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LEVY\2019\"/>
    </mc:Choice>
  </mc:AlternateContent>
  <bookViews>
    <workbookView xWindow="0" yWindow="0" windowWidth="28800" windowHeight="13950"/>
  </bookViews>
  <sheets>
    <sheet name="LevyCalc" sheetId="3" r:id="rId1"/>
    <sheet name="Data" sheetId="1" r:id="rId2"/>
    <sheet name="District AAFTE" sheetId="5" r:id="rId3"/>
    <sheet name="VAL" sheetId="4" r:id="rId4"/>
  </sheets>
  <definedNames>
    <definedName name="_xlnm._FilterDatabase" localSheetId="1" hidden="1">Data!$A$2:$Q$2</definedName>
    <definedName name="_xlnm._FilterDatabase" localSheetId="2" hidden="1">'District AAFTE'!$A$8:$X$8</definedName>
    <definedName name="_xlnm._FilterDatabase" localSheetId="3" hidden="1">VAL!$A$1:$G$1</definedName>
    <definedName name="_Order1" hidden="1">255</definedName>
    <definedName name="_Order2" hidden="1">255</definedName>
    <definedName name="Data">Data!$B$2:$Q$298</definedName>
    <definedName name="enrollment">'District AAFTE'!$A:$Q</definedName>
    <definedName name="_xlnm.Print_Area" localSheetId="0">LevyCalc!$A$1:$F$60</definedName>
    <definedName name="_xlnm.Print_Titles" localSheetId="0">LevyCalc!$A$1:$F$3</definedName>
    <definedName name="SY201718Growth">'District AAFTE'!$G$4</definedName>
    <definedName name="SY201819Growth">'District AAFTE'!$H$4</definedName>
    <definedName name="SY201920Growth">'District AAFTE'!$I$4</definedName>
    <definedName name="SY202021Growth">'District AAFTE'!$J$4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8" i="4" l="1"/>
  <c r="G298" i="4" l="1"/>
  <c r="D298" i="4"/>
  <c r="F298" i="4"/>
  <c r="C298" i="4"/>
  <c r="A1" i="3" l="1"/>
  <c r="M298" i="1" l="1"/>
  <c r="N298" i="1"/>
  <c r="I298" i="1"/>
  <c r="G2" i="4" l="1"/>
  <c r="P298" i="1" l="1"/>
  <c r="Q298" i="1"/>
  <c r="O298" i="1"/>
  <c r="K298" i="1"/>
  <c r="L298" i="1"/>
  <c r="J29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3" i="1"/>
  <c r="D2" i="4" l="1"/>
  <c r="E2" i="4"/>
  <c r="F2" i="4"/>
  <c r="C2" i="4"/>
  <c r="H298" i="1" s="1"/>
  <c r="V7" i="5" l="1"/>
  <c r="U7" i="5"/>
  <c r="T7" i="5"/>
  <c r="S7" i="5"/>
  <c r="L7" i="5"/>
  <c r="I7" i="5"/>
  <c r="E1" i="5"/>
  <c r="F1" i="5" s="1"/>
  <c r="G1" i="5" s="1"/>
  <c r="H1" i="5" s="1"/>
  <c r="F7" i="5"/>
  <c r="G7" i="5"/>
  <c r="H7" i="5"/>
  <c r="L10" i="5" l="1"/>
  <c r="L9" i="5"/>
  <c r="I9" i="5"/>
  <c r="S9" i="5" s="1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S17" i="5" s="1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J7" i="5" s="1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/>
  <c r="I117" i="5"/>
  <c r="J117" i="5"/>
  <c r="I118" i="5"/>
  <c r="J118" i="5"/>
  <c r="I119" i="5"/>
  <c r="J119" i="5"/>
  <c r="I120" i="5"/>
  <c r="J120" i="5"/>
  <c r="I121" i="5"/>
  <c r="J121" i="5"/>
  <c r="I122" i="5"/>
  <c r="J122" i="5"/>
  <c r="I123" i="5"/>
  <c r="J123" i="5"/>
  <c r="I124" i="5"/>
  <c r="J124" i="5"/>
  <c r="I125" i="5"/>
  <c r="J125" i="5"/>
  <c r="I126" i="5"/>
  <c r="J126" i="5"/>
  <c r="I127" i="5"/>
  <c r="J127" i="5"/>
  <c r="I128" i="5"/>
  <c r="J128" i="5"/>
  <c r="I129" i="5"/>
  <c r="J129" i="5"/>
  <c r="I130" i="5"/>
  <c r="J130" i="5"/>
  <c r="I131" i="5"/>
  <c r="J131" i="5"/>
  <c r="I132" i="5"/>
  <c r="J132" i="5"/>
  <c r="I133" i="5"/>
  <c r="J133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I148" i="5"/>
  <c r="J148" i="5"/>
  <c r="I149" i="5"/>
  <c r="J149" i="5"/>
  <c r="I150" i="5"/>
  <c r="J150" i="5"/>
  <c r="I151" i="5"/>
  <c r="J151" i="5"/>
  <c r="I152" i="5"/>
  <c r="J152" i="5"/>
  <c r="I153" i="5"/>
  <c r="J153" i="5"/>
  <c r="I154" i="5"/>
  <c r="J154" i="5"/>
  <c r="I155" i="5"/>
  <c r="J155" i="5"/>
  <c r="I156" i="5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J172" i="5"/>
  <c r="I173" i="5"/>
  <c r="J173" i="5"/>
  <c r="I174" i="5"/>
  <c r="J174" i="5"/>
  <c r="I175" i="5"/>
  <c r="J175" i="5"/>
  <c r="I176" i="5"/>
  <c r="J176" i="5"/>
  <c r="I177" i="5"/>
  <c r="J177" i="5"/>
  <c r="I178" i="5"/>
  <c r="J178" i="5"/>
  <c r="I179" i="5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I188" i="5"/>
  <c r="J188" i="5"/>
  <c r="I189" i="5"/>
  <c r="J189" i="5"/>
  <c r="I190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I209" i="5"/>
  <c r="J209" i="5"/>
  <c r="I210" i="5"/>
  <c r="J210" i="5"/>
  <c r="I211" i="5"/>
  <c r="J211" i="5"/>
  <c r="I212" i="5"/>
  <c r="J212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J219" i="5"/>
  <c r="I220" i="5"/>
  <c r="J220" i="5"/>
  <c r="I221" i="5"/>
  <c r="J221" i="5"/>
  <c r="I222" i="5"/>
  <c r="J222" i="5"/>
  <c r="I223" i="5"/>
  <c r="J223" i="5"/>
  <c r="I224" i="5"/>
  <c r="J224" i="5"/>
  <c r="I225" i="5"/>
  <c r="J225" i="5"/>
  <c r="I226" i="5"/>
  <c r="J226" i="5"/>
  <c r="I227" i="5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I240" i="5"/>
  <c r="J240" i="5"/>
  <c r="I241" i="5"/>
  <c r="J241" i="5"/>
  <c r="I242" i="5"/>
  <c r="J242" i="5"/>
  <c r="I243" i="5"/>
  <c r="J243" i="5"/>
  <c r="I244" i="5"/>
  <c r="J244" i="5"/>
  <c r="I245" i="5"/>
  <c r="J245" i="5"/>
  <c r="I246" i="5"/>
  <c r="J246" i="5"/>
  <c r="I247" i="5"/>
  <c r="J247" i="5"/>
  <c r="I248" i="5"/>
  <c r="J248" i="5"/>
  <c r="I249" i="5"/>
  <c r="J249" i="5"/>
  <c r="I250" i="5"/>
  <c r="J250" i="5"/>
  <c r="I251" i="5"/>
  <c r="J251" i="5"/>
  <c r="I252" i="5"/>
  <c r="J252" i="5"/>
  <c r="I253" i="5"/>
  <c r="J253" i="5"/>
  <c r="I254" i="5"/>
  <c r="J254" i="5"/>
  <c r="I255" i="5"/>
  <c r="J255" i="5"/>
  <c r="I256" i="5"/>
  <c r="J256" i="5"/>
  <c r="I257" i="5"/>
  <c r="J257" i="5"/>
  <c r="I258" i="5"/>
  <c r="J258" i="5"/>
  <c r="I259" i="5"/>
  <c r="J259" i="5"/>
  <c r="I260" i="5"/>
  <c r="J260" i="5"/>
  <c r="I261" i="5"/>
  <c r="J261" i="5"/>
  <c r="I262" i="5"/>
  <c r="J262" i="5"/>
  <c r="I263" i="5"/>
  <c r="J263" i="5"/>
  <c r="I264" i="5"/>
  <c r="J264" i="5"/>
  <c r="I265" i="5"/>
  <c r="J265" i="5"/>
  <c r="I266" i="5"/>
  <c r="J266" i="5"/>
  <c r="I267" i="5"/>
  <c r="J267" i="5"/>
  <c r="I268" i="5"/>
  <c r="J268" i="5"/>
  <c r="I269" i="5"/>
  <c r="J269" i="5"/>
  <c r="I270" i="5"/>
  <c r="J270" i="5"/>
  <c r="I271" i="5"/>
  <c r="J271" i="5"/>
  <c r="I272" i="5"/>
  <c r="J272" i="5"/>
  <c r="I273" i="5"/>
  <c r="J273" i="5"/>
  <c r="I274" i="5"/>
  <c r="J274" i="5"/>
  <c r="I275" i="5"/>
  <c r="J275" i="5"/>
  <c r="I276" i="5"/>
  <c r="J276" i="5"/>
  <c r="I277" i="5"/>
  <c r="J277" i="5"/>
  <c r="I278" i="5"/>
  <c r="J278" i="5"/>
  <c r="I279" i="5"/>
  <c r="J279" i="5"/>
  <c r="I280" i="5"/>
  <c r="J280" i="5"/>
  <c r="I281" i="5"/>
  <c r="J281" i="5"/>
  <c r="I282" i="5"/>
  <c r="J282" i="5"/>
  <c r="I283" i="5"/>
  <c r="J283" i="5"/>
  <c r="I284" i="5"/>
  <c r="J284" i="5"/>
  <c r="I285" i="5"/>
  <c r="J285" i="5"/>
  <c r="I286" i="5"/>
  <c r="J286" i="5"/>
  <c r="I287" i="5"/>
  <c r="J287" i="5"/>
  <c r="I288" i="5"/>
  <c r="J288" i="5"/>
  <c r="I289" i="5"/>
  <c r="J289" i="5"/>
  <c r="I290" i="5"/>
  <c r="J290" i="5"/>
  <c r="I291" i="5"/>
  <c r="J291" i="5"/>
  <c r="I292" i="5"/>
  <c r="J292" i="5"/>
  <c r="I293" i="5"/>
  <c r="J293" i="5"/>
  <c r="I294" i="5"/>
  <c r="J294" i="5"/>
  <c r="I295" i="5"/>
  <c r="J295" i="5"/>
  <c r="I296" i="5"/>
  <c r="J296" i="5"/>
  <c r="I297" i="5"/>
  <c r="J297" i="5"/>
  <c r="I298" i="5"/>
  <c r="J298" i="5"/>
  <c r="I299" i="5"/>
  <c r="J299" i="5"/>
  <c r="I300" i="5"/>
  <c r="J300" i="5"/>
  <c r="I301" i="5"/>
  <c r="J301" i="5"/>
  <c r="I302" i="5"/>
  <c r="J302" i="5"/>
  <c r="I303" i="5"/>
  <c r="J303" i="5"/>
  <c r="I304" i="5"/>
  <c r="J304" i="5"/>
  <c r="I305" i="5"/>
  <c r="J305" i="5"/>
  <c r="I306" i="5"/>
  <c r="J306" i="5"/>
  <c r="I307" i="5"/>
  <c r="J307" i="5"/>
  <c r="I308" i="5"/>
  <c r="J308" i="5"/>
  <c r="I309" i="5"/>
  <c r="J309" i="5"/>
  <c r="I310" i="5"/>
  <c r="J310" i="5"/>
  <c r="I311" i="5"/>
  <c r="J311" i="5"/>
  <c r="I312" i="5"/>
  <c r="J312" i="5"/>
  <c r="I313" i="5"/>
  <c r="J313" i="5"/>
  <c r="I314" i="5"/>
  <c r="J314" i="5"/>
  <c r="I315" i="5"/>
  <c r="J315" i="5"/>
  <c r="I316" i="5"/>
  <c r="J316" i="5"/>
  <c r="I317" i="5"/>
  <c r="J317" i="5"/>
  <c r="I318" i="5"/>
  <c r="J318" i="5"/>
  <c r="C1" i="1" l="1"/>
  <c r="D1" i="1" s="1"/>
  <c r="E1" i="1" s="1"/>
  <c r="F1" i="1" s="1"/>
  <c r="G1" i="1" s="1"/>
  <c r="H1" i="1" s="1"/>
  <c r="L316" i="5" l="1"/>
  <c r="V316" i="5" s="1"/>
  <c r="L257" i="5"/>
  <c r="V257" i="5" s="1"/>
  <c r="L263" i="5"/>
  <c r="V263" i="5" s="1"/>
  <c r="L295" i="5"/>
  <c r="V295" i="5" s="1"/>
  <c r="L282" i="5"/>
  <c r="V282" i="5" s="1"/>
  <c r="L296" i="5"/>
  <c r="V296" i="5" s="1"/>
  <c r="L293" i="5"/>
  <c r="V293" i="5" s="1"/>
  <c r="L286" i="5"/>
  <c r="V286" i="5" s="1"/>
  <c r="L317" i="5"/>
  <c r="V317" i="5" s="1"/>
  <c r="L269" i="5"/>
  <c r="V269" i="5" s="1"/>
  <c r="L302" i="5"/>
  <c r="V302" i="5" s="1"/>
  <c r="L254" i="5"/>
  <c r="V254" i="5" s="1"/>
  <c r="L304" i="5"/>
  <c r="V304" i="5" s="1"/>
  <c r="L133" i="5"/>
  <c r="V133" i="5" s="1"/>
  <c r="L255" i="5"/>
  <c r="V255" i="5" s="1"/>
  <c r="L265" i="5"/>
  <c r="V265" i="5" s="1"/>
  <c r="L246" i="5"/>
  <c r="V246" i="5" s="1"/>
  <c r="L129" i="5"/>
  <c r="V129" i="5" s="1"/>
  <c r="L244" i="5"/>
  <c r="V244" i="5" s="1"/>
  <c r="L234" i="5"/>
  <c r="V234" i="5" s="1"/>
  <c r="L191" i="5"/>
  <c r="V191" i="5" s="1"/>
  <c r="L241" i="5"/>
  <c r="V241" i="5" s="1"/>
  <c r="L249" i="5"/>
  <c r="V249" i="5" s="1"/>
  <c r="L267" i="5"/>
  <c r="V267" i="5" s="1"/>
  <c r="L307" i="5"/>
  <c r="V307" i="5" s="1"/>
  <c r="L204" i="5"/>
  <c r="V204" i="5" s="1"/>
  <c r="L270" i="5"/>
  <c r="V270" i="5" s="1"/>
  <c r="L288" i="5"/>
  <c r="V288" i="5" s="1"/>
  <c r="L273" i="5"/>
  <c r="V273" i="5" s="1"/>
  <c r="L213" i="5"/>
  <c r="V213" i="5" s="1"/>
  <c r="L239" i="5"/>
  <c r="V239" i="5" s="1"/>
  <c r="L169" i="5"/>
  <c r="V169" i="5" s="1"/>
  <c r="L310" i="5"/>
  <c r="V310" i="5" s="1"/>
  <c r="L250" i="5"/>
  <c r="V250" i="5" s="1"/>
  <c r="L221" i="5"/>
  <c r="V221" i="5" s="1"/>
  <c r="L183" i="5"/>
  <c r="V183" i="5" s="1"/>
  <c r="L195" i="5"/>
  <c r="V195" i="5" s="1"/>
  <c r="L280" i="5"/>
  <c r="V280" i="5" s="1"/>
  <c r="L201" i="5"/>
  <c r="V201" i="5" s="1"/>
  <c r="L186" i="5"/>
  <c r="V186" i="5" s="1"/>
  <c r="L175" i="5"/>
  <c r="V175" i="5" s="1"/>
  <c r="L205" i="5"/>
  <c r="V205" i="5" s="1"/>
  <c r="L242" i="5"/>
  <c r="V242" i="5" s="1"/>
  <c r="L253" i="5"/>
  <c r="V253" i="5" s="1"/>
  <c r="L309" i="5"/>
  <c r="V309" i="5" s="1"/>
  <c r="L222" i="5"/>
  <c r="V222" i="5" s="1"/>
  <c r="L306" i="5"/>
  <c r="V306" i="5" s="1"/>
  <c r="L203" i="5"/>
  <c r="V203" i="5" s="1"/>
  <c r="L189" i="5"/>
  <c r="V189" i="5" s="1"/>
  <c r="L279" i="5"/>
  <c r="V279" i="5" s="1"/>
  <c r="L24" i="5"/>
  <c r="V24" i="5" s="1"/>
  <c r="L312" i="5"/>
  <c r="V312" i="5" s="1"/>
  <c r="L158" i="5"/>
  <c r="V158" i="5" s="1"/>
  <c r="L166" i="5"/>
  <c r="V166" i="5" s="1"/>
  <c r="L139" i="5"/>
  <c r="V139" i="5" s="1"/>
  <c r="L308" i="5"/>
  <c r="V308" i="5" s="1"/>
  <c r="L231" i="5"/>
  <c r="V231" i="5" s="1"/>
  <c r="L92" i="5"/>
  <c r="V92" i="5" s="1"/>
  <c r="L284" i="5"/>
  <c r="V284" i="5" s="1"/>
  <c r="L314" i="5"/>
  <c r="V314" i="5" s="1"/>
  <c r="L122" i="5"/>
  <c r="V122" i="5" s="1"/>
  <c r="L278" i="5"/>
  <c r="V278" i="5" s="1"/>
  <c r="L251" i="5"/>
  <c r="V251" i="5" s="1"/>
  <c r="L37" i="5"/>
  <c r="V37" i="5" s="1"/>
  <c r="L219" i="5"/>
  <c r="V219" i="5" s="1"/>
  <c r="L101" i="5"/>
  <c r="V101" i="5" s="1"/>
  <c r="L266" i="5"/>
  <c r="V266" i="5" s="1"/>
  <c r="L268" i="5"/>
  <c r="V268" i="5" s="1"/>
  <c r="L179" i="5"/>
  <c r="V179" i="5" s="1"/>
  <c r="L119" i="5"/>
  <c r="V119" i="5" s="1"/>
  <c r="L243" i="5"/>
  <c r="V243" i="5" s="1"/>
  <c r="L113" i="5"/>
  <c r="V113" i="5" s="1"/>
  <c r="L247" i="5"/>
  <c r="V247" i="5" s="1"/>
  <c r="L275" i="5"/>
  <c r="V275" i="5" s="1"/>
  <c r="L229" i="5"/>
  <c r="V229" i="5" s="1"/>
  <c r="L285" i="5"/>
  <c r="V285" i="5" s="1"/>
  <c r="L245" i="5"/>
  <c r="V245" i="5" s="1"/>
  <c r="L223" i="5"/>
  <c r="V223" i="5" s="1"/>
  <c r="L291" i="5"/>
  <c r="V291" i="5" s="1"/>
  <c r="L107" i="5"/>
  <c r="V107" i="5" s="1"/>
  <c r="L150" i="5"/>
  <c r="V150" i="5" s="1"/>
  <c r="L85" i="5"/>
  <c r="V85" i="5" s="1"/>
  <c r="L236" i="5"/>
  <c r="V236" i="5" s="1"/>
  <c r="L208" i="5"/>
  <c r="V208" i="5" s="1"/>
  <c r="L215" i="5"/>
  <c r="V215" i="5" s="1"/>
  <c r="L214" i="5"/>
  <c r="V214" i="5" s="1"/>
  <c r="L252" i="5"/>
  <c r="V252" i="5" s="1"/>
  <c r="L57" i="5"/>
  <c r="V57" i="5" s="1"/>
  <c r="L182" i="5"/>
  <c r="V182" i="5" s="1"/>
  <c r="L313" i="5"/>
  <c r="V313" i="5" s="1"/>
  <c r="L235" i="5"/>
  <c r="V235" i="5" s="1"/>
  <c r="L55" i="5"/>
  <c r="V55" i="5" s="1"/>
  <c r="L128" i="5"/>
  <c r="V128" i="5" s="1"/>
  <c r="L274" i="5"/>
  <c r="V274" i="5" s="1"/>
  <c r="L155" i="5"/>
  <c r="V155" i="5" s="1"/>
  <c r="L147" i="5"/>
  <c r="V147" i="5" s="1"/>
  <c r="L311" i="5"/>
  <c r="V311" i="5" s="1"/>
  <c r="L157" i="5"/>
  <c r="V157" i="5" s="1"/>
  <c r="L233" i="5"/>
  <c r="V233" i="5" s="1"/>
  <c r="L248" i="5"/>
  <c r="V248" i="5" s="1"/>
  <c r="L298" i="5"/>
  <c r="V298" i="5" s="1"/>
  <c r="L218" i="5"/>
  <c r="V218" i="5" s="1"/>
  <c r="L294" i="5"/>
  <c r="V294" i="5" s="1"/>
  <c r="L206" i="5"/>
  <c r="V206" i="5" s="1"/>
  <c r="L114" i="5"/>
  <c r="V114" i="5" s="1"/>
  <c r="L259" i="5"/>
  <c r="V259" i="5" s="1"/>
  <c r="L173" i="5"/>
  <c r="V173" i="5" s="1"/>
  <c r="L224" i="5"/>
  <c r="V224" i="5" s="1"/>
  <c r="L111" i="5"/>
  <c r="V111" i="5" s="1"/>
  <c r="L193" i="5"/>
  <c r="V193" i="5" s="1"/>
  <c r="L116" i="5"/>
  <c r="V116" i="5" s="1"/>
  <c r="L301" i="5"/>
  <c r="V301" i="5" s="1"/>
  <c r="L142" i="5"/>
  <c r="V142" i="5" s="1"/>
  <c r="L71" i="5"/>
  <c r="V71" i="5" s="1"/>
  <c r="L198" i="5"/>
  <c r="V198" i="5" s="1"/>
  <c r="L194" i="5"/>
  <c r="V194" i="5" s="1"/>
  <c r="L117" i="5"/>
  <c r="V117" i="5" s="1"/>
  <c r="L315" i="5"/>
  <c r="V315" i="5" s="1"/>
  <c r="L115" i="5"/>
  <c r="V115" i="5" s="1"/>
  <c r="L35" i="5"/>
  <c r="V35" i="5" s="1"/>
  <c r="L283" i="5"/>
  <c r="V283" i="5" s="1"/>
  <c r="L135" i="5"/>
  <c r="V135" i="5" s="1"/>
  <c r="L260" i="5"/>
  <c r="V260" i="5" s="1"/>
  <c r="L65" i="5"/>
  <c r="V65" i="5" s="1"/>
  <c r="L226" i="5"/>
  <c r="V226" i="5" s="1"/>
  <c r="L30" i="5"/>
  <c r="V30" i="5" s="1"/>
  <c r="L83" i="5"/>
  <c r="V83" i="5" s="1"/>
  <c r="L299" i="5"/>
  <c r="V299" i="5" s="1"/>
  <c r="L103" i="5"/>
  <c r="V103" i="5" s="1"/>
  <c r="L124" i="5"/>
  <c r="V124" i="5" s="1"/>
  <c r="L108" i="5"/>
  <c r="V108" i="5" s="1"/>
  <c r="L290" i="5"/>
  <c r="V290" i="5" s="1"/>
  <c r="L217" i="5"/>
  <c r="V217" i="5" s="1"/>
  <c r="L240" i="5"/>
  <c r="V240" i="5" s="1"/>
  <c r="L207" i="5"/>
  <c r="V207" i="5" s="1"/>
  <c r="L303" i="5"/>
  <c r="V303" i="5" s="1"/>
  <c r="L127" i="5"/>
  <c r="V127" i="5" s="1"/>
  <c r="L261" i="5"/>
  <c r="V261" i="5" s="1"/>
  <c r="L143" i="5"/>
  <c r="V143" i="5" s="1"/>
  <c r="L225" i="5"/>
  <c r="V225" i="5" s="1"/>
  <c r="L211" i="5"/>
  <c r="V211" i="5" s="1"/>
  <c r="L88" i="5"/>
  <c r="V88" i="5" s="1"/>
  <c r="L121" i="5"/>
  <c r="V121" i="5" s="1"/>
  <c r="L202" i="5"/>
  <c r="V202" i="5" s="1"/>
  <c r="L14" i="5"/>
  <c r="V14" i="5" s="1"/>
  <c r="L227" i="5"/>
  <c r="V227" i="5" s="1"/>
  <c r="L134" i="5"/>
  <c r="V134" i="5" s="1"/>
  <c r="L197" i="5"/>
  <c r="V197" i="5" s="1"/>
  <c r="L118" i="5" l="1"/>
  <c r="V118" i="5" s="1"/>
  <c r="L78" i="5"/>
  <c r="V78" i="5" s="1"/>
  <c r="L31" i="5"/>
  <c r="V31" i="5" s="1"/>
  <c r="L27" i="5"/>
  <c r="V27" i="5" s="1"/>
  <c r="L94" i="5"/>
  <c r="V94" i="5" s="1"/>
  <c r="L184" i="5"/>
  <c r="V184" i="5" s="1"/>
  <c r="L43" i="5"/>
  <c r="V43" i="5" s="1"/>
  <c r="L79" i="5"/>
  <c r="V79" i="5" s="1"/>
  <c r="L174" i="5"/>
  <c r="V174" i="5" s="1"/>
  <c r="L72" i="5"/>
  <c r="V72" i="5" s="1"/>
  <c r="L45" i="5"/>
  <c r="V45" i="5" s="1"/>
  <c r="L93" i="5"/>
  <c r="V93" i="5" s="1"/>
  <c r="L81" i="5"/>
  <c r="V81" i="5" s="1"/>
  <c r="L256" i="5"/>
  <c r="V256" i="5" s="1"/>
  <c r="L185" i="5"/>
  <c r="V185" i="5" s="1"/>
  <c r="L163" i="5"/>
  <c r="V163" i="5" s="1"/>
  <c r="L188" i="5"/>
  <c r="V188" i="5" s="1"/>
  <c r="L152" i="5"/>
  <c r="V152" i="5" s="1"/>
  <c r="L176" i="5"/>
  <c r="V176" i="5" s="1"/>
  <c r="L262" i="5"/>
  <c r="V262" i="5" s="1"/>
  <c r="L46" i="5"/>
  <c r="V46" i="5" s="1"/>
  <c r="L73" i="5"/>
  <c r="V73" i="5" s="1"/>
  <c r="L137" i="5"/>
  <c r="V137" i="5" s="1"/>
  <c r="L237" i="5"/>
  <c r="V237" i="5" s="1"/>
  <c r="L162" i="5"/>
  <c r="V162" i="5" s="1"/>
  <c r="L264" i="5"/>
  <c r="V264" i="5" s="1"/>
  <c r="L74" i="5"/>
  <c r="V74" i="5" s="1"/>
  <c r="L154" i="5"/>
  <c r="V154" i="5" s="1"/>
  <c r="L63" i="5"/>
  <c r="V63" i="5" s="1"/>
  <c r="L192" i="5"/>
  <c r="V192" i="5" s="1"/>
  <c r="L148" i="5"/>
  <c r="V148" i="5" s="1"/>
  <c r="L69" i="5"/>
  <c r="V69" i="5" s="1"/>
  <c r="L228" i="5"/>
  <c r="V228" i="5" s="1"/>
  <c r="L42" i="5"/>
  <c r="V42" i="5" s="1"/>
  <c r="L136" i="5"/>
  <c r="V136" i="5" s="1"/>
  <c r="L145" i="5"/>
  <c r="V145" i="5" s="1"/>
  <c r="L177" i="5"/>
  <c r="V177" i="5" s="1"/>
  <c r="L104" i="5"/>
  <c r="V104" i="5" s="1"/>
  <c r="L68" i="5"/>
  <c r="V68" i="5" s="1"/>
  <c r="L51" i="5"/>
  <c r="V51" i="5" s="1"/>
  <c r="L86" i="5"/>
  <c r="V86" i="5" s="1"/>
  <c r="L276" i="5"/>
  <c r="V276" i="5" s="1"/>
  <c r="L232" i="5"/>
  <c r="V232" i="5" s="1"/>
  <c r="L141" i="5"/>
  <c r="V141" i="5" s="1"/>
  <c r="L305" i="5"/>
  <c r="V305" i="5" s="1"/>
  <c r="L15" i="5"/>
  <c r="V15" i="5" s="1"/>
  <c r="L102" i="5"/>
  <c r="V102" i="5" s="1"/>
  <c r="L12" i="5"/>
  <c r="V12" i="5" s="1"/>
  <c r="L216" i="5"/>
  <c r="V216" i="5" s="1"/>
  <c r="L82" i="5"/>
  <c r="V82" i="5" s="1"/>
  <c r="L13" i="5"/>
  <c r="V13" i="5" s="1"/>
  <c r="L97" i="5"/>
  <c r="V97" i="5" s="1"/>
  <c r="L99" i="5"/>
  <c r="V99" i="5" s="1"/>
  <c r="L38" i="5"/>
  <c r="V38" i="5" s="1"/>
  <c r="L178" i="5"/>
  <c r="V178" i="5" s="1"/>
  <c r="L230" i="5"/>
  <c r="V230" i="5" s="1"/>
  <c r="L272" i="5"/>
  <c r="V272" i="5" s="1"/>
  <c r="L23" i="5"/>
  <c r="V23" i="5" s="1"/>
  <c r="L160" i="5"/>
  <c r="V160" i="5" s="1"/>
  <c r="L212" i="5"/>
  <c r="V212" i="5" s="1"/>
  <c r="L95" i="5"/>
  <c r="V95" i="5" s="1"/>
  <c r="L96" i="5"/>
  <c r="V96" i="5" s="1"/>
  <c r="L40" i="5"/>
  <c r="V40" i="5" s="1"/>
  <c r="L98" i="5"/>
  <c r="V98" i="5" s="1"/>
  <c r="L20" i="5"/>
  <c r="V20" i="5" s="1"/>
  <c r="L44" i="5"/>
  <c r="V44" i="5" s="1"/>
  <c r="L58" i="5"/>
  <c r="V58" i="5" s="1"/>
  <c r="L60" i="5"/>
  <c r="V60" i="5" s="1"/>
  <c r="L200" i="5"/>
  <c r="V200" i="5" s="1"/>
  <c r="L56" i="5"/>
  <c r="V56" i="5" s="1"/>
  <c r="L80" i="5"/>
  <c r="V80" i="5" s="1"/>
  <c r="L110" i="5"/>
  <c r="V110" i="5" s="1"/>
  <c r="L76" i="5"/>
  <c r="V76" i="5" s="1"/>
  <c r="L180" i="5"/>
  <c r="V180" i="5" s="1"/>
  <c r="L28" i="5"/>
  <c r="V28" i="5" s="1"/>
  <c r="L18" i="5"/>
  <c r="V18" i="5" s="1"/>
  <c r="L130" i="5"/>
  <c r="V130" i="5" s="1"/>
  <c r="L25" i="5"/>
  <c r="V25" i="5" s="1"/>
  <c r="L75" i="5"/>
  <c r="V75" i="5" s="1"/>
  <c r="L22" i="5"/>
  <c r="V22" i="5" s="1"/>
  <c r="L123" i="5"/>
  <c r="V123" i="5" s="1"/>
  <c r="L156" i="5"/>
  <c r="V156" i="5" s="1"/>
  <c r="L11" i="5"/>
  <c r="V11" i="5" s="1"/>
  <c r="L105" i="5"/>
  <c r="V105" i="5" s="1"/>
  <c r="L109" i="5"/>
  <c r="V109" i="5" s="1"/>
  <c r="L26" i="5"/>
  <c r="V26" i="5" s="1"/>
  <c r="L167" i="5"/>
  <c r="V167" i="5" s="1"/>
  <c r="L61" i="5"/>
  <c r="V61" i="5" s="1"/>
  <c r="L67" i="5"/>
  <c r="V67" i="5" s="1"/>
  <c r="L89" i="5"/>
  <c r="V89" i="5" s="1"/>
  <c r="L87" i="5"/>
  <c r="V87" i="5" s="1"/>
  <c r="L53" i="5"/>
  <c r="V53" i="5" s="1"/>
  <c r="L161" i="5"/>
  <c r="V161" i="5" s="1"/>
  <c r="L146" i="5"/>
  <c r="V146" i="5" s="1"/>
  <c r="L131" i="5"/>
  <c r="V131" i="5" s="1"/>
  <c r="L258" i="5"/>
  <c r="V258" i="5" s="1"/>
  <c r="L170" i="5"/>
  <c r="V170" i="5" s="1"/>
  <c r="L90" i="5"/>
  <c r="V90" i="5" s="1"/>
  <c r="L210" i="5"/>
  <c r="V210" i="5" s="1"/>
  <c r="L289" i="5"/>
  <c r="V289" i="5" s="1"/>
  <c r="L84" i="5"/>
  <c r="V84" i="5" s="1"/>
  <c r="L120" i="5"/>
  <c r="V120" i="5" s="1"/>
  <c r="L187" i="5"/>
  <c r="V187" i="5" s="1"/>
  <c r="L277" i="5"/>
  <c r="V277" i="5" s="1"/>
  <c r="L48" i="5"/>
  <c r="V48" i="5" s="1"/>
  <c r="L209" i="5"/>
  <c r="V209" i="5" s="1"/>
  <c r="L140" i="5"/>
  <c r="V140" i="5" s="1"/>
  <c r="L126" i="5"/>
  <c r="V126" i="5" s="1"/>
  <c r="L47" i="5"/>
  <c r="V47" i="5" s="1"/>
  <c r="L181" i="5"/>
  <c r="V181" i="5" s="1"/>
  <c r="L271" i="5"/>
  <c r="V271" i="5" s="1"/>
  <c r="L17" i="5"/>
  <c r="V17" i="5" s="1"/>
  <c r="L33" i="5"/>
  <c r="V33" i="5" s="1"/>
  <c r="L172" i="5"/>
  <c r="V172" i="5" s="1"/>
  <c r="L16" i="5"/>
  <c r="V16" i="5" s="1"/>
  <c r="L62" i="5"/>
  <c r="V62" i="5" s="1"/>
  <c r="L36" i="5"/>
  <c r="V36" i="5" s="1"/>
  <c r="L138" i="5"/>
  <c r="V138" i="5" s="1"/>
  <c r="V10" i="5"/>
  <c r="L39" i="5"/>
  <c r="V39" i="5" s="1"/>
  <c r="L59" i="5"/>
  <c r="V59" i="5" s="1"/>
  <c r="L64" i="5"/>
  <c r="V64" i="5" s="1"/>
  <c r="L144" i="5"/>
  <c r="V144" i="5" s="1"/>
  <c r="L168" i="5"/>
  <c r="V168" i="5" s="1"/>
  <c r="L32" i="5"/>
  <c r="V32" i="5" s="1"/>
  <c r="L196" i="5"/>
  <c r="V196" i="5" s="1"/>
  <c r="L21" i="5"/>
  <c r="V21" i="5" s="1"/>
  <c r="L100" i="5"/>
  <c r="V100" i="5" s="1"/>
  <c r="L29" i="5"/>
  <c r="V29" i="5" s="1"/>
  <c r="L54" i="5"/>
  <c r="V54" i="5" s="1"/>
  <c r="L153" i="5"/>
  <c r="V153" i="5" s="1"/>
  <c r="L164" i="5"/>
  <c r="V164" i="5" s="1"/>
  <c r="L112" i="5"/>
  <c r="V112" i="5" s="1"/>
  <c r="L149" i="5"/>
  <c r="V149" i="5" s="1"/>
  <c r="L41" i="5"/>
  <c r="V41" i="5" s="1"/>
  <c r="L66" i="5"/>
  <c r="V66" i="5" s="1"/>
  <c r="L190" i="5"/>
  <c r="V190" i="5" s="1"/>
  <c r="L52" i="5"/>
  <c r="V52" i="5" s="1"/>
  <c r="L50" i="5"/>
  <c r="V50" i="5" s="1"/>
  <c r="L220" i="5"/>
  <c r="V220" i="5" s="1"/>
  <c r="L19" i="5"/>
  <c r="V19" i="5" s="1"/>
  <c r="L151" i="5"/>
  <c r="V151" i="5" s="1"/>
  <c r="L132" i="5"/>
  <c r="V132" i="5" s="1"/>
  <c r="L292" i="5"/>
  <c r="V292" i="5" s="1"/>
  <c r="L199" i="5"/>
  <c r="V199" i="5" s="1"/>
  <c r="L77" i="5"/>
  <c r="V77" i="5" s="1"/>
  <c r="L287" i="5"/>
  <c r="V287" i="5" s="1"/>
  <c r="L238" i="5"/>
  <c r="V238" i="5" s="1"/>
  <c r="L281" i="5"/>
  <c r="V281" i="5" s="1"/>
  <c r="L297" i="5"/>
  <c r="V297" i="5" s="1"/>
  <c r="L125" i="5"/>
  <c r="V125" i="5" s="1"/>
  <c r="K288" i="5"/>
  <c r="U288" i="5" s="1"/>
  <c r="L171" i="5"/>
  <c r="V171" i="5" s="1"/>
  <c r="K297" i="5"/>
  <c r="U297" i="5" s="1"/>
  <c r="L91" i="5"/>
  <c r="V91" i="5" s="1"/>
  <c r="K305" i="5"/>
  <c r="U305" i="5" s="1"/>
  <c r="L165" i="5"/>
  <c r="V165" i="5" s="1"/>
  <c r="K313" i="5"/>
  <c r="U313" i="5" s="1"/>
  <c r="L106" i="5"/>
  <c r="V106" i="5" s="1"/>
  <c r="S290" i="5"/>
  <c r="K129" i="5"/>
  <c r="U129" i="5" s="1"/>
  <c r="T119" i="5"/>
  <c r="V9" i="5"/>
  <c r="S318" i="5"/>
  <c r="L159" i="5"/>
  <c r="V159" i="5" s="1"/>
  <c r="K274" i="5"/>
  <c r="U274" i="5" s="1"/>
  <c r="T129" i="5"/>
  <c r="S119" i="5"/>
  <c r="K9" i="5"/>
  <c r="U9" i="5" s="1"/>
  <c r="L300" i="5"/>
  <c r="V300" i="5" s="1"/>
  <c r="S34" i="5"/>
  <c r="L34" i="5"/>
  <c r="V34" i="5" s="1"/>
  <c r="K34" i="5"/>
  <c r="T34" i="5"/>
  <c r="K299" i="5"/>
  <c r="U299" i="5" s="1"/>
  <c r="L49" i="5"/>
  <c r="V49" i="5" s="1"/>
  <c r="K307" i="5"/>
  <c r="U307" i="5" s="1"/>
  <c r="L70" i="5"/>
  <c r="V70" i="5" s="1"/>
  <c r="K315" i="5"/>
  <c r="U315" i="5" s="1"/>
  <c r="L318" i="5"/>
  <c r="V318" i="5" s="1"/>
  <c r="K290" i="5"/>
  <c r="U290" i="5" s="1"/>
  <c r="T274" i="5"/>
  <c r="S129" i="5"/>
  <c r="T290" i="5"/>
  <c r="S274" i="5"/>
  <c r="K119" i="5"/>
  <c r="U119" i="5" s="1"/>
  <c r="I1" i="5"/>
  <c r="P7" i="5"/>
  <c r="O7" i="5"/>
  <c r="S27" i="5"/>
  <c r="T27" i="5"/>
  <c r="K27" i="5"/>
  <c r="U27" i="5" s="1"/>
  <c r="S36" i="5"/>
  <c r="T36" i="5"/>
  <c r="K36" i="5"/>
  <c r="U36" i="5" s="1"/>
  <c r="S52" i="5"/>
  <c r="T52" i="5"/>
  <c r="K52" i="5"/>
  <c r="U52" i="5" s="1"/>
  <c r="S56" i="5"/>
  <c r="T56" i="5"/>
  <c r="K56" i="5"/>
  <c r="U56" i="5" s="1"/>
  <c r="S61" i="5"/>
  <c r="T61" i="5"/>
  <c r="K61" i="5"/>
  <c r="U61" i="5" s="1"/>
  <c r="S72" i="5"/>
  <c r="K72" i="5"/>
  <c r="U72" i="5" s="1"/>
  <c r="T72" i="5"/>
  <c r="S79" i="5"/>
  <c r="T79" i="5"/>
  <c r="K79" i="5"/>
  <c r="U79" i="5" s="1"/>
  <c r="S86" i="5"/>
  <c r="T86" i="5"/>
  <c r="K86" i="5"/>
  <c r="U86" i="5" s="1"/>
  <c r="S88" i="5"/>
  <c r="K88" i="5"/>
  <c r="U88" i="5" s="1"/>
  <c r="T88" i="5"/>
  <c r="S93" i="5"/>
  <c r="T93" i="5"/>
  <c r="K93" i="5"/>
  <c r="U93" i="5" s="1"/>
  <c r="S95" i="5"/>
  <c r="T95" i="5"/>
  <c r="K95" i="5"/>
  <c r="U95" i="5" s="1"/>
  <c r="T102" i="5"/>
  <c r="K102" i="5"/>
  <c r="U102" i="5" s="1"/>
  <c r="S102" i="5"/>
  <c r="T104" i="5"/>
  <c r="K104" i="5"/>
  <c r="U104" i="5" s="1"/>
  <c r="S104" i="5"/>
  <c r="T109" i="5"/>
  <c r="K109" i="5"/>
  <c r="U109" i="5" s="1"/>
  <c r="S109" i="5"/>
  <c r="T111" i="5"/>
  <c r="K111" i="5"/>
  <c r="U111" i="5" s="1"/>
  <c r="S111" i="5"/>
  <c r="T118" i="5"/>
  <c r="S118" i="5"/>
  <c r="K118" i="5"/>
  <c r="U118" i="5" s="1"/>
  <c r="T120" i="5"/>
  <c r="S120" i="5"/>
  <c r="K120" i="5"/>
  <c r="U120" i="5" s="1"/>
  <c r="T122" i="5"/>
  <c r="S122" i="5"/>
  <c r="K122" i="5"/>
  <c r="U122" i="5" s="1"/>
  <c r="S147" i="5"/>
  <c r="K147" i="5"/>
  <c r="U147" i="5" s="1"/>
  <c r="T147" i="5"/>
  <c r="S149" i="5"/>
  <c r="T149" i="5"/>
  <c r="K149" i="5"/>
  <c r="U149" i="5" s="1"/>
  <c r="S156" i="5"/>
  <c r="T156" i="5"/>
  <c r="K156" i="5"/>
  <c r="U156" i="5" s="1"/>
  <c r="S158" i="5"/>
  <c r="T158" i="5"/>
  <c r="K158" i="5"/>
  <c r="U158" i="5" s="1"/>
  <c r="S163" i="5"/>
  <c r="K163" i="5"/>
  <c r="U163" i="5" s="1"/>
  <c r="T163" i="5"/>
  <c r="S165" i="5"/>
  <c r="T165" i="5"/>
  <c r="K165" i="5"/>
  <c r="U165" i="5" s="1"/>
  <c r="K172" i="5"/>
  <c r="U172" i="5" s="1"/>
  <c r="S172" i="5"/>
  <c r="T172" i="5"/>
  <c r="K174" i="5"/>
  <c r="U174" i="5" s="1"/>
  <c r="T174" i="5"/>
  <c r="S174" i="5"/>
  <c r="K179" i="5"/>
  <c r="U179" i="5" s="1"/>
  <c r="S179" i="5"/>
  <c r="T179" i="5"/>
  <c r="K181" i="5"/>
  <c r="U181" i="5" s="1"/>
  <c r="S181" i="5"/>
  <c r="T181" i="5"/>
  <c r="K188" i="5"/>
  <c r="U188" i="5" s="1"/>
  <c r="S188" i="5"/>
  <c r="T188" i="5"/>
  <c r="K190" i="5"/>
  <c r="U190" i="5" s="1"/>
  <c r="T190" i="5"/>
  <c r="S190" i="5"/>
  <c r="K195" i="5"/>
  <c r="U195" i="5" s="1"/>
  <c r="S195" i="5"/>
  <c r="T195" i="5"/>
  <c r="K197" i="5"/>
  <c r="U197" i="5" s="1"/>
  <c r="S197" i="5"/>
  <c r="T197" i="5"/>
  <c r="K204" i="5"/>
  <c r="U204" i="5" s="1"/>
  <c r="S204" i="5"/>
  <c r="T204" i="5"/>
  <c r="K206" i="5"/>
  <c r="U206" i="5" s="1"/>
  <c r="T206" i="5"/>
  <c r="S206" i="5"/>
  <c r="K211" i="5"/>
  <c r="U211" i="5" s="1"/>
  <c r="S211" i="5"/>
  <c r="T211" i="5"/>
  <c r="K213" i="5"/>
  <c r="U213" i="5" s="1"/>
  <c r="S213" i="5"/>
  <c r="T213" i="5"/>
  <c r="K220" i="5"/>
  <c r="U220" i="5" s="1"/>
  <c r="S220" i="5"/>
  <c r="T220" i="5"/>
  <c r="K222" i="5"/>
  <c r="U222" i="5" s="1"/>
  <c r="T222" i="5"/>
  <c r="S222" i="5"/>
  <c r="K227" i="5"/>
  <c r="U227" i="5" s="1"/>
  <c r="S227" i="5"/>
  <c r="T227" i="5"/>
  <c r="K229" i="5"/>
  <c r="U229" i="5" s="1"/>
  <c r="S229" i="5"/>
  <c r="T229" i="5"/>
  <c r="K244" i="5"/>
  <c r="U244" i="5" s="1"/>
  <c r="S244" i="5"/>
  <c r="T244" i="5"/>
  <c r="K246" i="5"/>
  <c r="U246" i="5" s="1"/>
  <c r="S246" i="5"/>
  <c r="T246" i="5"/>
  <c r="K253" i="5"/>
  <c r="U253" i="5" s="1"/>
  <c r="S253" i="5"/>
  <c r="T253" i="5"/>
  <c r="K255" i="5"/>
  <c r="U255" i="5" s="1"/>
  <c r="S255" i="5"/>
  <c r="T255" i="5"/>
  <c r="K262" i="5"/>
  <c r="U262" i="5" s="1"/>
  <c r="S262" i="5"/>
  <c r="T262" i="5"/>
  <c r="K264" i="5"/>
  <c r="U264" i="5" s="1"/>
  <c r="S264" i="5"/>
  <c r="T264" i="5"/>
  <c r="K269" i="5"/>
  <c r="U269" i="5" s="1"/>
  <c r="S269" i="5"/>
  <c r="T269" i="5"/>
  <c r="K271" i="5"/>
  <c r="U271" i="5" s="1"/>
  <c r="S271" i="5"/>
  <c r="T271" i="5"/>
  <c r="K275" i="5"/>
  <c r="U275" i="5" s="1"/>
  <c r="S275" i="5"/>
  <c r="T275" i="5"/>
  <c r="K280" i="5"/>
  <c r="U280" i="5" s="1"/>
  <c r="S280" i="5"/>
  <c r="T280" i="5"/>
  <c r="S282" i="5"/>
  <c r="T282" i="5"/>
  <c r="S289" i="5"/>
  <c r="T289" i="5"/>
  <c r="S291" i="5"/>
  <c r="T291" i="5"/>
  <c r="S293" i="5"/>
  <c r="T293" i="5"/>
  <c r="S296" i="5"/>
  <c r="T296" i="5"/>
  <c r="S298" i="5"/>
  <c r="T298" i="5"/>
  <c r="S301" i="5"/>
  <c r="T301" i="5"/>
  <c r="S304" i="5"/>
  <c r="T304" i="5"/>
  <c r="S306" i="5"/>
  <c r="T306" i="5"/>
  <c r="S309" i="5"/>
  <c r="T309" i="5"/>
  <c r="S312" i="5"/>
  <c r="T312" i="5"/>
  <c r="S314" i="5"/>
  <c r="T314" i="5"/>
  <c r="S317" i="5"/>
  <c r="T317" i="5"/>
  <c r="S18" i="5"/>
  <c r="T18" i="5"/>
  <c r="K18" i="5"/>
  <c r="U18" i="5" s="1"/>
  <c r="S25" i="5"/>
  <c r="T25" i="5"/>
  <c r="K25" i="5"/>
  <c r="U25" i="5" s="1"/>
  <c r="S38" i="5"/>
  <c r="T38" i="5"/>
  <c r="K38" i="5"/>
  <c r="U38" i="5" s="1"/>
  <c r="S45" i="5"/>
  <c r="T45" i="5"/>
  <c r="K45" i="5"/>
  <c r="U45" i="5" s="1"/>
  <c r="S47" i="5"/>
  <c r="T47" i="5"/>
  <c r="K47" i="5"/>
  <c r="U47" i="5" s="1"/>
  <c r="S54" i="5"/>
  <c r="T54" i="5"/>
  <c r="K54" i="5"/>
  <c r="U54" i="5" s="1"/>
  <c r="S63" i="5"/>
  <c r="T63" i="5"/>
  <c r="K63" i="5"/>
  <c r="U63" i="5" s="1"/>
  <c r="S70" i="5"/>
  <c r="T70" i="5"/>
  <c r="K70" i="5"/>
  <c r="U70" i="5" s="1"/>
  <c r="S77" i="5"/>
  <c r="T77" i="5"/>
  <c r="K77" i="5"/>
  <c r="U77" i="5" s="1"/>
  <c r="Q7" i="5"/>
  <c r="S13" i="5"/>
  <c r="T13" i="5"/>
  <c r="K13" i="5"/>
  <c r="U13" i="5" s="1"/>
  <c r="S15" i="5"/>
  <c r="T15" i="5"/>
  <c r="K15" i="5"/>
  <c r="U15" i="5" s="1"/>
  <c r="S22" i="5"/>
  <c r="T22" i="5"/>
  <c r="K22" i="5"/>
  <c r="U22" i="5" s="1"/>
  <c r="S24" i="5"/>
  <c r="T24" i="5"/>
  <c r="K24" i="5"/>
  <c r="U24" i="5" s="1"/>
  <c r="S29" i="5"/>
  <c r="T29" i="5"/>
  <c r="K29" i="5"/>
  <c r="U29" i="5" s="1"/>
  <c r="S31" i="5"/>
  <c r="T31" i="5"/>
  <c r="K31" i="5"/>
  <c r="U31" i="5" s="1"/>
  <c r="S35" i="5"/>
  <c r="T35" i="5"/>
  <c r="K35" i="5"/>
  <c r="U35" i="5" s="1"/>
  <c r="S40" i="5"/>
  <c r="T40" i="5"/>
  <c r="K40" i="5"/>
  <c r="U40" i="5" s="1"/>
  <c r="S42" i="5"/>
  <c r="T42" i="5"/>
  <c r="K42" i="5"/>
  <c r="U42" i="5" s="1"/>
  <c r="S49" i="5"/>
  <c r="T49" i="5"/>
  <c r="K49" i="5"/>
  <c r="U49" i="5" s="1"/>
  <c r="S51" i="5"/>
  <c r="T51" i="5"/>
  <c r="K51" i="5"/>
  <c r="U51" i="5" s="1"/>
  <c r="S58" i="5"/>
  <c r="T58" i="5"/>
  <c r="K58" i="5"/>
  <c r="U58" i="5" s="1"/>
  <c r="S60" i="5"/>
  <c r="T60" i="5"/>
  <c r="K60" i="5"/>
  <c r="U60" i="5" s="1"/>
  <c r="S65" i="5"/>
  <c r="T65" i="5"/>
  <c r="K65" i="5"/>
  <c r="U65" i="5" s="1"/>
  <c r="S67" i="5"/>
  <c r="T67" i="5"/>
  <c r="K67" i="5"/>
  <c r="U67" i="5" s="1"/>
  <c r="S74" i="5"/>
  <c r="T74" i="5"/>
  <c r="K74" i="5"/>
  <c r="U74" i="5" s="1"/>
  <c r="S76" i="5"/>
  <c r="K76" i="5"/>
  <c r="U76" i="5" s="1"/>
  <c r="T76" i="5"/>
  <c r="S81" i="5"/>
  <c r="T81" i="5"/>
  <c r="K81" i="5"/>
  <c r="U81" i="5" s="1"/>
  <c r="S83" i="5"/>
  <c r="T83" i="5"/>
  <c r="K83" i="5"/>
  <c r="U83" i="5" s="1"/>
  <c r="S90" i="5"/>
  <c r="T90" i="5"/>
  <c r="K90" i="5"/>
  <c r="U90" i="5" s="1"/>
  <c r="S92" i="5"/>
  <c r="K92" i="5"/>
  <c r="U92" i="5" s="1"/>
  <c r="T92" i="5"/>
  <c r="T97" i="5"/>
  <c r="K97" i="5"/>
  <c r="U97" i="5" s="1"/>
  <c r="S97" i="5"/>
  <c r="T99" i="5"/>
  <c r="K99" i="5"/>
  <c r="U99" i="5" s="1"/>
  <c r="S99" i="5"/>
  <c r="T106" i="5"/>
  <c r="K106" i="5"/>
  <c r="U106" i="5" s="1"/>
  <c r="S106" i="5"/>
  <c r="T108" i="5"/>
  <c r="K108" i="5"/>
  <c r="U108" i="5" s="1"/>
  <c r="S108" i="5"/>
  <c r="T113" i="5"/>
  <c r="K113" i="5"/>
  <c r="U113" i="5" s="1"/>
  <c r="S113" i="5"/>
  <c r="T115" i="5"/>
  <c r="K115" i="5"/>
  <c r="U115" i="5" s="1"/>
  <c r="S115" i="5"/>
  <c r="T124" i="5"/>
  <c r="S124" i="5"/>
  <c r="K124" i="5"/>
  <c r="U124" i="5" s="1"/>
  <c r="T126" i="5"/>
  <c r="S126" i="5"/>
  <c r="K126" i="5"/>
  <c r="U126" i="5" s="1"/>
  <c r="T130" i="5"/>
  <c r="S130" i="5"/>
  <c r="K130" i="5"/>
  <c r="U130" i="5" s="1"/>
  <c r="T132" i="5"/>
  <c r="S132" i="5"/>
  <c r="K132" i="5"/>
  <c r="U132" i="5" s="1"/>
  <c r="T134" i="5"/>
  <c r="S134" i="5"/>
  <c r="K134" i="5"/>
  <c r="U134" i="5" s="1"/>
  <c r="T136" i="5"/>
  <c r="S136" i="5"/>
  <c r="K136" i="5"/>
  <c r="U136" i="5" s="1"/>
  <c r="T138" i="5"/>
  <c r="S138" i="5"/>
  <c r="K138" i="5"/>
  <c r="U138" i="5" s="1"/>
  <c r="T140" i="5"/>
  <c r="S140" i="5"/>
  <c r="K140" i="5"/>
  <c r="U140" i="5" s="1"/>
  <c r="S142" i="5"/>
  <c r="T142" i="5"/>
  <c r="K142" i="5"/>
  <c r="U142" i="5" s="1"/>
  <c r="S144" i="5"/>
  <c r="T144" i="5"/>
  <c r="K144" i="5"/>
  <c r="U144" i="5" s="1"/>
  <c r="S146" i="5"/>
  <c r="T146" i="5"/>
  <c r="K146" i="5"/>
  <c r="U146" i="5" s="1"/>
  <c r="S151" i="5"/>
  <c r="K151" i="5"/>
  <c r="U151" i="5" s="1"/>
  <c r="T151" i="5"/>
  <c r="S153" i="5"/>
  <c r="T153" i="5"/>
  <c r="K153" i="5"/>
  <c r="U153" i="5" s="1"/>
  <c r="S160" i="5"/>
  <c r="T160" i="5"/>
  <c r="K160" i="5"/>
  <c r="U160" i="5" s="1"/>
  <c r="S162" i="5"/>
  <c r="T162" i="5"/>
  <c r="K162" i="5"/>
  <c r="U162" i="5" s="1"/>
  <c r="S167" i="5"/>
  <c r="K167" i="5"/>
  <c r="U167" i="5" s="1"/>
  <c r="T167" i="5"/>
  <c r="K169" i="5"/>
  <c r="U169" i="5" s="1"/>
  <c r="S169" i="5"/>
  <c r="T169" i="5"/>
  <c r="K176" i="5"/>
  <c r="U176" i="5" s="1"/>
  <c r="S176" i="5"/>
  <c r="T176" i="5"/>
  <c r="K178" i="5"/>
  <c r="U178" i="5" s="1"/>
  <c r="T178" i="5"/>
  <c r="S178" i="5"/>
  <c r="K183" i="5"/>
  <c r="U183" i="5" s="1"/>
  <c r="S183" i="5"/>
  <c r="T183" i="5"/>
  <c r="K185" i="5"/>
  <c r="U185" i="5" s="1"/>
  <c r="S185" i="5"/>
  <c r="T185" i="5"/>
  <c r="K192" i="5"/>
  <c r="U192" i="5" s="1"/>
  <c r="S192" i="5"/>
  <c r="T192" i="5"/>
  <c r="K194" i="5"/>
  <c r="U194" i="5" s="1"/>
  <c r="T194" i="5"/>
  <c r="S194" i="5"/>
  <c r="K199" i="5"/>
  <c r="U199" i="5" s="1"/>
  <c r="S199" i="5"/>
  <c r="T199" i="5"/>
  <c r="K201" i="5"/>
  <c r="U201" i="5" s="1"/>
  <c r="S201" i="5"/>
  <c r="T201" i="5"/>
  <c r="K208" i="5"/>
  <c r="U208" i="5" s="1"/>
  <c r="S208" i="5"/>
  <c r="T208" i="5"/>
  <c r="K210" i="5"/>
  <c r="U210" i="5" s="1"/>
  <c r="T210" i="5"/>
  <c r="S210" i="5"/>
  <c r="K215" i="5"/>
  <c r="U215" i="5" s="1"/>
  <c r="S215" i="5"/>
  <c r="T215" i="5"/>
  <c r="K217" i="5"/>
  <c r="U217" i="5" s="1"/>
  <c r="S217" i="5"/>
  <c r="T217" i="5"/>
  <c r="K224" i="5"/>
  <c r="U224" i="5" s="1"/>
  <c r="S224" i="5"/>
  <c r="T224" i="5"/>
  <c r="K226" i="5"/>
  <c r="U226" i="5" s="1"/>
  <c r="T226" i="5"/>
  <c r="S226" i="5"/>
  <c r="K231" i="5"/>
  <c r="U231" i="5" s="1"/>
  <c r="S231" i="5"/>
  <c r="T231" i="5"/>
  <c r="K233" i="5"/>
  <c r="U233" i="5" s="1"/>
  <c r="S233" i="5"/>
  <c r="T233" i="5"/>
  <c r="K235" i="5"/>
  <c r="U235" i="5" s="1"/>
  <c r="S235" i="5"/>
  <c r="T235" i="5"/>
  <c r="K237" i="5"/>
  <c r="U237" i="5" s="1"/>
  <c r="S237" i="5"/>
  <c r="T237" i="5"/>
  <c r="K239" i="5"/>
  <c r="U239" i="5" s="1"/>
  <c r="S239" i="5"/>
  <c r="T239" i="5"/>
  <c r="K241" i="5"/>
  <c r="U241" i="5" s="1"/>
  <c r="S241" i="5"/>
  <c r="T241" i="5"/>
  <c r="K248" i="5"/>
  <c r="U248" i="5" s="1"/>
  <c r="S248" i="5"/>
  <c r="T248" i="5"/>
  <c r="K250" i="5"/>
  <c r="U250" i="5" s="1"/>
  <c r="S250" i="5"/>
  <c r="T250" i="5"/>
  <c r="K252" i="5"/>
  <c r="U252" i="5" s="1"/>
  <c r="S252" i="5"/>
  <c r="T252" i="5"/>
  <c r="K257" i="5"/>
  <c r="U257" i="5" s="1"/>
  <c r="S257" i="5"/>
  <c r="T257" i="5"/>
  <c r="K259" i="5"/>
  <c r="U259" i="5" s="1"/>
  <c r="S259" i="5"/>
  <c r="T259" i="5"/>
  <c r="K266" i="5"/>
  <c r="U266" i="5" s="1"/>
  <c r="S266" i="5"/>
  <c r="T266" i="5"/>
  <c r="K268" i="5"/>
  <c r="U268" i="5" s="1"/>
  <c r="S268" i="5"/>
  <c r="T268" i="5"/>
  <c r="K273" i="5"/>
  <c r="U273" i="5" s="1"/>
  <c r="S273" i="5"/>
  <c r="T273" i="5"/>
  <c r="K277" i="5"/>
  <c r="U277" i="5" s="1"/>
  <c r="S277" i="5"/>
  <c r="T277" i="5"/>
  <c r="K279" i="5"/>
  <c r="U279" i="5" s="1"/>
  <c r="S279" i="5"/>
  <c r="T279" i="5"/>
  <c r="S284" i="5"/>
  <c r="T284" i="5"/>
  <c r="S286" i="5"/>
  <c r="T286" i="5"/>
  <c r="S295" i="5"/>
  <c r="T295" i="5"/>
  <c r="S303" i="5"/>
  <c r="T303" i="5"/>
  <c r="S311" i="5"/>
  <c r="T311" i="5"/>
  <c r="K317" i="5"/>
  <c r="U317" i="5" s="1"/>
  <c r="K311" i="5"/>
  <c r="U311" i="5" s="1"/>
  <c r="K309" i="5"/>
  <c r="U309" i="5" s="1"/>
  <c r="K303" i="5"/>
  <c r="U303" i="5" s="1"/>
  <c r="K301" i="5"/>
  <c r="U301" i="5" s="1"/>
  <c r="K295" i="5"/>
  <c r="U295" i="5" s="1"/>
  <c r="K293" i="5"/>
  <c r="U293" i="5" s="1"/>
  <c r="K291" i="5"/>
  <c r="U291" i="5" s="1"/>
  <c r="K286" i="5"/>
  <c r="U286" i="5" s="1"/>
  <c r="K284" i="5"/>
  <c r="U284" i="5" s="1"/>
  <c r="K282" i="5"/>
  <c r="U282" i="5" s="1"/>
  <c r="S11" i="5"/>
  <c r="T11" i="5"/>
  <c r="K11" i="5"/>
  <c r="U11" i="5" s="1"/>
  <c r="S19" i="5"/>
  <c r="T19" i="5"/>
  <c r="K19" i="5"/>
  <c r="U19" i="5" s="1"/>
  <c r="S26" i="5"/>
  <c r="T26" i="5"/>
  <c r="K26" i="5"/>
  <c r="U26" i="5" s="1"/>
  <c r="S28" i="5"/>
  <c r="T28" i="5"/>
  <c r="K28" i="5"/>
  <c r="U28" i="5" s="1"/>
  <c r="S33" i="5"/>
  <c r="T33" i="5"/>
  <c r="K33" i="5"/>
  <c r="U33" i="5" s="1"/>
  <c r="S37" i="5"/>
  <c r="T37" i="5"/>
  <c r="K37" i="5"/>
  <c r="U37" i="5" s="1"/>
  <c r="S39" i="5"/>
  <c r="T39" i="5"/>
  <c r="K39" i="5"/>
  <c r="U39" i="5" s="1"/>
  <c r="S44" i="5"/>
  <c r="T44" i="5"/>
  <c r="K44" i="5"/>
  <c r="U44" i="5" s="1"/>
  <c r="S46" i="5"/>
  <c r="T46" i="5"/>
  <c r="K46" i="5"/>
  <c r="U46" i="5" s="1"/>
  <c r="S53" i="5"/>
  <c r="T53" i="5"/>
  <c r="K53" i="5"/>
  <c r="U53" i="5" s="1"/>
  <c r="S55" i="5"/>
  <c r="T55" i="5"/>
  <c r="K55" i="5"/>
  <c r="U55" i="5" s="1"/>
  <c r="S62" i="5"/>
  <c r="T62" i="5"/>
  <c r="K62" i="5"/>
  <c r="U62" i="5" s="1"/>
  <c r="S64" i="5"/>
  <c r="T64" i="5"/>
  <c r="K64" i="5"/>
  <c r="U64" i="5" s="1"/>
  <c r="S69" i="5"/>
  <c r="T69" i="5"/>
  <c r="K69" i="5"/>
  <c r="U69" i="5" s="1"/>
  <c r="S71" i="5"/>
  <c r="T71" i="5"/>
  <c r="K71" i="5"/>
  <c r="U71" i="5" s="1"/>
  <c r="S78" i="5"/>
  <c r="T78" i="5"/>
  <c r="K78" i="5"/>
  <c r="U78" i="5" s="1"/>
  <c r="S80" i="5"/>
  <c r="K80" i="5"/>
  <c r="U80" i="5" s="1"/>
  <c r="T80" i="5"/>
  <c r="S85" i="5"/>
  <c r="T85" i="5"/>
  <c r="K85" i="5"/>
  <c r="U85" i="5" s="1"/>
  <c r="S87" i="5"/>
  <c r="T87" i="5"/>
  <c r="K87" i="5"/>
  <c r="U87" i="5" s="1"/>
  <c r="S94" i="5"/>
  <c r="T94" i="5"/>
  <c r="K94" i="5"/>
  <c r="U94" i="5" s="1"/>
  <c r="T96" i="5"/>
  <c r="K96" i="5"/>
  <c r="U96" i="5" s="1"/>
  <c r="S96" i="5"/>
  <c r="T101" i="5"/>
  <c r="K101" i="5"/>
  <c r="U101" i="5" s="1"/>
  <c r="S101" i="5"/>
  <c r="T103" i="5"/>
  <c r="K103" i="5"/>
  <c r="U103" i="5" s="1"/>
  <c r="S103" i="5"/>
  <c r="T110" i="5"/>
  <c r="K110" i="5"/>
  <c r="U110" i="5" s="1"/>
  <c r="S110" i="5"/>
  <c r="T112" i="5"/>
  <c r="K112" i="5"/>
  <c r="U112" i="5" s="1"/>
  <c r="S112" i="5"/>
  <c r="T117" i="5"/>
  <c r="S117" i="5"/>
  <c r="K117" i="5"/>
  <c r="U117" i="5" s="1"/>
  <c r="T121" i="5"/>
  <c r="S121" i="5"/>
  <c r="K121" i="5"/>
  <c r="U121" i="5" s="1"/>
  <c r="T123" i="5"/>
  <c r="S123" i="5"/>
  <c r="K123" i="5"/>
  <c r="U123" i="5" s="1"/>
  <c r="T128" i="5"/>
  <c r="S128" i="5"/>
  <c r="K128" i="5"/>
  <c r="U128" i="5" s="1"/>
  <c r="S148" i="5"/>
  <c r="T148" i="5"/>
  <c r="K148" i="5"/>
  <c r="U148" i="5" s="1"/>
  <c r="S150" i="5"/>
  <c r="T150" i="5"/>
  <c r="K150" i="5"/>
  <c r="U150" i="5" s="1"/>
  <c r="S155" i="5"/>
  <c r="K155" i="5"/>
  <c r="U155" i="5" s="1"/>
  <c r="T155" i="5"/>
  <c r="S157" i="5"/>
  <c r="T157" i="5"/>
  <c r="K157" i="5"/>
  <c r="U157" i="5" s="1"/>
  <c r="S164" i="5"/>
  <c r="T164" i="5"/>
  <c r="K164" i="5"/>
  <c r="U164" i="5" s="1"/>
  <c r="S166" i="5"/>
  <c r="T166" i="5"/>
  <c r="K166" i="5"/>
  <c r="U166" i="5" s="1"/>
  <c r="K171" i="5"/>
  <c r="U171" i="5" s="1"/>
  <c r="S171" i="5"/>
  <c r="T171" i="5"/>
  <c r="K173" i="5"/>
  <c r="U173" i="5" s="1"/>
  <c r="S173" i="5"/>
  <c r="T173" i="5"/>
  <c r="K180" i="5"/>
  <c r="U180" i="5" s="1"/>
  <c r="S180" i="5"/>
  <c r="T180" i="5"/>
  <c r="K182" i="5"/>
  <c r="U182" i="5" s="1"/>
  <c r="T182" i="5"/>
  <c r="S182" i="5"/>
  <c r="K187" i="5"/>
  <c r="U187" i="5" s="1"/>
  <c r="S187" i="5"/>
  <c r="T187" i="5"/>
  <c r="K189" i="5"/>
  <c r="U189" i="5" s="1"/>
  <c r="S189" i="5"/>
  <c r="T189" i="5"/>
  <c r="K196" i="5"/>
  <c r="U196" i="5" s="1"/>
  <c r="S196" i="5"/>
  <c r="T196" i="5"/>
  <c r="K198" i="5"/>
  <c r="U198" i="5" s="1"/>
  <c r="T198" i="5"/>
  <c r="S198" i="5"/>
  <c r="K203" i="5"/>
  <c r="U203" i="5" s="1"/>
  <c r="S203" i="5"/>
  <c r="T203" i="5"/>
  <c r="K205" i="5"/>
  <c r="U205" i="5" s="1"/>
  <c r="S205" i="5"/>
  <c r="T205" i="5"/>
  <c r="K212" i="5"/>
  <c r="U212" i="5" s="1"/>
  <c r="S212" i="5"/>
  <c r="T212" i="5"/>
  <c r="K214" i="5"/>
  <c r="U214" i="5" s="1"/>
  <c r="T214" i="5"/>
  <c r="S214" i="5"/>
  <c r="K219" i="5"/>
  <c r="U219" i="5" s="1"/>
  <c r="S219" i="5"/>
  <c r="T219" i="5"/>
  <c r="K221" i="5"/>
  <c r="U221" i="5" s="1"/>
  <c r="S221" i="5"/>
  <c r="T221" i="5"/>
  <c r="K228" i="5"/>
  <c r="U228" i="5" s="1"/>
  <c r="S228" i="5"/>
  <c r="T228" i="5"/>
  <c r="K230" i="5"/>
  <c r="U230" i="5" s="1"/>
  <c r="T230" i="5"/>
  <c r="S230" i="5"/>
  <c r="K243" i="5"/>
  <c r="U243" i="5" s="1"/>
  <c r="S243" i="5"/>
  <c r="T243" i="5"/>
  <c r="K245" i="5"/>
  <c r="U245" i="5" s="1"/>
  <c r="S245" i="5"/>
  <c r="T245" i="5"/>
  <c r="K254" i="5"/>
  <c r="U254" i="5" s="1"/>
  <c r="S254" i="5"/>
  <c r="T254" i="5"/>
  <c r="K256" i="5"/>
  <c r="U256" i="5" s="1"/>
  <c r="S256" i="5"/>
  <c r="T256" i="5"/>
  <c r="K261" i="5"/>
  <c r="U261" i="5" s="1"/>
  <c r="S261" i="5"/>
  <c r="T261" i="5"/>
  <c r="K263" i="5"/>
  <c r="U263" i="5" s="1"/>
  <c r="S263" i="5"/>
  <c r="T263" i="5"/>
  <c r="K270" i="5"/>
  <c r="U270" i="5" s="1"/>
  <c r="S270" i="5"/>
  <c r="T270" i="5"/>
  <c r="K272" i="5"/>
  <c r="U272" i="5" s="1"/>
  <c r="S272" i="5"/>
  <c r="T272" i="5"/>
  <c r="S281" i="5"/>
  <c r="T281" i="5"/>
  <c r="S283" i="5"/>
  <c r="T283" i="5"/>
  <c r="S288" i="5"/>
  <c r="T288" i="5"/>
  <c r="S292" i="5"/>
  <c r="T292" i="5"/>
  <c r="S294" i="5"/>
  <c r="T294" i="5"/>
  <c r="S297" i="5"/>
  <c r="T297" i="5"/>
  <c r="S300" i="5"/>
  <c r="T300" i="5"/>
  <c r="S302" i="5"/>
  <c r="T302" i="5"/>
  <c r="S305" i="5"/>
  <c r="T305" i="5"/>
  <c r="S308" i="5"/>
  <c r="T308" i="5"/>
  <c r="S310" i="5"/>
  <c r="T310" i="5"/>
  <c r="S313" i="5"/>
  <c r="T313" i="5"/>
  <c r="S316" i="5"/>
  <c r="T316" i="5"/>
  <c r="T9" i="5"/>
  <c r="K318" i="5"/>
  <c r="U318" i="5" s="1"/>
  <c r="S20" i="5"/>
  <c r="T20" i="5"/>
  <c r="K20" i="5"/>
  <c r="U20" i="5" s="1"/>
  <c r="S10" i="5"/>
  <c r="T10" i="5"/>
  <c r="K10" i="5"/>
  <c r="U10" i="5" s="1"/>
  <c r="S12" i="5"/>
  <c r="T12" i="5"/>
  <c r="K12" i="5"/>
  <c r="U12" i="5" s="1"/>
  <c r="T17" i="5"/>
  <c r="K17" i="5"/>
  <c r="U17" i="5" s="1"/>
  <c r="S14" i="5"/>
  <c r="T14" i="5"/>
  <c r="K14" i="5"/>
  <c r="U14" i="5" s="1"/>
  <c r="S16" i="5"/>
  <c r="T16" i="5"/>
  <c r="K16" i="5"/>
  <c r="U16" i="5" s="1"/>
  <c r="S21" i="5"/>
  <c r="T21" i="5"/>
  <c r="K21" i="5"/>
  <c r="U21" i="5" s="1"/>
  <c r="S23" i="5"/>
  <c r="T23" i="5"/>
  <c r="K23" i="5"/>
  <c r="U23" i="5" s="1"/>
  <c r="S30" i="5"/>
  <c r="T30" i="5"/>
  <c r="K30" i="5"/>
  <c r="U30" i="5" s="1"/>
  <c r="S32" i="5"/>
  <c r="T32" i="5"/>
  <c r="K32" i="5"/>
  <c r="U32" i="5" s="1"/>
  <c r="S41" i="5"/>
  <c r="T41" i="5"/>
  <c r="K41" i="5"/>
  <c r="U41" i="5" s="1"/>
  <c r="S43" i="5"/>
  <c r="T43" i="5"/>
  <c r="K43" i="5"/>
  <c r="U43" i="5" s="1"/>
  <c r="S48" i="5"/>
  <c r="T48" i="5"/>
  <c r="K48" i="5"/>
  <c r="U48" i="5" s="1"/>
  <c r="S50" i="5"/>
  <c r="T50" i="5"/>
  <c r="K50" i="5"/>
  <c r="U50" i="5" s="1"/>
  <c r="S57" i="5"/>
  <c r="T57" i="5"/>
  <c r="K57" i="5"/>
  <c r="U57" i="5" s="1"/>
  <c r="S59" i="5"/>
  <c r="T59" i="5"/>
  <c r="K59" i="5"/>
  <c r="U59" i="5" s="1"/>
  <c r="S66" i="5"/>
  <c r="T66" i="5"/>
  <c r="K66" i="5"/>
  <c r="U66" i="5" s="1"/>
  <c r="S68" i="5"/>
  <c r="K68" i="5"/>
  <c r="U68" i="5" s="1"/>
  <c r="T68" i="5"/>
  <c r="S73" i="5"/>
  <c r="T73" i="5"/>
  <c r="K73" i="5"/>
  <c r="U73" i="5" s="1"/>
  <c r="S75" i="5"/>
  <c r="T75" i="5"/>
  <c r="K75" i="5"/>
  <c r="U75" i="5" s="1"/>
  <c r="S82" i="5"/>
  <c r="T82" i="5"/>
  <c r="K82" i="5"/>
  <c r="U82" i="5" s="1"/>
  <c r="S84" i="5"/>
  <c r="K84" i="5"/>
  <c r="U84" i="5" s="1"/>
  <c r="T84" i="5"/>
  <c r="S89" i="5"/>
  <c r="T89" i="5"/>
  <c r="K89" i="5"/>
  <c r="U89" i="5" s="1"/>
  <c r="S91" i="5"/>
  <c r="T91" i="5"/>
  <c r="K91" i="5"/>
  <c r="U91" i="5" s="1"/>
  <c r="T98" i="5"/>
  <c r="K98" i="5"/>
  <c r="U98" i="5" s="1"/>
  <c r="S98" i="5"/>
  <c r="T100" i="5"/>
  <c r="K100" i="5"/>
  <c r="U100" i="5" s="1"/>
  <c r="S100" i="5"/>
  <c r="T105" i="5"/>
  <c r="K105" i="5"/>
  <c r="U105" i="5" s="1"/>
  <c r="S105" i="5"/>
  <c r="T107" i="5"/>
  <c r="K107" i="5"/>
  <c r="U107" i="5" s="1"/>
  <c r="S107" i="5"/>
  <c r="T114" i="5"/>
  <c r="K114" i="5"/>
  <c r="U114" i="5" s="1"/>
  <c r="S114" i="5"/>
  <c r="T116" i="5"/>
  <c r="K116" i="5"/>
  <c r="U116" i="5" s="1"/>
  <c r="S116" i="5"/>
  <c r="T125" i="5"/>
  <c r="S125" i="5"/>
  <c r="K125" i="5"/>
  <c r="U125" i="5" s="1"/>
  <c r="T127" i="5"/>
  <c r="S127" i="5"/>
  <c r="K127" i="5"/>
  <c r="U127" i="5" s="1"/>
  <c r="T131" i="5"/>
  <c r="S131" i="5"/>
  <c r="K131" i="5"/>
  <c r="U131" i="5" s="1"/>
  <c r="T133" i="5"/>
  <c r="S133" i="5"/>
  <c r="K133" i="5"/>
  <c r="U133" i="5" s="1"/>
  <c r="T135" i="5"/>
  <c r="S135" i="5"/>
  <c r="K135" i="5"/>
  <c r="U135" i="5" s="1"/>
  <c r="T137" i="5"/>
  <c r="S137" i="5"/>
  <c r="K137" i="5"/>
  <c r="U137" i="5" s="1"/>
  <c r="T139" i="5"/>
  <c r="S139" i="5"/>
  <c r="K139" i="5"/>
  <c r="U139" i="5" s="1"/>
  <c r="S141" i="5"/>
  <c r="T141" i="5"/>
  <c r="K141" i="5"/>
  <c r="U141" i="5" s="1"/>
  <c r="S143" i="5"/>
  <c r="K143" i="5"/>
  <c r="U143" i="5" s="1"/>
  <c r="T143" i="5"/>
  <c r="S145" i="5"/>
  <c r="T145" i="5"/>
  <c r="K145" i="5"/>
  <c r="U145" i="5" s="1"/>
  <c r="S152" i="5"/>
  <c r="T152" i="5"/>
  <c r="K152" i="5"/>
  <c r="U152" i="5" s="1"/>
  <c r="S154" i="5"/>
  <c r="T154" i="5"/>
  <c r="K154" i="5"/>
  <c r="U154" i="5" s="1"/>
  <c r="S159" i="5"/>
  <c r="K159" i="5"/>
  <c r="U159" i="5" s="1"/>
  <c r="T159" i="5"/>
  <c r="S161" i="5"/>
  <c r="T161" i="5"/>
  <c r="K161" i="5"/>
  <c r="U161" i="5" s="1"/>
  <c r="K168" i="5"/>
  <c r="U168" i="5" s="1"/>
  <c r="S168" i="5"/>
  <c r="T168" i="5"/>
  <c r="K170" i="5"/>
  <c r="U170" i="5" s="1"/>
  <c r="T170" i="5"/>
  <c r="S170" i="5"/>
  <c r="K175" i="5"/>
  <c r="U175" i="5" s="1"/>
  <c r="S175" i="5"/>
  <c r="T175" i="5"/>
  <c r="K177" i="5"/>
  <c r="U177" i="5" s="1"/>
  <c r="S177" i="5"/>
  <c r="T177" i="5"/>
  <c r="K184" i="5"/>
  <c r="U184" i="5" s="1"/>
  <c r="S184" i="5"/>
  <c r="T184" i="5"/>
  <c r="K186" i="5"/>
  <c r="U186" i="5" s="1"/>
  <c r="T186" i="5"/>
  <c r="S186" i="5"/>
  <c r="K191" i="5"/>
  <c r="U191" i="5" s="1"/>
  <c r="S191" i="5"/>
  <c r="T191" i="5"/>
  <c r="K193" i="5"/>
  <c r="U193" i="5" s="1"/>
  <c r="S193" i="5"/>
  <c r="T193" i="5"/>
  <c r="K200" i="5"/>
  <c r="U200" i="5" s="1"/>
  <c r="S200" i="5"/>
  <c r="T200" i="5"/>
  <c r="K202" i="5"/>
  <c r="U202" i="5" s="1"/>
  <c r="T202" i="5"/>
  <c r="S202" i="5"/>
  <c r="K207" i="5"/>
  <c r="U207" i="5" s="1"/>
  <c r="S207" i="5"/>
  <c r="T207" i="5"/>
  <c r="K209" i="5"/>
  <c r="U209" i="5" s="1"/>
  <c r="S209" i="5"/>
  <c r="T209" i="5"/>
  <c r="K216" i="5"/>
  <c r="U216" i="5" s="1"/>
  <c r="S216" i="5"/>
  <c r="T216" i="5"/>
  <c r="K218" i="5"/>
  <c r="U218" i="5" s="1"/>
  <c r="T218" i="5"/>
  <c r="S218" i="5"/>
  <c r="K223" i="5"/>
  <c r="U223" i="5" s="1"/>
  <c r="S223" i="5"/>
  <c r="T223" i="5"/>
  <c r="K225" i="5"/>
  <c r="U225" i="5" s="1"/>
  <c r="S225" i="5"/>
  <c r="T225" i="5"/>
  <c r="K232" i="5"/>
  <c r="U232" i="5" s="1"/>
  <c r="S232" i="5"/>
  <c r="T232" i="5"/>
  <c r="K234" i="5"/>
  <c r="U234" i="5" s="1"/>
  <c r="T234" i="5"/>
  <c r="S234" i="5"/>
  <c r="K236" i="5"/>
  <c r="U236" i="5" s="1"/>
  <c r="S236" i="5"/>
  <c r="T236" i="5"/>
  <c r="K238" i="5"/>
  <c r="U238" i="5" s="1"/>
  <c r="T238" i="5"/>
  <c r="S238" i="5"/>
  <c r="K240" i="5"/>
  <c r="U240" i="5" s="1"/>
  <c r="S240" i="5"/>
  <c r="T240" i="5"/>
  <c r="K242" i="5"/>
  <c r="U242" i="5" s="1"/>
  <c r="S242" i="5"/>
  <c r="T242" i="5"/>
  <c r="K247" i="5"/>
  <c r="U247" i="5" s="1"/>
  <c r="S247" i="5"/>
  <c r="T247" i="5"/>
  <c r="K249" i="5"/>
  <c r="U249" i="5" s="1"/>
  <c r="S249" i="5"/>
  <c r="T249" i="5"/>
  <c r="K251" i="5"/>
  <c r="U251" i="5" s="1"/>
  <c r="S251" i="5"/>
  <c r="T251" i="5"/>
  <c r="K258" i="5"/>
  <c r="U258" i="5" s="1"/>
  <c r="S258" i="5"/>
  <c r="T258" i="5"/>
  <c r="K260" i="5"/>
  <c r="U260" i="5" s="1"/>
  <c r="S260" i="5"/>
  <c r="T260" i="5"/>
  <c r="K265" i="5"/>
  <c r="U265" i="5" s="1"/>
  <c r="S265" i="5"/>
  <c r="T265" i="5"/>
  <c r="K267" i="5"/>
  <c r="U267" i="5" s="1"/>
  <c r="S267" i="5"/>
  <c r="T267" i="5"/>
  <c r="K276" i="5"/>
  <c r="U276" i="5" s="1"/>
  <c r="S276" i="5"/>
  <c r="T276" i="5"/>
  <c r="K278" i="5"/>
  <c r="U278" i="5" s="1"/>
  <c r="S278" i="5"/>
  <c r="T278" i="5"/>
  <c r="S285" i="5"/>
  <c r="T285" i="5"/>
  <c r="S287" i="5"/>
  <c r="T287" i="5"/>
  <c r="S299" i="5"/>
  <c r="T299" i="5"/>
  <c r="S307" i="5"/>
  <c r="T307" i="5"/>
  <c r="S315" i="5"/>
  <c r="T315" i="5"/>
  <c r="T318" i="5"/>
  <c r="K316" i="5"/>
  <c r="U316" i="5" s="1"/>
  <c r="K314" i="5"/>
  <c r="U314" i="5" s="1"/>
  <c r="K312" i="5"/>
  <c r="U312" i="5" s="1"/>
  <c r="K310" i="5"/>
  <c r="U310" i="5" s="1"/>
  <c r="K308" i="5"/>
  <c r="U308" i="5" s="1"/>
  <c r="K306" i="5"/>
  <c r="U306" i="5" s="1"/>
  <c r="K304" i="5"/>
  <c r="U304" i="5" s="1"/>
  <c r="K302" i="5"/>
  <c r="U302" i="5" s="1"/>
  <c r="K300" i="5"/>
  <c r="U300" i="5" s="1"/>
  <c r="K298" i="5"/>
  <c r="U298" i="5" s="1"/>
  <c r="K296" i="5"/>
  <c r="U296" i="5" s="1"/>
  <c r="K294" i="5"/>
  <c r="U294" i="5" s="1"/>
  <c r="K292" i="5"/>
  <c r="U292" i="5" s="1"/>
  <c r="K289" i="5"/>
  <c r="U289" i="5" s="1"/>
  <c r="K287" i="5"/>
  <c r="U287" i="5" s="1"/>
  <c r="K285" i="5"/>
  <c r="U285" i="5" s="1"/>
  <c r="K283" i="5"/>
  <c r="U283" i="5" s="1"/>
  <c r="K281" i="5"/>
  <c r="U281" i="5" s="1"/>
  <c r="U34" i="5" l="1"/>
  <c r="K7" i="5"/>
  <c r="J1" i="5"/>
  <c r="N7" i="5"/>
  <c r="D13" i="3"/>
  <c r="E13" i="3" s="1"/>
  <c r="F13" i="3" s="1"/>
  <c r="K1" i="5" l="1"/>
  <c r="D15" i="3"/>
  <c r="E15" i="3" s="1"/>
  <c r="F15" i="3" s="1"/>
  <c r="L1" i="5" l="1"/>
  <c r="M1" i="5" s="1"/>
  <c r="N1" i="5" l="1"/>
  <c r="O1" i="5" l="1"/>
  <c r="P1" i="5" l="1"/>
  <c r="Q1" i="5" s="1"/>
  <c r="F17" i="3"/>
  <c r="E17" i="3"/>
  <c r="D17" i="3"/>
  <c r="B17" i="3" l="1"/>
  <c r="D38" i="3" l="1"/>
  <c r="F38" i="3" l="1"/>
  <c r="E38" i="3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6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3" i="1"/>
  <c r="F21" i="3" l="1"/>
  <c r="I1" i="1"/>
  <c r="E19" i="3" l="1"/>
  <c r="E21" i="3"/>
  <c r="F19" i="3"/>
  <c r="F28" i="3" s="1"/>
  <c r="F30" i="3" s="1"/>
  <c r="C21" i="3"/>
  <c r="D19" i="3"/>
  <c r="D21" i="3"/>
  <c r="C19" i="3"/>
  <c r="J1" i="1"/>
  <c r="C17" i="3"/>
  <c r="C38" i="3" s="1"/>
  <c r="D28" i="3" l="1"/>
  <c r="D30" i="3" s="1"/>
  <c r="E28" i="3"/>
  <c r="E30" i="3" s="1"/>
  <c r="C28" i="3"/>
  <c r="C30" i="3" s="1"/>
  <c r="K1" i="1"/>
  <c r="C23" i="3"/>
  <c r="C29" i="3" s="1"/>
  <c r="C39" i="3" l="1"/>
  <c r="L1" i="1"/>
  <c r="M1" i="1" s="1"/>
  <c r="N1" i="1" s="1"/>
  <c r="O1" i="1" s="1"/>
  <c r="P1" i="1" s="1"/>
  <c r="Q1" i="1" s="1"/>
  <c r="D23" i="3"/>
  <c r="D29" i="3" l="1"/>
  <c r="D31" i="3" s="1"/>
  <c r="D39" i="3"/>
  <c r="C31" i="3"/>
  <c r="C36" i="3" s="1"/>
  <c r="E23" i="3"/>
  <c r="D36" i="3" l="1"/>
  <c r="D32" i="3"/>
  <c r="C32" i="3"/>
  <c r="C52" i="3" s="1"/>
  <c r="C37" i="3"/>
  <c r="C46" i="3" s="1"/>
  <c r="C47" i="3" s="1"/>
  <c r="C58" i="3"/>
  <c r="C54" i="3"/>
  <c r="E29" i="3"/>
  <c r="E31" i="3" s="1"/>
  <c r="E32" i="3" s="1"/>
  <c r="E39" i="3"/>
  <c r="F23" i="3"/>
  <c r="D37" i="3"/>
  <c r="C44" i="3" l="1"/>
  <c r="C45" i="3" s="1"/>
  <c r="D53" i="3"/>
  <c r="C40" i="3"/>
  <c r="C41" i="3" s="1"/>
  <c r="E36" i="3"/>
  <c r="E52" i="3"/>
  <c r="D40" i="3"/>
  <c r="D41" i="3" s="1"/>
  <c r="D46" i="3"/>
  <c r="D47" i="3" s="1"/>
  <c r="F29" i="3"/>
  <c r="F31" i="3" s="1"/>
  <c r="F39" i="3"/>
  <c r="D44" i="3"/>
  <c r="D45" i="3" s="1"/>
  <c r="D52" i="3"/>
  <c r="E53" i="3"/>
  <c r="C55" i="3"/>
  <c r="C56" i="3"/>
  <c r="C59" i="3" s="1"/>
  <c r="D57" i="3"/>
  <c r="E37" i="3"/>
  <c r="E40" i="3" s="1"/>
  <c r="E41" i="3" s="1"/>
  <c r="D55" i="3" l="1"/>
  <c r="E55" i="3"/>
  <c r="F36" i="3"/>
  <c r="F32" i="3"/>
  <c r="F52" i="3" s="1"/>
  <c r="C60" i="3"/>
  <c r="E57" i="3"/>
  <c r="D56" i="3"/>
  <c r="D59" i="3" s="1"/>
  <c r="F37" i="3"/>
  <c r="F46" i="3" s="1"/>
  <c r="F47" i="3" s="1"/>
  <c r="F56" i="3" s="1"/>
  <c r="E44" i="3"/>
  <c r="E45" i="3" s="1"/>
  <c r="F53" i="3"/>
  <c r="E46" i="3"/>
  <c r="D60" i="3" l="1"/>
  <c r="F55" i="3"/>
  <c r="F40" i="3"/>
  <c r="F41" i="3" s="1"/>
  <c r="F44" i="3"/>
  <c r="F45" i="3" s="1"/>
  <c r="E47" i="3"/>
  <c r="E56" i="3" s="1"/>
  <c r="E59" i="3" s="1"/>
  <c r="E60" i="3" s="1"/>
  <c r="F57" i="3" l="1"/>
  <c r="F59" i="3" s="1"/>
  <c r="F60" i="3" s="1"/>
</calcChain>
</file>

<file path=xl/sharedStrings.xml><?xml version="1.0" encoding="utf-8"?>
<sst xmlns="http://schemas.openxmlformats.org/spreadsheetml/2006/main" count="2551" uniqueCount="1030">
  <si>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</si>
  <si>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</si>
  <si>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</si>
  <si>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</si>
  <si>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</si>
  <si>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</si>
  <si>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</si>
  <si>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</si>
  <si>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</si>
  <si>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</si>
  <si>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</si>
  <si>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</si>
  <si>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</si>
  <si>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</si>
  <si>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</si>
  <si>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</si>
  <si>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</si>
  <si>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</si>
  <si>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</si>
  <si>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</si>
  <si>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</si>
  <si>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</si>
  <si>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</si>
  <si>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</si>
  <si>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</si>
  <si>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</si>
  <si>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</si>
  <si>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</si>
  <si>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</si>
  <si>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</si>
  <si>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</si>
  <si>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</si>
  <si>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</si>
  <si>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</si>
  <si>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</si>
  <si>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</si>
  <si>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</si>
  <si>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</si>
  <si>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</si>
  <si>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</si>
  <si>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</si>
  <si>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</si>
  <si>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</si>
  <si>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</si>
  <si>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</si>
  <si>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</si>
  <si>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</si>
  <si>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</si>
  <si>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</si>
  <si>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</si>
  <si>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</si>
  <si>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</si>
  <si>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</si>
  <si>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</si>
  <si>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</si>
  <si>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</si>
  <si>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</si>
  <si>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</si>
  <si>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</si>
  <si>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</si>
  <si>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</si>
  <si>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</si>
  <si>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</si>
  <si>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</si>
  <si>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</si>
  <si>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</si>
  <si>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</si>
  <si>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</si>
  <si>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</si>
  <si>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</si>
  <si>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</si>
  <si>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</si>
  <si>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</si>
  <si>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</si>
  <si>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</si>
  <si>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</si>
  <si>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</si>
  <si>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</si>
  <si>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</si>
  <si>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</si>
  <si>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</si>
  <si>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</si>
  <si>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</si>
  <si>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</si>
  <si>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</si>
  <si>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</si>
  <si>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</si>
  <si>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</si>
  <si>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</si>
  <si>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</si>
  <si>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</si>
  <si>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</si>
  <si>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</si>
  <si>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</si>
  <si>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</si>
  <si>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</si>
  <si>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</si>
  <si>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</si>
  <si>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</si>
  <si>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</si>
  <si>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</si>
  <si>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</si>
  <si>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</si>
  <si>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</si>
  <si>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</si>
  <si>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</si>
  <si>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</si>
  <si>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</si>
  <si>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</si>
  <si>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</si>
  <si>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</si>
  <si>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</si>
  <si>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</si>
  <si>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</si>
  <si>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</si>
  <si>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</si>
  <si>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</si>
  <si>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</si>
  <si>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</si>
  <si>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</si>
  <si>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</si>
  <si>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</si>
  <si>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</si>
  <si>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</si>
  <si>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</si>
  <si>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</si>
  <si>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</si>
  <si>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</si>
  <si>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</si>
  <si>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</si>
  <si>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</si>
  <si>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</si>
  <si>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</si>
  <si>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</si>
  <si>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</si>
  <si>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</si>
  <si>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</si>
  <si>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</si>
  <si>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</si>
  <si>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</si>
  <si>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</si>
  <si>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</si>
  <si>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</si>
  <si>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</si>
  <si>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</si>
  <si>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</si>
  <si>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</si>
  <si>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</si>
  <si>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</si>
  <si>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</si>
  <si>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</si>
  <si>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</si>
  <si>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</si>
  <si>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</si>
  <si>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</si>
  <si>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</si>
  <si>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</si>
  <si>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</si>
  <si>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</si>
  <si>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</si>
  <si>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</si>
  <si>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</si>
  <si>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</si>
  <si>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</si>
  <si>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</si>
  <si>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</si>
  <si>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</si>
  <si>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</si>
  <si>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</si>
  <si>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</si>
  <si>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</si>
  <si>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</si>
  <si>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</si>
  <si>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</si>
  <si>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</si>
  <si>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</si>
  <si>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</si>
  <si>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</si>
  <si>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</si>
  <si>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</si>
  <si>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</si>
  <si>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</si>
  <si>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</si>
  <si>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</si>
  <si>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</si>
  <si>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</si>
  <si>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</si>
  <si>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</si>
  <si>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</si>
  <si>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</si>
  <si>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</si>
  <si>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</si>
  <si>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</si>
  <si>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</si>
  <si>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</si>
  <si>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</si>
  <si>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</si>
  <si>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</si>
  <si>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</si>
  <si>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</si>
  <si>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</si>
  <si>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</si>
  <si>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</si>
  <si>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</si>
  <si>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</si>
  <si>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</si>
  <si>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</si>
  <si>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</si>
  <si>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</si>
  <si>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</si>
  <si>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</si>
  <si>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</si>
  <si>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</si>
  <si>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</si>
  <si>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</si>
  <si>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</si>
  <si>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</si>
  <si>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</si>
  <si>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</si>
  <si>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</si>
  <si>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</si>
  <si>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</si>
  <si>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</si>
  <si>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</si>
  <si>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</si>
  <si>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</si>
  <si>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</si>
  <si>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</si>
  <si>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</si>
  <si>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</si>
  <si>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</si>
  <si>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</si>
  <si>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</si>
  <si>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</si>
  <si>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</si>
  <si>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</si>
  <si>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</si>
  <si>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</si>
  <si>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</si>
  <si>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</si>
  <si>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</si>
  <si>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</si>
  <si>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</si>
  <si>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</si>
  <si>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</si>
  <si>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</si>
  <si>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</si>
  <si>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</si>
  <si>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</si>
  <si>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</si>
  <si>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</si>
  <si>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</si>
  <si>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</si>
  <si>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</si>
  <si>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</si>
  <si>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</si>
  <si>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</si>
  <si>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</si>
  <si>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</si>
  <si>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</si>
  <si>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</si>
  <si>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</si>
  <si>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</si>
  <si>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</si>
  <si>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</si>
  <si>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</si>
  <si>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</si>
  <si>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</si>
  <si>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</si>
  <si>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</si>
  <si>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</si>
  <si>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</si>
  <si>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</si>
  <si>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</si>
  <si>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</si>
  <si>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</si>
  <si>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</si>
  <si>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</si>
  <si>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</si>
  <si>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</si>
  <si>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</si>
  <si>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</si>
  <si>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</si>
  <si>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</si>
  <si>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</si>
  <si>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</si>
  <si>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</si>
  <si>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</si>
  <si>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</si>
  <si>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</si>
  <si>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</si>
  <si>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</si>
  <si>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</si>
  <si>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</si>
  <si>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</si>
  <si>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</si>
  <si>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</si>
  <si>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</si>
  <si>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</si>
  <si>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</si>
  <si>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</si>
  <si>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</si>
  <si>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</si>
  <si>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</si>
  <si>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</si>
  <si>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</si>
  <si>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</si>
  <si>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</si>
  <si>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</si>
  <si>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</si>
  <si>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</si>
  <si>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</si>
  <si>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</si>
  <si>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</si>
  <si>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</si>
  <si>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</si>
  <si>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</si>
  <si>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</si>
  <si>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</si>
  <si>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</si>
  <si>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</si>
  <si>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</si>
  <si>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</si>
  <si>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</si>
  <si>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</si>
  <si>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</si>
  <si>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</si>
  <si>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</si>
  <si>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</si>
  <si>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</si>
  <si>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</si>
  <si>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</si>
  <si>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</si>
  <si>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</si>
  <si>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</si>
  <si>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</si>
  <si>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</si>
  <si>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</si>
  <si>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</si>
  <si>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</si>
  <si>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</si>
  <si>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</si>
  <si>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</si>
  <si>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</si>
  <si>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</si>
  <si>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</si>
  <si>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</si>
  <si>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</si>
  <si>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</si>
  <si>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</si>
  <si>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</si>
  <si>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</si>
  <si>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</si>
  <si>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</si>
  <si>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</si>
  <si>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</si>
  <si>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</si>
  <si>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</si>
  <si>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</si>
  <si>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</si>
  <si>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</si>
  <si>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</si>
  <si>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</si>
  <si>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</si>
  <si>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</si>
  <si>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</si>
  <si>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</si>
  <si>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</si>
  <si>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</si>
  <si>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</si>
  <si>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</si>
  <si>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</si>
  <si>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</si>
  <si>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</si>
  <si>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</si>
  <si>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</si>
  <si>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</si>
  <si>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</si>
  <si>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</si>
  <si>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</si>
  <si>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</si>
  <si>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</si>
  <si>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</si>
  <si>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</si>
  <si>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</si>
  <si>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</si>
  <si>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</si>
  <si>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</si>
  <si>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</si>
  <si>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</si>
  <si>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</si>
  <si>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</si>
  <si>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</si>
  <si>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</si>
  <si>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</si>
  <si>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</si>
  <si>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</si>
  <si>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</si>
  <si>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</si>
  <si>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</si>
  <si>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</si>
  <si>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</si>
  <si>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</si>
  <si>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</si>
  <si>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</si>
  <si>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</si>
  <si>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</si>
  <si>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</si>
  <si>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</si>
  <si>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</si>
  <si>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</si>
  <si>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</si>
  <si>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</si>
  <si>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</si>
  <si>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</si>
  <si>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</si>
  <si>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</si>
  <si>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</si>
  <si>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</si>
  <si>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</si>
  <si>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</si>
  <si>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</si>
  <si>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</si>
  <si>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</si>
  <si>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</si>
  <si>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</si>
  <si>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</si>
  <si>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</si>
  <si>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</si>
  <si>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</si>
  <si>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</si>
  <si>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</si>
  <si>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</si>
  <si>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</si>
  <si>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</si>
  <si>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</si>
  <si>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</si>
  <si>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</si>
  <si>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</si>
  <si>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</si>
  <si>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</si>
  <si>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</si>
  <si>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</si>
  <si>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</si>
  <si>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</si>
  <si>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</si>
  <si>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</si>
  <si>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</si>
  <si>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</si>
  <si>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</si>
  <si>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</si>
  <si>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</si>
  <si>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</si>
  <si>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</si>
  <si>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</si>
  <si>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</si>
  <si>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</si>
  <si>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</si>
  <si>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</si>
  <si>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</si>
  <si>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</si>
  <si>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</si>
  <si>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</si>
  <si>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</si>
  <si>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</si>
  <si>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</si>
  <si>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</si>
  <si>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</si>
  <si>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</si>
  <si>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</si>
  <si>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</si>
  <si>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</si>
  <si>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</si>
  <si>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</si>
  <si>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</si>
  <si>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</si>
  <si>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</si>
  <si>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</si>
  <si>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</si>
  <si>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</si>
  <si>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</si>
  <si>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</si>
  <si>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</si>
  <si>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</si>
  <si>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</si>
  <si>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</si>
  <si>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</si>
  <si>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</si>
  <si>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</si>
  <si>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</si>
  <si>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</si>
  <si>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</si>
  <si>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</si>
  <si>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</si>
  <si>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</si>
  <si>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</si>
  <si>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</si>
  <si>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</si>
  <si>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</si>
  <si>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</si>
  <si>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</si>
  <si>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</si>
  <si>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</si>
  <si>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</si>
  <si>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</si>
  <si>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</si>
  <si>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</si>
  <si>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</si>
  <si>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</si>
  <si>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</si>
  <si>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</si>
  <si>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</si>
  <si>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</si>
  <si>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</si>
  <si>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</si>
  <si>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</si>
  <si>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</si>
  <si>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</si>
  <si>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</si>
  <si>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</si>
  <si>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</si>
  <si>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</si>
  <si>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</si>
  <si>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</si>
  <si>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</si>
  <si>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</si>
  <si>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</si>
  <si>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</si>
  <si>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</si>
  <si>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</si>
  <si>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</si>
  <si>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</si>
  <si>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</si>
  <si>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</si>
  <si>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</si>
  <si>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</si>
  <si>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</si>
  <si>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</si>
  <si>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</si>
  <si>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</si>
  <si>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</si>
  <si>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</si>
  <si>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</si>
  <si>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</si>
  <si>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</si>
  <si>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</si>
  <si>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</si>
  <si>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</si>
  <si>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</si>
  <si>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</si>
  <si>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</si>
  <si>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</si>
  <si>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</si>
  <si>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</si>
  <si>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</si>
  <si>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</si>
  <si>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</si>
  <si>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</si>
  <si>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</si>
  <si>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</si>
  <si>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</si>
  <si>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</si>
  <si>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</si>
  <si>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</si>
  <si>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</si>
  <si>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</si>
  <si>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</si>
  <si>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</si>
  <si>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</si>
  <si>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</si>
  <si>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</si>
  <si>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</si>
  <si>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</si>
  <si>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</si>
  <si>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</si>
  <si>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</si>
  <si>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</si>
  <si>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</si>
  <si>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</si>
  <si>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</si>
  <si>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</si>
  <si>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</si>
  <si>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</si>
  <si>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</si>
  <si>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</si>
  <si>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</si>
  <si>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</si>
  <si>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</si>
  <si>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</si>
  <si>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2019 Certified Levy</t>
  </si>
  <si>
    <t>2019 Voter Aproved Levy</t>
  </si>
  <si>
    <t>Assumptions</t>
  </si>
  <si>
    <t>Max Per Pupil</t>
  </si>
  <si>
    <t>Max Tax Rate</t>
  </si>
  <si>
    <t>LEA Max Per Pupil</t>
  </si>
  <si>
    <t>CPI</t>
  </si>
  <si>
    <t>CCDDD</t>
  </si>
  <si>
    <t>District</t>
  </si>
  <si>
    <t>Select District</t>
  </si>
  <si>
    <t>Assessed Value w/Timber</t>
  </si>
  <si>
    <t>CCDDD Sort</t>
  </si>
  <si>
    <t>Estimated Levy Revenue</t>
  </si>
  <si>
    <t>Worksheet for Estimating 2019 through 2022 Levy Authority and LEA</t>
  </si>
  <si>
    <t>A.</t>
  </si>
  <si>
    <t>B.</t>
  </si>
  <si>
    <t>C.</t>
  </si>
  <si>
    <t>D.</t>
  </si>
  <si>
    <t>E.</t>
  </si>
  <si>
    <t>F.</t>
  </si>
  <si>
    <t>G.</t>
  </si>
  <si>
    <t>Sept-Dec 2018 LEA</t>
  </si>
  <si>
    <t>School Year LEA Total</t>
  </si>
  <si>
    <t>Row Labels</t>
  </si>
  <si>
    <t>H.</t>
  </si>
  <si>
    <t>Input alternate enrollment estimate:</t>
  </si>
  <si>
    <t>Calendar Year</t>
  </si>
  <si>
    <t>Estimated Local Effort Assistance (LEA)</t>
  </si>
  <si>
    <t>Estimated LEA Payable:</t>
  </si>
  <si>
    <t>I.</t>
  </si>
  <si>
    <t>J.</t>
  </si>
  <si>
    <t>K.</t>
  </si>
  <si>
    <t>L.</t>
  </si>
  <si>
    <t>N.</t>
  </si>
  <si>
    <t>School Year Levy Total</t>
  </si>
  <si>
    <t>Estimated Payable Levy Revenue Calendar Year</t>
  </si>
  <si>
    <t>2018 Fall only 47.38%</t>
  </si>
  <si>
    <t>2018-19</t>
  </si>
  <si>
    <t>2019-20</t>
  </si>
  <si>
    <t>2020-21</t>
  </si>
  <si>
    <t>2021-22</t>
  </si>
  <si>
    <t>Estimated LEA Payable Calendar Year</t>
  </si>
  <si>
    <t>School Year</t>
  </si>
  <si>
    <t>School Year Totals</t>
  </si>
  <si>
    <t>Spring Levy 52.62%</t>
  </si>
  <si>
    <t>Fall Levy 47.38%</t>
  </si>
  <si>
    <t>January-August LEA 72%</t>
  </si>
  <si>
    <t>September-December LEA 28%</t>
  </si>
  <si>
    <t>2018 September - December LEA only 28%</t>
  </si>
  <si>
    <t>2018 Fall Levy</t>
  </si>
  <si>
    <t>Total Estimated Local Funds (Levy + LEA)</t>
  </si>
  <si>
    <t>S.</t>
  </si>
  <si>
    <t>M.</t>
  </si>
  <si>
    <t>O.</t>
  </si>
  <si>
    <t>P.</t>
  </si>
  <si>
    <t>Q.</t>
  </si>
  <si>
    <t>R.</t>
  </si>
  <si>
    <t>T.</t>
  </si>
  <si>
    <t>U.</t>
  </si>
  <si>
    <t>V.</t>
  </si>
  <si>
    <t>00000</t>
  </si>
  <si>
    <t>State Total</t>
  </si>
  <si>
    <t>Input Alternate Voter Approved Levy:</t>
  </si>
  <si>
    <t>Input alternate Assessed Value:</t>
  </si>
  <si>
    <t>Enter any revised data into colored cells (Voter Approved Levy, Enrollment or Assessed Value)</t>
  </si>
  <si>
    <t>Notes for use:</t>
  </si>
  <si>
    <t>&lt;---------Select District with dropdown here</t>
  </si>
  <si>
    <t>X.</t>
  </si>
  <si>
    <t>Enrollment / Outyears includes caseload forecast</t>
  </si>
  <si>
    <t>Input alternate enrollment transfer:</t>
  </si>
  <si>
    <t>High / Non-high enrollment Transfer &amp; Innovative Academy</t>
  </si>
  <si>
    <t>Enrollment Growth</t>
  </si>
  <si>
    <t>Transfers in/out by year</t>
  </si>
  <si>
    <t>SY 2017-18 A17 Enroll w/ Run Start</t>
  </si>
  <si>
    <t>Tribal Adjustment</t>
  </si>
  <si>
    <t>Grow Enroll</t>
  </si>
  <si>
    <t>non-high district?</t>
  </si>
  <si>
    <t>Transfer Out</t>
  </si>
  <si>
    <t>Transfer In</t>
  </si>
  <si>
    <t>Total
SY 2017-18</t>
  </si>
  <si>
    <t>Total
SY 2018-19</t>
  </si>
  <si>
    <t>Total
SY 2019-20</t>
  </si>
  <si>
    <t>Total
SY 2020-21</t>
  </si>
  <si>
    <t>SY 2017-18</t>
  </si>
  <si>
    <t>SY 2018-19</t>
  </si>
  <si>
    <t>SY 2019-20</t>
  </si>
  <si>
    <t>SY 2020-20</t>
  </si>
  <si>
    <t>State Summary</t>
  </si>
  <si>
    <t>YES</t>
  </si>
  <si>
    <t>Washtucna School District</t>
  </si>
  <si>
    <t>No</t>
  </si>
  <si>
    <t>Benge School District</t>
  </si>
  <si>
    <t>Yes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</si>
  <si>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</si>
  <si>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</si>
  <si>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</si>
  <si>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</si>
  <si>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</si>
  <si>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</si>
  <si>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</si>
  <si>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</si>
  <si>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</si>
  <si>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</si>
  <si>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</si>
  <si>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</si>
  <si>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</si>
  <si>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</si>
  <si>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</si>
  <si>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</si>
  <si>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</si>
  <si>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</si>
  <si>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</si>
  <si>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</si>
  <si>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</si>
  <si>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</si>
  <si>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</si>
  <si>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05903</t>
  </si>
  <si>
    <t>Quileute Tribal School District</t>
  </si>
  <si>
    <t>Vancouver School District</t>
  </si>
  <si>
    <t>Hockinson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</si>
  <si>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</si>
  <si>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</si>
  <si>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</si>
  <si>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</si>
  <si>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</si>
  <si>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</si>
  <si>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</si>
  <si>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</si>
  <si>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</si>
  <si>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</si>
  <si>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</si>
  <si>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</si>
  <si>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</si>
  <si>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</si>
  <si>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</si>
  <si>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</si>
  <si>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</si>
  <si>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</si>
  <si>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</si>
  <si>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</si>
  <si>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</si>
  <si>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</si>
  <si>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</si>
  <si>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</si>
  <si>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</si>
  <si>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</si>
  <si>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</si>
  <si>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</si>
  <si>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</si>
  <si>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</si>
  <si>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</si>
  <si>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</si>
  <si>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</si>
  <si>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</si>
  <si>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</si>
  <si>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</si>
  <si>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</si>
  <si>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</si>
  <si>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</si>
  <si>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</si>
  <si>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</si>
  <si>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</si>
  <si>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</si>
  <si>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</si>
  <si>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</si>
  <si>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</si>
  <si>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</si>
  <si>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</si>
  <si>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</si>
  <si>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</si>
  <si>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</si>
  <si>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</si>
  <si>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</si>
  <si>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</si>
  <si>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</si>
  <si>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</si>
  <si>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</si>
  <si>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</si>
  <si>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</si>
  <si>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</si>
  <si>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</si>
  <si>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</si>
  <si>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</si>
  <si>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</si>
  <si>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</si>
  <si>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</si>
  <si>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</si>
  <si>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</si>
  <si>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</si>
  <si>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</si>
  <si>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</si>
  <si>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</si>
  <si>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</si>
  <si>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</si>
  <si>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</si>
  <si>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</si>
  <si>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</si>
  <si>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</si>
  <si>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</si>
  <si>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</si>
  <si>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</si>
  <si>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</si>
  <si>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</si>
  <si>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</si>
  <si>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</si>
  <si>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</si>
  <si>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17906</t>
  </si>
  <si>
    <t>Green Dot Public Schools Excel</t>
  </si>
  <si>
    <t>17908</t>
  </si>
  <si>
    <t>Rainier Prep Charter School District</t>
  </si>
  <si>
    <t>17910</t>
  </si>
  <si>
    <t>Green Dot Public Schools Rainier Valley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</si>
  <si>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</si>
  <si>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</si>
  <si>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</si>
  <si>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</si>
  <si>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</si>
  <si>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18902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</si>
  <si>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</si>
  <si>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</si>
  <si>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</si>
  <si>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</si>
  <si>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</si>
  <si>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</si>
  <si>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</si>
  <si>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</si>
  <si>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</si>
  <si>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</si>
  <si>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</si>
  <si>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</si>
  <si>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</si>
  <si>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</si>
  <si>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</si>
  <si>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</si>
  <si>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</si>
  <si>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</si>
  <si>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</si>
  <si>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</si>
  <si>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</si>
  <si>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</si>
  <si>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</si>
  <si>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</si>
  <si>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</si>
  <si>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</si>
  <si>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</si>
  <si>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</si>
  <si>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</si>
  <si>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</si>
  <si>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</si>
  <si>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</si>
  <si>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</si>
  <si>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</si>
  <si>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</si>
  <si>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</si>
  <si>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</si>
  <si>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</si>
  <si>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</si>
  <si>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</si>
  <si>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</si>
  <si>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</si>
  <si>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</si>
  <si>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</si>
  <si>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</si>
  <si>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</si>
  <si>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</si>
  <si>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</si>
  <si>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</si>
  <si>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</si>
  <si>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</si>
  <si>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</si>
  <si>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</si>
  <si>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</si>
  <si>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</si>
  <si>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</si>
  <si>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</si>
  <si>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</si>
  <si>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</si>
  <si>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</si>
  <si>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</si>
  <si>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</si>
  <si>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</si>
  <si>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</si>
  <si>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</si>
  <si>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</si>
  <si>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</si>
  <si>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</si>
  <si>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</si>
  <si>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</si>
  <si>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</si>
  <si>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</si>
  <si>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</si>
  <si>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</si>
  <si>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</si>
  <si>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</si>
  <si>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</si>
  <si>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27904</t>
  </si>
  <si>
    <t>Green Dot Public Schools Destiny</t>
  </si>
  <si>
    <t>27905</t>
  </si>
  <si>
    <t>Summit Public School: Olympus</t>
  </si>
  <si>
    <t>27909</t>
  </si>
  <si>
    <t>SOAR Academy Charter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</si>
  <si>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</si>
  <si>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</si>
  <si>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</si>
  <si>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</si>
  <si>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</si>
  <si>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</si>
  <si>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</si>
  <si>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</si>
  <si>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</si>
  <si>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</si>
  <si>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</si>
  <si>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</si>
  <si>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</si>
  <si>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</si>
  <si>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</si>
  <si>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</si>
  <si>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</si>
  <si>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</si>
  <si>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</si>
  <si>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</si>
  <si>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</si>
  <si>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</si>
  <si>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</si>
  <si>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</si>
  <si>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</si>
  <si>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</si>
  <si>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</si>
  <si>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</si>
  <si>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</si>
  <si>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</si>
  <si>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</si>
  <si>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</si>
  <si>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</si>
  <si>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</si>
  <si>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</si>
  <si>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</si>
  <si>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</si>
  <si>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</si>
  <si>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</si>
  <si>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</si>
  <si>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</si>
  <si>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</si>
  <si>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</si>
  <si>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32901</t>
  </si>
  <si>
    <t>Spokane International Academy</t>
  </si>
  <si>
    <t>32907</t>
  </si>
  <si>
    <t>PRIDE Prep Charter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</si>
  <si>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</si>
  <si>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</si>
  <si>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</si>
  <si>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</si>
  <si>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</si>
  <si>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</si>
  <si>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</si>
  <si>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</si>
  <si>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</si>
  <si>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</si>
  <si>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</si>
  <si>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</si>
  <si>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</si>
  <si>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</si>
  <si>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</si>
  <si>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</si>
  <si>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</si>
  <si>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</si>
  <si>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</si>
  <si>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</si>
  <si>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34901</t>
  </si>
  <si>
    <t>WA HE LUT Indian School Agency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</si>
  <si>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</si>
  <si>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</si>
  <si>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</si>
  <si>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</si>
  <si>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</si>
  <si>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</si>
  <si>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</si>
  <si>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</si>
  <si>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</si>
  <si>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</si>
  <si>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</si>
  <si>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</si>
  <si>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</si>
  <si>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</si>
  <si>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</si>
  <si>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37903</t>
  </si>
  <si>
    <t>Lummi Tribal Agency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</si>
  <si>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</si>
  <si>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</si>
  <si>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</si>
  <si>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</si>
  <si>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</si>
  <si>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</si>
  <si>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</si>
  <si>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</si>
  <si>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</si>
  <si>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</si>
  <si>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</si>
  <si>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</si>
  <si>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</si>
  <si>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</si>
  <si>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</si>
  <si>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</si>
  <si>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</si>
  <si>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</si>
  <si>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</si>
  <si>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</si>
  <si>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</si>
  <si>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</si>
  <si>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</si>
  <si>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</si>
  <si>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</si>
  <si>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</si>
  <si>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</si>
  <si>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Without transfers</t>
  </si>
  <si>
    <r>
      <t xml:space="preserve">Total Enrollment From Above </t>
    </r>
    <r>
      <rPr>
        <sz val="11"/>
        <color theme="4"/>
        <rFont val="Calibri"/>
        <family val="2"/>
        <scheme val="minor"/>
      </rPr>
      <t>(F + G)</t>
    </r>
  </si>
  <si>
    <r>
      <t xml:space="preserve">Max Levy Per Tax Rate </t>
    </r>
    <r>
      <rPr>
        <sz val="11"/>
        <color theme="4"/>
        <rFont val="Calibri"/>
        <family val="2"/>
        <scheme val="minor"/>
      </rPr>
      <t>(B * H / $1,000)</t>
    </r>
  </si>
  <si>
    <r>
      <t xml:space="preserve">Max Levy Per Pupil </t>
    </r>
    <r>
      <rPr>
        <sz val="11"/>
        <color theme="4"/>
        <rFont val="Calibri"/>
        <family val="2"/>
        <scheme val="minor"/>
      </rPr>
      <t>(I * A)</t>
    </r>
  </si>
  <si>
    <r>
      <t xml:space="preserve">Maximum Levy: Lesser of Pupil </t>
    </r>
    <r>
      <rPr>
        <sz val="11"/>
        <color theme="4"/>
        <rFont val="Calibri"/>
        <family val="2"/>
        <scheme val="minor"/>
      </rPr>
      <t>(K)</t>
    </r>
    <r>
      <rPr>
        <sz val="11"/>
        <color theme="1"/>
        <rFont val="Calibri"/>
        <family val="2"/>
        <scheme val="minor"/>
      </rPr>
      <t xml:space="preserve"> or Tax Rate </t>
    </r>
    <r>
      <rPr>
        <sz val="11"/>
        <color theme="4"/>
        <rFont val="Calibri"/>
        <family val="2"/>
        <scheme val="minor"/>
      </rPr>
      <t>(J)</t>
    </r>
  </si>
  <si>
    <r>
      <t xml:space="preserve">Tax Rate Max Levy </t>
    </r>
    <r>
      <rPr>
        <sz val="11"/>
        <color theme="4"/>
        <rFont val="Calibri"/>
        <family val="2"/>
        <scheme val="minor"/>
      </rPr>
      <t>(L / H * $1,000)</t>
    </r>
  </si>
  <si>
    <r>
      <t xml:space="preserve">Per Pupil at Max Levy </t>
    </r>
    <r>
      <rPr>
        <sz val="11"/>
        <color theme="4"/>
        <rFont val="Calibri"/>
        <family val="2"/>
        <scheme val="minor"/>
      </rPr>
      <t>(L / I)</t>
    </r>
  </si>
  <si>
    <r>
      <t xml:space="preserve">Voter Approved Levy Rate </t>
    </r>
    <r>
      <rPr>
        <sz val="11"/>
        <color theme="4"/>
        <rFont val="Calibri"/>
        <family val="2"/>
        <scheme val="minor"/>
      </rPr>
      <t>(P / H * $1,000)</t>
    </r>
  </si>
  <si>
    <r>
      <t xml:space="preserve">Voter Approved Levy </t>
    </r>
    <r>
      <rPr>
        <sz val="11"/>
        <color theme="4"/>
        <rFont val="Calibri"/>
        <family val="2"/>
        <scheme val="minor"/>
      </rPr>
      <t xml:space="preserve">(E) </t>
    </r>
  </si>
  <si>
    <r>
      <t xml:space="preserve">Maximum LEA Per Pupil </t>
    </r>
    <r>
      <rPr>
        <sz val="11"/>
        <color theme="4"/>
        <rFont val="Calibri"/>
        <family val="2"/>
        <scheme val="minor"/>
      </rPr>
      <t>(if O &lt; C, C - O)</t>
    </r>
  </si>
  <si>
    <r>
      <t xml:space="preserve">Estimated Maximum LEA </t>
    </r>
    <r>
      <rPr>
        <sz val="11"/>
        <color theme="4"/>
        <rFont val="Calibri"/>
        <family val="2"/>
        <scheme val="minor"/>
      </rPr>
      <t>(R * I)</t>
    </r>
  </si>
  <si>
    <r>
      <t xml:space="preserve">Minimum: Voter Approved or Maximum Levy </t>
    </r>
    <r>
      <rPr>
        <sz val="11"/>
        <color theme="4"/>
        <rFont val="Calibri"/>
        <family val="2"/>
        <scheme val="minor"/>
      </rPr>
      <t>(Min (P, L))</t>
    </r>
  </si>
  <si>
    <r>
      <t xml:space="preserve">Rollback </t>
    </r>
    <r>
      <rPr>
        <sz val="11"/>
        <color theme="4"/>
        <rFont val="Calibri"/>
        <family val="2"/>
        <scheme val="minor"/>
      </rPr>
      <t>( If (P &gt; T, P - T))</t>
    </r>
  </si>
  <si>
    <r>
      <t xml:space="preserve">Estimated Max Payable LEA per Pupil </t>
    </r>
    <r>
      <rPr>
        <sz val="11"/>
        <color theme="4"/>
        <rFont val="Calibri"/>
        <family val="2"/>
        <scheme val="minor"/>
      </rPr>
      <t>(R * (Min(B,Q)/B))</t>
    </r>
  </si>
  <si>
    <t>TUKWILA</t>
  </si>
  <si>
    <t>CY 2019 AV for CY 2020 Levy (Proj)</t>
  </si>
  <si>
    <t>CY 2020 AV for CY 2021 Levy (Proj)</t>
  </si>
  <si>
    <t>Through Aug 2017-18</t>
  </si>
  <si>
    <t>La Center School District</t>
  </si>
  <si>
    <t>LaCrosse School District</t>
  </si>
  <si>
    <t xml:space="preserve">Enrollment is based on caseload and uses AAFTE; Calendar 2019 is based on SY 2017-18 enrollment.  Enrollment from August is pre-populated.  Non-high / high transfers are pulled out on separate line (this also includes Innovative Academy). </t>
  </si>
  <si>
    <t>STATE SUMMARY</t>
  </si>
  <si>
    <t>CY 2018 AV for CY 2019 Levy</t>
  </si>
  <si>
    <t>Assessed Valuations for 2019 are actual 2018 values and the tool only allows for you to adjust future years.</t>
  </si>
  <si>
    <t>Voter Approved Levy are actual amounts for each year, if the value is zero there isn't an approvel levy as of February 2018 elections</t>
  </si>
  <si>
    <t>CY 2021 AV for CY 2022 Levy (Proj)</t>
  </si>
  <si>
    <t>CY 2022 AV for CY 2023 Levy (Proj)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</si>
</sst>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44" fontId="0" fillId="0" borderId="0" xfId="2" applyFont="1"/>
    <xf numFmtId="165" fontId="0" fillId="0" borderId="0" xfId="2" applyNumberFormat="1" applyFont="1"/>
    <xf numFmtId="43" fontId="0" fillId="0" borderId="0" xfId="1" applyNumberFormat="1" applyFont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Fill="1"/>
    <xf numFmtId="0" fontId="10" fillId="0" borderId="0" xfId="0" applyFont="1"/>
    <xf numFmtId="0" fontId="6" fillId="4" borderId="0" xfId="0" applyFont="1" applyFill="1" applyAlignment="1">
      <alignment horizontal="right"/>
    </xf>
    <xf numFmtId="164" fontId="0" fillId="0" borderId="0" xfId="0" applyNumberFormat="1"/>
    <xf numFmtId="0" fontId="11" fillId="0" borderId="0" xfId="0" applyFont="1"/>
    <xf numFmtId="164" fontId="8" fillId="3" borderId="0" xfId="1" applyNumberFormat="1" applyFont="1" applyFill="1" applyProtection="1">
      <protection locked="0"/>
    </xf>
    <xf numFmtId="43" fontId="8" fillId="3" borderId="0" xfId="1" applyFont="1" applyFill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44" fontId="0" fillId="0" borderId="0" xfId="2" applyFont="1" applyProtection="1">
      <protection locked="0"/>
    </xf>
    <xf numFmtId="166" fontId="0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2"/>
    </xf>
    <xf numFmtId="0" fontId="12" fillId="0" borderId="0" xfId="0" applyFont="1"/>
    <xf numFmtId="164" fontId="2" fillId="0" borderId="0" xfId="1" applyNumberFormat="1" applyFont="1"/>
    <xf numFmtId="164" fontId="0" fillId="0" borderId="0" xfId="1" applyNumberFormat="1" applyFont="1" applyAlignment="1">
      <alignment wrapText="1"/>
    </xf>
    <xf numFmtId="0" fontId="13" fillId="0" borderId="0" xfId="3"/>
    <xf numFmtId="0" fontId="13" fillId="0" borderId="0" xfId="3" applyAlignment="1">
      <alignment horizontal="right"/>
    </xf>
    <xf numFmtId="0" fontId="13" fillId="0" borderId="0" xfId="3" applyAlignment="1">
      <alignment horizontal="center"/>
    </xf>
    <xf numFmtId="0" fontId="13" fillId="0" borderId="0" xfId="3" applyFill="1" applyAlignment="1">
      <alignment horizontal="center"/>
    </xf>
    <xf numFmtId="43" fontId="0" fillId="0" borderId="0" xfId="4" applyFont="1"/>
    <xf numFmtId="167" fontId="0" fillId="0" borderId="0" xfId="5" applyNumberFormat="1" applyFont="1"/>
    <xf numFmtId="167" fontId="0" fillId="0" borderId="0" xfId="5" applyNumberFormat="1" applyFont="1" applyFill="1"/>
    <xf numFmtId="0" fontId="9" fillId="0" borderId="0" xfId="3" applyFont="1" applyFill="1"/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13" fillId="0" borderId="0" xfId="3" applyFill="1"/>
    <xf numFmtId="0" fontId="13" fillId="0" borderId="0" xfId="3" applyFill="1" applyAlignment="1"/>
    <xf numFmtId="0" fontId="9" fillId="0" borderId="1" xfId="3" applyFont="1" applyFill="1" applyBorder="1"/>
    <xf numFmtId="0" fontId="9" fillId="0" borderId="2" xfId="3" applyFont="1" applyFill="1" applyBorder="1"/>
    <xf numFmtId="0" fontId="9" fillId="0" borderId="3" xfId="3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center" wrapText="1"/>
    </xf>
    <xf numFmtId="0" fontId="15" fillId="0" borderId="0" xfId="3" applyFont="1" applyFill="1" applyAlignment="1">
      <alignment horizontal="center" wrapText="1"/>
    </xf>
    <xf numFmtId="0" fontId="9" fillId="0" borderId="0" xfId="3" quotePrefix="1" applyFont="1" applyFill="1" applyBorder="1"/>
    <xf numFmtId="43" fontId="9" fillId="0" borderId="0" xfId="3" applyNumberFormat="1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43" fontId="16" fillId="0" borderId="0" xfId="4" applyFont="1"/>
    <xf numFmtId="43" fontId="16" fillId="0" borderId="0" xfId="4" applyFont="1" applyFill="1"/>
    <xf numFmtId="0" fontId="14" fillId="0" borderId="0" xfId="3" applyNumberFormat="1" applyFont="1" applyFill="1"/>
    <xf numFmtId="43" fontId="14" fillId="0" borderId="0" xfId="3" applyNumberFormat="1" applyFont="1" applyFill="1"/>
    <xf numFmtId="43" fontId="13" fillId="0" borderId="0" xfId="3" applyNumberFormat="1" applyFill="1"/>
    <xf numFmtId="0" fontId="17" fillId="0" borderId="0" xfId="3" quotePrefix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0" xfId="3" quotePrefix="1" applyFont="1" applyAlignment="1">
      <alignment horizontal="left"/>
    </xf>
    <xf numFmtId="49" fontId="17" fillId="0" borderId="0" xfId="3" applyNumberFormat="1" applyFont="1" applyAlignment="1">
      <alignment horizontal="left"/>
    </xf>
    <xf numFmtId="0" fontId="17" fillId="0" borderId="0" xfId="3" applyFont="1" applyAlignment="1">
      <alignment horizontal="left"/>
    </xf>
    <xf numFmtId="49" fontId="14" fillId="0" borderId="0" xfId="3" applyNumberFormat="1" applyFont="1" applyFill="1"/>
    <xf numFmtId="165" fontId="7" fillId="2" borderId="0" xfId="2" applyNumberFormat="1" applyFont="1" applyFill="1"/>
    <xf numFmtId="168" fontId="0" fillId="0" borderId="0" xfId="1" applyNumberFormat="1" applyFont="1"/>
    <xf numFmtId="165" fontId="8" fillId="3" borderId="0" xfId="2" applyNumberFormat="1" applyFont="1" applyFill="1" applyProtection="1">
      <protection locked="0"/>
    </xf>
    <xf numFmtId="165" fontId="0" fillId="0" borderId="0" xfId="2" applyNumberFormat="1" applyFont="1" applyFill="1"/>
    <xf numFmtId="165" fontId="0" fillId="2" borderId="0" xfId="2" applyNumberFormat="1" applyFont="1" applyFill="1"/>
    <xf numFmtId="165" fontId="6" fillId="4" borderId="0" xfId="2" applyNumberFormat="1" applyFont="1" applyFill="1"/>
    <xf numFmtId="43" fontId="13" fillId="0" borderId="0" xfId="3" applyNumberFormat="1"/>
    <xf numFmtId="43" fontId="14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 wrapText="1" indent="2"/>
    </xf>
    <xf numFmtId="0" fontId="13" fillId="0" borderId="0" xfId="3" applyFill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3"/>
    <cellStyle name="Percent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zoomScale="80" zoomScaleNormal="80" workbookViewId="0">
      <selection activeCell="C3" sqref="C3:D3"/>
    </sheetView>
  </sheetViews>
  <sheetFormatPr defaultRowHeight="15" x14ac:dyDescent="0.25"/>
  <cols>
    <col min="1" max="1" width="3.28515625" style="8" customWidth="1"/>
    <col min="2" max="2" width="55.28515625" style="8" bestFit="1" customWidth="1"/>
    <col min="3" max="6" width="21.7109375" style="8" customWidth="1"/>
    <col min="7" max="7" width="12" style="8" customWidth="1"/>
    <col min="8" max="16384" width="9.140625" style="8"/>
  </cols>
  <sheetData>
    <row r="1" spans="1:29" ht="18.75" x14ac:dyDescent="0.3">
      <c r="A1" s="24" t="str">
        <f>VLOOKUP($C$3,Data!$B$3:$P$298,Data!$P$1,FALSE)</f>
        <v>14005</v>
      </c>
      <c r="B1" s="90" t="s">
        <v>602</v>
      </c>
      <c r="C1" s="90"/>
      <c r="D1" s="90"/>
      <c r="E1" s="90"/>
      <c r="F1" s="90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0.5" customHeight="1" x14ac:dyDescent="0.3">
      <c r="A2" s="12"/>
      <c r="B2" s="16"/>
      <c r="C2" s="16"/>
      <c r="D2" s="16"/>
      <c r="E2" s="16"/>
      <c r="F2" s="1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18.75" x14ac:dyDescent="0.3">
      <c r="B3" s="15" t="s">
        <v>598</v>
      </c>
      <c r="C3" s="91" t="s">
        <v>137</v>
      </c>
      <c r="D3" s="91"/>
      <c r="E3" s="42" t="s">
        <v>655</v>
      </c>
      <c r="F3" s="4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ht="10.5" customHeight="1" x14ac:dyDescent="0.3">
      <c r="A4" s="12"/>
      <c r="B4" s="36"/>
      <c r="C4" s="36"/>
      <c r="D4" s="36"/>
      <c r="E4" s="36"/>
      <c r="F4" s="3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s="37" customFormat="1" ht="15" customHeight="1" x14ac:dyDescent="0.3">
      <c r="B5" s="40" t="s">
        <v>654</v>
      </c>
      <c r="C5" s="38"/>
      <c r="D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s="37" customFormat="1" ht="15" customHeight="1" x14ac:dyDescent="0.3">
      <c r="B6" s="41" t="s">
        <v>653</v>
      </c>
      <c r="C6" s="38"/>
      <c r="D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s="37" customFormat="1" ht="32.25" customHeight="1" x14ac:dyDescent="0.25">
      <c r="B7" s="92" t="s">
        <v>1023</v>
      </c>
      <c r="C7" s="92"/>
      <c r="D7" s="92"/>
      <c r="E7" s="92"/>
      <c r="F7" s="92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x14ac:dyDescent="0.25">
      <c r="B8" s="41" t="s">
        <v>1027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x14ac:dyDescent="0.25">
      <c r="B9" s="41" t="s">
        <v>1026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ht="10.5" customHeight="1" x14ac:dyDescent="0.3">
      <c r="A10" s="12"/>
      <c r="B10" s="36"/>
      <c r="C10" s="36"/>
      <c r="D10" s="36"/>
      <c r="E10" s="36"/>
      <c r="F10" s="3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18.75" x14ac:dyDescent="0.3">
      <c r="B11" s="89" t="s">
        <v>591</v>
      </c>
      <c r="C11" s="89"/>
      <c r="D11" s="89"/>
      <c r="E11" s="89"/>
      <c r="F11" s="89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 x14ac:dyDescent="0.25">
      <c r="B12" s="14" t="s">
        <v>615</v>
      </c>
      <c r="C12" s="13">
        <v>2019</v>
      </c>
      <c r="D12" s="13">
        <v>2020</v>
      </c>
      <c r="E12" s="13">
        <v>2021</v>
      </c>
      <c r="F12" s="13">
        <v>2022</v>
      </c>
      <c r="G12" s="2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x14ac:dyDescent="0.25">
      <c r="A13" s="8" t="s">
        <v>603</v>
      </c>
      <c r="B13" s="8" t="s">
        <v>592</v>
      </c>
      <c r="C13" s="6">
        <v>2500</v>
      </c>
      <c r="D13" s="9">
        <f>C13*(1+D16)</f>
        <v>2552.4999999999995</v>
      </c>
      <c r="E13" s="9">
        <f>D13*(1+E16)</f>
        <v>2613.7599999999998</v>
      </c>
      <c r="F13" s="9">
        <f>E13*(1+F16)</f>
        <v>2668.6489599999995</v>
      </c>
      <c r="G13" s="2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x14ac:dyDescent="0.25">
      <c r="A14" s="8" t="s">
        <v>604</v>
      </c>
      <c r="B14" s="8" t="s">
        <v>593</v>
      </c>
      <c r="C14" s="5">
        <v>1.5</v>
      </c>
      <c r="D14" s="5">
        <v>1.5</v>
      </c>
      <c r="E14" s="5">
        <v>1.5</v>
      </c>
      <c r="F14" s="5">
        <v>1.5</v>
      </c>
      <c r="G14" s="30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x14ac:dyDescent="0.25">
      <c r="A15" s="8" t="s">
        <v>605</v>
      </c>
      <c r="B15" s="8" t="s">
        <v>594</v>
      </c>
      <c r="C15" s="6">
        <v>1500</v>
      </c>
      <c r="D15" s="9">
        <f>C15*(1+D$16)</f>
        <v>1531.4999999999998</v>
      </c>
      <c r="E15" s="9">
        <f t="shared" ref="E15:F15" si="0">D15*(1+E$16)</f>
        <v>1568.2559999999999</v>
      </c>
      <c r="F15" s="9">
        <f t="shared" si="0"/>
        <v>1601.1893759999998</v>
      </c>
      <c r="G15" s="2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x14ac:dyDescent="0.25">
      <c r="A16" s="8" t="s">
        <v>606</v>
      </c>
      <c r="B16" s="8" t="s">
        <v>595</v>
      </c>
      <c r="D16" s="10">
        <v>2.1000000000000001E-2</v>
      </c>
      <c r="E16" s="10">
        <v>2.4E-2</v>
      </c>
      <c r="F16" s="10">
        <v>2.1000000000000001E-2</v>
      </c>
      <c r="G16" s="3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x14ac:dyDescent="0.25">
      <c r="A17" s="8" t="s">
        <v>607</v>
      </c>
      <c r="B17" s="8" t="str">
        <f>CONCATENATE(PROPER(C3)," Voter Approved Levy")</f>
        <v>Aberdeen Voter Approved Levy</v>
      </c>
      <c r="C17" s="6">
        <f>IF(VLOOKUP($C$3,Data,Data!I$1,FALSE)=0,VLOOKUP($C$3,Data,Data!H$1,FALSE),VLOOKUP($C$3,Data,Data!I$1,FALSE))</f>
        <v>5200000</v>
      </c>
      <c r="D17" s="6">
        <f>IFERROR(VLOOKUP(C3,VAL!B:F,3,FALSE),0)</f>
        <v>5200000</v>
      </c>
      <c r="E17" s="6">
        <f>IFERROR(VLOOKUP(C3,VAL!B:F,4,FALSE),0)</f>
        <v>0</v>
      </c>
      <c r="F17" s="6">
        <f>IFERROR(VLOOKUP(C3,VAL!B:F,5,FALSE),0)</f>
        <v>0</v>
      </c>
      <c r="G17" s="31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s="18" customFormat="1" x14ac:dyDescent="0.25">
      <c r="B18" s="19" t="s">
        <v>651</v>
      </c>
      <c r="C18" s="25"/>
      <c r="D18" s="25"/>
      <c r="E18" s="25"/>
      <c r="F18" s="25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8" t="s">
        <v>608</v>
      </c>
      <c r="B19" s="8" t="s">
        <v>657</v>
      </c>
      <c r="C19" s="80">
        <f>VLOOKUP($A$1,enrollment,'District AAFTE'!I$1,FALSE)</f>
        <v>3374.86</v>
      </c>
      <c r="D19" s="80">
        <f>VLOOKUP($A$1,enrollment,'District AAFTE'!J$1,FALSE)</f>
        <v>3399.441607216138</v>
      </c>
      <c r="E19" s="80">
        <f>VLOOKUP($A$1,enrollment,'District AAFTE'!K$1,FALSE)</f>
        <v>3460.1914792859279</v>
      </c>
      <c r="F19" s="80">
        <f>VLOOKUP($A$1,enrollment,'District AAFTE'!L$1,FALSE)</f>
        <v>3559.420454211654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s="18" customFormat="1" x14ac:dyDescent="0.25">
      <c r="B20" s="19" t="s">
        <v>614</v>
      </c>
      <c r="C20" s="26"/>
      <c r="D20" s="26"/>
      <c r="E20" s="26"/>
      <c r="F20" s="26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s="18" customFormat="1" x14ac:dyDescent="0.25">
      <c r="A21" s="8" t="s">
        <v>609</v>
      </c>
      <c r="B21" s="8" t="s">
        <v>659</v>
      </c>
      <c r="C21" s="80">
        <f>VLOOKUP($A$1,enrollment,'District AAFTE'!N$1,FALSE)</f>
        <v>-99</v>
      </c>
      <c r="D21" s="80">
        <f>VLOOKUP($A$1,enrollment,'District AAFTE'!O$1,FALSE)</f>
        <v>-99</v>
      </c>
      <c r="E21" s="80">
        <f>VLOOKUP($A$1,enrollment,'District AAFTE'!P$1,FALSE)</f>
        <v>-99</v>
      </c>
      <c r="F21" s="80">
        <f>VLOOKUP($A$1,enrollment,'District AAFTE'!Q$1,FALSE)</f>
        <v>-99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s="18" customFormat="1" x14ac:dyDescent="0.25">
      <c r="B22" s="19" t="s">
        <v>658</v>
      </c>
      <c r="C22" s="26"/>
      <c r="D22" s="26"/>
      <c r="E22" s="26"/>
      <c r="F22" s="26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8" t="s">
        <v>613</v>
      </c>
      <c r="B23" s="8" t="s">
        <v>599</v>
      </c>
      <c r="C23" s="6">
        <f>VLOOKUP($C$3,Data,Data!J$1,FALSE)</f>
        <v>1271394795</v>
      </c>
      <c r="D23" s="6">
        <f>VLOOKUP($C$3,Data,Data!K$1,FALSE)</f>
        <v>1178958771.4766092</v>
      </c>
      <c r="E23" s="6">
        <f>VLOOKUP($C$3,Data,Data!L$1,FALSE)</f>
        <v>1165052049.5280879</v>
      </c>
      <c r="F23" s="6">
        <f>E23</f>
        <v>1165052049.5280879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s="18" customFormat="1" x14ac:dyDescent="0.25">
      <c r="B24" s="19" t="s">
        <v>652</v>
      </c>
      <c r="C24" s="33"/>
      <c r="D24" s="81"/>
      <c r="E24" s="81"/>
      <c r="F24" s="8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ht="10.5" customHeight="1" x14ac:dyDescent="0.3">
      <c r="A25" s="12"/>
      <c r="B25" s="36"/>
      <c r="C25" s="36"/>
      <c r="D25" s="36"/>
      <c r="E25" s="36"/>
      <c r="F25" s="3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8.75" x14ac:dyDescent="0.3">
      <c r="B26" s="89" t="s">
        <v>601</v>
      </c>
      <c r="C26" s="89"/>
      <c r="D26" s="89"/>
      <c r="E26" s="89"/>
      <c r="F26" s="89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x14ac:dyDescent="0.25">
      <c r="B27" s="14" t="s">
        <v>615</v>
      </c>
      <c r="C27" s="13">
        <v>2019</v>
      </c>
      <c r="D27" s="13">
        <v>2020</v>
      </c>
      <c r="E27" s="13">
        <v>2021</v>
      </c>
      <c r="F27" s="13">
        <v>2022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x14ac:dyDescent="0.25">
      <c r="A28" s="8" t="s">
        <v>618</v>
      </c>
      <c r="B28" s="8" t="s">
        <v>1004</v>
      </c>
      <c r="C28" s="80">
        <f>IF(C20=0,C19,C20)+IF(C22=0,C21,C22)</f>
        <v>3275.86</v>
      </c>
      <c r="D28" s="80">
        <f>IF(D20=0,D19,D20)+IF(D22=0,D21,D22)</f>
        <v>3300.441607216138</v>
      </c>
      <c r="E28" s="80">
        <f t="shared" ref="E28:F28" si="1">IF(E20=0,E19,E20)+IF(E22=0,E21,E22)</f>
        <v>3361.1914792859279</v>
      </c>
      <c r="F28" s="80">
        <f t="shared" si="1"/>
        <v>3460.420454211654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x14ac:dyDescent="0.25">
      <c r="A29" s="8" t="s">
        <v>619</v>
      </c>
      <c r="B29" s="8" t="s">
        <v>1005</v>
      </c>
      <c r="C29" s="6">
        <f>C23*C14/1000</f>
        <v>1907092.1924999999</v>
      </c>
      <c r="D29" s="6">
        <f>IF(D24=0,D23*D14/1000,D24*D14/1000)</f>
        <v>1768438.1572149138</v>
      </c>
      <c r="E29" s="6">
        <f t="shared" ref="E29:F29" si="2">IF(E24=0,E23*E14/1000,E24*E14/1000)</f>
        <v>1747578.0742921319</v>
      </c>
      <c r="F29" s="6">
        <f t="shared" si="2"/>
        <v>1747578.0742921319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x14ac:dyDescent="0.25">
      <c r="A30" s="8" t="s">
        <v>620</v>
      </c>
      <c r="B30" s="8" t="s">
        <v>1006</v>
      </c>
      <c r="C30" s="6">
        <f>C28*C13</f>
        <v>8189650</v>
      </c>
      <c r="D30" s="6">
        <f t="shared" ref="D30:F30" si="3">D28*D13</f>
        <v>8424377.2024191916</v>
      </c>
      <c r="E30" s="6">
        <f t="shared" si="3"/>
        <v>8785347.8408983853</v>
      </c>
      <c r="F30" s="6">
        <f t="shared" si="3"/>
        <v>9234647.446294656</v>
      </c>
      <c r="G30" s="34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x14ac:dyDescent="0.25">
      <c r="A31" s="8" t="s">
        <v>621</v>
      </c>
      <c r="B31" s="8" t="s">
        <v>1007</v>
      </c>
      <c r="C31" s="6">
        <f>MIN(C29,C30)</f>
        <v>1907092.1924999999</v>
      </c>
      <c r="D31" s="6">
        <f>MIN(D29,D30)</f>
        <v>1768438.1572149138</v>
      </c>
      <c r="E31" s="6">
        <f>MIN(E29,E30)</f>
        <v>1747578.0742921319</v>
      </c>
      <c r="F31" s="6">
        <f>MIN(F29,F30)</f>
        <v>1747578.0742921319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5.75" x14ac:dyDescent="0.25">
      <c r="A32" s="8" t="s">
        <v>641</v>
      </c>
      <c r="B32" s="17" t="s">
        <v>624</v>
      </c>
      <c r="C32" s="79">
        <f>IF(C18=0,IF(C31&lt;C17,C31,C17),IF(C31&lt;C18,C31,C18))</f>
        <v>1907092.1924999999</v>
      </c>
      <c r="D32" s="79">
        <f>IF(D18=0,IF(D31&lt;D17,D31,D17),IF(D31&lt;D18,D31,D18))</f>
        <v>1768438.1572149138</v>
      </c>
      <c r="E32" s="79">
        <f>IF(E18=0,IF(E31&lt;E17,E31,E17),IF(E31&lt;E18,E31,E18))</f>
        <v>0</v>
      </c>
      <c r="F32" s="79">
        <f t="shared" ref="F32" si="4">IF(F18=0,IF(F31&lt;F17,F31,F17),IF(F31&lt;F18,F31,F18))</f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ht="10.5" customHeight="1" x14ac:dyDescent="0.3">
      <c r="B33" s="36"/>
      <c r="C33" s="36"/>
      <c r="D33" s="36"/>
      <c r="E33" s="36"/>
      <c r="F33" s="3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29" ht="18.75" x14ac:dyDescent="0.3">
      <c r="A34" s="12"/>
      <c r="B34" s="89" t="s">
        <v>616</v>
      </c>
      <c r="C34" s="89"/>
      <c r="D34" s="89"/>
      <c r="E34" s="89"/>
      <c r="F34" s="8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x14ac:dyDescent="0.25">
      <c r="B35" s="14" t="s">
        <v>615</v>
      </c>
      <c r="C35" s="13">
        <v>2019</v>
      </c>
      <c r="D35" s="13">
        <v>2020</v>
      </c>
      <c r="E35" s="13">
        <v>2021</v>
      </c>
      <c r="F35" s="13">
        <v>2022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x14ac:dyDescent="0.25">
      <c r="A36" s="8" t="s">
        <v>622</v>
      </c>
      <c r="B36" s="8" t="s">
        <v>1008</v>
      </c>
      <c r="C36" s="5">
        <f>C31/C23*1000</f>
        <v>1.4999999999999998</v>
      </c>
      <c r="D36" s="5">
        <f>IF(D24=0,D31/D23*1000,D31/D24*1000)</f>
        <v>1.4999999999999998</v>
      </c>
      <c r="E36" s="5">
        <f t="shared" ref="E36:F36" si="5">IF(E24=0,E31/E23*1000,E31/E24*1000)</f>
        <v>1.5</v>
      </c>
      <c r="F36" s="5">
        <f t="shared" si="5"/>
        <v>1.5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x14ac:dyDescent="0.25">
      <c r="A37" s="8" t="s">
        <v>642</v>
      </c>
      <c r="B37" s="8" t="s">
        <v>1009</v>
      </c>
      <c r="C37" s="6">
        <f>C31/C28</f>
        <v>582.16535276232798</v>
      </c>
      <c r="D37" s="6">
        <f>D31/D28</f>
        <v>535.81864722235127</v>
      </c>
      <c r="E37" s="6">
        <f t="shared" ref="E37:F37" si="6">E31/E28</f>
        <v>519.92815198478309</v>
      </c>
      <c r="F37" s="6">
        <f t="shared" si="6"/>
        <v>505.01899911184682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x14ac:dyDescent="0.25">
      <c r="A38" s="8" t="s">
        <v>643</v>
      </c>
      <c r="B38" s="8" t="s">
        <v>1011</v>
      </c>
      <c r="C38" s="6">
        <f>IF(C18=0,C17,C18)</f>
        <v>5200000</v>
      </c>
      <c r="D38" s="82">
        <f>IF(D18=0,D17,D18)</f>
        <v>5200000</v>
      </c>
      <c r="E38" s="82">
        <f>IF(E18=0,E17,E18)</f>
        <v>0</v>
      </c>
      <c r="F38" s="82">
        <f>IF(F18=0,F17,F18)</f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x14ac:dyDescent="0.25">
      <c r="A39" s="8" t="s">
        <v>644</v>
      </c>
      <c r="B39" s="8" t="s">
        <v>1010</v>
      </c>
      <c r="C39" s="5">
        <f>ROUND(C38/C23*1000,2)</f>
        <v>4.09</v>
      </c>
      <c r="D39" s="5">
        <f>IF(D24=0,ROUND(D38/D23*1000,2),ROUND(D38/D24*1000,2))</f>
        <v>4.41</v>
      </c>
      <c r="E39" s="5">
        <f>IF(E24=0,ROUND(E38/E23*1000,2),ROUND(E38/E24*1000,2))</f>
        <v>0</v>
      </c>
      <c r="F39" s="5">
        <f>IF(F24=0,ROUND(F38/F23*1000,2),ROUND(F38/F24*1000,2))</f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x14ac:dyDescent="0.25">
      <c r="A40" s="8" t="s">
        <v>645</v>
      </c>
      <c r="B40" s="8" t="s">
        <v>1012</v>
      </c>
      <c r="C40" s="6">
        <f>IF(C37&lt;C15,(C15-C37),0)</f>
        <v>917.83464723767202</v>
      </c>
      <c r="D40" s="6">
        <f>IF(D37&lt;D15,(D15-D37),0)</f>
        <v>995.6813527776485</v>
      </c>
      <c r="E40" s="6">
        <f>IF(E37&lt;E15,(E15-E37),0)</f>
        <v>1048.3278480152167</v>
      </c>
      <c r="F40" s="6">
        <f>IF(F37&lt;F15,(F15-F37),0)</f>
        <v>1096.170376888153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x14ac:dyDescent="0.25">
      <c r="A41" s="8" t="s">
        <v>640</v>
      </c>
      <c r="B41" s="8" t="s">
        <v>1013</v>
      </c>
      <c r="C41" s="6">
        <f>C40*C28</f>
        <v>3006697.8075000006</v>
      </c>
      <c r="D41" s="6">
        <f t="shared" ref="D41:F41" si="7">D40*D28</f>
        <v>3286188.1642366005</v>
      </c>
      <c r="E41" s="6">
        <f t="shared" si="7"/>
        <v>3523630.6302468996</v>
      </c>
      <c r="F41" s="6">
        <f t="shared" si="7"/>
        <v>3793210.3934846623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x14ac:dyDescent="0.25">
      <c r="C42" s="2"/>
      <c r="D42" s="2"/>
      <c r="E42" s="2"/>
      <c r="F42" s="2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x14ac:dyDescent="0.25">
      <c r="B43" s="20" t="s">
        <v>617</v>
      </c>
      <c r="C43" s="11"/>
      <c r="D43" s="11"/>
      <c r="E43" s="11"/>
      <c r="F43" s="1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x14ac:dyDescent="0.25">
      <c r="A44" s="8" t="s">
        <v>646</v>
      </c>
      <c r="B44" s="8" t="s">
        <v>1014</v>
      </c>
      <c r="C44" s="6">
        <f>MIN(C38,C32)</f>
        <v>1907092.1924999999</v>
      </c>
      <c r="D44" s="6">
        <f>MIN(D38,D32)</f>
        <v>1768438.1572149138</v>
      </c>
      <c r="E44" s="6">
        <f>MIN(E38,E32)</f>
        <v>0</v>
      </c>
      <c r="F44" s="6">
        <f>MIN(F38,F32)</f>
        <v>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x14ac:dyDescent="0.25">
      <c r="A45" s="8" t="s">
        <v>647</v>
      </c>
      <c r="B45" s="8" t="s">
        <v>1015</v>
      </c>
      <c r="C45" s="6">
        <f>IF(C44&lt;C38,C38-C44,0)</f>
        <v>3292907.8075000001</v>
      </c>
      <c r="D45" s="6">
        <f>IF(D44&lt;D38,D38-D44,0)</f>
        <v>3431561.8427850865</v>
      </c>
      <c r="E45" s="6">
        <f>IF(E44&lt;E38,E38-E44,0)</f>
        <v>0</v>
      </c>
      <c r="F45" s="6">
        <f>IF(F44&lt;F38,F38-F44,0)</f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x14ac:dyDescent="0.25">
      <c r="A46" s="8" t="s">
        <v>648</v>
      </c>
      <c r="B46" s="8" t="s">
        <v>1016</v>
      </c>
      <c r="C46" s="6">
        <f>IF(C37&lt;C15,(C15-C37)*MIN(C14,C39)/C14,0)</f>
        <v>917.83464723767202</v>
      </c>
      <c r="D46" s="6">
        <f>IF(D37&lt;D15,(D15-D37)*MIN(D14,D39)/D14,0)</f>
        <v>995.6813527776485</v>
      </c>
      <c r="E46" s="6">
        <f>IF(E37&lt;E15,(E15-E37)*MIN(E14,E39)/E14,0)</f>
        <v>0</v>
      </c>
      <c r="F46" s="6">
        <f>IF(F37&lt;F15,(F15-F37)*MIN(F14,F39)/F14,0)</f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5.75" x14ac:dyDescent="0.25">
      <c r="A47" s="8" t="s">
        <v>656</v>
      </c>
      <c r="B47" s="17" t="s">
        <v>630</v>
      </c>
      <c r="C47" s="79">
        <f>C46*C28</f>
        <v>3006697.8075000006</v>
      </c>
      <c r="D47" s="79">
        <f>D46*D28</f>
        <v>3286188.1642366005</v>
      </c>
      <c r="E47" s="79">
        <f>E46*E28</f>
        <v>0</v>
      </c>
      <c r="F47" s="79">
        <f>F46*F28</f>
        <v>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x14ac:dyDescent="0.25"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0.5" customHeight="1" x14ac:dyDescent="0.3">
      <c r="A49" s="12"/>
      <c r="B49" s="36"/>
      <c r="C49" s="36"/>
      <c r="D49" s="36"/>
      <c r="E49" s="36"/>
      <c r="F49" s="3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8.75" x14ac:dyDescent="0.3">
      <c r="B50" s="89" t="s">
        <v>632</v>
      </c>
      <c r="C50" s="89"/>
      <c r="D50" s="89"/>
      <c r="E50" s="89"/>
      <c r="F50" s="8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x14ac:dyDescent="0.25">
      <c r="B51" s="14" t="s">
        <v>631</v>
      </c>
      <c r="C51" s="13" t="s">
        <v>626</v>
      </c>
      <c r="D51" s="13" t="s">
        <v>627</v>
      </c>
      <c r="E51" s="13" t="s">
        <v>628</v>
      </c>
      <c r="F51" s="13" t="s">
        <v>629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x14ac:dyDescent="0.25">
      <c r="B52" s="8" t="s">
        <v>633</v>
      </c>
      <c r="C52" s="6">
        <f>C32*0.5262</f>
        <v>1003511.9116934999</v>
      </c>
      <c r="D52" s="6">
        <f>D32*0.5262</f>
        <v>930552.15832648764</v>
      </c>
      <c r="E52" s="6">
        <f>E32*0.5262</f>
        <v>0</v>
      </c>
      <c r="F52" s="6">
        <f t="shared" ref="F52" si="8">F32*0.5262</f>
        <v>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x14ac:dyDescent="0.25">
      <c r="B53" s="8" t="s">
        <v>634</v>
      </c>
      <c r="C53" s="83"/>
      <c r="D53" s="6">
        <f>C32*0.4738</f>
        <v>903580.2808065</v>
      </c>
      <c r="E53" s="6">
        <f>D32*0.4738</f>
        <v>837885.99888842611</v>
      </c>
      <c r="F53" s="6">
        <f t="shared" ref="F53" si="9">E32*0.4738</f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x14ac:dyDescent="0.25">
      <c r="B54" s="8" t="s">
        <v>625</v>
      </c>
      <c r="C54" s="6">
        <f>VLOOKUP($C$3,Data,Data!Q$1,FALSE)</f>
        <v>2463760</v>
      </c>
      <c r="D54" s="83"/>
      <c r="E54" s="83"/>
      <c r="F54" s="83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5.75" x14ac:dyDescent="0.25">
      <c r="B55" s="17" t="s">
        <v>623</v>
      </c>
      <c r="C55" s="79">
        <f>SUM(C54,C52)</f>
        <v>3467271.9116934999</v>
      </c>
      <c r="D55" s="79">
        <f>D52+D53</f>
        <v>1834132.4391329875</v>
      </c>
      <c r="E55" s="79">
        <f t="shared" ref="E55:F55" si="10">E52+E53</f>
        <v>837885.99888842611</v>
      </c>
      <c r="F55" s="79">
        <f t="shared" si="10"/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x14ac:dyDescent="0.25">
      <c r="B56" s="8" t="s">
        <v>635</v>
      </c>
      <c r="C56" s="82">
        <f>C47*0.72</f>
        <v>2164822.4214000003</v>
      </c>
      <c r="D56" s="82">
        <f>D47*0.72</f>
        <v>2366055.4782503522</v>
      </c>
      <c r="E56" s="82">
        <f>E47*0.72</f>
        <v>0</v>
      </c>
      <c r="F56" s="82">
        <f>F47*0.72</f>
        <v>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x14ac:dyDescent="0.25">
      <c r="B57" s="8" t="s">
        <v>636</v>
      </c>
      <c r="C57" s="83"/>
      <c r="D57" s="82">
        <f>C47*0.28</f>
        <v>841875.38610000024</v>
      </c>
      <c r="E57" s="82">
        <f>D47*0.28</f>
        <v>920132.68598624819</v>
      </c>
      <c r="F57" s="82">
        <f>E47*0.28</f>
        <v>0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x14ac:dyDescent="0.25">
      <c r="B58" s="8" t="s">
        <v>637</v>
      </c>
      <c r="C58" s="82">
        <f>VLOOKUP($C$3,Data,Data!O$1,FALSE)</f>
        <v>1048985</v>
      </c>
      <c r="D58" s="83"/>
      <c r="E58" s="83"/>
      <c r="F58" s="83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5.75" x14ac:dyDescent="0.25">
      <c r="B59" s="17" t="s">
        <v>611</v>
      </c>
      <c r="C59" s="79">
        <f>SUM(C58,C56)</f>
        <v>3213807.4214000003</v>
      </c>
      <c r="D59" s="79">
        <f>SUM(D57,D56)</f>
        <v>3207930.8643503524</v>
      </c>
      <c r="E59" s="79">
        <f>SUM(E57,E56)</f>
        <v>920132.68598624819</v>
      </c>
      <c r="F59" s="79">
        <f>SUM(F57,F56)</f>
        <v>0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s="21" customFormat="1" ht="18.75" x14ac:dyDescent="0.3">
      <c r="B60" s="22" t="s">
        <v>639</v>
      </c>
      <c r="C60" s="84">
        <f>C59+C55</f>
        <v>6681079.3330934998</v>
      </c>
      <c r="D60" s="84">
        <f t="shared" ref="D60:F60" si="11">D59+D55</f>
        <v>5042063.30348334</v>
      </c>
      <c r="E60" s="84">
        <f t="shared" si="11"/>
        <v>1758018.6848746743</v>
      </c>
      <c r="F60" s="84">
        <f t="shared" si="11"/>
        <v>0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29" x14ac:dyDescent="0.25"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x14ac:dyDescent="0.25"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x14ac:dyDescent="0.25"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x14ac:dyDescent="0.25"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</sheetData>
  <sheetProtection insertColumns="0" insertRows="0"/>
  <mergeCells count="7">
    <mergeCell ref="B50:F50"/>
    <mergeCell ref="B1:F1"/>
    <mergeCell ref="B26:F26"/>
    <mergeCell ref="B34:F34"/>
    <mergeCell ref="C3:D3"/>
    <mergeCell ref="B11:F11"/>
    <mergeCell ref="B7:F7"/>
  </mergeCells>
  <printOptions horizontalCentered="1"/>
  <pageMargins left="0.7" right="0.7" top="0.75" bottom="0.75" header="0.3" footer="0.3"/>
  <pageSetup scale="1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Data!$B$3:$B$297</xm:f>
          </x14:formula1>
          <xm:sqref>C5:C6 D5</xm:sqref>
        </x14:dataValidation>
        <x14:dataValidation type="list" allowBlank="1" showInputMessage="1" showErrorMessage="1">
          <x14:formula1>
            <xm:f>Data!$B$3:$B$298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8"/>
  <sheetViews>
    <sheetView zoomScale="90" zoomScaleNormal="90" workbookViewId="0">
      <pane xSplit="2" ySplit="2" topLeftCell="H3" activePane="bottomRight" state="frozen"/>
      <selection activeCell="C3" sqref="C3:D3"/>
      <selection pane="topRight" activeCell="C3" sqref="C3:D3"/>
      <selection pane="bottomLeft" activeCell="C3" sqref="C3:D3"/>
      <selection pane="bottomRight" activeCell="N3" sqref="N3"/>
    </sheetView>
  </sheetViews>
  <sheetFormatPr defaultRowHeight="15" x14ac:dyDescent="0.25"/>
  <cols>
    <col min="1" max="1" width="7.5703125" customWidth="1"/>
    <col min="2" max="2" width="20.42578125" bestFit="1" customWidth="1"/>
    <col min="3" max="7" width="15.28515625" hidden="1" customWidth="1"/>
    <col min="8" max="8" width="17.7109375" style="2" bestFit="1" customWidth="1"/>
    <col min="9" max="9" width="16" bestFit="1" customWidth="1"/>
    <col min="10" max="11" width="19" bestFit="1" customWidth="1"/>
    <col min="12" max="14" width="19" customWidth="1"/>
    <col min="15" max="15" width="16.28515625" bestFit="1" customWidth="1"/>
    <col min="17" max="17" width="16.28515625" bestFit="1" customWidth="1"/>
  </cols>
  <sheetData>
    <row r="1" spans="1:26" x14ac:dyDescent="0.25">
      <c r="A1" s="4"/>
      <c r="B1" s="4">
        <v>1</v>
      </c>
      <c r="C1" s="4">
        <f t="shared" ref="C1:L1" si="0">1+B1</f>
        <v>2</v>
      </c>
      <c r="D1" s="4">
        <f t="shared" si="0"/>
        <v>3</v>
      </c>
      <c r="E1" s="4">
        <f>1+D1</f>
        <v>4</v>
      </c>
      <c r="F1" s="4">
        <f>1+E1</f>
        <v>5</v>
      </c>
      <c r="G1" s="4">
        <f t="shared" si="0"/>
        <v>6</v>
      </c>
      <c r="H1" s="43">
        <f>1+G1</f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ref="M1" si="1">1+L1</f>
        <v>12</v>
      </c>
      <c r="N1" s="4">
        <f t="shared" ref="N1" si="2">1+M1</f>
        <v>13</v>
      </c>
      <c r="O1" s="4">
        <f t="shared" ref="O1" si="3">1+N1</f>
        <v>14</v>
      </c>
      <c r="P1" s="4">
        <f t="shared" ref="P1" si="4">1+O1</f>
        <v>15</v>
      </c>
      <c r="Q1" s="4">
        <f t="shared" ref="Q1" si="5">1+P1</f>
        <v>16</v>
      </c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ht="30" x14ac:dyDescent="0.25">
      <c r="A2" s="3" t="s">
        <v>596</v>
      </c>
      <c r="B2" s="3" t="s">
        <v>597</v>
      </c>
      <c r="H2" s="44" t="s">
        <v>590</v>
      </c>
      <c r="I2" s="3" t="s">
        <v>589</v>
      </c>
      <c r="J2" s="3" t="s">
        <v>1025</v>
      </c>
      <c r="K2" s="3" t="s">
        <v>1018</v>
      </c>
      <c r="L2" s="3" t="s">
        <v>1019</v>
      </c>
      <c r="M2" s="3" t="s">
        <v>1028</v>
      </c>
      <c r="N2" s="3" t="s">
        <v>1029</v>
      </c>
      <c r="O2" s="3" t="s">
        <v>610</v>
      </c>
      <c r="P2" s="3" t="s">
        <v>600</v>
      </c>
      <c r="Q2" s="3" t="s">
        <v>638</v>
      </c>
    </row>
    <row r="3" spans="1:26" x14ac:dyDescent="0.25">
      <c r="A3" t="s">
        <v>136</v>
      </c>
      <c r="B3" t="s">
        <v>137</v>
      </c>
      <c r="C3" s="1"/>
      <c r="D3" s="7"/>
      <c r="E3" s="7"/>
      <c r="F3" s="7"/>
      <c r="G3" s="2"/>
      <c r="H3" s="2">
        <f>VLOOKUP(A3,VAL!$A$3:$F$298,3,FALSE)</f>
        <v>5200000</v>
      </c>
      <c r="I3" s="2">
        <v>5200000</v>
      </c>
      <c r="J3" s="2">
        <v>1271394795</v>
      </c>
      <c r="K3" s="2">
        <v>1178958771.4766092</v>
      </c>
      <c r="L3" s="2">
        <v>1165052049.5280879</v>
      </c>
      <c r="M3" s="2">
        <v>1173666059.1024101</v>
      </c>
      <c r="N3" s="2">
        <v>1167606972.2684598</v>
      </c>
      <c r="O3" s="2">
        <v>1048985</v>
      </c>
      <c r="P3" t="str">
        <f t="shared" ref="P3:P66" si="6">A3</f>
        <v>14005</v>
      </c>
      <c r="Q3" s="2">
        <v>2463760</v>
      </c>
    </row>
    <row r="4" spans="1:26" x14ac:dyDescent="0.25">
      <c r="A4" t="s">
        <v>265</v>
      </c>
      <c r="B4" t="s">
        <v>266</v>
      </c>
      <c r="C4" s="1"/>
      <c r="D4" s="7"/>
      <c r="E4" s="7"/>
      <c r="F4" s="7"/>
      <c r="G4" s="2"/>
      <c r="H4" s="2">
        <f>VLOOKUP(A4,VAL!$A$3:$F$298,3,FALSE)</f>
        <v>683833</v>
      </c>
      <c r="I4" s="2">
        <v>683833</v>
      </c>
      <c r="J4" s="2">
        <v>436147055.30000001</v>
      </c>
      <c r="K4" s="2">
        <v>425628341.21111965</v>
      </c>
      <c r="L4" s="2">
        <v>455340415.4432708</v>
      </c>
      <c r="M4" s="2">
        <v>473018370.92781234</v>
      </c>
      <c r="N4" s="2">
        <v>520930177.17270499</v>
      </c>
      <c r="O4" s="2">
        <v>109585.00000000001</v>
      </c>
      <c r="P4" t="str">
        <f t="shared" si="6"/>
        <v>21226</v>
      </c>
      <c r="Q4" s="2">
        <v>345700.11540000001</v>
      </c>
    </row>
    <row r="5" spans="1:26" x14ac:dyDescent="0.25">
      <c r="A5" t="s">
        <v>287</v>
      </c>
      <c r="B5" t="s">
        <v>288</v>
      </c>
      <c r="C5" s="1"/>
      <c r="D5" s="7"/>
      <c r="E5" s="7"/>
      <c r="F5" s="7"/>
      <c r="G5" s="2"/>
      <c r="H5" s="2">
        <f>VLOOKUP(A5,VAL!$A$3:$F$298,3,FALSE)</f>
        <v>210000</v>
      </c>
      <c r="I5" s="2">
        <v>210000</v>
      </c>
      <c r="J5" s="2">
        <v>79682287</v>
      </c>
      <c r="K5" s="2">
        <v>82278412.506130487</v>
      </c>
      <c r="L5" s="2">
        <v>85254606.833412021</v>
      </c>
      <c r="M5" s="2">
        <v>85550402.388031214</v>
      </c>
      <c r="N5" s="2">
        <v>86044545.641161159</v>
      </c>
      <c r="O5" s="2">
        <v>57481.200000000004</v>
      </c>
      <c r="P5" t="str">
        <f t="shared" si="6"/>
        <v>22017</v>
      </c>
      <c r="Q5" s="2">
        <v>97129</v>
      </c>
    </row>
    <row r="6" spans="1:26" x14ac:dyDescent="0.25">
      <c r="A6" t="s">
        <v>391</v>
      </c>
      <c r="B6" t="s">
        <v>392</v>
      </c>
      <c r="C6" s="1"/>
      <c r="D6" s="7"/>
      <c r="E6" s="7"/>
      <c r="F6" s="7"/>
      <c r="G6" s="2"/>
      <c r="H6" s="2">
        <f>VLOOKUP(A6,VAL!$A$3:$F$298,3,FALSE)</f>
        <v>7623438</v>
      </c>
      <c r="I6" s="2">
        <v>6794150</v>
      </c>
      <c r="J6" s="2">
        <v>6247578413</v>
      </c>
      <c r="K6" s="2">
        <v>6323825137.9062319</v>
      </c>
      <c r="L6" s="2">
        <v>6760109278.5235634</v>
      </c>
      <c r="M6" s="2">
        <v>7053485101.8640766</v>
      </c>
      <c r="N6" s="2">
        <v>7410953243.3196297</v>
      </c>
      <c r="O6" s="2">
        <v>0</v>
      </c>
      <c r="P6" t="str">
        <f t="shared" si="6"/>
        <v>29103</v>
      </c>
      <c r="Q6" s="2">
        <v>3951492</v>
      </c>
    </row>
    <row r="7" spans="1:26" x14ac:dyDescent="0.25">
      <c r="A7" t="s">
        <v>415</v>
      </c>
      <c r="B7" t="s">
        <v>416</v>
      </c>
      <c r="C7" s="1"/>
      <c r="D7" s="7"/>
      <c r="E7" s="7"/>
      <c r="F7" s="7"/>
      <c r="G7" s="2"/>
      <c r="H7" s="2">
        <f>VLOOKUP(A7,VAL!$A$3:$F$298,3,FALSE)</f>
        <v>14541698</v>
      </c>
      <c r="I7" s="2">
        <v>14541698</v>
      </c>
      <c r="J7" s="2">
        <v>4726690928</v>
      </c>
      <c r="K7" s="2">
        <v>4843441416.3265848</v>
      </c>
      <c r="L7" s="2">
        <v>4964349105.1992025</v>
      </c>
      <c r="M7" s="2">
        <v>4942657427.5435009</v>
      </c>
      <c r="N7" s="2">
        <v>5198098088.1795597</v>
      </c>
      <c r="O7" s="2">
        <v>606372.4800000001</v>
      </c>
      <c r="P7" t="str">
        <f t="shared" si="6"/>
        <v>31016</v>
      </c>
      <c r="Q7" s="2">
        <v>6624862.0675999997</v>
      </c>
    </row>
    <row r="8" spans="1:26" x14ac:dyDescent="0.25">
      <c r="A8" t="s">
        <v>12</v>
      </c>
      <c r="B8" t="s">
        <v>13</v>
      </c>
      <c r="C8" s="1"/>
      <c r="D8" s="7"/>
      <c r="E8" s="7"/>
      <c r="F8" s="7"/>
      <c r="G8" s="2"/>
      <c r="H8" s="2">
        <f>VLOOKUP(A8,VAL!$A$3:$F$298,3,FALSE)</f>
        <v>652000</v>
      </c>
      <c r="I8" s="2">
        <v>652000</v>
      </c>
      <c r="J8" s="2">
        <v>379559065</v>
      </c>
      <c r="K8" s="2">
        <v>391873236.20988828</v>
      </c>
      <c r="L8" s="2">
        <v>410010537.85805446</v>
      </c>
      <c r="M8" s="2">
        <v>421098642.2539686</v>
      </c>
      <c r="N8" s="2">
        <v>438277170.29894346</v>
      </c>
      <c r="O8" s="2">
        <v>125406.12000000001</v>
      </c>
      <c r="P8" t="str">
        <f t="shared" si="6"/>
        <v>02420</v>
      </c>
      <c r="Q8" s="2">
        <v>760922.8</v>
      </c>
    </row>
    <row r="9" spans="1:26" x14ac:dyDescent="0.25">
      <c r="A9" t="s">
        <v>199</v>
      </c>
      <c r="B9" t="s">
        <v>200</v>
      </c>
      <c r="C9" s="1"/>
      <c r="D9" s="7"/>
      <c r="E9" s="7"/>
      <c r="F9" s="7"/>
      <c r="G9" s="2"/>
      <c r="H9" s="2">
        <f>VLOOKUP(A9,VAL!$A$3:$F$298,3,FALSE)</f>
        <v>45400000</v>
      </c>
      <c r="I9" s="2">
        <v>45400000</v>
      </c>
      <c r="J9" s="2">
        <v>13005891148</v>
      </c>
      <c r="K9" s="2">
        <v>13541211998.585369</v>
      </c>
      <c r="L9" s="2">
        <v>13914832673.548891</v>
      </c>
      <c r="M9" s="2">
        <v>14407661357.981594</v>
      </c>
      <c r="N9" s="2">
        <v>15260676921.889719</v>
      </c>
      <c r="O9" s="2">
        <v>2067778.7200000002</v>
      </c>
      <c r="P9" t="str">
        <f t="shared" si="6"/>
        <v>17408</v>
      </c>
      <c r="Q9" s="2">
        <v>20373400</v>
      </c>
    </row>
    <row r="10" spans="1:26" x14ac:dyDescent="0.25">
      <c r="A10" t="s">
        <v>217</v>
      </c>
      <c r="B10" t="s">
        <v>218</v>
      </c>
      <c r="C10" s="1"/>
      <c r="D10" s="7"/>
      <c r="E10" s="7"/>
      <c r="F10" s="7"/>
      <c r="G10" s="2"/>
      <c r="H10" s="2">
        <f>VLOOKUP(A10,VAL!$A$3:$F$298,3,FALSE)</f>
        <v>10600000</v>
      </c>
      <c r="I10" s="2">
        <v>10600000</v>
      </c>
      <c r="J10" s="2">
        <v>8364266463</v>
      </c>
      <c r="K10" s="2">
        <v>8895747290.5083466</v>
      </c>
      <c r="L10" s="2">
        <v>9462953003.9488602</v>
      </c>
      <c r="M10" s="2">
        <v>10593469317.907099</v>
      </c>
      <c r="N10" s="2">
        <v>11364915678.095438</v>
      </c>
      <c r="O10" s="2">
        <v>0</v>
      </c>
      <c r="P10" t="str">
        <f t="shared" si="6"/>
        <v>18303</v>
      </c>
      <c r="Q10" s="2">
        <v>4927520</v>
      </c>
    </row>
    <row r="11" spans="1:26" x14ac:dyDescent="0.25">
      <c r="A11" t="s">
        <v>64</v>
      </c>
      <c r="B11" t="s">
        <v>65</v>
      </c>
      <c r="C11" s="1"/>
      <c r="D11" s="7"/>
      <c r="E11" s="7"/>
      <c r="F11" s="7"/>
      <c r="G11" s="2"/>
      <c r="H11" s="2">
        <f>VLOOKUP(A11,VAL!$A$3:$F$298,3,FALSE)</f>
        <v>33260000</v>
      </c>
      <c r="I11" s="2">
        <v>33260000</v>
      </c>
      <c r="J11" s="2">
        <v>10599887243</v>
      </c>
      <c r="K11" s="2">
        <v>11288276149.191835</v>
      </c>
      <c r="L11" s="2">
        <v>12010058624.200624</v>
      </c>
      <c r="M11" s="2">
        <v>12495958105.794449</v>
      </c>
      <c r="N11" s="2">
        <v>12872046320.927881</v>
      </c>
      <c r="O11" s="2">
        <v>2026584.84</v>
      </c>
      <c r="P11" t="str">
        <f t="shared" si="6"/>
        <v>06119</v>
      </c>
      <c r="Q11" s="2">
        <v>15009984</v>
      </c>
    </row>
    <row r="12" spans="1:26" x14ac:dyDescent="0.25">
      <c r="A12" t="s">
        <v>194</v>
      </c>
      <c r="B12" t="s">
        <v>195</v>
      </c>
      <c r="C12" s="1"/>
      <c r="D12" s="7"/>
      <c r="E12" s="7"/>
      <c r="F12" s="7"/>
      <c r="G12" s="2"/>
      <c r="H12" s="2">
        <f>VLOOKUP(A12,VAL!$A$3:$F$298,3,FALSE)</f>
        <v>68000000</v>
      </c>
      <c r="I12" s="2">
        <v>68000000</v>
      </c>
      <c r="J12" s="2">
        <v>72429545401</v>
      </c>
      <c r="K12" s="2">
        <v>73475981053.100174</v>
      </c>
      <c r="L12" s="2">
        <v>77092111848.193176</v>
      </c>
      <c r="M12" s="2">
        <v>79414232525.3181</v>
      </c>
      <c r="N12" s="2">
        <v>82955766865.935181</v>
      </c>
      <c r="O12" s="2">
        <v>0</v>
      </c>
      <c r="P12" t="str">
        <f t="shared" si="6"/>
        <v>17405</v>
      </c>
      <c r="Q12" s="2">
        <v>31507700</v>
      </c>
    </row>
    <row r="13" spans="1:26" x14ac:dyDescent="0.25">
      <c r="A13" t="s">
        <v>519</v>
      </c>
      <c r="B13" t="s">
        <v>520</v>
      </c>
      <c r="C13" s="1"/>
      <c r="D13" s="7"/>
      <c r="E13" s="7"/>
      <c r="F13" s="7"/>
      <c r="G13" s="2"/>
      <c r="H13" s="2">
        <f>VLOOKUP(A13,VAL!$A$3:$F$298,3,FALSE)</f>
        <v>34900000</v>
      </c>
      <c r="I13" s="2">
        <v>34900000</v>
      </c>
      <c r="J13" s="2">
        <v>15796966783</v>
      </c>
      <c r="K13" s="2">
        <v>15937572972.201696</v>
      </c>
      <c r="L13" s="2">
        <v>16821810094.145111</v>
      </c>
      <c r="M13" s="2">
        <v>17910183654.775047</v>
      </c>
      <c r="N13" s="2">
        <v>19118914813.645332</v>
      </c>
      <c r="O13" s="2">
        <v>0</v>
      </c>
      <c r="P13" t="str">
        <f t="shared" si="6"/>
        <v>37501</v>
      </c>
      <c r="Q13" s="2">
        <v>16061820</v>
      </c>
    </row>
    <row r="14" spans="1:26" x14ac:dyDescent="0.25">
      <c r="A14" t="s">
        <v>2</v>
      </c>
      <c r="B14" t="s">
        <v>3</v>
      </c>
      <c r="C14" s="1"/>
      <c r="D14" s="7"/>
      <c r="E14" s="7"/>
      <c r="F14" s="7"/>
      <c r="G14" s="2"/>
      <c r="H14" s="2">
        <f>VLOOKUP(A14,VAL!$A$3:$F$298,3,FALSE)</f>
        <v>40000</v>
      </c>
      <c r="I14" s="2">
        <v>40000</v>
      </c>
      <c r="J14" s="2">
        <v>21271879</v>
      </c>
      <c r="K14" s="2">
        <v>23315580.458088804</v>
      </c>
      <c r="L14" s="2">
        <v>23331304.162521388</v>
      </c>
      <c r="M14" s="2">
        <v>24112413.852007512</v>
      </c>
      <c r="N14" s="2">
        <v>24736266.207970139</v>
      </c>
      <c r="O14" s="2">
        <v>8639.1200000000008</v>
      </c>
      <c r="P14" t="str">
        <f t="shared" si="6"/>
        <v>01122</v>
      </c>
      <c r="Q14" s="2">
        <v>23690</v>
      </c>
    </row>
    <row r="15" spans="1:26" x14ac:dyDescent="0.25">
      <c r="A15" t="s">
        <v>369</v>
      </c>
      <c r="B15" t="s">
        <v>370</v>
      </c>
      <c r="C15" s="1"/>
      <c r="D15" s="7"/>
      <c r="E15" s="7"/>
      <c r="F15" s="7"/>
      <c r="G15" s="2"/>
      <c r="H15" s="2">
        <f>VLOOKUP(A15,VAL!$A$3:$F$298,3,FALSE)</f>
        <v>25500000</v>
      </c>
      <c r="I15" s="2">
        <v>25500000</v>
      </c>
      <c r="J15" s="2">
        <v>12620771580</v>
      </c>
      <c r="K15" s="2">
        <v>13145418066.717541</v>
      </c>
      <c r="L15" s="2">
        <v>13710106540.164732</v>
      </c>
      <c r="M15" s="2">
        <v>14302238931.302141</v>
      </c>
      <c r="N15" s="2">
        <v>14890329136.003399</v>
      </c>
      <c r="O15" s="2">
        <v>3838848.72</v>
      </c>
      <c r="P15" t="str">
        <f t="shared" si="6"/>
        <v>27403</v>
      </c>
      <c r="Q15" s="2">
        <v>21652660</v>
      </c>
    </row>
    <row r="16" spans="1:26" x14ac:dyDescent="0.25">
      <c r="A16" t="s">
        <v>239</v>
      </c>
      <c r="B16" t="s">
        <v>240</v>
      </c>
      <c r="C16" s="1"/>
      <c r="D16" s="7"/>
      <c r="E16" s="7"/>
      <c r="F16" s="7"/>
      <c r="G16" s="2"/>
      <c r="H16" s="2">
        <f>VLOOKUP(A16,VAL!$A$3:$F$298,3,FALSE)</f>
        <v>300000</v>
      </c>
      <c r="I16" s="2">
        <v>300000</v>
      </c>
      <c r="J16" s="2">
        <v>413220679.87</v>
      </c>
      <c r="K16" s="2">
        <v>381739395.64639157</v>
      </c>
      <c r="L16" s="2">
        <v>368779049.27076209</v>
      </c>
      <c r="M16" s="2">
        <v>365946129.23306066</v>
      </c>
      <c r="N16" s="2">
        <v>339704252.86768377</v>
      </c>
      <c r="O16" s="2">
        <v>0</v>
      </c>
      <c r="P16" t="str">
        <f t="shared" si="6"/>
        <v>20203</v>
      </c>
      <c r="Q16" s="2">
        <v>71070</v>
      </c>
    </row>
    <row r="17" spans="1:17" x14ac:dyDescent="0.25">
      <c r="A17" t="s">
        <v>523</v>
      </c>
      <c r="B17" t="s">
        <v>524</v>
      </c>
      <c r="C17" s="1"/>
      <c r="D17" s="7"/>
      <c r="E17" s="7"/>
      <c r="F17" s="7"/>
      <c r="G17" s="2"/>
      <c r="H17" s="2">
        <f>VLOOKUP(A17,VAL!$A$3:$F$298,3,FALSE)</f>
        <v>7340000</v>
      </c>
      <c r="I17" s="2">
        <v>5503375</v>
      </c>
      <c r="J17" s="2">
        <v>4290480814</v>
      </c>
      <c r="K17" s="2">
        <v>4121984219.2621636</v>
      </c>
      <c r="L17" s="2">
        <v>4257039083.1467934</v>
      </c>
      <c r="M17" s="2">
        <v>4424290216.8635921</v>
      </c>
      <c r="N17" s="2">
        <v>4554218600.4056139</v>
      </c>
      <c r="O17" s="2">
        <v>0</v>
      </c>
      <c r="P17" t="str">
        <f t="shared" si="6"/>
        <v>37503</v>
      </c>
      <c r="Q17" s="2">
        <v>3397146</v>
      </c>
    </row>
    <row r="18" spans="1:17" x14ac:dyDescent="0.25">
      <c r="A18" t="s">
        <v>269</v>
      </c>
      <c r="B18" t="s">
        <v>270</v>
      </c>
      <c r="C18" s="1"/>
      <c r="D18" s="7"/>
      <c r="E18" s="7"/>
      <c r="F18" s="7"/>
      <c r="G18" s="2"/>
      <c r="H18" s="2">
        <f>VLOOKUP(A18,VAL!$A$3:$F$298,3,FALSE)</f>
        <v>250000</v>
      </c>
      <c r="I18" s="2">
        <v>250000</v>
      </c>
      <c r="J18" s="2">
        <v>133737639.8</v>
      </c>
      <c r="K18" s="2">
        <v>127741574.02527782</v>
      </c>
      <c r="L18" s="2">
        <v>134452545.11970133</v>
      </c>
      <c r="M18" s="2">
        <v>133988835.77888627</v>
      </c>
      <c r="N18" s="2">
        <v>139378022.01415682</v>
      </c>
      <c r="O18" s="2">
        <v>9043.7200000000012</v>
      </c>
      <c r="P18" t="str">
        <f t="shared" si="6"/>
        <v>21234</v>
      </c>
      <c r="Q18" s="2">
        <v>117502.39999999999</v>
      </c>
    </row>
    <row r="19" spans="1:17" x14ac:dyDescent="0.25">
      <c r="A19" t="s">
        <v>215</v>
      </c>
      <c r="B19" t="s">
        <v>216</v>
      </c>
      <c r="C19" s="1"/>
      <c r="D19" s="7"/>
      <c r="E19" s="7"/>
      <c r="F19" s="7"/>
      <c r="G19" s="2"/>
      <c r="H19" s="2">
        <f>VLOOKUP(A19,VAL!$A$3:$F$298,3,FALSE)</f>
        <v>6652154</v>
      </c>
      <c r="I19" s="2">
        <v>6652154</v>
      </c>
      <c r="J19" s="2">
        <v>4442847999.5</v>
      </c>
      <c r="K19" s="2">
        <v>4514442104.7530613</v>
      </c>
      <c r="L19" s="2">
        <v>4768356299.5988235</v>
      </c>
      <c r="M19" s="2">
        <v>5255604365.0451317</v>
      </c>
      <c r="N19" s="2">
        <v>5603676413.2138557</v>
      </c>
      <c r="O19" s="2">
        <v>663180.28</v>
      </c>
      <c r="P19" t="str">
        <f t="shared" si="6"/>
        <v>18100</v>
      </c>
      <c r="Q19" s="2">
        <v>5681341.0118000004</v>
      </c>
    </row>
    <row r="20" spans="1:17" x14ac:dyDescent="0.25">
      <c r="A20" t="s">
        <v>319</v>
      </c>
      <c r="B20" t="s">
        <v>320</v>
      </c>
      <c r="C20" s="1"/>
      <c r="D20" s="7"/>
      <c r="E20" s="7"/>
      <c r="F20" s="7"/>
      <c r="G20" s="2"/>
      <c r="H20" s="2">
        <f>VLOOKUP(A20,VAL!$A$3:$F$298,3,FALSE)</f>
        <v>672176</v>
      </c>
      <c r="I20" s="2">
        <v>672176</v>
      </c>
      <c r="J20" s="2">
        <v>460821635</v>
      </c>
      <c r="K20" s="2">
        <v>479822587.83251321</v>
      </c>
      <c r="L20" s="2">
        <v>512625833.40882164</v>
      </c>
      <c r="M20" s="2">
        <v>548706456.41837645</v>
      </c>
      <c r="N20" s="2">
        <v>600940774.47373855</v>
      </c>
      <c r="O20" s="2">
        <v>287815.64</v>
      </c>
      <c r="P20" t="str">
        <f t="shared" si="6"/>
        <v>24111</v>
      </c>
      <c r="Q20" s="2">
        <v>519045.05719999998</v>
      </c>
    </row>
    <row r="21" spans="1:17" x14ac:dyDescent="0.25">
      <c r="A21" t="s">
        <v>86</v>
      </c>
      <c r="B21" t="s">
        <v>87</v>
      </c>
      <c r="C21" s="1"/>
      <c r="D21" s="7"/>
      <c r="E21" s="7"/>
      <c r="F21" s="7"/>
      <c r="G21" s="2"/>
      <c r="H21" s="2">
        <f>VLOOKUP(A21,VAL!$A$3:$F$298,3,FALSE)</f>
        <v>285134</v>
      </c>
      <c r="I21" s="2">
        <v>285134</v>
      </c>
      <c r="J21" s="2">
        <v>159130055</v>
      </c>
      <c r="K21" s="2">
        <v>171194130.58690026</v>
      </c>
      <c r="L21" s="2">
        <v>180904768.95248586</v>
      </c>
      <c r="M21" s="2">
        <v>190821989.39719665</v>
      </c>
      <c r="N21" s="2">
        <v>205320549.635748</v>
      </c>
      <c r="O21" s="2">
        <v>353256.96000000002</v>
      </c>
      <c r="P21" t="str">
        <f t="shared" si="6"/>
        <v>09075</v>
      </c>
      <c r="Q21" s="2">
        <v>133758.95180000001</v>
      </c>
    </row>
    <row r="22" spans="1:17" x14ac:dyDescent="0.25">
      <c r="A22" t="s">
        <v>170</v>
      </c>
      <c r="B22" t="s">
        <v>171</v>
      </c>
      <c r="C22" s="1"/>
      <c r="D22" s="7"/>
      <c r="E22" s="7"/>
      <c r="F22" s="7"/>
      <c r="G22" s="2"/>
      <c r="H22" s="2">
        <f>VLOOKUP(A22,VAL!$A$3:$F$298,3,FALSE)</f>
        <v>314681</v>
      </c>
      <c r="I22" s="2">
        <v>228088.67</v>
      </c>
      <c r="J22" s="2">
        <v>302793922</v>
      </c>
      <c r="K22" s="2">
        <v>276422266.74604058</v>
      </c>
      <c r="L22" s="2">
        <v>278744217.20786929</v>
      </c>
      <c r="M22" s="2">
        <v>282672747.12325817</v>
      </c>
      <c r="N22" s="2">
        <v>285296096.57927698</v>
      </c>
      <c r="O22" s="2">
        <v>0</v>
      </c>
      <c r="P22" t="str">
        <f t="shared" si="6"/>
        <v>16046</v>
      </c>
      <c r="Q22" s="2">
        <v>149095.8578</v>
      </c>
    </row>
    <row r="23" spans="1:17" x14ac:dyDescent="0.25">
      <c r="A23" t="s">
        <v>387</v>
      </c>
      <c r="B23" t="s">
        <v>388</v>
      </c>
      <c r="C23" s="1"/>
      <c r="D23" s="7"/>
      <c r="E23" s="7"/>
      <c r="F23" s="7"/>
      <c r="G23" s="2"/>
      <c r="H23" s="2">
        <f>VLOOKUP(A23,VAL!$A$3:$F$298,3,FALSE)</f>
        <v>9100000</v>
      </c>
      <c r="I23" s="2">
        <v>9100000</v>
      </c>
      <c r="J23" s="2">
        <v>3723611061</v>
      </c>
      <c r="K23" s="2">
        <v>3791750944.7164311</v>
      </c>
      <c r="L23" s="2">
        <v>3943629356.2610292</v>
      </c>
      <c r="M23" s="2">
        <v>4240093180.0746832</v>
      </c>
      <c r="N23" s="2">
        <v>4553214833.053648</v>
      </c>
      <c r="O23" s="2">
        <v>211753.36000000002</v>
      </c>
      <c r="P23" t="str">
        <f t="shared" si="6"/>
        <v>29100</v>
      </c>
      <c r="Q23" s="2">
        <v>5353940</v>
      </c>
    </row>
    <row r="24" spans="1:17" x14ac:dyDescent="0.25">
      <c r="A24" t="s">
        <v>62</v>
      </c>
      <c r="B24" t="s">
        <v>63</v>
      </c>
      <c r="C24" s="1"/>
      <c r="D24" s="7"/>
      <c r="E24" s="7"/>
      <c r="F24" s="7"/>
      <c r="G24" s="2"/>
      <c r="H24" s="2">
        <f>VLOOKUP(A24,VAL!$A$3:$F$298,3,FALSE)</f>
        <v>16583000</v>
      </c>
      <c r="I24" s="2">
        <v>16583000</v>
      </c>
      <c r="J24" s="2">
        <v>6062219212</v>
      </c>
      <c r="K24" s="2">
        <v>6441023726.7396564</v>
      </c>
      <c r="L24" s="2">
        <v>6688109985.4005527</v>
      </c>
      <c r="M24" s="2">
        <v>6851557789.5698376</v>
      </c>
      <c r="N24" s="2">
        <v>7031291160.5978947</v>
      </c>
      <c r="O24" s="2">
        <v>640466.12000000011</v>
      </c>
      <c r="P24" t="str">
        <f t="shared" si="6"/>
        <v>06117</v>
      </c>
      <c r="Q24" s="2">
        <v>7628180</v>
      </c>
    </row>
    <row r="25" spans="1:17" x14ac:dyDescent="0.25">
      <c r="A25" t="s">
        <v>46</v>
      </c>
      <c r="B25" t="s">
        <v>47</v>
      </c>
      <c r="C25" s="1"/>
      <c r="D25" s="7"/>
      <c r="E25" s="7"/>
      <c r="F25" s="7"/>
      <c r="G25" s="2"/>
      <c r="H25" s="2">
        <f>VLOOKUP(A25,VAL!$A$3:$F$298,3,FALSE)</f>
        <v>275000</v>
      </c>
      <c r="I25" s="2">
        <v>276341.59999999998</v>
      </c>
      <c r="J25" s="2">
        <v>139062654</v>
      </c>
      <c r="K25" s="2">
        <v>143921477.6310367</v>
      </c>
      <c r="L25" s="2">
        <v>145407914.40223476</v>
      </c>
      <c r="M25" s="2">
        <v>149499533.01338291</v>
      </c>
      <c r="N25" s="2">
        <v>151000164.19556785</v>
      </c>
      <c r="O25" s="2">
        <v>232644.44000000003</v>
      </c>
      <c r="P25" t="str">
        <f t="shared" si="6"/>
        <v>05401</v>
      </c>
      <c r="Q25" s="2">
        <v>177675</v>
      </c>
    </row>
    <row r="26" spans="1:17" x14ac:dyDescent="0.25">
      <c r="A26" t="s">
        <v>353</v>
      </c>
      <c r="B26" t="s">
        <v>354</v>
      </c>
      <c r="C26" s="1"/>
      <c r="D26" s="7"/>
      <c r="E26" s="7"/>
      <c r="F26" s="7"/>
      <c r="G26" s="2"/>
      <c r="H26" s="2">
        <f>VLOOKUP(A26,VAL!$A$3:$F$298,3,FALSE)</f>
        <v>607000</v>
      </c>
      <c r="I26" s="2">
        <v>607000</v>
      </c>
      <c r="J26" s="2">
        <v>123591715</v>
      </c>
      <c r="K26" s="2">
        <v>133629367.76807332</v>
      </c>
      <c r="L26" s="2">
        <v>145397788.03182286</v>
      </c>
      <c r="M26" s="2">
        <v>156058277.56068379</v>
      </c>
      <c r="N26" s="2">
        <v>165662718.42030147</v>
      </c>
      <c r="O26" s="2">
        <v>53789.960000000006</v>
      </c>
      <c r="P26" t="str">
        <f t="shared" si="6"/>
        <v>27019</v>
      </c>
      <c r="Q26" s="2">
        <v>281911</v>
      </c>
    </row>
    <row r="27" spans="1:17" x14ac:dyDescent="0.25">
      <c r="A27" t="s">
        <v>36</v>
      </c>
      <c r="B27" t="s">
        <v>37</v>
      </c>
      <c r="C27" s="1"/>
      <c r="D27" s="7"/>
      <c r="E27" s="7"/>
      <c r="F27" s="7"/>
      <c r="G27" s="2"/>
      <c r="H27" s="2">
        <f>VLOOKUP(A27,VAL!$A$3:$F$298,3,FALSE)</f>
        <v>3195365</v>
      </c>
      <c r="I27" s="2">
        <v>3195365</v>
      </c>
      <c r="J27" s="2">
        <v>2707334479</v>
      </c>
      <c r="K27" s="2">
        <v>2833814303.4740415</v>
      </c>
      <c r="L27" s="2">
        <v>3038010540.5568252</v>
      </c>
      <c r="M27" s="2">
        <v>3109380475.7776432</v>
      </c>
      <c r="N27" s="2">
        <v>3237130975.9944468</v>
      </c>
      <c r="O27" s="2">
        <v>0</v>
      </c>
      <c r="P27" t="str">
        <f t="shared" si="6"/>
        <v>04228</v>
      </c>
      <c r="Q27" s="2">
        <v>1498974.3263999999</v>
      </c>
    </row>
    <row r="28" spans="1:17" x14ac:dyDescent="0.25">
      <c r="A28" t="s">
        <v>34</v>
      </c>
      <c r="B28" t="s">
        <v>35</v>
      </c>
      <c r="C28" s="1"/>
      <c r="D28" s="7"/>
      <c r="E28" s="7"/>
      <c r="F28" s="7"/>
      <c r="G28" s="2"/>
      <c r="H28" s="2">
        <f>VLOOKUP(A28,VAL!$A$3:$F$298,3,FALSE)</f>
        <v>1462859</v>
      </c>
      <c r="I28" s="2">
        <v>1462859</v>
      </c>
      <c r="J28" s="2">
        <v>818511282</v>
      </c>
      <c r="K28" s="2">
        <v>956282078.20720243</v>
      </c>
      <c r="L28" s="2">
        <v>1028634616.2443298</v>
      </c>
      <c r="M28" s="2">
        <v>1106059281.7633607</v>
      </c>
      <c r="N28" s="2">
        <v>1192030908.030122</v>
      </c>
      <c r="O28" s="2">
        <v>351887.2</v>
      </c>
      <c r="P28" t="str">
        <f t="shared" si="6"/>
        <v>04222</v>
      </c>
      <c r="Q28" s="2">
        <v>1246094</v>
      </c>
    </row>
    <row r="29" spans="1:17" x14ac:dyDescent="0.25">
      <c r="A29" t="s">
        <v>76</v>
      </c>
      <c r="B29" t="s">
        <v>77</v>
      </c>
      <c r="C29" s="1"/>
      <c r="D29" s="7"/>
      <c r="E29" s="7"/>
      <c r="F29" s="7"/>
      <c r="G29" s="2"/>
      <c r="H29" s="2">
        <f>VLOOKUP(A29,VAL!$A$3:$F$298,3,FALSE)</f>
        <v>1455000</v>
      </c>
      <c r="I29" s="2">
        <v>1455000</v>
      </c>
      <c r="J29" s="2">
        <v>973409302</v>
      </c>
      <c r="K29" s="2">
        <v>1005248533.3430507</v>
      </c>
      <c r="L29" s="2">
        <v>1040120704.8603697</v>
      </c>
      <c r="M29" s="2">
        <v>1125683054.6412063</v>
      </c>
      <c r="N29" s="2">
        <v>1161319521.0267456</v>
      </c>
      <c r="O29" s="2">
        <v>208848.64000000001</v>
      </c>
      <c r="P29" t="str">
        <f t="shared" si="6"/>
        <v>08401</v>
      </c>
      <c r="Q29" s="2">
        <v>971290</v>
      </c>
    </row>
    <row r="30" spans="1:17" x14ac:dyDescent="0.25">
      <c r="A30" t="s">
        <v>241</v>
      </c>
      <c r="B30" t="s">
        <v>242</v>
      </c>
      <c r="C30" s="1"/>
      <c r="D30" s="7"/>
      <c r="E30" s="7"/>
      <c r="F30" s="7"/>
      <c r="G30" s="2"/>
      <c r="H30" s="2">
        <f>VLOOKUP(A30,VAL!$A$3:$F$298,3,FALSE)</f>
        <v>225000</v>
      </c>
      <c r="I30" s="2">
        <v>225000</v>
      </c>
      <c r="J30" s="2">
        <v>147755611.16999999</v>
      </c>
      <c r="K30" s="2">
        <v>140730248.30418426</v>
      </c>
      <c r="L30" s="2">
        <v>138854965.3221589</v>
      </c>
      <c r="M30" s="2">
        <v>135340049.58102983</v>
      </c>
      <c r="N30" s="2">
        <v>128725581.33988713</v>
      </c>
      <c r="O30" s="2">
        <v>0</v>
      </c>
      <c r="P30" t="str">
        <f t="shared" si="6"/>
        <v>20215</v>
      </c>
      <c r="Q30" s="2">
        <v>182806.25399999999</v>
      </c>
    </row>
    <row r="31" spans="1:17" x14ac:dyDescent="0.25">
      <c r="A31" t="s">
        <v>221</v>
      </c>
      <c r="B31" t="s">
        <v>222</v>
      </c>
      <c r="C31" s="1"/>
      <c r="D31" s="7"/>
      <c r="E31" s="7"/>
      <c r="F31" s="7"/>
      <c r="G31" s="2"/>
      <c r="H31" s="2">
        <f>VLOOKUP(A31,VAL!$A$3:$F$298,3,FALSE)</f>
        <v>22900000</v>
      </c>
      <c r="I31" s="2">
        <v>22900000</v>
      </c>
      <c r="J31" s="2">
        <v>8441276517</v>
      </c>
      <c r="K31" s="2">
        <v>9117864753.801054</v>
      </c>
      <c r="L31" s="2">
        <v>9761077698.61759</v>
      </c>
      <c r="M31" s="2">
        <v>10670138283.822605</v>
      </c>
      <c r="N31" s="2">
        <v>11192896066.952841</v>
      </c>
      <c r="O31" s="2">
        <v>1571855.32</v>
      </c>
      <c r="P31" t="str">
        <f t="shared" si="6"/>
        <v>18401</v>
      </c>
      <c r="Q31" s="2">
        <v>10850020</v>
      </c>
    </row>
    <row r="32" spans="1:17" x14ac:dyDescent="0.25">
      <c r="A32" t="s">
        <v>447</v>
      </c>
      <c r="B32" t="s">
        <v>448</v>
      </c>
      <c r="C32" s="1"/>
      <c r="D32" s="7"/>
      <c r="E32" s="7"/>
      <c r="F32" s="7"/>
      <c r="G32" s="2"/>
      <c r="H32" s="2">
        <f>VLOOKUP(A32,VAL!$A$3:$F$298,3,FALSE)</f>
        <v>13646750</v>
      </c>
      <c r="I32" s="2">
        <v>13646750</v>
      </c>
      <c r="J32" s="2">
        <v>8964462238</v>
      </c>
      <c r="K32" s="2">
        <v>9127501174.3778076</v>
      </c>
      <c r="L32" s="2">
        <v>9326683212.8513489</v>
      </c>
      <c r="M32" s="2">
        <v>9796314992.4061928</v>
      </c>
      <c r="N32" s="2">
        <v>10251726519.79944</v>
      </c>
      <c r="O32" s="2">
        <v>2508194.08</v>
      </c>
      <c r="P32" t="str">
        <f t="shared" si="6"/>
        <v>32356</v>
      </c>
      <c r="Q32" s="2">
        <v>12382573.48</v>
      </c>
    </row>
    <row r="33" spans="1:17" x14ac:dyDescent="0.25">
      <c r="A33" t="s">
        <v>281</v>
      </c>
      <c r="B33" t="s">
        <v>282</v>
      </c>
      <c r="C33" s="1"/>
      <c r="D33" s="7"/>
      <c r="E33" s="7"/>
      <c r="F33" s="7"/>
      <c r="G33" s="2"/>
      <c r="H33" s="2">
        <f>VLOOKUP(A33,VAL!$A$3:$F$298,3,FALSE)</f>
        <v>3300000</v>
      </c>
      <c r="I33" s="2">
        <v>3300000</v>
      </c>
      <c r="J33" s="2">
        <v>2153425530.04</v>
      </c>
      <c r="K33" s="2">
        <v>2088354818.080596</v>
      </c>
      <c r="L33" s="2">
        <v>2165097036.5034175</v>
      </c>
      <c r="M33" s="2">
        <v>2180703548.0847144</v>
      </c>
      <c r="N33" s="2">
        <v>2294796732.4549294</v>
      </c>
      <c r="O33" s="2">
        <v>782229.56</v>
      </c>
      <c r="P33" t="str">
        <f t="shared" si="6"/>
        <v>21401</v>
      </c>
      <c r="Q33" s="2">
        <v>2665125</v>
      </c>
    </row>
    <row r="34" spans="1:17" x14ac:dyDescent="0.25">
      <c r="A34" t="s">
        <v>277</v>
      </c>
      <c r="B34" t="s">
        <v>278</v>
      </c>
      <c r="C34" s="1"/>
      <c r="D34" s="7"/>
      <c r="E34" s="7"/>
      <c r="F34" s="7"/>
      <c r="G34" s="2"/>
      <c r="H34" s="2">
        <f>VLOOKUP(A34,VAL!$A$3:$F$298,3,FALSE)</f>
        <v>5000000</v>
      </c>
      <c r="I34" s="2">
        <v>5000000</v>
      </c>
      <c r="J34" s="2">
        <v>1929730765.4200001</v>
      </c>
      <c r="K34" s="2">
        <v>2004804531.4330087</v>
      </c>
      <c r="L34" s="2">
        <v>2093070528.2016301</v>
      </c>
      <c r="M34" s="2">
        <v>2217294675.629425</v>
      </c>
      <c r="N34" s="2">
        <v>2346637107.6691356</v>
      </c>
      <c r="O34" s="2">
        <v>507604.16000000003</v>
      </c>
      <c r="P34" t="str">
        <f t="shared" si="6"/>
        <v>21302</v>
      </c>
      <c r="Q34" s="2">
        <v>2321620</v>
      </c>
    </row>
    <row r="35" spans="1:17" x14ac:dyDescent="0.25">
      <c r="A35" t="s">
        <v>451</v>
      </c>
      <c r="B35" t="s">
        <v>452</v>
      </c>
      <c r="C35" s="1"/>
      <c r="D35" s="7"/>
      <c r="E35" s="7"/>
      <c r="F35" s="7"/>
      <c r="G35" s="2"/>
      <c r="H35" s="2">
        <f>VLOOKUP(A35,VAL!$A$3:$F$298,3,FALSE)</f>
        <v>5800000</v>
      </c>
      <c r="I35" s="2">
        <v>5800000</v>
      </c>
      <c r="J35" s="2">
        <v>3860781609</v>
      </c>
      <c r="K35" s="2">
        <v>4014833932.1893983</v>
      </c>
      <c r="L35" s="2">
        <v>4314419266.8900881</v>
      </c>
      <c r="M35" s="2">
        <v>4626301354.2877636</v>
      </c>
      <c r="N35" s="2">
        <v>4934423368.665554</v>
      </c>
      <c r="O35" s="2">
        <v>580952.12000000011</v>
      </c>
      <c r="P35" t="str">
        <f t="shared" si="6"/>
        <v>32360</v>
      </c>
      <c r="Q35" s="2">
        <v>4595860</v>
      </c>
    </row>
    <row r="36" spans="1:17" x14ac:dyDescent="0.25">
      <c r="A36" t="s">
        <v>465</v>
      </c>
      <c r="B36" t="s">
        <v>466</v>
      </c>
      <c r="C36" s="1"/>
      <c r="D36" s="7"/>
      <c r="E36" s="7"/>
      <c r="F36" s="7"/>
      <c r="G36" s="2"/>
      <c r="H36" s="2">
        <f>VLOOKUP(A36,VAL!$A$3:$F$298,3,FALSE)</f>
        <v>1000000</v>
      </c>
      <c r="I36" s="2">
        <v>1000000</v>
      </c>
      <c r="J36" s="2">
        <v>530050324.14999998</v>
      </c>
      <c r="K36" s="2">
        <v>517443587.38181216</v>
      </c>
      <c r="L36" s="2">
        <v>512544386.89729434</v>
      </c>
      <c r="M36" s="2">
        <v>502243199.80974799</v>
      </c>
      <c r="N36" s="2">
        <v>508158851.12111259</v>
      </c>
      <c r="O36" s="2">
        <v>144376.96000000002</v>
      </c>
      <c r="P36" t="str">
        <f t="shared" si="6"/>
        <v>33036</v>
      </c>
      <c r="Q36" s="2">
        <v>473800</v>
      </c>
    </row>
    <row r="37" spans="1:17" x14ac:dyDescent="0.25">
      <c r="A37" t="s">
        <v>174</v>
      </c>
      <c r="B37" t="s">
        <v>175</v>
      </c>
      <c r="C37" s="1"/>
      <c r="D37" s="7"/>
      <c r="E37" s="7"/>
      <c r="F37" s="7"/>
      <c r="G37" s="2"/>
      <c r="H37" s="2">
        <f>VLOOKUP(A37,VAL!$A$3:$F$298,3,FALSE)</f>
        <v>3595000</v>
      </c>
      <c r="I37" s="2">
        <v>2359364.2000000002</v>
      </c>
      <c r="J37" s="2">
        <v>2023726880</v>
      </c>
      <c r="K37" s="2">
        <v>2077683660.7580118</v>
      </c>
      <c r="L37" s="2">
        <v>2210383753.9951267</v>
      </c>
      <c r="M37" s="2">
        <v>2336620121.4983854</v>
      </c>
      <c r="N37" s="2">
        <v>2412838456.1569867</v>
      </c>
      <c r="O37" s="2">
        <v>0</v>
      </c>
      <c r="P37" t="str">
        <f t="shared" si="6"/>
        <v>16049</v>
      </c>
      <c r="Q37" s="2">
        <v>1620396</v>
      </c>
    </row>
    <row r="38" spans="1:17" x14ac:dyDescent="0.25">
      <c r="A38" t="s">
        <v>10</v>
      </c>
      <c r="B38" t="s">
        <v>11</v>
      </c>
      <c r="C38" s="1"/>
      <c r="D38" s="7"/>
      <c r="E38" s="7"/>
      <c r="F38" s="7"/>
      <c r="G38" s="2"/>
      <c r="H38" s="2">
        <f>VLOOKUP(A38,VAL!$A$3:$F$298,3,FALSE)</f>
        <v>2337122</v>
      </c>
      <c r="I38" s="2">
        <v>2337112</v>
      </c>
      <c r="J38" s="2">
        <v>1303245225</v>
      </c>
      <c r="K38" s="2">
        <v>1485357518.6675141</v>
      </c>
      <c r="L38" s="2">
        <v>1561660221.8816047</v>
      </c>
      <c r="M38" s="2">
        <v>1630353120.5820227</v>
      </c>
      <c r="N38" s="2">
        <v>1670120660.7697387</v>
      </c>
      <c r="O38" s="2">
        <v>620308.64</v>
      </c>
      <c r="P38" t="str">
        <f t="shared" si="6"/>
        <v>02250</v>
      </c>
      <c r="Q38" s="2">
        <v>2292477.5096</v>
      </c>
    </row>
    <row r="39" spans="1:17" x14ac:dyDescent="0.25">
      <c r="A39" t="s">
        <v>235</v>
      </c>
      <c r="B39" t="s">
        <v>236</v>
      </c>
      <c r="C39" s="1"/>
      <c r="D39" s="7"/>
      <c r="E39" s="7"/>
      <c r="F39" s="7"/>
      <c r="G39" s="2"/>
      <c r="H39" s="2">
        <f>VLOOKUP(A39,VAL!$A$3:$F$298,3,FALSE)</f>
        <v>2200000</v>
      </c>
      <c r="I39" s="2">
        <v>2200000</v>
      </c>
      <c r="J39" s="2">
        <v>3009986073.8000002</v>
      </c>
      <c r="K39" s="2">
        <v>2651519719.7272687</v>
      </c>
      <c r="L39" s="2">
        <v>2827974494.0063748</v>
      </c>
      <c r="M39" s="2">
        <v>2970827390.1715922</v>
      </c>
      <c r="N39" s="2">
        <v>3107521874.3837194</v>
      </c>
      <c r="O39" s="2">
        <v>0</v>
      </c>
      <c r="P39" t="str">
        <f t="shared" si="6"/>
        <v>19404</v>
      </c>
      <c r="Q39" s="2">
        <v>1042360</v>
      </c>
    </row>
    <row r="40" spans="1:17" x14ac:dyDescent="0.25">
      <c r="A40" t="s">
        <v>363</v>
      </c>
      <c r="B40" t="s">
        <v>364</v>
      </c>
      <c r="C40" s="1"/>
      <c r="D40" s="7"/>
      <c r="E40" s="7"/>
      <c r="F40" s="7"/>
      <c r="G40" s="2"/>
      <c r="H40" s="2">
        <f>VLOOKUP(A40,VAL!$A$3:$F$298,3,FALSE)</f>
        <v>23500000</v>
      </c>
      <c r="I40" s="2">
        <v>23500000</v>
      </c>
      <c r="J40" s="2">
        <v>6895908379</v>
      </c>
      <c r="K40" s="2">
        <v>6617284615.2593088</v>
      </c>
      <c r="L40" s="2">
        <v>6870146287.3655138</v>
      </c>
      <c r="M40" s="2">
        <v>6879208123.5180597</v>
      </c>
      <c r="N40" s="2">
        <v>7088784418.617527</v>
      </c>
      <c r="O40" s="2">
        <v>3561898.4800000004</v>
      </c>
      <c r="P40" t="str">
        <f t="shared" si="6"/>
        <v>27400</v>
      </c>
      <c r="Q40" s="2">
        <v>11134300</v>
      </c>
    </row>
    <row r="41" spans="1:17" x14ac:dyDescent="0.25">
      <c r="A41" t="s">
        <v>541</v>
      </c>
      <c r="B41" t="s">
        <v>542</v>
      </c>
      <c r="C41" s="1"/>
      <c r="D41" s="7"/>
      <c r="E41" s="7"/>
      <c r="F41" s="7"/>
      <c r="G41" s="2"/>
      <c r="H41" s="2">
        <f>VLOOKUP(A41,VAL!$A$3:$F$298,3,FALSE)</f>
        <v>750000</v>
      </c>
      <c r="I41" s="2">
        <v>750000</v>
      </c>
      <c r="J41" s="2">
        <v>437627523</v>
      </c>
      <c r="K41" s="2">
        <v>485128868.47996783</v>
      </c>
      <c r="L41" s="2">
        <v>511169240.61264509</v>
      </c>
      <c r="M41" s="2">
        <v>539796216.47912872</v>
      </c>
      <c r="N41" s="2">
        <v>550681124.79902136</v>
      </c>
      <c r="O41" s="2">
        <v>69903.680000000008</v>
      </c>
      <c r="P41" t="str">
        <f t="shared" si="6"/>
        <v>38300</v>
      </c>
      <c r="Q41" s="2">
        <v>615940</v>
      </c>
    </row>
    <row r="42" spans="1:17" x14ac:dyDescent="0.25">
      <c r="A42" t="s">
        <v>509</v>
      </c>
      <c r="B42" t="s">
        <v>510</v>
      </c>
      <c r="C42" s="1"/>
      <c r="D42" s="7"/>
      <c r="E42" s="7"/>
      <c r="F42" s="7"/>
      <c r="G42" s="2"/>
      <c r="H42" s="2">
        <f>VLOOKUP(A42,VAL!$A$3:$F$298,3,FALSE)</f>
        <v>2300000</v>
      </c>
      <c r="I42" s="2">
        <v>2300000</v>
      </c>
      <c r="J42" s="2">
        <v>1095637799</v>
      </c>
      <c r="K42" s="2">
        <v>1128829052.665622</v>
      </c>
      <c r="L42" s="2">
        <v>1184631577.532994</v>
      </c>
      <c r="M42" s="2">
        <v>1227735321.2334797</v>
      </c>
      <c r="N42" s="2">
        <v>1237827302.6702173</v>
      </c>
      <c r="O42" s="2">
        <v>143169.04</v>
      </c>
      <c r="P42" t="str">
        <f t="shared" si="6"/>
        <v>36250</v>
      </c>
      <c r="Q42" s="2">
        <v>1411924</v>
      </c>
    </row>
    <row r="43" spans="1:17" x14ac:dyDescent="0.25">
      <c r="A43" t="s">
        <v>549</v>
      </c>
      <c r="B43" t="s">
        <v>550</v>
      </c>
      <c r="C43" s="1"/>
      <c r="D43" s="7"/>
      <c r="E43" s="7"/>
      <c r="F43" s="7"/>
      <c r="G43" s="2"/>
      <c r="H43" s="2">
        <f>VLOOKUP(A43,VAL!$A$3:$F$298,3,FALSE)</f>
        <v>496935</v>
      </c>
      <c r="I43" s="2">
        <v>496935</v>
      </c>
      <c r="J43" s="2">
        <v>153179924</v>
      </c>
      <c r="K43" s="2">
        <v>166117774.28777224</v>
      </c>
      <c r="L43" s="2">
        <v>178406883.46310017</v>
      </c>
      <c r="M43" s="2">
        <v>187865487.57670188</v>
      </c>
      <c r="N43" s="2">
        <v>199014249.87185931</v>
      </c>
      <c r="O43" s="2">
        <v>37611.280000000006</v>
      </c>
      <c r="P43" t="str">
        <f t="shared" si="6"/>
        <v>38306</v>
      </c>
      <c r="Q43" s="2">
        <v>252139.777</v>
      </c>
    </row>
    <row r="44" spans="1:17" x14ac:dyDescent="0.25">
      <c r="A44" t="s">
        <v>479</v>
      </c>
      <c r="B44" t="s">
        <v>480</v>
      </c>
      <c r="C44" s="1"/>
      <c r="D44" s="7"/>
      <c r="E44" s="7"/>
      <c r="F44" s="7"/>
      <c r="G44" s="2"/>
      <c r="H44" s="2">
        <f>VLOOKUP(A44,VAL!$A$3:$F$298,3,FALSE)</f>
        <v>125000</v>
      </c>
      <c r="I44" s="2">
        <v>125000</v>
      </c>
      <c r="J44" s="2">
        <v>105712276.34</v>
      </c>
      <c r="K44" s="2">
        <v>104754456.48631252</v>
      </c>
      <c r="L44" s="2">
        <v>104773413.05923806</v>
      </c>
      <c r="M44" s="2">
        <v>103550272.50580801</v>
      </c>
      <c r="N44" s="2">
        <v>108219001.63287583</v>
      </c>
      <c r="O44" s="2">
        <v>51826.040000000008</v>
      </c>
      <c r="P44" t="str">
        <f t="shared" si="6"/>
        <v>33206</v>
      </c>
      <c r="Q44" s="2">
        <v>59225</v>
      </c>
    </row>
    <row r="45" spans="1:17" x14ac:dyDescent="0.25">
      <c r="A45" t="s">
        <v>513</v>
      </c>
      <c r="B45" t="s">
        <v>514</v>
      </c>
      <c r="C45" s="1"/>
      <c r="D45" s="7"/>
      <c r="E45" s="7"/>
      <c r="F45" s="7"/>
      <c r="G45" s="2"/>
      <c r="H45" s="2">
        <f>VLOOKUP(A45,VAL!$A$3:$F$298,3,FALSE)</f>
        <v>2300000</v>
      </c>
      <c r="I45" s="2">
        <v>2300000</v>
      </c>
      <c r="J45" s="2">
        <v>689707058</v>
      </c>
      <c r="K45" s="2">
        <v>770984795.42701709</v>
      </c>
      <c r="L45" s="2">
        <v>822174981.1918596</v>
      </c>
      <c r="M45" s="2">
        <v>835327756.93817139</v>
      </c>
      <c r="N45" s="2">
        <v>879998962.48903453</v>
      </c>
      <c r="O45" s="2">
        <v>57329.720000000008</v>
      </c>
      <c r="P45" t="str">
        <f t="shared" si="6"/>
        <v>36400</v>
      </c>
      <c r="Q45" s="2">
        <v>1080885.1518000001</v>
      </c>
    </row>
    <row r="46" spans="1:17" x14ac:dyDescent="0.25">
      <c r="A46" t="s">
        <v>471</v>
      </c>
      <c r="B46" t="s">
        <v>472</v>
      </c>
      <c r="C46" s="1"/>
      <c r="D46" s="7"/>
      <c r="E46" s="7"/>
      <c r="F46" s="7"/>
      <c r="G46" s="2"/>
      <c r="H46" s="2">
        <f>VLOOKUP(A46,VAL!$A$3:$F$298,3,FALSE)</f>
        <v>1590688</v>
      </c>
      <c r="I46" s="2">
        <v>1590688</v>
      </c>
      <c r="J46" s="2">
        <v>1066986456.41</v>
      </c>
      <c r="K46" s="2">
        <v>1070477393.9881625</v>
      </c>
      <c r="L46" s="2">
        <v>1089025016.411283</v>
      </c>
      <c r="M46" s="2">
        <v>1066091480.384222</v>
      </c>
      <c r="N46" s="2">
        <v>1112715241.5727196</v>
      </c>
      <c r="O46" s="2">
        <v>374578.4</v>
      </c>
      <c r="P46" t="str">
        <f t="shared" si="6"/>
        <v>33115</v>
      </c>
      <c r="Q46" s="2">
        <v>1274522</v>
      </c>
    </row>
    <row r="47" spans="1:17" x14ac:dyDescent="0.25">
      <c r="A47" t="s">
        <v>385</v>
      </c>
      <c r="B47" t="s">
        <v>386</v>
      </c>
      <c r="C47" s="1"/>
      <c r="D47" s="7"/>
      <c r="E47" s="7"/>
      <c r="F47" s="7"/>
      <c r="G47" s="2"/>
      <c r="H47" s="2">
        <f>VLOOKUP(A47,VAL!$A$3:$F$298,3,FALSE)</f>
        <v>1806509</v>
      </c>
      <c r="I47" s="2">
        <v>1806509</v>
      </c>
      <c r="J47" s="2">
        <v>715043391</v>
      </c>
      <c r="K47" s="2">
        <v>751376313.58096719</v>
      </c>
      <c r="L47" s="2">
        <v>798477200.87021744</v>
      </c>
      <c r="M47" s="2">
        <v>872702622.90161228</v>
      </c>
      <c r="N47" s="2">
        <v>924938393.94184613</v>
      </c>
      <c r="O47" s="2">
        <v>16149.000000000002</v>
      </c>
      <c r="P47" t="str">
        <f t="shared" si="6"/>
        <v>29011</v>
      </c>
      <c r="Q47" s="2">
        <v>843274.45180000004</v>
      </c>
    </row>
    <row r="48" spans="1:17" x14ac:dyDescent="0.25">
      <c r="A48" t="s">
        <v>395</v>
      </c>
      <c r="B48" t="s">
        <v>396</v>
      </c>
      <c r="C48" s="1"/>
      <c r="D48" s="7"/>
      <c r="E48" s="7"/>
      <c r="F48" s="7"/>
      <c r="G48" s="2"/>
      <c r="H48" s="2">
        <f>VLOOKUP(A48,VAL!$A$3:$F$298,3,FALSE)</f>
        <v>877000</v>
      </c>
      <c r="I48" s="2">
        <v>877000</v>
      </c>
      <c r="J48" s="2">
        <v>563711590</v>
      </c>
      <c r="K48" s="2">
        <v>608517011.11433589</v>
      </c>
      <c r="L48" s="2">
        <v>655229760.26132059</v>
      </c>
      <c r="M48" s="2">
        <v>719191347.44290674</v>
      </c>
      <c r="N48" s="2">
        <v>772106192.87719679</v>
      </c>
      <c r="O48" s="2">
        <v>29423.24</v>
      </c>
      <c r="P48" t="str">
        <f t="shared" si="6"/>
        <v>29317</v>
      </c>
      <c r="Q48" s="2">
        <v>696486</v>
      </c>
    </row>
    <row r="49" spans="1:17" x14ac:dyDescent="0.25">
      <c r="A49" t="s">
        <v>152</v>
      </c>
      <c r="B49" t="s">
        <v>153</v>
      </c>
      <c r="C49" s="1"/>
      <c r="D49" s="7"/>
      <c r="E49" s="7"/>
      <c r="F49" s="7"/>
      <c r="G49" s="2"/>
      <c r="H49" s="2">
        <f>VLOOKUP(A49,VAL!$A$3:$F$298,3,FALSE)</f>
        <v>820000</v>
      </c>
      <c r="I49" s="2">
        <v>820000</v>
      </c>
      <c r="J49" s="2">
        <v>185151719</v>
      </c>
      <c r="K49" s="2">
        <v>164494884.90911222</v>
      </c>
      <c r="L49" s="2">
        <v>163763283.64171433</v>
      </c>
      <c r="M49" s="2">
        <v>157990457.89635769</v>
      </c>
      <c r="N49" s="2">
        <v>151595501.33929834</v>
      </c>
      <c r="O49" s="2">
        <v>47692.960000000006</v>
      </c>
      <c r="P49" t="str">
        <f t="shared" si="6"/>
        <v>14099</v>
      </c>
      <c r="Q49" s="2">
        <v>388516</v>
      </c>
    </row>
    <row r="50" spans="1:17" x14ac:dyDescent="0.25">
      <c r="A50" t="s">
        <v>122</v>
      </c>
      <c r="B50" t="s">
        <v>123</v>
      </c>
      <c r="C50" s="1"/>
      <c r="D50" s="7"/>
      <c r="E50" s="7"/>
      <c r="F50" s="7"/>
      <c r="G50" s="2"/>
      <c r="H50" s="2">
        <f>VLOOKUP(A50,VAL!$A$3:$F$298,3,FALSE)</f>
        <v>505924</v>
      </c>
      <c r="I50" s="2">
        <v>505924</v>
      </c>
      <c r="J50" s="2">
        <v>218611713</v>
      </c>
      <c r="K50" s="2">
        <v>245318524.31128985</v>
      </c>
      <c r="L50" s="2">
        <v>260277791.52098727</v>
      </c>
      <c r="M50" s="2">
        <v>268775938.40178549</v>
      </c>
      <c r="N50" s="2">
        <v>291602378.76041079</v>
      </c>
      <c r="O50" s="2">
        <v>11699.52</v>
      </c>
      <c r="P50" t="str">
        <f t="shared" si="6"/>
        <v>13151</v>
      </c>
      <c r="Q50" s="2">
        <v>256559.8572</v>
      </c>
    </row>
    <row r="51" spans="1:17" x14ac:dyDescent="0.25">
      <c r="A51" t="s">
        <v>164</v>
      </c>
      <c r="B51" t="s">
        <v>165</v>
      </c>
      <c r="C51" s="1"/>
      <c r="D51" s="7"/>
      <c r="E51" s="7"/>
      <c r="F51" s="7"/>
      <c r="G51" s="2"/>
      <c r="H51" s="2">
        <f>VLOOKUP(A51,VAL!$A$3:$F$298,3,FALSE)</f>
        <v>2440000</v>
      </c>
      <c r="I51" s="2">
        <v>2440000</v>
      </c>
      <c r="J51" s="2">
        <v>2324275081.4699998</v>
      </c>
      <c r="K51" s="2">
        <v>2311185621.0187578</v>
      </c>
      <c r="L51" s="2">
        <v>2339412723.4453874</v>
      </c>
      <c r="M51" s="2">
        <v>2342239124.0287838</v>
      </c>
      <c r="N51" s="2">
        <v>2416216035.3857126</v>
      </c>
      <c r="O51" s="2">
        <v>0</v>
      </c>
      <c r="P51" t="str">
        <f t="shared" si="6"/>
        <v>15204</v>
      </c>
      <c r="Q51" s="2">
        <v>1062144.4665999999</v>
      </c>
    </row>
    <row r="52" spans="1:17" x14ac:dyDescent="0.25">
      <c r="A52" t="s">
        <v>42</v>
      </c>
      <c r="B52" t="s">
        <v>43</v>
      </c>
      <c r="C52" s="1"/>
      <c r="D52" s="7"/>
      <c r="E52" s="7"/>
      <c r="F52" s="7"/>
      <c r="G52" s="2"/>
      <c r="H52" s="2">
        <f>VLOOKUP(A52,VAL!$A$3:$F$298,3,FALSE)</f>
        <v>520000</v>
      </c>
      <c r="I52" s="2">
        <v>522445.83</v>
      </c>
      <c r="J52" s="2">
        <v>348826932.5</v>
      </c>
      <c r="K52" s="2">
        <v>361100094.91124493</v>
      </c>
      <c r="L52" s="2">
        <v>363507237.86584896</v>
      </c>
      <c r="M52" s="2">
        <v>386569365.37453198</v>
      </c>
      <c r="N52" s="2">
        <v>396376322.30513823</v>
      </c>
      <c r="O52" s="2">
        <v>16354.240000000002</v>
      </c>
      <c r="P52" t="str">
        <f t="shared" si="6"/>
        <v>05313</v>
      </c>
      <c r="Q52" s="2">
        <v>246376</v>
      </c>
    </row>
    <row r="53" spans="1:17" x14ac:dyDescent="0.25">
      <c r="A53" t="s">
        <v>289</v>
      </c>
      <c r="B53" t="s">
        <v>290</v>
      </c>
      <c r="C53" s="1"/>
      <c r="D53" s="7"/>
      <c r="E53" s="7"/>
      <c r="F53" s="7"/>
      <c r="G53" s="2"/>
      <c r="H53" s="2">
        <f>VLOOKUP(A53,VAL!$A$3:$F$298,3,FALSE)</f>
        <v>275000</v>
      </c>
      <c r="I53" s="2">
        <v>275000</v>
      </c>
      <c r="J53" s="2">
        <v>248936319</v>
      </c>
      <c r="K53" s="2">
        <v>249340662.3233588</v>
      </c>
      <c r="L53" s="2">
        <v>256280511.23033693</v>
      </c>
      <c r="M53" s="2">
        <v>263737120.58125389</v>
      </c>
      <c r="N53" s="2">
        <v>272878820.08157367</v>
      </c>
      <c r="O53" s="2">
        <v>0</v>
      </c>
      <c r="P53" t="str">
        <f t="shared" si="6"/>
        <v>22073</v>
      </c>
      <c r="Q53" s="2">
        <v>255940.60060000001</v>
      </c>
    </row>
    <row r="54" spans="1:17" x14ac:dyDescent="0.25">
      <c r="A54" t="s">
        <v>98</v>
      </c>
      <c r="B54" t="s">
        <v>99</v>
      </c>
      <c r="C54" s="1"/>
      <c r="D54" s="7"/>
      <c r="E54" s="7"/>
      <c r="F54" s="7"/>
      <c r="G54" s="2"/>
      <c r="H54" s="2">
        <f>VLOOKUP(A54,VAL!$A$3:$F$298,3,FALSE)</f>
        <v>185000</v>
      </c>
      <c r="I54" s="2">
        <v>185000</v>
      </c>
      <c r="J54" s="2">
        <v>121071472.49127273</v>
      </c>
      <c r="K54" s="2">
        <v>119728202.95638156</v>
      </c>
      <c r="L54" s="2">
        <v>120063035.77697158</v>
      </c>
      <c r="M54" s="2">
        <v>117889705.78959456</v>
      </c>
      <c r="N54" s="2">
        <v>122152540.80037664</v>
      </c>
      <c r="O54" s="2">
        <v>64522.080000000009</v>
      </c>
      <c r="P54" t="str">
        <f t="shared" si="6"/>
        <v>10050</v>
      </c>
      <c r="Q54" s="2">
        <v>94760</v>
      </c>
    </row>
    <row r="55" spans="1:17" x14ac:dyDescent="0.25">
      <c r="A55" t="s">
        <v>343</v>
      </c>
      <c r="B55" t="s">
        <v>344</v>
      </c>
      <c r="C55" s="1"/>
      <c r="D55" s="7"/>
      <c r="E55" s="7"/>
      <c r="F55" s="7"/>
      <c r="G55" s="2"/>
      <c r="H55" s="2">
        <f>VLOOKUP(A55,VAL!$A$3:$F$298,3,FALSE)</f>
        <v>425000</v>
      </c>
      <c r="I55" s="2">
        <v>425000</v>
      </c>
      <c r="J55" s="2">
        <v>323256414</v>
      </c>
      <c r="K55" s="2">
        <v>299051377.91351533</v>
      </c>
      <c r="L55" s="2">
        <v>299110413.61676449</v>
      </c>
      <c r="M55" s="2">
        <v>300077220.31998873</v>
      </c>
      <c r="N55" s="2">
        <v>302825839.96859974</v>
      </c>
      <c r="O55" s="2">
        <v>14206.640000000001</v>
      </c>
      <c r="P55" t="str">
        <f t="shared" si="6"/>
        <v>26059</v>
      </c>
      <c r="Q55" s="2">
        <v>201365</v>
      </c>
    </row>
    <row r="56" spans="1:17" x14ac:dyDescent="0.25">
      <c r="A56" t="s">
        <v>225</v>
      </c>
      <c r="B56" t="s">
        <v>226</v>
      </c>
      <c r="C56" s="1"/>
      <c r="D56" s="7"/>
      <c r="E56" s="7"/>
      <c r="F56" s="7"/>
      <c r="G56" s="2"/>
      <c r="H56" s="2">
        <f>VLOOKUP(A56,VAL!$A$3:$F$298,3,FALSE)</f>
        <v>125000</v>
      </c>
      <c r="I56" s="2">
        <v>125000</v>
      </c>
      <c r="J56" s="2">
        <v>120427137.5</v>
      </c>
      <c r="K56" s="2">
        <v>121486931.93331847</v>
      </c>
      <c r="L56" s="2">
        <v>128732761.45993334</v>
      </c>
      <c r="M56" s="2">
        <v>134634902.1128304</v>
      </c>
      <c r="N56" s="2">
        <v>136705729.5944939</v>
      </c>
      <c r="O56" s="2">
        <v>0</v>
      </c>
      <c r="P56" t="str">
        <f t="shared" si="6"/>
        <v>19007</v>
      </c>
      <c r="Q56" s="2">
        <v>130295</v>
      </c>
    </row>
    <row r="57" spans="1:17" x14ac:dyDescent="0.25">
      <c r="A57" t="s">
        <v>429</v>
      </c>
      <c r="B57" t="s">
        <v>430</v>
      </c>
      <c r="C57" s="1"/>
      <c r="D57" s="7"/>
      <c r="E57" s="7"/>
      <c r="F57" s="7"/>
      <c r="G57" s="2"/>
      <c r="H57" s="2">
        <f>VLOOKUP(A57,VAL!$A$3:$F$298,3,FALSE)</f>
        <v>520596</v>
      </c>
      <c r="I57" s="2">
        <v>520596</v>
      </c>
      <c r="J57" s="2">
        <v>415056583</v>
      </c>
      <c r="K57" s="2">
        <v>379831538.71160495</v>
      </c>
      <c r="L57" s="2">
        <v>380936502.61932474</v>
      </c>
      <c r="M57" s="2">
        <v>386638569.9287836</v>
      </c>
      <c r="N57" s="2">
        <v>382647190.52406871</v>
      </c>
      <c r="O57" s="2">
        <v>75574.240000000005</v>
      </c>
      <c r="P57" t="str">
        <f t="shared" si="6"/>
        <v>31330</v>
      </c>
      <c r="Q57" s="2">
        <v>612198.40139999997</v>
      </c>
    </row>
    <row r="58" spans="1:17" x14ac:dyDescent="0.25">
      <c r="A58" t="s">
        <v>297</v>
      </c>
      <c r="B58" t="s">
        <v>298</v>
      </c>
      <c r="C58" s="1"/>
      <c r="D58" s="7"/>
      <c r="E58" s="7"/>
      <c r="F58" s="7"/>
      <c r="G58" s="2"/>
      <c r="H58" s="2">
        <f>VLOOKUP(A58,VAL!$A$3:$F$298,3,FALSE)</f>
        <v>1109000</v>
      </c>
      <c r="I58" s="2">
        <v>1109000</v>
      </c>
      <c r="J58" s="2">
        <v>279329975</v>
      </c>
      <c r="K58" s="2">
        <v>289019846.9114905</v>
      </c>
      <c r="L58" s="2">
        <v>299744250.50797004</v>
      </c>
      <c r="M58" s="2">
        <v>311759488.31805146</v>
      </c>
      <c r="N58" s="2">
        <v>326663324.50684327</v>
      </c>
      <c r="O58" s="2">
        <v>162065.68000000002</v>
      </c>
      <c r="P58" t="str">
        <f t="shared" si="6"/>
        <v>22207</v>
      </c>
      <c r="Q58" s="2">
        <v>515020.6</v>
      </c>
    </row>
    <row r="59" spans="1:17" x14ac:dyDescent="0.25">
      <c r="A59" t="s">
        <v>68</v>
      </c>
      <c r="B59" t="s">
        <v>69</v>
      </c>
      <c r="C59" s="1"/>
      <c r="D59" s="7"/>
      <c r="E59" s="7"/>
      <c r="F59" s="7"/>
      <c r="G59" s="2"/>
      <c r="H59" s="2">
        <f>VLOOKUP(A59,VAL!$A$3:$F$298,3,FALSE)</f>
        <v>1460000</v>
      </c>
      <c r="I59" s="2">
        <v>1460000</v>
      </c>
      <c r="J59" s="2">
        <v>762193891</v>
      </c>
      <c r="K59" s="2">
        <v>850050734.97154331</v>
      </c>
      <c r="L59" s="2">
        <v>894047592.20065212</v>
      </c>
      <c r="M59" s="2">
        <v>943350367.90509677</v>
      </c>
      <c r="N59" s="2">
        <v>997747223.80006397</v>
      </c>
      <c r="O59" s="2">
        <v>0</v>
      </c>
      <c r="P59" t="str">
        <f t="shared" si="6"/>
        <v>07002</v>
      </c>
      <c r="Q59" s="2">
        <v>691748</v>
      </c>
    </row>
    <row r="60" spans="1:17" x14ac:dyDescent="0.25">
      <c r="A60" t="s">
        <v>459</v>
      </c>
      <c r="B60" t="s">
        <v>460</v>
      </c>
      <c r="C60" s="1"/>
      <c r="D60" s="7"/>
      <c r="E60" s="7"/>
      <c r="F60" s="7"/>
      <c r="G60" s="2"/>
      <c r="H60" s="2">
        <f>VLOOKUP(A60,VAL!$A$3:$F$298,3,FALSE)</f>
        <v>2000000</v>
      </c>
      <c r="I60" s="2">
        <v>2000000</v>
      </c>
      <c r="J60" s="2">
        <v>1068689825.4100001</v>
      </c>
      <c r="K60" s="2">
        <v>1118232812.647208</v>
      </c>
      <c r="L60" s="2">
        <v>1152718090.7652164</v>
      </c>
      <c r="M60" s="2">
        <v>1188905570.0505567</v>
      </c>
      <c r="N60" s="2">
        <v>1277558388.6024868</v>
      </c>
      <c r="O60" s="2">
        <v>659687.84000000008</v>
      </c>
      <c r="P60" t="str">
        <f t="shared" si="6"/>
        <v>32414</v>
      </c>
      <c r="Q60" s="2">
        <v>1067351.0548</v>
      </c>
    </row>
    <row r="61" spans="1:17" x14ac:dyDescent="0.25">
      <c r="A61" t="s">
        <v>359</v>
      </c>
      <c r="B61" t="s">
        <v>360</v>
      </c>
      <c r="C61" s="1"/>
      <c r="D61" s="7"/>
      <c r="E61" s="7"/>
      <c r="F61" s="7"/>
      <c r="G61" s="2"/>
      <c r="H61" s="2">
        <f>VLOOKUP(A61,VAL!$A$3:$F$298,3,FALSE)</f>
        <v>6650000</v>
      </c>
      <c r="I61" s="2">
        <v>6650000</v>
      </c>
      <c r="J61" s="2">
        <v>2152221441</v>
      </c>
      <c r="K61" s="2">
        <v>2310151821.0231404</v>
      </c>
      <c r="L61" s="2">
        <v>2411548349.9128408</v>
      </c>
      <c r="M61" s="2">
        <v>2591568366.215394</v>
      </c>
      <c r="N61" s="2">
        <v>2759404816.5924644</v>
      </c>
      <c r="O61" s="2">
        <v>7011.2000000000007</v>
      </c>
      <c r="P61" t="str">
        <f t="shared" si="6"/>
        <v>27343</v>
      </c>
      <c r="Q61" s="2">
        <v>3346212.5</v>
      </c>
    </row>
    <row r="62" spans="1:17" x14ac:dyDescent="0.25">
      <c r="A62" t="s">
        <v>505</v>
      </c>
      <c r="B62" t="s">
        <v>506</v>
      </c>
      <c r="C62" s="1"/>
      <c r="D62" s="7"/>
      <c r="E62" s="7"/>
      <c r="F62" s="7"/>
      <c r="G62" s="2"/>
      <c r="H62" s="2">
        <f>VLOOKUP(A62,VAL!$A$3:$F$298,3,FALSE)</f>
        <v>230730</v>
      </c>
      <c r="I62" s="2">
        <v>230730</v>
      </c>
      <c r="J62" s="2">
        <v>99447974</v>
      </c>
      <c r="K62" s="2">
        <v>109028421.94130377</v>
      </c>
      <c r="L62" s="2">
        <v>116653931.07537986</v>
      </c>
      <c r="M62" s="2">
        <v>119623362.71993852</v>
      </c>
      <c r="N62" s="2">
        <v>120567151.76727065</v>
      </c>
      <c r="O62" s="2">
        <v>0</v>
      </c>
      <c r="P62" t="str">
        <f t="shared" si="6"/>
        <v>36101</v>
      </c>
      <c r="Q62" s="2">
        <v>109319.874</v>
      </c>
    </row>
    <row r="63" spans="1:17" x14ac:dyDescent="0.25">
      <c r="A63" t="s">
        <v>453</v>
      </c>
      <c r="B63" t="s">
        <v>454</v>
      </c>
      <c r="C63" s="1"/>
      <c r="D63" s="7"/>
      <c r="E63" s="7"/>
      <c r="F63" s="7"/>
      <c r="G63" s="2"/>
      <c r="H63" s="2">
        <f>VLOOKUP(A63,VAL!$A$3:$F$298,3,FALSE)</f>
        <v>13000000</v>
      </c>
      <c r="I63" s="2">
        <v>5300000</v>
      </c>
      <c r="J63" s="2">
        <v>3348576806</v>
      </c>
      <c r="K63" s="2">
        <v>3483927597.1814289</v>
      </c>
      <c r="L63" s="2">
        <v>3608399497.7199106</v>
      </c>
      <c r="M63" s="2">
        <v>3716698477.6915822</v>
      </c>
      <c r="N63" s="2">
        <v>3996427970.9239821</v>
      </c>
      <c r="O63" s="2">
        <v>639758.56000000006</v>
      </c>
      <c r="P63" t="str">
        <f t="shared" si="6"/>
        <v>32361</v>
      </c>
      <c r="Q63" s="2">
        <v>5672039.8439999996</v>
      </c>
    </row>
    <row r="64" spans="1:17" x14ac:dyDescent="0.25">
      <c r="A64" t="s">
        <v>565</v>
      </c>
      <c r="B64" t="s">
        <v>566</v>
      </c>
      <c r="C64" s="1"/>
      <c r="D64" s="7"/>
      <c r="E64" s="7"/>
      <c r="F64" s="7"/>
      <c r="G64" s="2"/>
      <c r="H64" s="2">
        <f>VLOOKUP(A64,VAL!$A$3:$F$298,3,FALSE)</f>
        <v>3462000</v>
      </c>
      <c r="I64" s="2">
        <v>2636505</v>
      </c>
      <c r="J64" s="2">
        <v>1685886499</v>
      </c>
      <c r="K64" s="2">
        <v>1691678561.9540315</v>
      </c>
      <c r="L64" s="2">
        <v>1756254606.9241076</v>
      </c>
      <c r="M64" s="2">
        <v>1842022792.752728</v>
      </c>
      <c r="N64" s="2">
        <v>1999699433.2125092</v>
      </c>
      <c r="O64" s="2">
        <v>757602.72000000009</v>
      </c>
      <c r="P64" t="str">
        <f t="shared" si="6"/>
        <v>39090</v>
      </c>
      <c r="Q64" s="2">
        <v>2250243.4514000001</v>
      </c>
    </row>
    <row r="65" spans="1:17" x14ac:dyDescent="0.25">
      <c r="A65" t="s">
        <v>90</v>
      </c>
      <c r="B65" t="s">
        <v>91</v>
      </c>
      <c r="C65" s="1"/>
      <c r="D65" s="7"/>
      <c r="E65" s="7"/>
      <c r="F65" s="7"/>
      <c r="G65" s="2"/>
      <c r="H65" s="2">
        <f>VLOOKUP(A65,VAL!$A$3:$F$298,3,FALSE)</f>
        <v>9919034</v>
      </c>
      <c r="I65" s="2">
        <v>9919034</v>
      </c>
      <c r="J65" s="2">
        <v>4522061616</v>
      </c>
      <c r="K65" s="2">
        <v>4826944844.7218771</v>
      </c>
      <c r="L65" s="2">
        <v>5232435349.2361135</v>
      </c>
      <c r="M65" s="2">
        <v>5685232490.5137978</v>
      </c>
      <c r="N65" s="2">
        <v>6224008601.7121801</v>
      </c>
      <c r="O65" s="2">
        <v>814524.4800000001</v>
      </c>
      <c r="P65" t="str">
        <f t="shared" si="6"/>
        <v>09206</v>
      </c>
      <c r="Q65" s="2">
        <v>4562755.5939999996</v>
      </c>
    </row>
    <row r="66" spans="1:17" x14ac:dyDescent="0.25">
      <c r="A66" t="s">
        <v>227</v>
      </c>
      <c r="B66" t="s">
        <v>228</v>
      </c>
      <c r="C66" s="1"/>
      <c r="D66" s="7"/>
      <c r="E66" s="7"/>
      <c r="F66" s="7"/>
      <c r="G66" s="2"/>
      <c r="H66" s="2">
        <f>VLOOKUP(A66,VAL!$A$3:$F$298,3,FALSE)</f>
        <v>495000</v>
      </c>
      <c r="I66" s="2">
        <v>269850</v>
      </c>
      <c r="J66" s="2">
        <v>583393285</v>
      </c>
      <c r="K66" s="2">
        <v>566261120.99975657</v>
      </c>
      <c r="L66" s="2">
        <v>573872896.66153097</v>
      </c>
      <c r="M66" s="2">
        <v>600051436.1256994</v>
      </c>
      <c r="N66" s="2">
        <v>615624979.48442602</v>
      </c>
      <c r="O66" s="2">
        <v>0</v>
      </c>
      <c r="P66" t="str">
        <f t="shared" si="6"/>
        <v>19028</v>
      </c>
      <c r="Q66" s="2">
        <v>234531</v>
      </c>
    </row>
    <row r="67" spans="1:17" x14ac:dyDescent="0.25">
      <c r="A67" t="s">
        <v>371</v>
      </c>
      <c r="B67" t="s">
        <v>372</v>
      </c>
      <c r="C67" s="1"/>
      <c r="D67" s="7"/>
      <c r="E67" s="7"/>
      <c r="F67" s="7"/>
      <c r="G67" s="2"/>
      <c r="H67" s="2">
        <f>VLOOKUP(A67,VAL!$A$3:$F$298,3,FALSE)</f>
        <v>3695438</v>
      </c>
      <c r="I67" s="2">
        <v>3695438</v>
      </c>
      <c r="J67" s="2">
        <v>1660188264</v>
      </c>
      <c r="K67" s="2">
        <v>1635947799.1859653</v>
      </c>
      <c r="L67" s="2">
        <v>1699496253.2444088</v>
      </c>
      <c r="M67" s="2">
        <v>1725291446.2034664</v>
      </c>
      <c r="N67" s="2">
        <v>1773024372.4601364</v>
      </c>
      <c r="O67" s="2">
        <v>220346.84000000003</v>
      </c>
      <c r="P67" t="str">
        <f t="shared" ref="P67:P130" si="7">A67</f>
        <v>27404</v>
      </c>
      <c r="Q67" s="2">
        <v>2351516.7799999998</v>
      </c>
    </row>
    <row r="68" spans="1:17" x14ac:dyDescent="0.25">
      <c r="A68" t="s">
        <v>413</v>
      </c>
      <c r="B68" t="s">
        <v>414</v>
      </c>
      <c r="C68" s="1"/>
      <c r="D68" s="7"/>
      <c r="E68" s="7"/>
      <c r="F68" s="7"/>
      <c r="G68" s="2"/>
      <c r="H68" s="2">
        <f>VLOOKUP(A68,VAL!$A$3:$F$298,3,FALSE)</f>
        <v>49000000</v>
      </c>
      <c r="I68" s="2">
        <v>49000000</v>
      </c>
      <c r="J68" s="2">
        <v>32006141575</v>
      </c>
      <c r="K68" s="2">
        <v>33250390294.577713</v>
      </c>
      <c r="L68" s="2">
        <v>34662545999.779137</v>
      </c>
      <c r="M68" s="2">
        <v>36172719980.536423</v>
      </c>
      <c r="N68" s="2">
        <v>38654369849.062439</v>
      </c>
      <c r="O68" s="2">
        <v>0</v>
      </c>
      <c r="P68" t="str">
        <f t="shared" si="7"/>
        <v>31015</v>
      </c>
      <c r="Q68" s="2">
        <v>31843799.032200001</v>
      </c>
    </row>
    <row r="69" spans="1:17" x14ac:dyDescent="0.25">
      <c r="A69" t="s">
        <v>231</v>
      </c>
      <c r="B69" t="s">
        <v>232</v>
      </c>
      <c r="C69" s="1"/>
      <c r="D69" s="7"/>
      <c r="E69" s="7"/>
      <c r="F69" s="7"/>
      <c r="G69" s="2"/>
      <c r="H69" s="2">
        <f>VLOOKUP(A69,VAL!$A$3:$F$298,3,FALSE)</f>
        <v>4512578</v>
      </c>
      <c r="I69" s="2">
        <v>4512578</v>
      </c>
      <c r="J69" s="2">
        <v>2710065332.8000002</v>
      </c>
      <c r="K69" s="2">
        <v>2788548138.0353665</v>
      </c>
      <c r="L69" s="2">
        <v>2909308942.2903571</v>
      </c>
      <c r="M69" s="2">
        <v>3030532002.939755</v>
      </c>
      <c r="N69" s="2">
        <v>3154473913.7264686</v>
      </c>
      <c r="O69" s="2">
        <v>276263.40000000002</v>
      </c>
      <c r="P69" t="str">
        <f t="shared" si="7"/>
        <v>19401</v>
      </c>
      <c r="Q69" s="2">
        <v>3266010.4788000002</v>
      </c>
    </row>
    <row r="70" spans="1:17" x14ac:dyDescent="0.25">
      <c r="A70" t="s">
        <v>146</v>
      </c>
      <c r="B70" t="s">
        <v>147</v>
      </c>
      <c r="C70" s="1"/>
      <c r="D70" s="7"/>
      <c r="E70" s="7"/>
      <c r="F70" s="7"/>
      <c r="G70" s="2"/>
      <c r="H70" s="2">
        <f>VLOOKUP(A70,VAL!$A$3:$F$298,3,FALSE)</f>
        <v>2514435</v>
      </c>
      <c r="I70" s="2">
        <v>2514435</v>
      </c>
      <c r="J70" s="2">
        <v>883846079</v>
      </c>
      <c r="K70" s="2">
        <v>842939475.14725816</v>
      </c>
      <c r="L70" s="2">
        <v>873993676.66854537</v>
      </c>
      <c r="M70" s="2">
        <v>883446544.68157279</v>
      </c>
      <c r="N70" s="2">
        <v>910426499.97401035</v>
      </c>
      <c r="O70" s="2">
        <v>300659.24000000005</v>
      </c>
      <c r="P70" t="str">
        <f t="shared" si="7"/>
        <v>14068</v>
      </c>
      <c r="Q70" s="2">
        <v>1502235.0179999999</v>
      </c>
    </row>
    <row r="71" spans="1:17" x14ac:dyDescent="0.25">
      <c r="A71" t="s">
        <v>551</v>
      </c>
      <c r="B71" t="s">
        <v>552</v>
      </c>
      <c r="C71" s="1"/>
      <c r="D71" s="7"/>
      <c r="E71" s="7"/>
      <c r="F71" s="7"/>
      <c r="G71" s="2"/>
      <c r="H71" s="2">
        <f>VLOOKUP(A71,VAL!$A$3:$F$298,3,FALSE)</f>
        <v>370000</v>
      </c>
      <c r="I71" s="2">
        <v>370000</v>
      </c>
      <c r="J71" s="2">
        <v>118587191</v>
      </c>
      <c r="K71" s="2">
        <v>134146378.06630239</v>
      </c>
      <c r="L71" s="2">
        <v>147715235.04617241</v>
      </c>
      <c r="M71" s="2">
        <v>155170127.86821178</v>
      </c>
      <c r="N71" s="2">
        <v>165215583.06019768</v>
      </c>
      <c r="O71" s="2">
        <v>39481.68</v>
      </c>
      <c r="P71" t="str">
        <f t="shared" si="7"/>
        <v>38308</v>
      </c>
      <c r="Q71" s="2">
        <v>156354</v>
      </c>
    </row>
    <row r="72" spans="1:17" x14ac:dyDescent="0.25">
      <c r="A72" t="s">
        <v>30</v>
      </c>
      <c r="B72" t="s">
        <v>31</v>
      </c>
      <c r="C72" s="1"/>
      <c r="D72" s="7"/>
      <c r="E72" s="7"/>
      <c r="F72" s="7"/>
      <c r="G72" s="2"/>
      <c r="H72" s="2">
        <f>VLOOKUP(A72,VAL!$A$3:$F$298,3,FALSE)</f>
        <v>650000</v>
      </c>
      <c r="I72" s="2">
        <v>650000</v>
      </c>
      <c r="J72" s="2">
        <v>308664895</v>
      </c>
      <c r="K72" s="2">
        <v>290856483.71018749</v>
      </c>
      <c r="L72" s="2">
        <v>304700922.62281525</v>
      </c>
      <c r="M72" s="2">
        <v>317754538.02737391</v>
      </c>
      <c r="N72" s="2">
        <v>329084501.69784343</v>
      </c>
      <c r="O72" s="2">
        <v>66746.680000000008</v>
      </c>
      <c r="P72" t="str">
        <f t="shared" si="7"/>
        <v>04127</v>
      </c>
      <c r="Q72" s="2">
        <v>326922</v>
      </c>
    </row>
    <row r="73" spans="1:17" x14ac:dyDescent="0.25">
      <c r="A73" t="s">
        <v>182</v>
      </c>
      <c r="B73" t="s">
        <v>183</v>
      </c>
      <c r="C73" s="1"/>
      <c r="D73" s="7"/>
      <c r="E73" s="7"/>
      <c r="F73" s="7"/>
      <c r="G73" s="2"/>
      <c r="H73" s="2">
        <f>VLOOKUP(A73,VAL!$A$3:$F$298,3,FALSE)</f>
        <v>6320160</v>
      </c>
      <c r="I73" s="2">
        <v>6320160</v>
      </c>
      <c r="J73" s="2">
        <v>4229018295</v>
      </c>
      <c r="K73" s="2">
        <v>4134199114.5560083</v>
      </c>
      <c r="L73" s="2">
        <v>4243361105.2335258</v>
      </c>
      <c r="M73" s="2">
        <v>4375744171.6415958</v>
      </c>
      <c r="N73" s="2">
        <v>4458969263.0732946</v>
      </c>
      <c r="O73" s="2">
        <v>221976.72000000003</v>
      </c>
      <c r="P73" t="str">
        <f t="shared" si="7"/>
        <v>17216</v>
      </c>
      <c r="Q73" s="2">
        <v>5098939.4186000004</v>
      </c>
    </row>
    <row r="74" spans="1:17" x14ac:dyDescent="0.25">
      <c r="A74" t="s">
        <v>130</v>
      </c>
      <c r="B74" t="s">
        <v>131</v>
      </c>
      <c r="C74" s="1"/>
      <c r="D74" s="7"/>
      <c r="E74" s="7"/>
      <c r="F74" s="7"/>
      <c r="G74" s="2"/>
      <c r="H74" s="2">
        <f>VLOOKUP(A74,VAL!$A$3:$F$298,3,FALSE)</f>
        <v>4006060</v>
      </c>
      <c r="I74" s="2">
        <v>4006060</v>
      </c>
      <c r="J74" s="2">
        <v>919520093</v>
      </c>
      <c r="K74" s="2">
        <v>977257535.17640615</v>
      </c>
      <c r="L74" s="2">
        <v>1026319011.3979604</v>
      </c>
      <c r="M74" s="2">
        <v>1119795865.2172751</v>
      </c>
      <c r="N74" s="2">
        <v>1220963535.147974</v>
      </c>
      <c r="O74" s="2">
        <v>710715.60000000009</v>
      </c>
      <c r="P74" t="str">
        <f t="shared" si="7"/>
        <v>13165</v>
      </c>
      <c r="Q74" s="2">
        <v>1860854.2379999999</v>
      </c>
    </row>
    <row r="75" spans="1:17" x14ac:dyDescent="0.25">
      <c r="A75" t="s">
        <v>259</v>
      </c>
      <c r="B75" t="s">
        <v>260</v>
      </c>
      <c r="C75" s="1"/>
      <c r="D75" s="7"/>
      <c r="E75" s="7"/>
      <c r="F75" s="7"/>
      <c r="G75" s="2"/>
      <c r="H75" s="2">
        <f>VLOOKUP(A75,VAL!$A$3:$F$298,3,FALSE)</f>
        <v>190000</v>
      </c>
      <c r="I75" s="2">
        <v>190000</v>
      </c>
      <c r="J75" s="2">
        <v>161992396</v>
      </c>
      <c r="K75" s="2">
        <v>153374947.63806874</v>
      </c>
      <c r="L75" s="2">
        <v>158858343.52488786</v>
      </c>
      <c r="M75" s="2">
        <v>155275741.66223443</v>
      </c>
      <c r="N75" s="2">
        <v>159418059.92367905</v>
      </c>
      <c r="O75" s="2">
        <v>0</v>
      </c>
      <c r="P75" t="str">
        <f t="shared" si="7"/>
        <v>21036</v>
      </c>
      <c r="Q75" s="2">
        <v>90022</v>
      </c>
    </row>
    <row r="76" spans="1:17" x14ac:dyDescent="0.25">
      <c r="A76" t="s">
        <v>407</v>
      </c>
      <c r="B76" t="s">
        <v>408</v>
      </c>
      <c r="C76" s="1"/>
      <c r="D76" s="7"/>
      <c r="E76" s="7"/>
      <c r="F76" s="7"/>
      <c r="G76" s="2"/>
      <c r="H76" s="2">
        <f>VLOOKUP(A76,VAL!$A$3:$F$298,3,FALSE)</f>
        <v>44220000</v>
      </c>
      <c r="I76" s="2">
        <v>34500000</v>
      </c>
      <c r="J76" s="2">
        <v>21843987570</v>
      </c>
      <c r="K76" s="2">
        <v>22359631414.716198</v>
      </c>
      <c r="L76" s="2">
        <v>23266162339.372837</v>
      </c>
      <c r="M76" s="2">
        <v>24371919762.563164</v>
      </c>
      <c r="N76" s="2">
        <v>24895712497.869633</v>
      </c>
      <c r="O76" s="2">
        <v>1260438.4800000002</v>
      </c>
      <c r="P76" t="str">
        <f t="shared" si="7"/>
        <v>31002</v>
      </c>
      <c r="Q76" s="2">
        <v>24163800</v>
      </c>
    </row>
    <row r="77" spans="1:17" x14ac:dyDescent="0.25">
      <c r="A77" t="s">
        <v>60</v>
      </c>
      <c r="B77" t="s">
        <v>61</v>
      </c>
      <c r="C77" s="1"/>
      <c r="D77" s="7"/>
      <c r="E77" s="7"/>
      <c r="F77" s="7"/>
      <c r="G77" s="2"/>
      <c r="H77" s="2">
        <f>VLOOKUP(A77,VAL!$A$3:$F$298,3,FALSE)</f>
        <v>54097000</v>
      </c>
      <c r="I77" s="2">
        <v>28500000</v>
      </c>
      <c r="J77" s="2">
        <v>18119240260</v>
      </c>
      <c r="K77" s="2">
        <v>18649878123.145039</v>
      </c>
      <c r="L77" s="2">
        <v>19300069746.973373</v>
      </c>
      <c r="M77" s="2">
        <v>20176363891.761024</v>
      </c>
      <c r="N77" s="2">
        <v>20857262056.715179</v>
      </c>
      <c r="O77" s="2">
        <v>5087219.7600000007</v>
      </c>
      <c r="P77" t="str">
        <f t="shared" si="7"/>
        <v>06114</v>
      </c>
      <c r="Q77" s="2">
        <v>24410649.800000001</v>
      </c>
    </row>
    <row r="78" spans="1:17" x14ac:dyDescent="0.25">
      <c r="A78" t="s">
        <v>477</v>
      </c>
      <c r="B78" t="s">
        <v>478</v>
      </c>
      <c r="C78" s="1"/>
      <c r="D78" s="7"/>
      <c r="E78" s="7"/>
      <c r="F78" s="7"/>
      <c r="G78" s="2"/>
      <c r="H78" s="2">
        <f>VLOOKUP(A78,VAL!$A$3:$F$298,3,FALSE)</f>
        <v>30000</v>
      </c>
      <c r="I78" s="2">
        <v>30000</v>
      </c>
      <c r="J78" s="2">
        <v>54164965.619999997</v>
      </c>
      <c r="K78" s="2">
        <v>55652571.481520578</v>
      </c>
      <c r="L78" s="2">
        <v>56420831.51551421</v>
      </c>
      <c r="M78" s="2">
        <v>56253247.690492511</v>
      </c>
      <c r="N78" s="2">
        <v>57389710.928041838</v>
      </c>
      <c r="O78" s="2">
        <v>2943.6400000000003</v>
      </c>
      <c r="P78" t="str">
        <f t="shared" si="7"/>
        <v>33205</v>
      </c>
      <c r="Q78" s="2">
        <v>14214</v>
      </c>
    </row>
    <row r="79" spans="1:17" x14ac:dyDescent="0.25">
      <c r="A79" t="s">
        <v>180</v>
      </c>
      <c r="B79" t="s">
        <v>181</v>
      </c>
      <c r="C79" s="1"/>
      <c r="D79" s="7"/>
      <c r="E79" s="7"/>
      <c r="F79" s="7"/>
      <c r="G79" s="2"/>
      <c r="H79" s="2">
        <f>VLOOKUP(A79,VAL!$A$3:$F$298,3,FALSE)</f>
        <v>33000000</v>
      </c>
      <c r="I79" s="2">
        <v>33000000</v>
      </c>
      <c r="J79" s="2">
        <v>16429576294</v>
      </c>
      <c r="K79" s="2">
        <v>16617382912.961246</v>
      </c>
      <c r="L79" s="2">
        <v>17234646680.259079</v>
      </c>
      <c r="M79" s="2">
        <v>17236054449.78088</v>
      </c>
      <c r="N79" s="2">
        <v>16974129912.530287</v>
      </c>
      <c r="O79" s="2">
        <v>3951993.9200000004</v>
      </c>
      <c r="P79" t="str">
        <f t="shared" si="7"/>
        <v>17210</v>
      </c>
      <c r="Q79" s="2">
        <v>25111400</v>
      </c>
    </row>
    <row r="80" spans="1:17" x14ac:dyDescent="0.25">
      <c r="A80" t="s">
        <v>521</v>
      </c>
      <c r="B80" t="s">
        <v>522</v>
      </c>
      <c r="C80" s="1"/>
      <c r="D80" s="7"/>
      <c r="E80" s="7"/>
      <c r="F80" s="7"/>
      <c r="G80" s="2"/>
      <c r="H80" s="2">
        <f>VLOOKUP(A80,VAL!$A$3:$F$298,3,FALSE)</f>
        <v>15060000</v>
      </c>
      <c r="I80" s="2">
        <v>15060000</v>
      </c>
      <c r="J80" s="2">
        <v>4784705100</v>
      </c>
      <c r="K80" s="2">
        <v>4643519694.7400599</v>
      </c>
      <c r="L80" s="2">
        <v>4904420555.5060205</v>
      </c>
      <c r="M80" s="2">
        <v>5297083113.4289017</v>
      </c>
      <c r="N80" s="2">
        <v>5627223900.3591728</v>
      </c>
      <c r="O80" s="2">
        <v>308400.40000000002</v>
      </c>
      <c r="P80" t="str">
        <f t="shared" si="7"/>
        <v>37502</v>
      </c>
      <c r="Q80" s="2">
        <v>6995657</v>
      </c>
    </row>
    <row r="81" spans="1:17" x14ac:dyDescent="0.25">
      <c r="A81" t="s">
        <v>375</v>
      </c>
      <c r="B81" t="s">
        <v>376</v>
      </c>
      <c r="C81" s="1"/>
      <c r="D81" s="7"/>
      <c r="E81" s="7"/>
      <c r="F81" s="7"/>
      <c r="G81" s="2"/>
      <c r="H81" s="2">
        <f>VLOOKUP(A81,VAL!$A$3:$F$298,3,FALSE)</f>
        <v>9600000</v>
      </c>
      <c r="I81" s="2">
        <v>9600000</v>
      </c>
      <c r="J81" s="2">
        <v>3924007961</v>
      </c>
      <c r="K81" s="2">
        <v>3980300242.8819389</v>
      </c>
      <c r="L81" s="2">
        <v>4133620225.7067842</v>
      </c>
      <c r="M81" s="2">
        <v>4294406470.1202555</v>
      </c>
      <c r="N81" s="2">
        <v>4378639292.3825026</v>
      </c>
      <c r="O81" s="2">
        <v>1015.5600000000001</v>
      </c>
      <c r="P81" t="str">
        <f t="shared" si="7"/>
        <v>27417</v>
      </c>
      <c r="Q81" s="2">
        <v>4501100</v>
      </c>
    </row>
    <row r="82" spans="1:17" x14ac:dyDescent="0.25">
      <c r="A82" t="s">
        <v>20</v>
      </c>
      <c r="B82" t="s">
        <v>21</v>
      </c>
      <c r="C82" s="1"/>
      <c r="D82" s="7"/>
      <c r="E82" s="7"/>
      <c r="F82" s="7"/>
      <c r="G82" s="2"/>
      <c r="H82" s="2">
        <f>VLOOKUP(A82,VAL!$A$3:$F$298,3,FALSE)</f>
        <v>1000000</v>
      </c>
      <c r="I82" s="2">
        <v>1000000</v>
      </c>
      <c r="J82" s="2">
        <v>526363002</v>
      </c>
      <c r="K82" s="2">
        <v>533560798.65051436</v>
      </c>
      <c r="L82" s="2">
        <v>556090897.16961181</v>
      </c>
      <c r="M82" s="2">
        <v>574820568.74043095</v>
      </c>
      <c r="N82" s="2">
        <v>589270802.52350008</v>
      </c>
      <c r="O82" s="2">
        <v>195162.80000000002</v>
      </c>
      <c r="P82" t="str">
        <f t="shared" si="7"/>
        <v>03053</v>
      </c>
      <c r="Q82" s="2">
        <v>923910</v>
      </c>
    </row>
    <row r="83" spans="1:17" x14ac:dyDescent="0.25">
      <c r="A83" t="s">
        <v>367</v>
      </c>
      <c r="B83" t="s">
        <v>368</v>
      </c>
      <c r="C83" s="1"/>
      <c r="D83" s="7"/>
      <c r="E83" s="7"/>
      <c r="F83" s="7"/>
      <c r="G83" s="2"/>
      <c r="H83" s="2">
        <f>VLOOKUP(A83,VAL!$A$3:$F$298,3,FALSE)</f>
        <v>19000000</v>
      </c>
      <c r="I83" s="2">
        <v>19000000</v>
      </c>
      <c r="J83" s="2">
        <v>4651414006</v>
      </c>
      <c r="K83" s="2">
        <v>4652393491.5818682</v>
      </c>
      <c r="L83" s="2">
        <v>4916309850.3161364</v>
      </c>
      <c r="M83" s="2">
        <v>5172069537.6691933</v>
      </c>
      <c r="N83" s="2">
        <v>5423163404.9380617</v>
      </c>
      <c r="O83" s="2">
        <v>1984693.2000000002</v>
      </c>
      <c r="P83" t="str">
        <f t="shared" si="7"/>
        <v>27402</v>
      </c>
      <c r="Q83" s="2">
        <v>8731892.3619999997</v>
      </c>
    </row>
    <row r="84" spans="1:17" x14ac:dyDescent="0.25">
      <c r="A84" t="s">
        <v>449</v>
      </c>
      <c r="B84" t="s">
        <v>450</v>
      </c>
      <c r="C84" s="1"/>
      <c r="D84" s="7"/>
      <c r="E84" s="7"/>
      <c r="F84" s="7"/>
      <c r="G84" s="2"/>
      <c r="H84" s="2">
        <f>VLOOKUP(A84,VAL!$A$3:$F$298,3,FALSE)</f>
        <v>997304</v>
      </c>
      <c r="I84" s="2">
        <v>997304</v>
      </c>
      <c r="J84" s="2">
        <v>665560714</v>
      </c>
      <c r="K84" s="2">
        <v>667657669.40278208</v>
      </c>
      <c r="L84" s="2">
        <v>688507123.82095134</v>
      </c>
      <c r="M84" s="2">
        <v>723025442.25707734</v>
      </c>
      <c r="N84" s="2">
        <v>752778910.91694713</v>
      </c>
      <c r="O84" s="2">
        <v>121112.6</v>
      </c>
      <c r="P84" t="str">
        <f t="shared" si="7"/>
        <v>32358</v>
      </c>
      <c r="Q84" s="2">
        <v>777427.62300000002</v>
      </c>
    </row>
    <row r="85" spans="1:17" x14ac:dyDescent="0.25">
      <c r="A85" t="s">
        <v>545</v>
      </c>
      <c r="B85" t="s">
        <v>546</v>
      </c>
      <c r="C85" s="1"/>
      <c r="D85" s="7"/>
      <c r="E85" s="7"/>
      <c r="F85" s="7"/>
      <c r="G85" s="2"/>
      <c r="H85" s="2">
        <f>VLOOKUP(A85,VAL!$A$3:$F$298,3,FALSE)</f>
        <v>165000</v>
      </c>
      <c r="I85" s="2">
        <v>165000</v>
      </c>
      <c r="J85" s="2">
        <v>87617824</v>
      </c>
      <c r="K85" s="2">
        <v>97856945.232007578</v>
      </c>
      <c r="L85" s="2">
        <v>103007201.39948376</v>
      </c>
      <c r="M85" s="2">
        <v>107208479.52237785</v>
      </c>
      <c r="N85" s="2">
        <v>112498654.02625859</v>
      </c>
      <c r="O85" s="2">
        <v>60742.080000000009</v>
      </c>
      <c r="P85" t="str">
        <f t="shared" si="7"/>
        <v>38302</v>
      </c>
      <c r="Q85" s="2">
        <v>127926</v>
      </c>
    </row>
    <row r="86" spans="1:17" x14ac:dyDescent="0.25">
      <c r="A86" t="s">
        <v>245</v>
      </c>
      <c r="B86" t="s">
        <v>246</v>
      </c>
      <c r="C86" s="1"/>
      <c r="D86" s="7"/>
      <c r="E86" s="7"/>
      <c r="F86" s="7"/>
      <c r="G86" s="2"/>
      <c r="H86" s="2">
        <f>VLOOKUP(A86,VAL!$A$3:$F$298,3,FALSE)</f>
        <v>110000</v>
      </c>
      <c r="I86" s="2">
        <v>110000</v>
      </c>
      <c r="J86" s="2">
        <v>54363054.269999996</v>
      </c>
      <c r="K86" s="2">
        <v>45557615.9510037</v>
      </c>
      <c r="L86" s="2">
        <v>46440545.175198786</v>
      </c>
      <c r="M86" s="2">
        <v>46943748.303126089</v>
      </c>
      <c r="N86" s="2">
        <v>47519398.243539259</v>
      </c>
      <c r="O86" s="2">
        <v>63275.8</v>
      </c>
      <c r="P86" t="str">
        <f t="shared" si="7"/>
        <v>20401</v>
      </c>
      <c r="Q86" s="2">
        <v>52118</v>
      </c>
    </row>
    <row r="87" spans="1:17" x14ac:dyDescent="0.25">
      <c r="A87" t="s">
        <v>251</v>
      </c>
      <c r="B87" t="s">
        <v>252</v>
      </c>
      <c r="C87" s="1"/>
      <c r="D87" s="7"/>
      <c r="E87" s="7"/>
      <c r="F87" s="7"/>
      <c r="G87" s="2"/>
      <c r="H87" s="2">
        <f>VLOOKUP(A87,VAL!$A$3:$F$298,3,FALSE)</f>
        <v>1943620</v>
      </c>
      <c r="I87" s="2">
        <v>1943620</v>
      </c>
      <c r="J87" s="2">
        <v>1119740084.5599999</v>
      </c>
      <c r="K87" s="2">
        <v>1092182230.0907598</v>
      </c>
      <c r="L87" s="2">
        <v>1072639088.1510595</v>
      </c>
      <c r="M87" s="2">
        <v>1049823794.021793</v>
      </c>
      <c r="N87" s="2">
        <v>1008782791.3727067</v>
      </c>
      <c r="O87" s="2">
        <v>0</v>
      </c>
      <c r="P87" t="str">
        <f t="shared" si="7"/>
        <v>20404</v>
      </c>
      <c r="Q87" s="2">
        <v>1299407.3973999999</v>
      </c>
    </row>
    <row r="88" spans="1:17" x14ac:dyDescent="0.25">
      <c r="A88" t="s">
        <v>134</v>
      </c>
      <c r="B88" t="s">
        <v>135</v>
      </c>
      <c r="C88" s="1"/>
      <c r="D88" s="7"/>
      <c r="E88" s="7"/>
      <c r="F88" s="7"/>
      <c r="G88" s="2"/>
      <c r="H88" s="2">
        <f>VLOOKUP(A88,VAL!$A$3:$F$298,3,FALSE)</f>
        <v>1130000</v>
      </c>
      <c r="I88" s="2">
        <v>1130000</v>
      </c>
      <c r="J88" s="2">
        <v>287501410</v>
      </c>
      <c r="K88" s="2">
        <v>310371573.45185131</v>
      </c>
      <c r="L88" s="2">
        <v>326513130.53311789</v>
      </c>
      <c r="M88" s="2">
        <v>336593753.47316837</v>
      </c>
      <c r="N88" s="2">
        <v>359098669.52617407</v>
      </c>
      <c r="O88" s="2">
        <v>195183.52000000002</v>
      </c>
      <c r="P88" t="str">
        <f t="shared" si="7"/>
        <v>13301</v>
      </c>
      <c r="Q88" s="2">
        <v>535394</v>
      </c>
    </row>
    <row r="89" spans="1:17" x14ac:dyDescent="0.25">
      <c r="A89" t="s">
        <v>571</v>
      </c>
      <c r="B89" t="s">
        <v>572</v>
      </c>
      <c r="C89" s="1"/>
      <c r="D89" s="7"/>
      <c r="E89" s="7"/>
      <c r="F89" s="7"/>
      <c r="G89" s="2"/>
      <c r="H89" s="2">
        <f>VLOOKUP(A89,VAL!$A$3:$F$298,3,FALSE)</f>
        <v>1660000</v>
      </c>
      <c r="I89" s="2">
        <v>1500000</v>
      </c>
      <c r="J89" s="2">
        <v>903199848</v>
      </c>
      <c r="K89" s="2">
        <v>912728883.93893087</v>
      </c>
      <c r="L89" s="2">
        <v>972112018.48077679</v>
      </c>
      <c r="M89" s="2">
        <v>1053071799.8254788</v>
      </c>
      <c r="N89" s="2">
        <v>1148825051.0244892</v>
      </c>
      <c r="O89" s="2">
        <v>1407631.9600000002</v>
      </c>
      <c r="P89" t="str">
        <f t="shared" si="7"/>
        <v>39200</v>
      </c>
      <c r="Q89" s="2">
        <v>734390</v>
      </c>
    </row>
    <row r="90" spans="1:17" x14ac:dyDescent="0.25">
      <c r="A90" t="s">
        <v>579</v>
      </c>
      <c r="B90" t="s">
        <v>580</v>
      </c>
      <c r="C90" s="1"/>
      <c r="D90" s="7"/>
      <c r="E90" s="7"/>
      <c r="F90" s="7"/>
      <c r="G90" s="2"/>
      <c r="H90" s="2">
        <f>VLOOKUP(A90,VAL!$A$3:$F$298,3,FALSE)</f>
        <v>626000</v>
      </c>
      <c r="I90" s="2">
        <v>626000</v>
      </c>
      <c r="J90" s="2">
        <v>353044154</v>
      </c>
      <c r="K90" s="2">
        <v>358293933.88730812</v>
      </c>
      <c r="L90" s="2">
        <v>385176609.80729038</v>
      </c>
      <c r="M90" s="2">
        <v>409751455.76528555</v>
      </c>
      <c r="N90" s="2">
        <v>439389671.91209829</v>
      </c>
      <c r="O90" s="2">
        <v>623708.12000000011</v>
      </c>
      <c r="P90" t="str">
        <f t="shared" si="7"/>
        <v>39204</v>
      </c>
      <c r="Q90" s="2">
        <v>296598.8</v>
      </c>
    </row>
    <row r="91" spans="1:17" x14ac:dyDescent="0.25">
      <c r="A91" t="s">
        <v>431</v>
      </c>
      <c r="B91" t="s">
        <v>432</v>
      </c>
      <c r="C91" s="1"/>
      <c r="D91" s="7"/>
      <c r="E91" s="7"/>
      <c r="F91" s="7"/>
      <c r="G91" s="2"/>
      <c r="H91" s="2">
        <f>VLOOKUP(A91,VAL!$A$3:$F$298,3,FALSE)</f>
        <v>4449366</v>
      </c>
      <c r="I91" s="2">
        <v>4449366</v>
      </c>
      <c r="J91" s="2">
        <v>1919742014</v>
      </c>
      <c r="K91" s="2">
        <v>1980570890.7155263</v>
      </c>
      <c r="L91" s="2">
        <v>2130523036.6557367</v>
      </c>
      <c r="M91" s="2">
        <v>2205429588.6257544</v>
      </c>
      <c r="N91" s="2">
        <v>2281898886.916976</v>
      </c>
      <c r="O91" s="2">
        <v>250693.24000000002</v>
      </c>
      <c r="P91" t="str">
        <f t="shared" si="7"/>
        <v>31332</v>
      </c>
      <c r="Q91" s="2">
        <v>2108109.6107999999</v>
      </c>
    </row>
    <row r="92" spans="1:17" x14ac:dyDescent="0.25">
      <c r="A92" t="s">
        <v>301</v>
      </c>
      <c r="B92" t="s">
        <v>302</v>
      </c>
      <c r="C92" s="1"/>
      <c r="D92" s="7"/>
      <c r="E92" s="7"/>
      <c r="F92" s="7"/>
      <c r="G92" s="2"/>
      <c r="H92" s="2">
        <f>VLOOKUP(A92,VAL!$A$3:$F$298,3,FALSE)</f>
        <v>736752</v>
      </c>
      <c r="I92" s="2">
        <v>736752</v>
      </c>
      <c r="J92" s="2">
        <v>817307507.5</v>
      </c>
      <c r="K92" s="2">
        <v>749341284.9829402</v>
      </c>
      <c r="L92" s="2">
        <v>782075047.22333992</v>
      </c>
      <c r="M92" s="2">
        <v>800449392.4796561</v>
      </c>
      <c r="N92" s="2">
        <v>831907916.68715286</v>
      </c>
      <c r="O92" s="2">
        <v>0</v>
      </c>
      <c r="P92" t="str">
        <f t="shared" si="7"/>
        <v>23054</v>
      </c>
      <c r="Q92" s="2">
        <v>342228.58279999997</v>
      </c>
    </row>
    <row r="93" spans="1:17" x14ac:dyDescent="0.25">
      <c r="A93" t="s">
        <v>439</v>
      </c>
      <c r="B93" t="s">
        <v>440</v>
      </c>
      <c r="C93" s="1"/>
      <c r="D93" s="7"/>
      <c r="E93" s="7"/>
      <c r="F93" s="7"/>
      <c r="G93" s="2"/>
      <c r="H93" s="2">
        <f>VLOOKUP(A93,VAL!$A$3:$F$298,3,FALSE)</f>
        <v>185000</v>
      </c>
      <c r="I93" s="2">
        <v>185000</v>
      </c>
      <c r="J93" s="2">
        <v>128572769</v>
      </c>
      <c r="K93" s="2">
        <v>131695135.96317297</v>
      </c>
      <c r="L93" s="2">
        <v>135156547.95570928</v>
      </c>
      <c r="M93" s="2">
        <v>142016947.09572911</v>
      </c>
      <c r="N93" s="2">
        <v>152814020.40715882</v>
      </c>
      <c r="O93" s="2">
        <v>0</v>
      </c>
      <c r="P93" t="str">
        <f t="shared" si="7"/>
        <v>32312</v>
      </c>
      <c r="Q93" s="2">
        <v>94760</v>
      </c>
    </row>
    <row r="94" spans="1:17" x14ac:dyDescent="0.25">
      <c r="A94" t="s">
        <v>56</v>
      </c>
      <c r="B94" t="s">
        <v>57</v>
      </c>
      <c r="C94" s="1"/>
      <c r="D94" s="7"/>
      <c r="E94" s="7"/>
      <c r="F94" s="7"/>
      <c r="G94" s="2"/>
      <c r="H94" s="2">
        <f>VLOOKUP(A94,VAL!$A$3:$F$298,3,FALSE)</f>
        <v>550000</v>
      </c>
      <c r="I94" s="2">
        <v>550000</v>
      </c>
      <c r="J94" s="2">
        <v>191775233</v>
      </c>
      <c r="K94" s="2">
        <v>205002789.46512893</v>
      </c>
      <c r="L94" s="2">
        <v>216662433.72780716</v>
      </c>
      <c r="M94" s="2">
        <v>222268539.30580673</v>
      </c>
      <c r="N94" s="2">
        <v>230616041.97634852</v>
      </c>
      <c r="O94" s="2">
        <v>8271.2000000000007</v>
      </c>
      <c r="P94" t="str">
        <f t="shared" si="7"/>
        <v>06103</v>
      </c>
      <c r="Q94" s="2">
        <v>248745</v>
      </c>
    </row>
    <row r="95" spans="1:17" x14ac:dyDescent="0.25">
      <c r="A95" t="s">
        <v>497</v>
      </c>
      <c r="B95" t="s">
        <v>498</v>
      </c>
      <c r="C95" s="1"/>
      <c r="D95" s="7"/>
      <c r="E95" s="7"/>
      <c r="F95" s="7"/>
      <c r="G95" s="2"/>
      <c r="H95" s="2">
        <f>VLOOKUP(A95,VAL!$A$3:$F$298,3,FALSE)</f>
        <v>2267000</v>
      </c>
      <c r="I95" s="2">
        <v>2267000</v>
      </c>
      <c r="J95" s="2">
        <v>1150276891</v>
      </c>
      <c r="K95" s="2">
        <v>1192648351.6446502</v>
      </c>
      <c r="L95" s="2">
        <v>1255859028.6596258</v>
      </c>
      <c r="M95" s="2">
        <v>1313126666.6788256</v>
      </c>
      <c r="N95" s="2">
        <v>1397547510.2353332</v>
      </c>
      <c r="O95" s="2">
        <v>0</v>
      </c>
      <c r="P95" t="str">
        <f t="shared" si="7"/>
        <v>34324</v>
      </c>
      <c r="Q95" s="2">
        <v>1058232.3</v>
      </c>
    </row>
    <row r="96" spans="1:17" x14ac:dyDescent="0.25">
      <c r="A96" t="s">
        <v>295</v>
      </c>
      <c r="B96" t="s">
        <v>296</v>
      </c>
      <c r="C96" s="1"/>
      <c r="D96" s="7"/>
      <c r="E96" s="7"/>
      <c r="F96" s="7"/>
      <c r="G96" s="2"/>
      <c r="H96" s="2">
        <f>VLOOKUP(A96,VAL!$A$3:$F$298,3,FALSE)</f>
        <v>270000</v>
      </c>
      <c r="I96" s="2">
        <v>270000</v>
      </c>
      <c r="J96" s="2">
        <v>149363730</v>
      </c>
      <c r="K96" s="2">
        <v>151888713.1894187</v>
      </c>
      <c r="L96" s="2">
        <v>162009912.38383627</v>
      </c>
      <c r="M96" s="2">
        <v>164774860.30371195</v>
      </c>
      <c r="N96" s="2">
        <v>171016339.22079399</v>
      </c>
      <c r="O96" s="2">
        <v>40223.68</v>
      </c>
      <c r="P96" t="str">
        <f t="shared" si="7"/>
        <v>22204</v>
      </c>
      <c r="Q96" s="2">
        <v>258221</v>
      </c>
    </row>
    <row r="97" spans="1:17" x14ac:dyDescent="0.25">
      <c r="A97" t="s">
        <v>577</v>
      </c>
      <c r="B97" t="s">
        <v>578</v>
      </c>
      <c r="C97" s="1"/>
      <c r="D97" s="7"/>
      <c r="E97" s="7"/>
      <c r="F97" s="7"/>
      <c r="G97" s="2"/>
      <c r="H97" s="2">
        <f>VLOOKUP(A97,VAL!$A$3:$F$298,3,FALSE)</f>
        <v>1400000</v>
      </c>
      <c r="I97" s="2">
        <v>1400000</v>
      </c>
      <c r="J97" s="2">
        <v>544691156</v>
      </c>
      <c r="K97" s="2">
        <v>583063119.71760154</v>
      </c>
      <c r="L97" s="2">
        <v>633335203.91227543</v>
      </c>
      <c r="M97" s="2">
        <v>658210636.2236383</v>
      </c>
      <c r="N97" s="2">
        <v>712637878.88645029</v>
      </c>
      <c r="O97" s="2">
        <v>344273.72000000003</v>
      </c>
      <c r="P97" t="str">
        <f t="shared" si="7"/>
        <v>39203</v>
      </c>
      <c r="Q97" s="2">
        <v>663320</v>
      </c>
    </row>
    <row r="98" spans="1:17" x14ac:dyDescent="0.25">
      <c r="A98" t="s">
        <v>186</v>
      </c>
      <c r="B98" t="s">
        <v>187</v>
      </c>
      <c r="C98" s="1"/>
      <c r="D98" s="7"/>
      <c r="E98" s="7"/>
      <c r="F98" s="7"/>
      <c r="G98" s="2"/>
      <c r="H98" s="2">
        <f>VLOOKUP(A98,VAL!$A$3:$F$298,3,FALSE)</f>
        <v>47329540</v>
      </c>
      <c r="I98" s="2">
        <v>47329540</v>
      </c>
      <c r="J98" s="2">
        <v>21291686331</v>
      </c>
      <c r="K98" s="2">
        <v>21703207396.63245</v>
      </c>
      <c r="L98" s="2">
        <v>21944727928.567295</v>
      </c>
      <c r="M98" s="2">
        <v>23100040470.8311</v>
      </c>
      <c r="N98" s="2">
        <v>24159767622.262257</v>
      </c>
      <c r="O98" s="2">
        <v>1018210.7600000001</v>
      </c>
      <c r="P98" t="str">
        <f t="shared" si="7"/>
        <v>17401</v>
      </c>
      <c r="Q98" s="2">
        <v>29594336.877</v>
      </c>
    </row>
    <row r="99" spans="1:17" x14ac:dyDescent="0.25">
      <c r="A99" t="s">
        <v>52</v>
      </c>
      <c r="B99" t="s">
        <v>53</v>
      </c>
      <c r="C99" s="1"/>
      <c r="D99" s="7"/>
      <c r="E99" s="7"/>
      <c r="F99" s="7"/>
      <c r="G99" s="2"/>
      <c r="H99" s="2">
        <f>VLOOKUP(A99,VAL!$A$3:$F$298,3,FALSE)</f>
        <v>4997000</v>
      </c>
      <c r="I99" s="2">
        <v>2400000</v>
      </c>
      <c r="J99" s="2">
        <v>1585031393</v>
      </c>
      <c r="K99" s="2">
        <v>1658241113.2465036</v>
      </c>
      <c r="L99" s="2">
        <v>1716980699.3812475</v>
      </c>
      <c r="M99" s="2">
        <v>1850372334.0731635</v>
      </c>
      <c r="N99" s="2">
        <v>1927423276.3944588</v>
      </c>
      <c r="O99" s="2">
        <v>183862.56000000003</v>
      </c>
      <c r="P99" t="str">
        <f t="shared" si="7"/>
        <v>06098</v>
      </c>
      <c r="Q99" s="2">
        <v>2242308.2489999998</v>
      </c>
    </row>
    <row r="100" spans="1:17" x14ac:dyDescent="0.25">
      <c r="A100" t="s">
        <v>311</v>
      </c>
      <c r="B100" t="s">
        <v>312</v>
      </c>
      <c r="C100" s="1"/>
      <c r="D100" s="7"/>
      <c r="E100" s="7"/>
      <c r="F100" s="7"/>
      <c r="G100" s="2"/>
      <c r="H100" s="2">
        <f>VLOOKUP(A100,VAL!$A$3:$F$298,3,FALSE)</f>
        <v>1914895</v>
      </c>
      <c r="I100" s="2">
        <v>1914895</v>
      </c>
      <c r="J100" s="2">
        <v>1181704576.5</v>
      </c>
      <c r="K100" s="2">
        <v>1147570382.8384209</v>
      </c>
      <c r="L100" s="2">
        <v>1177086586.9455295</v>
      </c>
      <c r="M100" s="2">
        <v>1245843517.255362</v>
      </c>
      <c r="N100" s="2">
        <v>1311487445.0388274</v>
      </c>
      <c r="O100" s="2">
        <v>0</v>
      </c>
      <c r="P100" t="str">
        <f t="shared" si="7"/>
        <v>23404</v>
      </c>
      <c r="Q100" s="2">
        <v>866270.33479999995</v>
      </c>
    </row>
    <row r="101" spans="1:17" x14ac:dyDescent="0.25">
      <c r="A101" t="s">
        <v>138</v>
      </c>
      <c r="B101" t="s">
        <v>139</v>
      </c>
      <c r="C101" s="1"/>
      <c r="D101" s="7"/>
      <c r="E101" s="7"/>
      <c r="F101" s="7"/>
      <c r="G101" s="2"/>
      <c r="H101" s="2">
        <f>VLOOKUP(A101,VAL!$A$3:$F$298,3,FALSE)</f>
        <v>2975750</v>
      </c>
      <c r="I101" s="2">
        <v>2975750</v>
      </c>
      <c r="J101" s="2">
        <v>640200967</v>
      </c>
      <c r="K101" s="2">
        <v>619066421.99596834</v>
      </c>
      <c r="L101" s="2">
        <v>618764921.69139218</v>
      </c>
      <c r="M101" s="2">
        <v>611680916.79721177</v>
      </c>
      <c r="N101" s="2">
        <v>604837496.45932472</v>
      </c>
      <c r="O101" s="2">
        <v>515347.28</v>
      </c>
      <c r="P101" t="str">
        <f t="shared" si="7"/>
        <v>14028</v>
      </c>
      <c r="Q101" s="2">
        <v>1409886.66</v>
      </c>
    </row>
    <row r="102" spans="1:17" x14ac:dyDescent="0.25">
      <c r="A102" t="s">
        <v>102</v>
      </c>
      <c r="B102" t="s">
        <v>103</v>
      </c>
      <c r="C102" s="1"/>
      <c r="D102" s="7"/>
      <c r="E102" s="7"/>
      <c r="F102" s="7"/>
      <c r="G102" s="2"/>
      <c r="H102" s="2">
        <f>VLOOKUP(A102,VAL!$A$3:$F$298,3,FALSE)</f>
        <v>100000</v>
      </c>
      <c r="I102" s="2">
        <v>99448</v>
      </c>
      <c r="J102" s="2">
        <v>67566606.528967902</v>
      </c>
      <c r="K102" s="2">
        <v>66680749.452946372</v>
      </c>
      <c r="L102" s="2">
        <v>67144271.553375393</v>
      </c>
      <c r="M102" s="2">
        <v>67087211.639517315</v>
      </c>
      <c r="N102" s="2">
        <v>66876335.767454796</v>
      </c>
      <c r="O102" s="2">
        <v>108118.08000000002</v>
      </c>
      <c r="P102" t="str">
        <f t="shared" si="7"/>
        <v>10070</v>
      </c>
      <c r="Q102" s="2">
        <v>47380</v>
      </c>
    </row>
    <row r="103" spans="1:17" x14ac:dyDescent="0.25">
      <c r="A103" t="s">
        <v>419</v>
      </c>
      <c r="B103" t="s">
        <v>420</v>
      </c>
      <c r="C103" s="1"/>
      <c r="D103" s="7"/>
      <c r="E103" s="7"/>
      <c r="F103" s="7"/>
      <c r="G103" s="2"/>
      <c r="H103" s="2">
        <f>VLOOKUP(A103,VAL!$A$3:$F$298,3,FALSE)</f>
        <v>196000</v>
      </c>
      <c r="I103" s="2">
        <v>102350</v>
      </c>
      <c r="J103" s="2">
        <v>112315630</v>
      </c>
      <c r="K103" s="2">
        <v>101661704.60328254</v>
      </c>
      <c r="L103" s="2">
        <v>102446756.42028227</v>
      </c>
      <c r="M103" s="2">
        <v>103144077.50391364</v>
      </c>
      <c r="N103" s="2">
        <v>101253742.4458565</v>
      </c>
      <c r="O103" s="2">
        <v>0</v>
      </c>
      <c r="P103" t="str">
        <f t="shared" si="7"/>
        <v>31063</v>
      </c>
      <c r="Q103" s="2">
        <v>90022</v>
      </c>
    </row>
    <row r="104" spans="1:17" x14ac:dyDescent="0.25">
      <c r="A104" t="s">
        <v>205</v>
      </c>
      <c r="B104" t="s">
        <v>206</v>
      </c>
      <c r="C104" s="1"/>
      <c r="D104" s="7"/>
      <c r="E104" s="7"/>
      <c r="F104" s="7"/>
      <c r="G104" s="2"/>
      <c r="H104" s="2">
        <f>VLOOKUP(A104,VAL!$A$3:$F$298,3,FALSE)</f>
        <v>36300000</v>
      </c>
      <c r="I104" s="2">
        <v>36300000</v>
      </c>
      <c r="J104" s="2">
        <v>33606039983</v>
      </c>
      <c r="K104" s="2">
        <v>35349855015.447411</v>
      </c>
      <c r="L104" s="2">
        <v>36106567892.131935</v>
      </c>
      <c r="M104" s="2">
        <v>37400158269.580444</v>
      </c>
      <c r="N104" s="2">
        <v>39033132482.161896</v>
      </c>
      <c r="O104" s="2">
        <v>0</v>
      </c>
      <c r="P104" t="str">
        <f t="shared" si="7"/>
        <v>17411</v>
      </c>
      <c r="Q104" s="2">
        <v>25585200</v>
      </c>
    </row>
    <row r="105" spans="1:17" x14ac:dyDescent="0.25">
      <c r="A105" t="s">
        <v>112</v>
      </c>
      <c r="B105" t="s">
        <v>113</v>
      </c>
      <c r="C105" s="1"/>
      <c r="D105" s="7"/>
      <c r="E105" s="7"/>
      <c r="F105" s="7"/>
      <c r="G105" s="2"/>
      <c r="H105" s="2">
        <f>VLOOKUP(A105,VAL!$A$3:$F$298,3,FALSE)</f>
        <v>75000</v>
      </c>
      <c r="I105" s="2">
        <v>75000</v>
      </c>
      <c r="J105" s="2">
        <v>72564410</v>
      </c>
      <c r="K105" s="2">
        <v>84098561.123317525</v>
      </c>
      <c r="L105" s="2">
        <v>90843434.736043647</v>
      </c>
      <c r="M105" s="2">
        <v>100423943.79619735</v>
      </c>
      <c r="N105" s="2">
        <v>113335525.76725055</v>
      </c>
      <c r="O105" s="2">
        <v>30246.440000000002</v>
      </c>
      <c r="P105" t="str">
        <f t="shared" si="7"/>
        <v>11056</v>
      </c>
      <c r="Q105" s="2">
        <v>35535</v>
      </c>
    </row>
    <row r="106" spans="1:17" x14ac:dyDescent="0.25">
      <c r="A106" t="s">
        <v>78</v>
      </c>
      <c r="B106" t="s">
        <v>79</v>
      </c>
      <c r="C106" s="1"/>
      <c r="D106" s="7"/>
      <c r="E106" s="7"/>
      <c r="F106" s="7"/>
      <c r="G106" s="2"/>
      <c r="H106" s="2">
        <f>VLOOKUP(A106,VAL!$A$3:$F$298,3,FALSE)</f>
        <v>2592947</v>
      </c>
      <c r="I106" s="2">
        <v>2592947</v>
      </c>
      <c r="J106" s="2">
        <v>1365725944</v>
      </c>
      <c r="K106" s="2">
        <v>1486603098.4902179</v>
      </c>
      <c r="L106" s="2">
        <v>1583120577.9751756</v>
      </c>
      <c r="M106" s="2">
        <v>1728783213.8501511</v>
      </c>
      <c r="N106" s="2">
        <v>1858156555.1957395</v>
      </c>
      <c r="O106" s="2">
        <v>0</v>
      </c>
      <c r="P106" t="str">
        <f t="shared" si="7"/>
        <v>08402</v>
      </c>
      <c r="Q106" s="2">
        <v>1069341.4886</v>
      </c>
    </row>
    <row r="107" spans="1:17" x14ac:dyDescent="0.25">
      <c r="A107" t="s">
        <v>96</v>
      </c>
      <c r="B107" t="s">
        <v>97</v>
      </c>
      <c r="C107" s="1"/>
      <c r="D107" s="7"/>
      <c r="E107" s="7"/>
      <c r="F107" s="7"/>
      <c r="G107" s="2"/>
      <c r="H107" s="2">
        <f>VLOOKUP(A107,VAL!$A$3:$F$298,3,FALSE)</f>
        <v>18325</v>
      </c>
      <c r="I107" s="2">
        <v>18325</v>
      </c>
      <c r="J107" s="2">
        <v>16879170</v>
      </c>
      <c r="K107" s="2">
        <v>16290183.687511852</v>
      </c>
      <c r="L107" s="2">
        <v>16468272.97732728</v>
      </c>
      <c r="M107" s="2">
        <v>16092190.04225247</v>
      </c>
      <c r="N107" s="2">
        <v>16145355.903079182</v>
      </c>
      <c r="O107" s="2">
        <v>26899.88</v>
      </c>
      <c r="P107" t="str">
        <f t="shared" si="7"/>
        <v>10003</v>
      </c>
      <c r="Q107" s="2">
        <v>8682.3850000000002</v>
      </c>
    </row>
    <row r="108" spans="1:17" x14ac:dyDescent="0.25">
      <c r="A108" t="s">
        <v>82</v>
      </c>
      <c r="B108" t="s">
        <v>83</v>
      </c>
      <c r="C108" s="1"/>
      <c r="D108" s="7"/>
      <c r="E108" s="7"/>
      <c r="F108" s="7"/>
      <c r="G108" s="2"/>
      <c r="H108" s="2">
        <f>VLOOKUP(A108,VAL!$A$3:$F$298,3,FALSE)</f>
        <v>3500000</v>
      </c>
      <c r="I108" s="2">
        <v>3500000</v>
      </c>
      <c r="J108" s="2">
        <v>2356625234</v>
      </c>
      <c r="K108" s="2">
        <v>2374475566.4210968</v>
      </c>
      <c r="L108" s="2">
        <v>2437316606.2682281</v>
      </c>
      <c r="M108" s="2">
        <v>2665220826.0340037</v>
      </c>
      <c r="N108" s="2">
        <v>2815155505.9315977</v>
      </c>
      <c r="O108" s="2">
        <v>1277104.3600000001</v>
      </c>
      <c r="P108" t="str">
        <f t="shared" si="7"/>
        <v>08458</v>
      </c>
      <c r="Q108" s="2">
        <v>3699677.7236000001</v>
      </c>
    </row>
    <row r="109" spans="1:17" x14ac:dyDescent="0.25">
      <c r="A109" t="s">
        <v>14</v>
      </c>
      <c r="B109" t="s">
        <v>15</v>
      </c>
      <c r="C109" s="1"/>
      <c r="D109" s="7"/>
      <c r="E109" s="7"/>
      <c r="F109" s="7"/>
      <c r="G109" s="2"/>
      <c r="H109" s="2">
        <f>VLOOKUP(A109,VAL!$A$3:$F$298,3,FALSE)</f>
        <v>13200000</v>
      </c>
      <c r="I109" s="2">
        <v>13200000</v>
      </c>
      <c r="J109" s="2">
        <v>8473733838</v>
      </c>
      <c r="K109" s="2">
        <v>8095080876.4142456</v>
      </c>
      <c r="L109" s="2">
        <v>8504995230.7284126</v>
      </c>
      <c r="M109" s="2">
        <v>8982005702.4546299</v>
      </c>
      <c r="N109" s="2">
        <v>9307648419.0231609</v>
      </c>
      <c r="O109" s="2">
        <v>4572910.4400000004</v>
      </c>
      <c r="P109" t="str">
        <f t="shared" si="7"/>
        <v>03017</v>
      </c>
      <c r="Q109" s="2">
        <v>12129280</v>
      </c>
    </row>
    <row r="110" spans="1:17" x14ac:dyDescent="0.25">
      <c r="A110" t="s">
        <v>211</v>
      </c>
      <c r="B110" t="s">
        <v>212</v>
      </c>
      <c r="C110" s="1"/>
      <c r="D110" s="7"/>
      <c r="E110" s="7"/>
      <c r="F110" s="7"/>
      <c r="G110" s="2"/>
      <c r="H110" s="2">
        <f>VLOOKUP(A110,VAL!$A$3:$F$298,3,FALSE)</f>
        <v>44000000</v>
      </c>
      <c r="I110" s="2">
        <v>44000000</v>
      </c>
      <c r="J110" s="2">
        <v>27119392759</v>
      </c>
      <c r="K110" s="2">
        <v>27398332849.363636</v>
      </c>
      <c r="L110" s="2">
        <v>28120184160.917904</v>
      </c>
      <c r="M110" s="2">
        <v>29463427500.51162</v>
      </c>
      <c r="N110" s="2">
        <v>30262648488.363148</v>
      </c>
      <c r="O110" s="2">
        <v>1863246.84</v>
      </c>
      <c r="P110" t="str">
        <f t="shared" si="7"/>
        <v>17415</v>
      </c>
      <c r="Q110" s="2">
        <v>31744600</v>
      </c>
    </row>
    <row r="111" spans="1:17" x14ac:dyDescent="0.25">
      <c r="A111" t="s">
        <v>485</v>
      </c>
      <c r="B111" t="s">
        <v>486</v>
      </c>
      <c r="C111" s="1"/>
      <c r="D111" s="7"/>
      <c r="E111" s="7"/>
      <c r="F111" s="7"/>
      <c r="G111" s="2"/>
      <c r="H111" s="2">
        <f>VLOOKUP(A111,VAL!$A$3:$F$298,3,FALSE)</f>
        <v>1459925</v>
      </c>
      <c r="I111" s="2">
        <v>1459925</v>
      </c>
      <c r="J111" s="2">
        <v>541857419.15845013</v>
      </c>
      <c r="K111" s="2">
        <v>554815149.47372794</v>
      </c>
      <c r="L111" s="2">
        <v>568895544.23816717</v>
      </c>
      <c r="M111" s="2">
        <v>559812917.99562752</v>
      </c>
      <c r="N111" s="2">
        <v>585216281.35680735</v>
      </c>
      <c r="O111" s="2">
        <v>188573.84000000003</v>
      </c>
      <c r="P111" t="str">
        <f t="shared" si="7"/>
        <v>33212</v>
      </c>
      <c r="Q111" s="2">
        <v>691712.46499999997</v>
      </c>
    </row>
    <row r="112" spans="1:17" x14ac:dyDescent="0.25">
      <c r="A112" t="s">
        <v>18</v>
      </c>
      <c r="B112" t="s">
        <v>19</v>
      </c>
      <c r="C112" s="1"/>
      <c r="D112" s="7"/>
      <c r="E112" s="7"/>
      <c r="F112" s="7"/>
      <c r="G112" s="2"/>
      <c r="H112" s="2">
        <f>VLOOKUP(A112,VAL!$A$3:$F$298,3,FALSE)</f>
        <v>1400000</v>
      </c>
      <c r="I112" s="2">
        <v>1400000</v>
      </c>
      <c r="J112" s="2">
        <v>758579083</v>
      </c>
      <c r="K112" s="2">
        <v>720360951.42781734</v>
      </c>
      <c r="L112" s="2">
        <v>758454283.82879877</v>
      </c>
      <c r="M112" s="2">
        <v>798324806.07661772</v>
      </c>
      <c r="N112" s="2">
        <v>811593881.03771591</v>
      </c>
      <c r="O112" s="2">
        <v>389047.68000000005</v>
      </c>
      <c r="P112" t="str">
        <f t="shared" si="7"/>
        <v>03052</v>
      </c>
      <c r="Q112" s="2">
        <v>1042360</v>
      </c>
    </row>
    <row r="113" spans="1:17" x14ac:dyDescent="0.25">
      <c r="A113" t="s">
        <v>233</v>
      </c>
      <c r="B113" t="s">
        <v>234</v>
      </c>
      <c r="C113" s="1"/>
      <c r="D113" s="7"/>
      <c r="E113" s="7"/>
      <c r="F113" s="7"/>
      <c r="G113" s="2"/>
      <c r="H113" s="2">
        <f>VLOOKUP(A113,VAL!$A$3:$F$298,3,FALSE)</f>
        <v>1650108</v>
      </c>
      <c r="I113" s="2">
        <v>1650108</v>
      </c>
      <c r="J113" s="2">
        <v>716591248</v>
      </c>
      <c r="K113" s="2">
        <v>750840409.23261619</v>
      </c>
      <c r="L113" s="2">
        <v>766809220.63941455</v>
      </c>
      <c r="M113" s="2">
        <v>807413455.70253837</v>
      </c>
      <c r="N113" s="2">
        <v>856298841.30398262</v>
      </c>
      <c r="O113" s="2">
        <v>0</v>
      </c>
      <c r="P113" t="str">
        <f t="shared" si="7"/>
        <v>19403</v>
      </c>
      <c r="Q113" s="2">
        <v>752657.35900000005</v>
      </c>
    </row>
    <row r="114" spans="1:17" x14ac:dyDescent="0.25">
      <c r="A114" t="s">
        <v>247</v>
      </c>
      <c r="B114" t="s">
        <v>248</v>
      </c>
      <c r="C114" s="1"/>
      <c r="D114" s="7"/>
      <c r="E114" s="7"/>
      <c r="F114" s="7"/>
      <c r="G114" s="2"/>
      <c r="H114" s="2">
        <f>VLOOKUP(A114,VAL!$A$3:$F$298,3,FALSE)</f>
        <v>90000</v>
      </c>
      <c r="I114" s="2">
        <v>90000</v>
      </c>
      <c r="J114" s="2">
        <v>42285209.759999998</v>
      </c>
      <c r="K114" s="2">
        <v>39064218.657904267</v>
      </c>
      <c r="L114" s="2">
        <v>40113620.294250146</v>
      </c>
      <c r="M114" s="2">
        <v>42618979.075134046</v>
      </c>
      <c r="N114" s="2">
        <v>43257350.413215511</v>
      </c>
      <c r="O114" s="2">
        <v>73456.040000000008</v>
      </c>
      <c r="P114" t="str">
        <f t="shared" si="7"/>
        <v>20402</v>
      </c>
      <c r="Q114" s="2">
        <v>42642</v>
      </c>
    </row>
    <row r="115" spans="1:17" x14ac:dyDescent="0.25">
      <c r="A115" t="s">
        <v>393</v>
      </c>
      <c r="B115" t="s">
        <v>394</v>
      </c>
      <c r="C115" s="1"/>
      <c r="D115" s="7"/>
      <c r="E115" s="7"/>
      <c r="F115" s="7"/>
      <c r="G115" s="2"/>
      <c r="H115" s="2">
        <f>VLOOKUP(A115,VAL!$A$3:$F$298,3,FALSE)</f>
        <v>1250000</v>
      </c>
      <c r="I115" s="2">
        <v>1250000</v>
      </c>
      <c r="J115" s="2">
        <v>587696875</v>
      </c>
      <c r="K115" s="2">
        <v>521422332.03995609</v>
      </c>
      <c r="L115" s="2">
        <v>493917006.4934088</v>
      </c>
      <c r="M115" s="2">
        <v>489173412.66364819</v>
      </c>
      <c r="N115" s="2">
        <v>496781734.94918734</v>
      </c>
      <c r="O115" s="2">
        <v>53944.800000000003</v>
      </c>
      <c r="P115" t="str">
        <f t="shared" si="7"/>
        <v>29311</v>
      </c>
      <c r="Q115" s="2">
        <v>592250</v>
      </c>
    </row>
    <row r="116" spans="1:17" x14ac:dyDescent="0.25">
      <c r="A116" t="s">
        <v>54</v>
      </c>
      <c r="B116" t="s">
        <v>55</v>
      </c>
      <c r="C116" s="1"/>
      <c r="D116" s="7"/>
      <c r="E116" s="7"/>
      <c r="F116" s="7"/>
      <c r="G116" s="2"/>
      <c r="H116" s="2">
        <f>VLOOKUP(A116,VAL!$A$3:$F$298,3,FALSE)</f>
        <v>2954259</v>
      </c>
      <c r="I116" s="2">
        <v>2954259</v>
      </c>
      <c r="J116" s="2">
        <v>1279578804</v>
      </c>
      <c r="K116" s="2">
        <v>1283538188.6389492</v>
      </c>
      <c r="L116" s="2">
        <v>1333114604.5419958</v>
      </c>
      <c r="M116" s="2">
        <v>1386396115.0560148</v>
      </c>
      <c r="N116" s="2">
        <v>1442669135.2021935</v>
      </c>
      <c r="O116" s="2">
        <v>255218.04000000004</v>
      </c>
      <c r="P116" t="str">
        <f t="shared" si="7"/>
        <v>06101</v>
      </c>
      <c r="Q116" s="2">
        <v>1333074.2039999999</v>
      </c>
    </row>
    <row r="117" spans="1:17" x14ac:dyDescent="0.25">
      <c r="A117" t="s">
        <v>533</v>
      </c>
      <c r="B117" t="s">
        <v>534</v>
      </c>
      <c r="C117" s="1"/>
      <c r="D117" s="7"/>
      <c r="E117" s="7"/>
      <c r="F117" s="7"/>
      <c r="G117" s="2"/>
      <c r="H117" s="2">
        <f>VLOOKUP(A117,VAL!$A$3:$F$298,3,FALSE)</f>
        <v>614000</v>
      </c>
      <c r="I117" s="2">
        <v>614000</v>
      </c>
      <c r="J117" s="2">
        <v>202660568</v>
      </c>
      <c r="K117" s="2">
        <v>233036461.61522689</v>
      </c>
      <c r="L117" s="2">
        <v>254488222.2313883</v>
      </c>
      <c r="M117" s="2">
        <v>274124583.4809472</v>
      </c>
      <c r="N117" s="2">
        <v>288242369.56921554</v>
      </c>
      <c r="O117" s="2">
        <v>0</v>
      </c>
      <c r="P117" t="str">
        <f t="shared" si="7"/>
        <v>38126</v>
      </c>
      <c r="Q117" s="2">
        <v>259642.4</v>
      </c>
    </row>
    <row r="118" spans="1:17" x14ac:dyDescent="0.25">
      <c r="A118" t="s">
        <v>32</v>
      </c>
      <c r="B118" t="s">
        <v>33</v>
      </c>
      <c r="C118" s="1"/>
      <c r="D118" s="7"/>
      <c r="E118" s="7"/>
      <c r="F118" s="7"/>
      <c r="G118" s="2"/>
      <c r="H118" s="2">
        <f>VLOOKUP(A118,VAL!$A$3:$F$298,3,FALSE)</f>
        <v>3354086</v>
      </c>
      <c r="I118" s="2">
        <v>3354086</v>
      </c>
      <c r="J118" s="2">
        <v>2531099195</v>
      </c>
      <c r="K118" s="2">
        <v>2671492429.8580232</v>
      </c>
      <c r="L118" s="2">
        <v>2963481858.0304122</v>
      </c>
      <c r="M118" s="2">
        <v>3219456795.8154316</v>
      </c>
      <c r="N118" s="2">
        <v>3501284221.6415205</v>
      </c>
      <c r="O118" s="2">
        <v>0</v>
      </c>
      <c r="P118" t="str">
        <f t="shared" si="7"/>
        <v>04129</v>
      </c>
      <c r="Q118" s="2">
        <v>1542879.4772000001</v>
      </c>
    </row>
    <row r="119" spans="1:17" x14ac:dyDescent="0.25">
      <c r="A119" t="s">
        <v>409</v>
      </c>
      <c r="B119" t="s">
        <v>410</v>
      </c>
      <c r="C119" s="1"/>
      <c r="D119" s="7"/>
      <c r="E119" s="7"/>
      <c r="F119" s="7"/>
      <c r="G119" s="2"/>
      <c r="H119" s="2">
        <f>VLOOKUP(A119,VAL!$A$3:$F$298,3,FALSE)</f>
        <v>9548300</v>
      </c>
      <c r="I119" s="2">
        <v>9548300</v>
      </c>
      <c r="J119" s="2">
        <v>6275737667</v>
      </c>
      <c r="K119" s="2">
        <v>6611239473.3921423</v>
      </c>
      <c r="L119" s="2">
        <v>7166883692.283165</v>
      </c>
      <c r="M119" s="2">
        <v>7608083960.61691</v>
      </c>
      <c r="N119" s="2">
        <v>8127963477.4358788</v>
      </c>
      <c r="O119" s="2">
        <v>1456080.6400000001</v>
      </c>
      <c r="P119" t="str">
        <f t="shared" si="7"/>
        <v>31004</v>
      </c>
      <c r="Q119" s="2">
        <v>6218625</v>
      </c>
    </row>
    <row r="120" spans="1:17" x14ac:dyDescent="0.25">
      <c r="A120" t="s">
        <v>209</v>
      </c>
      <c r="B120" t="s">
        <v>210</v>
      </c>
      <c r="C120" s="1"/>
      <c r="D120" s="7"/>
      <c r="E120" s="7"/>
      <c r="F120" s="7"/>
      <c r="G120" s="2"/>
      <c r="H120" s="2">
        <f>VLOOKUP(A120,VAL!$A$3:$F$298,3,FALSE)</f>
        <v>59200000</v>
      </c>
      <c r="I120" s="2">
        <v>59200000</v>
      </c>
      <c r="J120" s="2">
        <v>66041085316</v>
      </c>
      <c r="K120" s="2">
        <v>66235163661.422508</v>
      </c>
      <c r="L120" s="2">
        <v>67683050502.384552</v>
      </c>
      <c r="M120" s="2">
        <v>71106179851.031799</v>
      </c>
      <c r="N120" s="2">
        <v>72172128868.664276</v>
      </c>
      <c r="O120" s="2">
        <v>0</v>
      </c>
      <c r="P120" t="str">
        <f t="shared" si="7"/>
        <v>17414</v>
      </c>
      <c r="Q120" s="2">
        <v>32644820</v>
      </c>
    </row>
    <row r="121" spans="1:17" x14ac:dyDescent="0.25">
      <c r="A121" t="s">
        <v>425</v>
      </c>
      <c r="B121" t="s">
        <v>426</v>
      </c>
      <c r="C121" s="1"/>
      <c r="D121" s="7"/>
      <c r="E121" s="7"/>
      <c r="F121" s="7"/>
      <c r="G121" s="2"/>
      <c r="H121" s="2">
        <f>VLOOKUP(A121,VAL!$A$3:$F$298,3,FALSE)</f>
        <v>6725902</v>
      </c>
      <c r="I121" s="2">
        <v>6725902</v>
      </c>
      <c r="J121" s="2">
        <v>2586790483</v>
      </c>
      <c r="K121" s="2">
        <v>2642398477.7370214</v>
      </c>
      <c r="L121" s="2">
        <v>2742592146.6519728</v>
      </c>
      <c r="M121" s="2">
        <v>2847578363.6513791</v>
      </c>
      <c r="N121" s="2">
        <v>2898822812.5384617</v>
      </c>
      <c r="O121" s="2">
        <v>75428.36</v>
      </c>
      <c r="P121" t="str">
        <f t="shared" si="7"/>
        <v>31306</v>
      </c>
      <c r="Q121" s="2">
        <v>3109006.8990000002</v>
      </c>
    </row>
    <row r="122" spans="1:17" x14ac:dyDescent="0.25">
      <c r="A122" t="s">
        <v>535</v>
      </c>
      <c r="B122" t="s">
        <v>536</v>
      </c>
      <c r="C122" s="1"/>
      <c r="D122" s="7"/>
      <c r="E122" s="7"/>
      <c r="F122" s="7"/>
      <c r="G122" s="2"/>
      <c r="H122" s="2">
        <f>VLOOKUP(A122,VAL!$A$3:$F$298,3,FALSE)</f>
        <v>170000</v>
      </c>
      <c r="I122" s="2">
        <v>170000</v>
      </c>
      <c r="J122" s="2">
        <v>47466788</v>
      </c>
      <c r="K122" s="2">
        <v>53014679.458826631</v>
      </c>
      <c r="L122" s="2">
        <v>56028460.370698646</v>
      </c>
      <c r="M122" s="2">
        <v>58916266.583337232</v>
      </c>
      <c r="N122" s="2">
        <v>62507681.550842524</v>
      </c>
      <c r="O122" s="2">
        <v>24709.440000000002</v>
      </c>
      <c r="P122" t="str">
        <f t="shared" si="7"/>
        <v>38264</v>
      </c>
      <c r="Q122" s="2">
        <v>80546</v>
      </c>
    </row>
    <row r="123" spans="1:17" x14ac:dyDescent="0.25">
      <c r="A123" t="s">
        <v>455</v>
      </c>
      <c r="B123" t="s">
        <v>456</v>
      </c>
      <c r="C123" s="1"/>
      <c r="D123" s="7"/>
      <c r="E123" s="7"/>
      <c r="F123" s="7"/>
      <c r="G123" s="2"/>
      <c r="H123" s="2">
        <f>VLOOKUP(A123,VAL!$A$3:$F$298,3,FALSE)</f>
        <v>1068175</v>
      </c>
      <c r="I123" s="2">
        <v>1068175</v>
      </c>
      <c r="J123" s="2">
        <v>642154492</v>
      </c>
      <c r="K123" s="2">
        <v>670267730.87956405</v>
      </c>
      <c r="L123" s="2">
        <v>681966425.47633827</v>
      </c>
      <c r="M123" s="2">
        <v>712293093.68761885</v>
      </c>
      <c r="N123" s="2">
        <v>737037225.71207988</v>
      </c>
      <c r="O123" s="2">
        <v>0</v>
      </c>
      <c r="P123" t="str">
        <f t="shared" si="7"/>
        <v>32362</v>
      </c>
      <c r="Q123" s="2">
        <v>767556</v>
      </c>
    </row>
    <row r="124" spans="1:17" x14ac:dyDescent="0.25">
      <c r="A124" t="s">
        <v>6</v>
      </c>
      <c r="B124" t="s">
        <v>7</v>
      </c>
      <c r="C124" s="1"/>
      <c r="D124" s="7"/>
      <c r="E124" s="7"/>
      <c r="F124" s="7"/>
      <c r="G124" s="2"/>
      <c r="H124" s="2">
        <f>VLOOKUP(A124,VAL!$A$3:$F$298,3,FALSE)</f>
        <v>465000</v>
      </c>
      <c r="I124" s="2">
        <v>465000</v>
      </c>
      <c r="J124" s="2">
        <v>297570560</v>
      </c>
      <c r="K124" s="2">
        <v>307838224.72076535</v>
      </c>
      <c r="L124" s="2">
        <v>312046371.29045558</v>
      </c>
      <c r="M124" s="2">
        <v>325702452.45031005</v>
      </c>
      <c r="N124" s="2">
        <v>338077658.83653533</v>
      </c>
      <c r="O124" s="2">
        <v>20424.88</v>
      </c>
      <c r="P124" t="str">
        <f t="shared" si="7"/>
        <v>01158</v>
      </c>
      <c r="Q124" s="2">
        <v>385152.02</v>
      </c>
    </row>
    <row r="125" spans="1:17" x14ac:dyDescent="0.25">
      <c r="A125" t="s">
        <v>72</v>
      </c>
      <c r="B125" t="s">
        <v>73</v>
      </c>
      <c r="C125" s="1"/>
      <c r="D125" s="7"/>
      <c r="E125" s="7"/>
      <c r="F125" s="7"/>
      <c r="G125" s="2"/>
      <c r="H125" s="2">
        <f>VLOOKUP(A125,VAL!$A$3:$F$298,3,FALSE)</f>
        <v>8102901</v>
      </c>
      <c r="I125" s="2">
        <v>8102901</v>
      </c>
      <c r="J125" s="2">
        <v>5291996955</v>
      </c>
      <c r="K125" s="2">
        <v>5133782524.0302858</v>
      </c>
      <c r="L125" s="2">
        <v>5209233804.1819897</v>
      </c>
      <c r="M125" s="2">
        <v>5481845700.4812851</v>
      </c>
      <c r="N125" s="2">
        <v>5700738943.5526943</v>
      </c>
      <c r="O125" s="2">
        <v>802092.4800000001</v>
      </c>
      <c r="P125" t="str">
        <f t="shared" si="7"/>
        <v>08122</v>
      </c>
      <c r="Q125" s="2">
        <v>7385708.5857999995</v>
      </c>
    </row>
    <row r="126" spans="1:17" x14ac:dyDescent="0.25">
      <c r="A126" t="s">
        <v>473</v>
      </c>
      <c r="B126" t="s">
        <v>474</v>
      </c>
      <c r="C126" s="1"/>
      <c r="D126" s="7"/>
      <c r="E126" s="7"/>
      <c r="F126" s="7"/>
      <c r="G126" s="2"/>
      <c r="H126" s="2">
        <f>VLOOKUP(A126,VAL!$A$3:$F$298,3,FALSE)</f>
        <v>250000</v>
      </c>
      <c r="I126" s="2">
        <v>250000</v>
      </c>
      <c r="J126" s="2">
        <v>389962692.61000001</v>
      </c>
      <c r="K126" s="2">
        <v>408910228.4231512</v>
      </c>
      <c r="L126" s="2">
        <v>426349078.54502553</v>
      </c>
      <c r="M126" s="2">
        <v>416974364.71514547</v>
      </c>
      <c r="N126" s="2">
        <v>439380762.01556003</v>
      </c>
      <c r="O126" s="2">
        <v>0</v>
      </c>
      <c r="P126" t="str">
        <f t="shared" si="7"/>
        <v>33183</v>
      </c>
      <c r="Q126" s="2">
        <v>118450</v>
      </c>
    </row>
    <row r="127" spans="1:17" x14ac:dyDescent="0.25">
      <c r="A127" t="s">
        <v>381</v>
      </c>
      <c r="B127" t="s">
        <v>382</v>
      </c>
      <c r="C127" s="1"/>
      <c r="D127" s="7"/>
      <c r="E127" s="7"/>
      <c r="F127" s="7"/>
      <c r="G127" s="2"/>
      <c r="H127" s="2">
        <f>VLOOKUP(A127,VAL!$A$3:$F$298,3,FALSE)</f>
        <v>953708</v>
      </c>
      <c r="I127" s="2">
        <v>607500</v>
      </c>
      <c r="J127" s="2">
        <v>1284956696</v>
      </c>
      <c r="K127" s="2">
        <v>1333884261.9692113</v>
      </c>
      <c r="L127" s="2">
        <v>1412087608.0741339</v>
      </c>
      <c r="M127" s="2">
        <v>1423193401.7740643</v>
      </c>
      <c r="N127" s="2">
        <v>1500441673.1313434</v>
      </c>
      <c r="O127" s="2">
        <v>0</v>
      </c>
      <c r="P127" t="str">
        <f t="shared" si="7"/>
        <v>28144</v>
      </c>
      <c r="Q127" s="2">
        <v>450396.64899999998</v>
      </c>
    </row>
    <row r="128" spans="1:17" x14ac:dyDescent="0.25">
      <c r="A128" t="s">
        <v>255</v>
      </c>
      <c r="B128" t="s">
        <v>256</v>
      </c>
      <c r="C128" s="1"/>
      <c r="D128" s="7"/>
      <c r="E128" s="7"/>
      <c r="F128" s="7"/>
      <c r="G128" s="2"/>
      <c r="H128" s="2">
        <f>VLOOKUP(A128,VAL!$A$3:$F$298,3,FALSE)</f>
        <v>1026823</v>
      </c>
      <c r="I128" s="2">
        <v>1026823</v>
      </c>
      <c r="J128" s="2">
        <v>359930703.23000002</v>
      </c>
      <c r="K128" s="2">
        <v>352144537.98139912</v>
      </c>
      <c r="L128" s="2">
        <v>369005072.44396013</v>
      </c>
      <c r="M128" s="2">
        <v>373641751.63635975</v>
      </c>
      <c r="N128" s="2">
        <v>371561519.86076188</v>
      </c>
      <c r="O128" s="2">
        <v>6362.72</v>
      </c>
      <c r="P128" t="str">
        <f t="shared" si="7"/>
        <v>20406</v>
      </c>
      <c r="Q128" s="2">
        <v>486508.73739999998</v>
      </c>
    </row>
    <row r="129" spans="1:17" x14ac:dyDescent="0.25">
      <c r="A129" t="s">
        <v>525</v>
      </c>
      <c r="B129" t="s">
        <v>526</v>
      </c>
      <c r="C129" s="1"/>
      <c r="D129" s="7"/>
      <c r="E129" s="7"/>
      <c r="F129" s="7"/>
      <c r="G129" s="2"/>
      <c r="H129" s="2">
        <f>VLOOKUP(A129,VAL!$A$3:$F$298,3,FALSE)</f>
        <v>6250000</v>
      </c>
      <c r="I129" s="2">
        <v>6250000</v>
      </c>
      <c r="J129" s="2">
        <v>2614571084</v>
      </c>
      <c r="K129" s="2">
        <v>2717704711.6859899</v>
      </c>
      <c r="L129" s="2">
        <v>2908677115.611413</v>
      </c>
      <c r="M129" s="2">
        <v>3075520795.6391644</v>
      </c>
      <c r="N129" s="2">
        <v>3142365122.3576717</v>
      </c>
      <c r="O129" s="2">
        <v>293011.04000000004</v>
      </c>
      <c r="P129" t="str">
        <f t="shared" si="7"/>
        <v>37504</v>
      </c>
      <c r="Q129" s="2">
        <v>2866490</v>
      </c>
    </row>
    <row r="130" spans="1:17" x14ac:dyDescent="0.25">
      <c r="A130" t="s">
        <v>569</v>
      </c>
      <c r="B130" t="s">
        <v>570</v>
      </c>
      <c r="C130" s="1"/>
      <c r="D130" s="7"/>
      <c r="E130" s="7"/>
      <c r="F130" s="7"/>
      <c r="G130" s="2"/>
      <c r="H130" s="2">
        <f>VLOOKUP(A130,VAL!$A$3:$F$298,3,FALSE)</f>
        <v>320000</v>
      </c>
      <c r="I130" s="2">
        <v>320000</v>
      </c>
      <c r="J130" s="2">
        <v>212095834</v>
      </c>
      <c r="K130" s="2">
        <v>219895353.37852329</v>
      </c>
      <c r="L130" s="2">
        <v>235521143.25607118</v>
      </c>
      <c r="M130" s="2">
        <v>247587556.63884708</v>
      </c>
      <c r="N130" s="2">
        <v>268491095.9927156</v>
      </c>
      <c r="O130" s="2">
        <v>365197.84</v>
      </c>
      <c r="P130" t="str">
        <f t="shared" si="7"/>
        <v>39120</v>
      </c>
      <c r="Q130" s="2">
        <v>149247</v>
      </c>
    </row>
    <row r="131" spans="1:17" x14ac:dyDescent="0.25">
      <c r="A131" t="s">
        <v>92</v>
      </c>
      <c r="B131" t="s">
        <v>93</v>
      </c>
      <c r="C131" s="1"/>
      <c r="D131" s="7"/>
      <c r="E131" s="7"/>
      <c r="F131" s="7"/>
      <c r="G131" s="2"/>
      <c r="H131" s="2">
        <f>VLOOKUP(A131,VAL!$A$3:$F$298,3,FALSE)</f>
        <v>150000</v>
      </c>
      <c r="I131" s="2">
        <v>150000</v>
      </c>
      <c r="J131" s="2">
        <v>77948972</v>
      </c>
      <c r="K131" s="2">
        <v>82554711.61064288</v>
      </c>
      <c r="L131" s="2">
        <v>85510617.051366776</v>
      </c>
      <c r="M131" s="2">
        <v>90072003.566788003</v>
      </c>
      <c r="N131" s="2">
        <v>95551171.779217571</v>
      </c>
      <c r="O131" s="2">
        <v>54003.880000000005</v>
      </c>
      <c r="P131" t="str">
        <f t="shared" ref="P131:P194" si="8">A131</f>
        <v>09207</v>
      </c>
      <c r="Q131" s="2">
        <v>71070</v>
      </c>
    </row>
    <row r="132" spans="1:17" x14ac:dyDescent="0.25">
      <c r="A132" t="s">
        <v>26</v>
      </c>
      <c r="B132" t="s">
        <v>27</v>
      </c>
      <c r="C132" s="1"/>
      <c r="D132" s="7"/>
      <c r="E132" s="7"/>
      <c r="F132" s="7"/>
      <c r="G132" s="2"/>
      <c r="H132" s="2">
        <f>VLOOKUP(A132,VAL!$A$3:$F$298,3,FALSE)</f>
        <v>1426962</v>
      </c>
      <c r="I132" s="2">
        <v>1426962</v>
      </c>
      <c r="J132" s="2">
        <v>912086797</v>
      </c>
      <c r="K132" s="2">
        <v>980380177.03913724</v>
      </c>
      <c r="L132" s="2">
        <v>1074377373.1568773</v>
      </c>
      <c r="M132" s="2">
        <v>1157630205.909977</v>
      </c>
      <c r="N132" s="2">
        <v>1257245697.9100626</v>
      </c>
      <c r="O132" s="2">
        <v>0</v>
      </c>
      <c r="P132" t="str">
        <f t="shared" si="8"/>
        <v>04019</v>
      </c>
      <c r="Q132" s="2">
        <v>631863.94420000003</v>
      </c>
    </row>
    <row r="133" spans="1:17" x14ac:dyDescent="0.25">
      <c r="A133" t="s">
        <v>305</v>
      </c>
      <c r="B133" t="s">
        <v>306</v>
      </c>
      <c r="C133" s="1"/>
      <c r="D133" s="7"/>
      <c r="E133" s="7"/>
      <c r="F133" s="7"/>
      <c r="G133" s="2"/>
      <c r="H133" s="2">
        <f>VLOOKUP(A133,VAL!$A$3:$F$298,3,FALSE)</f>
        <v>505862</v>
      </c>
      <c r="I133" s="2">
        <v>505862</v>
      </c>
      <c r="J133" s="2">
        <v>191588756.06624219</v>
      </c>
      <c r="K133" s="2">
        <v>175701721.43015426</v>
      </c>
      <c r="L133" s="2">
        <v>177128772.89362404</v>
      </c>
      <c r="M133" s="2">
        <v>181404024.31815422</v>
      </c>
      <c r="N133" s="2">
        <v>184750793.97924104</v>
      </c>
      <c r="O133" s="2">
        <v>195433.84000000003</v>
      </c>
      <c r="P133" t="str">
        <f t="shared" si="8"/>
        <v>23311</v>
      </c>
      <c r="Q133" s="2">
        <v>331660</v>
      </c>
    </row>
    <row r="134" spans="1:17" x14ac:dyDescent="0.25">
      <c r="A134" t="s">
        <v>481</v>
      </c>
      <c r="B134" t="s">
        <v>482</v>
      </c>
      <c r="C134" s="1"/>
      <c r="D134" s="7"/>
      <c r="E134" s="7"/>
      <c r="F134" s="7"/>
      <c r="G134" s="2"/>
      <c r="H134" s="2">
        <f>VLOOKUP(A134,VAL!$A$3:$F$298,3,FALSE)</f>
        <v>287000</v>
      </c>
      <c r="I134" s="2">
        <v>287000</v>
      </c>
      <c r="J134" s="2">
        <v>198025371.40000001</v>
      </c>
      <c r="K134" s="2">
        <v>202056795.78580874</v>
      </c>
      <c r="L134" s="2">
        <v>205137819.8638635</v>
      </c>
      <c r="M134" s="2">
        <v>208604826.36196661</v>
      </c>
      <c r="N134" s="2">
        <v>217833948.07189715</v>
      </c>
      <c r="O134" s="2">
        <v>197031.52000000002</v>
      </c>
      <c r="P134" t="str">
        <f t="shared" si="8"/>
        <v>33207</v>
      </c>
      <c r="Q134" s="2">
        <v>135980.6</v>
      </c>
    </row>
    <row r="135" spans="1:17" x14ac:dyDescent="0.25">
      <c r="A135" t="s">
        <v>417</v>
      </c>
      <c r="B135" t="s">
        <v>418</v>
      </c>
      <c r="C135" s="1"/>
      <c r="D135" s="7"/>
      <c r="E135" s="7"/>
      <c r="F135" s="7"/>
      <c r="G135" s="2"/>
      <c r="H135" s="2">
        <f>VLOOKUP(A135,VAL!$A$3:$F$298,3,FALSE)</f>
        <v>26500000</v>
      </c>
      <c r="I135" s="2">
        <v>26500000</v>
      </c>
      <c r="J135" s="2">
        <v>8650512793</v>
      </c>
      <c r="K135" s="2">
        <v>8797006283.3682461</v>
      </c>
      <c r="L135" s="2">
        <v>9172637234.8383236</v>
      </c>
      <c r="M135" s="2">
        <v>9345289839.8675117</v>
      </c>
      <c r="N135" s="2">
        <v>9552387478.7292595</v>
      </c>
      <c r="O135" s="2">
        <v>1955895.7600000002</v>
      </c>
      <c r="P135" t="str">
        <f t="shared" si="8"/>
        <v>31025</v>
      </c>
      <c r="Q135" s="2">
        <v>13503300</v>
      </c>
    </row>
    <row r="136" spans="1:17" x14ac:dyDescent="0.25">
      <c r="A136" t="s">
        <v>142</v>
      </c>
      <c r="B136" t="s">
        <v>143</v>
      </c>
      <c r="C136" s="1"/>
      <c r="D136" s="7"/>
      <c r="E136" s="7"/>
      <c r="F136" s="7"/>
      <c r="G136" s="2"/>
      <c r="H136" s="2">
        <f>VLOOKUP(A136,VAL!$A$3:$F$298,3,FALSE)</f>
        <v>800000</v>
      </c>
      <c r="I136" s="2">
        <v>800000</v>
      </c>
      <c r="J136" s="2">
        <v>238510823</v>
      </c>
      <c r="K136" s="2">
        <v>223884984.00988233</v>
      </c>
      <c r="L136" s="2">
        <v>236048357.36224487</v>
      </c>
      <c r="M136" s="2">
        <v>241435761.45420632</v>
      </c>
      <c r="N136" s="2">
        <v>249750980.13274425</v>
      </c>
      <c r="O136" s="2">
        <v>114986.76000000001</v>
      </c>
      <c r="P136" t="str">
        <f t="shared" si="8"/>
        <v>14065</v>
      </c>
      <c r="Q136" s="2">
        <v>355350</v>
      </c>
    </row>
    <row r="137" spans="1:17" x14ac:dyDescent="0.25">
      <c r="A137" t="s">
        <v>445</v>
      </c>
      <c r="B137" t="s">
        <v>446</v>
      </c>
      <c r="C137" s="1"/>
      <c r="D137" s="7"/>
      <c r="E137" s="7"/>
      <c r="F137" s="7"/>
      <c r="G137" s="2"/>
      <c r="H137" s="2">
        <f>VLOOKUP(A137,VAL!$A$3:$F$298,3,FALSE)</f>
        <v>9500000</v>
      </c>
      <c r="I137" s="2">
        <v>9500000</v>
      </c>
      <c r="J137" s="2">
        <v>6217933047</v>
      </c>
      <c r="K137" s="2">
        <v>6330748490.4290419</v>
      </c>
      <c r="L137" s="2">
        <v>6490958913.9327555</v>
      </c>
      <c r="M137" s="2">
        <v>6674405512.3947945</v>
      </c>
      <c r="N137" s="2">
        <v>6962478446.581377</v>
      </c>
      <c r="O137" s="2">
        <v>1839824.84</v>
      </c>
      <c r="P137" t="str">
        <f t="shared" si="8"/>
        <v>32354</v>
      </c>
      <c r="Q137" s="2">
        <v>9878730</v>
      </c>
    </row>
    <row r="138" spans="1:17" x14ac:dyDescent="0.25">
      <c r="A138" t="s">
        <v>443</v>
      </c>
      <c r="B138" t="s">
        <v>444</v>
      </c>
      <c r="C138" s="1"/>
      <c r="D138" s="7"/>
      <c r="E138" s="7"/>
      <c r="F138" s="7"/>
      <c r="G138" s="2"/>
      <c r="H138" s="2">
        <f>VLOOKUP(A138,VAL!$A$3:$F$298,3,FALSE)</f>
        <v>976836</v>
      </c>
      <c r="I138" s="2">
        <v>976836</v>
      </c>
      <c r="J138" s="2">
        <v>686847124</v>
      </c>
      <c r="K138" s="2">
        <v>675406227.65275824</v>
      </c>
      <c r="L138" s="2">
        <v>675119676.44622993</v>
      </c>
      <c r="M138" s="2">
        <v>710246319.01703119</v>
      </c>
      <c r="N138" s="2">
        <v>727316670.72233891</v>
      </c>
      <c r="O138" s="2">
        <v>546782.60000000009</v>
      </c>
      <c r="P138" t="str">
        <f t="shared" si="8"/>
        <v>32326</v>
      </c>
      <c r="Q138" s="2">
        <v>568560</v>
      </c>
    </row>
    <row r="139" spans="1:17" x14ac:dyDescent="0.25">
      <c r="A139" t="s">
        <v>184</v>
      </c>
      <c r="B139" t="s">
        <v>185</v>
      </c>
      <c r="C139" s="1"/>
      <c r="D139" s="7"/>
      <c r="E139" s="7"/>
      <c r="F139" s="7"/>
      <c r="G139" s="2"/>
      <c r="H139" s="2">
        <f>VLOOKUP(A139,VAL!$A$3:$F$298,3,FALSE)</f>
        <v>11750000</v>
      </c>
      <c r="I139" s="2">
        <v>11750000</v>
      </c>
      <c r="J139" s="2">
        <v>14624681531</v>
      </c>
      <c r="K139" s="2">
        <v>15229627682.535458</v>
      </c>
      <c r="L139" s="2">
        <v>16324641194.660357</v>
      </c>
      <c r="M139" s="2">
        <v>16780637558.362654</v>
      </c>
      <c r="N139" s="2">
        <v>17200673406.004799</v>
      </c>
      <c r="O139" s="2">
        <v>0</v>
      </c>
      <c r="P139" t="str">
        <f t="shared" si="8"/>
        <v>17400</v>
      </c>
      <c r="Q139" s="2">
        <v>7993885.3728</v>
      </c>
    </row>
    <row r="140" spans="1:17" x14ac:dyDescent="0.25">
      <c r="A140" t="s">
        <v>527</v>
      </c>
      <c r="B140" t="s">
        <v>528</v>
      </c>
      <c r="C140" s="1"/>
      <c r="D140" s="7"/>
      <c r="E140" s="7"/>
      <c r="F140" s="7"/>
      <c r="G140" s="2"/>
      <c r="H140" s="2">
        <f>VLOOKUP(A140,VAL!$A$3:$F$298,3,FALSE)</f>
        <v>4225000</v>
      </c>
      <c r="I140" s="2">
        <v>4225000</v>
      </c>
      <c r="J140" s="2">
        <v>1329964223</v>
      </c>
      <c r="K140" s="2">
        <v>1291021757.5014601</v>
      </c>
      <c r="L140" s="2">
        <v>1369127163.8788753</v>
      </c>
      <c r="M140" s="2">
        <v>1462490266.5253091</v>
      </c>
      <c r="N140" s="2">
        <v>1504136545.5059817</v>
      </c>
      <c r="O140" s="2">
        <v>177716.56000000003</v>
      </c>
      <c r="P140" t="str">
        <f t="shared" si="8"/>
        <v>37505</v>
      </c>
      <c r="Q140" s="2">
        <v>1989960</v>
      </c>
    </row>
    <row r="141" spans="1:17" x14ac:dyDescent="0.25">
      <c r="A141" t="s">
        <v>323</v>
      </c>
      <c r="B141" t="s">
        <v>324</v>
      </c>
      <c r="C141" s="1"/>
      <c r="D141" s="7"/>
      <c r="E141" s="7"/>
      <c r="F141" s="7"/>
      <c r="G141" s="2"/>
      <c r="H141" s="2">
        <f>VLOOKUP(A141,VAL!$A$3:$F$298,3,FALSE)</f>
        <v>1900000</v>
      </c>
      <c r="I141" s="2">
        <v>1900000</v>
      </c>
      <c r="J141" s="2">
        <v>1345097716</v>
      </c>
      <c r="K141" s="2">
        <v>1309187588.9551611</v>
      </c>
      <c r="L141" s="2">
        <v>1311299649.4255795</v>
      </c>
      <c r="M141" s="2">
        <v>1351864294.6524756</v>
      </c>
      <c r="N141" s="2">
        <v>1385748312.5358465</v>
      </c>
      <c r="O141" s="2">
        <v>0</v>
      </c>
      <c r="P141" t="str">
        <f t="shared" si="8"/>
        <v>24350</v>
      </c>
      <c r="Q141" s="2">
        <v>852840</v>
      </c>
    </row>
    <row r="142" spans="1:17" x14ac:dyDescent="0.25">
      <c r="A142" t="s">
        <v>403</v>
      </c>
      <c r="B142" t="s">
        <v>404</v>
      </c>
      <c r="C142" s="1"/>
      <c r="D142" s="7"/>
      <c r="E142" s="7"/>
      <c r="F142" s="7"/>
      <c r="G142" s="2"/>
      <c r="H142" s="2">
        <f>VLOOKUP(A142,VAL!$A$3:$F$298,3,FALSE)</f>
        <v>0</v>
      </c>
      <c r="I142" s="2">
        <v>0</v>
      </c>
      <c r="J142" s="2">
        <v>63017048</v>
      </c>
      <c r="K142" s="2">
        <v>64904801.220040351</v>
      </c>
      <c r="L142" s="2">
        <v>68277918.977576479</v>
      </c>
      <c r="M142" s="2">
        <v>69463131.262930572</v>
      </c>
      <c r="N142" s="2">
        <v>70861506.959393382</v>
      </c>
      <c r="O142" s="2">
        <v>0</v>
      </c>
      <c r="P142" t="str">
        <f t="shared" si="8"/>
        <v>30031</v>
      </c>
      <c r="Q142" s="2">
        <v>0</v>
      </c>
    </row>
    <row r="143" spans="1:17" x14ac:dyDescent="0.25">
      <c r="A143" t="s">
        <v>421</v>
      </c>
      <c r="B143" t="s">
        <v>422</v>
      </c>
      <c r="C143" s="1"/>
      <c r="D143" s="7"/>
      <c r="E143" s="7"/>
      <c r="F143" s="7"/>
      <c r="G143" s="2"/>
      <c r="H143" s="2">
        <f>VLOOKUP(A143,VAL!$A$3:$F$298,3,FALSE)</f>
        <v>10350062</v>
      </c>
      <c r="I143" s="2">
        <v>10350062</v>
      </c>
      <c r="J143" s="2">
        <v>6763399011</v>
      </c>
      <c r="K143" s="2">
        <v>6998676526.0016584</v>
      </c>
      <c r="L143" s="2">
        <v>7201319881.9525042</v>
      </c>
      <c r="M143" s="2">
        <v>7491099356.2063971</v>
      </c>
      <c r="N143" s="2">
        <v>7843151160.4268627</v>
      </c>
      <c r="O143" s="2">
        <v>363939.80000000005</v>
      </c>
      <c r="P143" t="str">
        <f t="shared" si="8"/>
        <v>31103</v>
      </c>
      <c r="Q143" s="2">
        <v>8528400</v>
      </c>
    </row>
    <row r="144" spans="1:17" x14ac:dyDescent="0.25">
      <c r="A144" t="s">
        <v>144</v>
      </c>
      <c r="B144" t="s">
        <v>145</v>
      </c>
      <c r="C144" s="1"/>
      <c r="D144" s="7"/>
      <c r="E144" s="7"/>
      <c r="F144" s="7"/>
      <c r="G144" s="2"/>
      <c r="H144" s="2">
        <f>VLOOKUP(A144,VAL!$A$3:$F$298,3,FALSE)</f>
        <v>2317041</v>
      </c>
      <c r="I144" s="2">
        <v>2317041</v>
      </c>
      <c r="J144" s="2">
        <v>735993855</v>
      </c>
      <c r="K144" s="2">
        <v>685442016.71365047</v>
      </c>
      <c r="L144" s="2">
        <v>708549280.47938919</v>
      </c>
      <c r="M144" s="2">
        <v>737777790.6088928</v>
      </c>
      <c r="N144" s="2">
        <v>753813390.80194116</v>
      </c>
      <c r="O144" s="2">
        <v>348866.84</v>
      </c>
      <c r="P144" t="str">
        <f t="shared" si="8"/>
        <v>14066</v>
      </c>
      <c r="Q144" s="2">
        <v>1097814.0257999999</v>
      </c>
    </row>
    <row r="145" spans="1:17" x14ac:dyDescent="0.25">
      <c r="A145" t="s">
        <v>263</v>
      </c>
      <c r="B145" t="s">
        <v>264</v>
      </c>
      <c r="C145" s="1"/>
      <c r="D145" s="7"/>
      <c r="E145" s="7"/>
      <c r="F145" s="7"/>
      <c r="G145" s="2"/>
      <c r="H145" s="2">
        <f>VLOOKUP(A145,VAL!$A$3:$F$298,3,FALSE)</f>
        <v>805000</v>
      </c>
      <c r="I145" s="2">
        <v>805000</v>
      </c>
      <c r="J145" s="2">
        <v>349727365</v>
      </c>
      <c r="K145" s="2">
        <v>357069110.7469908</v>
      </c>
      <c r="L145" s="2">
        <v>372461351.31430161</v>
      </c>
      <c r="M145" s="2">
        <v>373251789.86397225</v>
      </c>
      <c r="N145" s="2">
        <v>385799238.41175866</v>
      </c>
      <c r="O145" s="2">
        <v>21436.240000000002</v>
      </c>
      <c r="P145" t="str">
        <f t="shared" si="8"/>
        <v>21214</v>
      </c>
      <c r="Q145" s="2">
        <v>381409</v>
      </c>
    </row>
    <row r="146" spans="1:17" x14ac:dyDescent="0.25">
      <c r="A146" t="s">
        <v>128</v>
      </c>
      <c r="B146" t="s">
        <v>129</v>
      </c>
      <c r="C146" s="1"/>
      <c r="D146" s="7"/>
      <c r="E146" s="7"/>
      <c r="F146" s="7"/>
      <c r="G146" s="2"/>
      <c r="H146" s="2">
        <f>VLOOKUP(A146,VAL!$A$3:$F$298,3,FALSE)</f>
        <v>6718758</v>
      </c>
      <c r="I146" s="2">
        <v>6718758</v>
      </c>
      <c r="J146" s="2">
        <v>4102886003</v>
      </c>
      <c r="K146" s="2">
        <v>4163791544.4527349</v>
      </c>
      <c r="L146" s="2">
        <v>4281699133.9015326</v>
      </c>
      <c r="M146" s="2">
        <v>4308231827.4264975</v>
      </c>
      <c r="N146" s="2">
        <v>4462654925.3113632</v>
      </c>
      <c r="O146" s="2">
        <v>1901831.6800000002</v>
      </c>
      <c r="P146" t="str">
        <f t="shared" si="8"/>
        <v>13161</v>
      </c>
      <c r="Q146" s="2">
        <v>8506050.8540000003</v>
      </c>
    </row>
    <row r="147" spans="1:17" x14ac:dyDescent="0.25">
      <c r="A147" t="s">
        <v>261</v>
      </c>
      <c r="B147" t="s">
        <v>262</v>
      </c>
      <c r="C147" s="1"/>
      <c r="D147" s="7"/>
      <c r="E147" s="7"/>
      <c r="F147" s="7"/>
      <c r="G147" s="2"/>
      <c r="H147" s="2">
        <f>VLOOKUP(A147,VAL!$A$3:$F$298,3,FALSE)</f>
        <v>946000</v>
      </c>
      <c r="I147" s="2">
        <v>946000</v>
      </c>
      <c r="J147" s="2">
        <v>526176001</v>
      </c>
      <c r="K147" s="2">
        <v>472636470.84287918</v>
      </c>
      <c r="L147" s="2">
        <v>488378441.73923832</v>
      </c>
      <c r="M147" s="2">
        <v>478463091.68460041</v>
      </c>
      <c r="N147" s="2">
        <v>499232504.37834752</v>
      </c>
      <c r="O147" s="2">
        <v>75895.12000000001</v>
      </c>
      <c r="P147" t="str">
        <f t="shared" si="8"/>
        <v>21206</v>
      </c>
      <c r="Q147" s="2">
        <v>448214.8</v>
      </c>
    </row>
    <row r="148" spans="1:17" x14ac:dyDescent="0.25">
      <c r="A148" t="s">
        <v>587</v>
      </c>
      <c r="B148" t="s">
        <v>588</v>
      </c>
      <c r="C148" s="1"/>
      <c r="D148" s="7"/>
      <c r="E148" s="7"/>
      <c r="F148" s="7"/>
      <c r="G148" s="2"/>
      <c r="H148" s="2">
        <f>VLOOKUP(A148,VAL!$A$3:$F$298,3,FALSE)</f>
        <v>247000</v>
      </c>
      <c r="I148" s="2">
        <v>247000</v>
      </c>
      <c r="J148" s="2">
        <v>185772926</v>
      </c>
      <c r="K148" s="2">
        <v>177473584.23082706</v>
      </c>
      <c r="L148" s="2">
        <v>184862293.13517883</v>
      </c>
      <c r="M148" s="2">
        <v>192924473.84936991</v>
      </c>
      <c r="N148" s="2">
        <v>206874711.30453706</v>
      </c>
      <c r="O148" s="2">
        <v>238824.04000000004</v>
      </c>
      <c r="P148" t="str">
        <f t="shared" si="8"/>
        <v>39209</v>
      </c>
      <c r="Q148" s="2">
        <v>76755.600000000006</v>
      </c>
    </row>
    <row r="149" spans="1:17" x14ac:dyDescent="0.25">
      <c r="A149" t="s">
        <v>531</v>
      </c>
      <c r="B149" t="s">
        <v>532</v>
      </c>
      <c r="C149" s="1"/>
      <c r="D149" s="7"/>
      <c r="E149" s="7"/>
      <c r="F149" s="7"/>
      <c r="G149" s="2"/>
      <c r="H149" s="2">
        <f>VLOOKUP(A149,VAL!$A$3:$F$298,3,FALSE)</f>
        <v>5970000</v>
      </c>
      <c r="I149" s="2">
        <v>5970000</v>
      </c>
      <c r="J149" s="2">
        <v>1854936974</v>
      </c>
      <c r="K149" s="2">
        <v>1791831803.8679247</v>
      </c>
      <c r="L149" s="2">
        <v>1893980823.0138581</v>
      </c>
      <c r="M149" s="2">
        <v>1991784993.939306</v>
      </c>
      <c r="N149" s="2">
        <v>2072365410.677314</v>
      </c>
      <c r="O149" s="2">
        <v>75066.040000000008</v>
      </c>
      <c r="P149" t="str">
        <f t="shared" si="8"/>
        <v>37507</v>
      </c>
      <c r="Q149" s="2">
        <v>2785944</v>
      </c>
    </row>
    <row r="150" spans="1:17" x14ac:dyDescent="0.25">
      <c r="A150" t="s">
        <v>401</v>
      </c>
      <c r="B150" t="s">
        <v>402</v>
      </c>
      <c r="C150" s="1"/>
      <c r="D150" s="7"/>
      <c r="E150" s="7"/>
      <c r="F150" s="7"/>
      <c r="G150" s="2"/>
      <c r="H150" s="2">
        <f>VLOOKUP(A150,VAL!$A$3:$F$298,3,FALSE)</f>
        <v>155000</v>
      </c>
      <c r="I150" s="2">
        <v>155000</v>
      </c>
      <c r="J150" s="2">
        <v>55019080</v>
      </c>
      <c r="K150" s="2">
        <v>53396559.996315092</v>
      </c>
      <c r="L150" s="2">
        <v>56934263.990584582</v>
      </c>
      <c r="M150" s="2">
        <v>58847187.815850168</v>
      </c>
      <c r="N150" s="2">
        <v>63477933.721390985</v>
      </c>
      <c r="O150" s="2">
        <v>12256.720000000001</v>
      </c>
      <c r="P150" t="str">
        <f t="shared" si="8"/>
        <v>30029</v>
      </c>
      <c r="Q150" s="2">
        <v>73439</v>
      </c>
    </row>
    <row r="151" spans="1:17" x14ac:dyDescent="0.25">
      <c r="A151" t="s">
        <v>397</v>
      </c>
      <c r="B151" t="s">
        <v>398</v>
      </c>
      <c r="C151" s="1"/>
      <c r="D151" s="7"/>
      <c r="E151" s="7"/>
      <c r="F151" s="7"/>
      <c r="G151" s="2"/>
      <c r="H151" s="2">
        <f>VLOOKUP(A151,VAL!$A$3:$F$298,3,FALSE)</f>
        <v>15417716</v>
      </c>
      <c r="I151" s="2">
        <v>15417716</v>
      </c>
      <c r="J151" s="2">
        <v>4310673045</v>
      </c>
      <c r="K151" s="2">
        <v>4348744104.1859512</v>
      </c>
      <c r="L151" s="2">
        <v>4672468899.8264713</v>
      </c>
      <c r="M151" s="2">
        <v>4935878310.9183979</v>
      </c>
      <c r="N151" s="2">
        <v>5324327936.908577</v>
      </c>
      <c r="O151" s="2">
        <v>1441969.7600000002</v>
      </c>
      <c r="P151" t="str">
        <f t="shared" si="8"/>
        <v>29320</v>
      </c>
      <c r="Q151" s="2">
        <v>7144146.8675999995</v>
      </c>
    </row>
    <row r="152" spans="1:17" x14ac:dyDescent="0.25">
      <c r="A152" t="s">
        <v>411</v>
      </c>
      <c r="B152" t="s">
        <v>412</v>
      </c>
      <c r="C152" s="1"/>
      <c r="D152" s="7"/>
      <c r="E152" s="7"/>
      <c r="F152" s="7"/>
      <c r="G152" s="2"/>
      <c r="H152" s="2">
        <f>VLOOKUP(A152,VAL!$A$3:$F$298,3,FALSE)</f>
        <v>31636355</v>
      </c>
      <c r="I152" s="2">
        <v>31636355</v>
      </c>
      <c r="J152" s="2">
        <v>20096139676</v>
      </c>
      <c r="K152" s="2">
        <v>20953243894.514709</v>
      </c>
      <c r="L152" s="2">
        <v>21803853332.962654</v>
      </c>
      <c r="M152" s="2">
        <v>22660975962.99791</v>
      </c>
      <c r="N152" s="2">
        <v>22829238588.636024</v>
      </c>
      <c r="O152" s="2">
        <v>0</v>
      </c>
      <c r="P152" t="str">
        <f t="shared" si="8"/>
        <v>31006</v>
      </c>
      <c r="Q152" s="2">
        <v>20941960</v>
      </c>
    </row>
    <row r="153" spans="1:17" x14ac:dyDescent="0.25">
      <c r="A153" t="s">
        <v>561</v>
      </c>
      <c r="B153" t="s">
        <v>562</v>
      </c>
      <c r="C153" s="1"/>
      <c r="D153" s="7"/>
      <c r="E153" s="7"/>
      <c r="F153" s="7"/>
      <c r="G153" s="2"/>
      <c r="H153" s="2">
        <f>VLOOKUP(A153,VAL!$A$3:$F$298,3,FALSE)</f>
        <v>3099000</v>
      </c>
      <c r="I153" s="2">
        <v>3099000</v>
      </c>
      <c r="J153" s="2">
        <v>938034623.5</v>
      </c>
      <c r="K153" s="2">
        <v>947585744.47965765</v>
      </c>
      <c r="L153" s="2">
        <v>1003026941.0251887</v>
      </c>
      <c r="M153" s="2">
        <v>1050143184.2747879</v>
      </c>
      <c r="N153" s="2">
        <v>1108239358.0842445</v>
      </c>
      <c r="O153" s="2">
        <v>196619.92</v>
      </c>
      <c r="P153" t="str">
        <f t="shared" si="8"/>
        <v>39003</v>
      </c>
      <c r="Q153" s="2">
        <v>1429454.6</v>
      </c>
    </row>
    <row r="154" spans="1:17" x14ac:dyDescent="0.25">
      <c r="A154" t="s">
        <v>257</v>
      </c>
      <c r="B154" t="s">
        <v>258</v>
      </c>
      <c r="C154" s="1"/>
      <c r="D154" s="7"/>
      <c r="E154" s="7"/>
      <c r="F154" s="7"/>
      <c r="G154" s="2"/>
      <c r="H154" s="2">
        <f>VLOOKUP(A154,VAL!$A$3:$F$298,3,FALSE)</f>
        <v>925000</v>
      </c>
      <c r="I154" s="2">
        <v>925000</v>
      </c>
      <c r="J154" s="2">
        <v>460367473</v>
      </c>
      <c r="K154" s="2">
        <v>437576828.51615018</v>
      </c>
      <c r="L154" s="2">
        <v>462320771.83165699</v>
      </c>
      <c r="M154" s="2">
        <v>469261695.11247867</v>
      </c>
      <c r="N154" s="2">
        <v>499587647.17358333</v>
      </c>
      <c r="O154" s="2">
        <v>196235.2</v>
      </c>
      <c r="P154" t="str">
        <f t="shared" si="8"/>
        <v>21014</v>
      </c>
      <c r="Q154" s="2">
        <v>438265</v>
      </c>
    </row>
    <row r="155" spans="1:17" x14ac:dyDescent="0.25">
      <c r="A155" t="s">
        <v>335</v>
      </c>
      <c r="B155" t="s">
        <v>336</v>
      </c>
      <c r="C155" s="1"/>
      <c r="D155" s="7"/>
      <c r="E155" s="7"/>
      <c r="F155" s="7"/>
      <c r="G155" s="2"/>
      <c r="H155" s="2">
        <f>VLOOKUP(A155,VAL!$A$3:$F$298,3,FALSE)</f>
        <v>450000</v>
      </c>
      <c r="I155" s="2">
        <v>450000</v>
      </c>
      <c r="J155" s="2">
        <v>274859777</v>
      </c>
      <c r="K155" s="2">
        <v>260954259.38914207</v>
      </c>
      <c r="L155" s="2">
        <v>270493924.88827139</v>
      </c>
      <c r="M155" s="2">
        <v>284236567.93357551</v>
      </c>
      <c r="N155" s="2">
        <v>297298923.94746798</v>
      </c>
      <c r="O155" s="2">
        <v>93025.52</v>
      </c>
      <c r="P155" t="str">
        <f t="shared" si="8"/>
        <v>25155</v>
      </c>
      <c r="Q155" s="2">
        <v>338767</v>
      </c>
    </row>
    <row r="156" spans="1:17" x14ac:dyDescent="0.25">
      <c r="A156" t="s">
        <v>313</v>
      </c>
      <c r="B156" t="s">
        <v>314</v>
      </c>
      <c r="C156" s="1"/>
      <c r="D156" s="7"/>
      <c r="E156" s="7"/>
      <c r="F156" s="7"/>
      <c r="G156" s="2"/>
      <c r="H156" s="2">
        <f>VLOOKUP(A156,VAL!$A$3:$F$298,3,FALSE)</f>
        <v>36000</v>
      </c>
      <c r="I156" s="2">
        <v>36000</v>
      </c>
      <c r="J156" s="2">
        <v>15067676</v>
      </c>
      <c r="K156" s="2">
        <v>15058903.904795058</v>
      </c>
      <c r="L156" s="2">
        <v>15050356.718601609</v>
      </c>
      <c r="M156" s="2">
        <v>15350711.812229561</v>
      </c>
      <c r="N156" s="2">
        <v>15732854.217058862</v>
      </c>
      <c r="O156" s="2">
        <v>115080.00000000001</v>
      </c>
      <c r="P156" t="str">
        <f t="shared" si="8"/>
        <v>24014</v>
      </c>
      <c r="Q156" s="2">
        <v>17056.8</v>
      </c>
    </row>
    <row r="157" spans="1:17" x14ac:dyDescent="0.25">
      <c r="A157" t="s">
        <v>341</v>
      </c>
      <c r="B157" t="s">
        <v>342</v>
      </c>
      <c r="C157" s="1"/>
      <c r="D157" s="7"/>
      <c r="E157" s="7"/>
      <c r="F157" s="7"/>
      <c r="G157" s="2"/>
      <c r="H157" s="2">
        <f>VLOOKUP(A157,VAL!$A$3:$F$298,3,FALSE)</f>
        <v>1760445</v>
      </c>
      <c r="I157" s="2">
        <v>1760445</v>
      </c>
      <c r="J157" s="2">
        <v>865545407</v>
      </c>
      <c r="K157" s="2">
        <v>864536168.67931855</v>
      </c>
      <c r="L157" s="2">
        <v>880807343.57188237</v>
      </c>
      <c r="M157" s="2">
        <v>920446501.25061774</v>
      </c>
      <c r="N157" s="2">
        <v>952645531.59739077</v>
      </c>
      <c r="O157" s="2">
        <v>175192.08000000002</v>
      </c>
      <c r="P157" t="str">
        <f t="shared" si="8"/>
        <v>26056</v>
      </c>
      <c r="Q157" s="2">
        <v>821780.04099999997</v>
      </c>
    </row>
    <row r="158" spans="1:17" x14ac:dyDescent="0.25">
      <c r="A158" t="s">
        <v>441</v>
      </c>
      <c r="B158" t="s">
        <v>442</v>
      </c>
      <c r="C158" s="1"/>
      <c r="D158" s="7"/>
      <c r="E158" s="7"/>
      <c r="F158" s="7"/>
      <c r="G158" s="2"/>
      <c r="H158" s="2">
        <f>VLOOKUP(A158,VAL!$A$3:$F$298,3,FALSE)</f>
        <v>1785000</v>
      </c>
      <c r="I158" s="2">
        <v>1785000</v>
      </c>
      <c r="J158" s="2">
        <v>1025848345.3</v>
      </c>
      <c r="K158" s="2">
        <v>1101991411.3796346</v>
      </c>
      <c r="L158" s="2">
        <v>1162646228.9889665</v>
      </c>
      <c r="M158" s="2">
        <v>1221832807.9517727</v>
      </c>
      <c r="N158" s="2">
        <v>1283937591.7806256</v>
      </c>
      <c r="O158" s="2">
        <v>200998.00000000003</v>
      </c>
      <c r="P158" t="str">
        <f t="shared" si="8"/>
        <v>32325</v>
      </c>
      <c r="Q158" s="2">
        <v>1411924</v>
      </c>
    </row>
    <row r="159" spans="1:17" x14ac:dyDescent="0.25">
      <c r="A159" t="s">
        <v>529</v>
      </c>
      <c r="B159" t="s">
        <v>530</v>
      </c>
      <c r="C159" s="1"/>
      <c r="D159" s="7"/>
      <c r="E159" s="7"/>
      <c r="F159" s="7"/>
      <c r="G159" s="2"/>
      <c r="H159" s="2">
        <f>VLOOKUP(A159,VAL!$A$3:$F$298,3,FALSE)</f>
        <v>3900000</v>
      </c>
      <c r="I159" s="2">
        <v>3900000</v>
      </c>
      <c r="J159" s="2">
        <v>1114861697</v>
      </c>
      <c r="K159" s="2">
        <v>1101203249.9817336</v>
      </c>
      <c r="L159" s="2">
        <v>1179804940.3900063</v>
      </c>
      <c r="M159" s="2">
        <v>1257561907.7504313</v>
      </c>
      <c r="N159" s="2">
        <v>1309062358.34863</v>
      </c>
      <c r="O159" s="2">
        <v>343499.80000000005</v>
      </c>
      <c r="P159" t="str">
        <f t="shared" si="8"/>
        <v>37506</v>
      </c>
      <c r="Q159" s="2">
        <v>1847820</v>
      </c>
    </row>
    <row r="160" spans="1:17" x14ac:dyDescent="0.25">
      <c r="A160" t="s">
        <v>140</v>
      </c>
      <c r="B160" t="s">
        <v>141</v>
      </c>
      <c r="C160" s="1"/>
      <c r="D160" s="7"/>
      <c r="E160" s="7"/>
      <c r="F160" s="7"/>
      <c r="G160" s="2"/>
      <c r="H160" s="2">
        <f>VLOOKUP(A160,VAL!$A$3:$F$298,3,FALSE)</f>
        <v>1900742</v>
      </c>
      <c r="I160" s="2">
        <v>1900742</v>
      </c>
      <c r="J160" s="2">
        <v>1750484413</v>
      </c>
      <c r="K160" s="2">
        <v>1775455830.6683388</v>
      </c>
      <c r="L160" s="2">
        <v>1843629446.0101006</v>
      </c>
      <c r="M160" s="2">
        <v>1857625952.9802568</v>
      </c>
      <c r="N160" s="2">
        <v>1877196613.6398277</v>
      </c>
      <c r="O160" s="2">
        <v>0</v>
      </c>
      <c r="P160" t="str">
        <f t="shared" si="8"/>
        <v>14064</v>
      </c>
      <c r="Q160" s="2">
        <v>897878.4804</v>
      </c>
    </row>
    <row r="161" spans="1:17" x14ac:dyDescent="0.25">
      <c r="A161" t="s">
        <v>108</v>
      </c>
      <c r="B161" t="s">
        <v>109</v>
      </c>
      <c r="C161" s="1"/>
      <c r="D161" s="7"/>
      <c r="E161" s="7"/>
      <c r="F161" s="7"/>
      <c r="G161" s="2"/>
      <c r="H161" s="2">
        <f>VLOOKUP(A161,VAL!$A$3:$F$298,3,FALSE)</f>
        <v>1850000</v>
      </c>
      <c r="I161" s="2">
        <v>1850000</v>
      </c>
      <c r="J161" s="2">
        <v>1167115472</v>
      </c>
      <c r="K161" s="2">
        <v>1312313353.5101109</v>
      </c>
      <c r="L161" s="2">
        <v>1435956757.7662511</v>
      </c>
      <c r="M161" s="2">
        <v>1560868584.5233908</v>
      </c>
      <c r="N161" s="2">
        <v>1687776797.8059475</v>
      </c>
      <c r="O161" s="2">
        <v>542909.08000000007</v>
      </c>
      <c r="P161" t="str">
        <f t="shared" si="8"/>
        <v>11051</v>
      </c>
      <c r="Q161" s="2">
        <v>1066050</v>
      </c>
    </row>
    <row r="162" spans="1:17" x14ac:dyDescent="0.25">
      <c r="A162" t="s">
        <v>219</v>
      </c>
      <c r="B162" t="s">
        <v>220</v>
      </c>
      <c r="C162" s="1"/>
      <c r="D162" s="7"/>
      <c r="E162" s="7"/>
      <c r="F162" s="7"/>
      <c r="G162" s="2"/>
      <c r="H162" s="2">
        <f>VLOOKUP(A162,VAL!$A$3:$F$298,3,FALSE)</f>
        <v>11405613</v>
      </c>
      <c r="I162" s="2">
        <v>11405613</v>
      </c>
      <c r="J162" s="2">
        <v>8149679356.5</v>
      </c>
      <c r="K162" s="2">
        <v>8463583123.8435678</v>
      </c>
      <c r="L162" s="2">
        <v>8917818318.7420654</v>
      </c>
      <c r="M162" s="2">
        <v>9820098809.3009224</v>
      </c>
      <c r="N162" s="2">
        <v>10208470400.865879</v>
      </c>
      <c r="O162" s="2">
        <v>0</v>
      </c>
      <c r="P162" t="str">
        <f t="shared" si="8"/>
        <v>18400</v>
      </c>
      <c r="Q162" s="2">
        <v>8504710</v>
      </c>
    </row>
    <row r="163" spans="1:17" x14ac:dyDescent="0.25">
      <c r="A163" t="s">
        <v>309</v>
      </c>
      <c r="B163" t="s">
        <v>310</v>
      </c>
      <c r="C163" s="1"/>
      <c r="D163" s="7"/>
      <c r="E163" s="7"/>
      <c r="F163" s="7"/>
      <c r="G163" s="2"/>
      <c r="H163" s="2">
        <f>VLOOKUP(A163,VAL!$A$3:$F$298,3,FALSE)</f>
        <v>4654330</v>
      </c>
      <c r="I163" s="2">
        <v>4654330</v>
      </c>
      <c r="J163" s="2">
        <v>2337403830.0747404</v>
      </c>
      <c r="K163" s="2">
        <v>2326946320.6747208</v>
      </c>
      <c r="L163" s="2">
        <v>2377519014.7064414</v>
      </c>
      <c r="M163" s="2">
        <v>2486849585.3197408</v>
      </c>
      <c r="N163" s="2">
        <v>2560456703.7924175</v>
      </c>
      <c r="O163" s="2">
        <v>37162.720000000001</v>
      </c>
      <c r="P163" t="str">
        <f t="shared" si="8"/>
        <v>23403</v>
      </c>
      <c r="Q163" s="2">
        <v>2205221.554</v>
      </c>
    </row>
    <row r="164" spans="1:17" x14ac:dyDescent="0.25">
      <c r="A164" t="s">
        <v>339</v>
      </c>
      <c r="B164" t="s">
        <v>340</v>
      </c>
      <c r="C164" s="1"/>
      <c r="D164" s="7"/>
      <c r="E164" s="7"/>
      <c r="F164" s="7"/>
      <c r="G164" s="2"/>
      <c r="H164" s="2">
        <f>VLOOKUP(A164,VAL!$A$3:$F$298,3,FALSE)</f>
        <v>0</v>
      </c>
      <c r="I164" s="2">
        <v>0</v>
      </c>
      <c r="J164" s="2">
        <v>57809451</v>
      </c>
      <c r="K164" s="2">
        <v>50454025.959889092</v>
      </c>
      <c r="L164" s="2">
        <v>50923288.329291359</v>
      </c>
      <c r="M164" s="2">
        <v>50610385.135320902</v>
      </c>
      <c r="N164" s="2">
        <v>50617634.88497556</v>
      </c>
      <c r="O164" s="2">
        <v>0</v>
      </c>
      <c r="P164" t="str">
        <f t="shared" si="8"/>
        <v>25200</v>
      </c>
      <c r="Q164" s="2">
        <v>0</v>
      </c>
    </row>
    <row r="165" spans="1:17" x14ac:dyDescent="0.25">
      <c r="A165" t="s">
        <v>489</v>
      </c>
      <c r="B165" t="s">
        <v>490</v>
      </c>
      <c r="C165" s="1"/>
      <c r="D165" s="7"/>
      <c r="E165" s="7"/>
      <c r="F165" s="7"/>
      <c r="G165" s="2"/>
      <c r="H165" s="2">
        <f>VLOOKUP(A165,VAL!$A$3:$F$298,3,FALSE)</f>
        <v>42000000</v>
      </c>
      <c r="I165" s="2">
        <v>42000000</v>
      </c>
      <c r="J165" s="2">
        <v>12845670366</v>
      </c>
      <c r="K165" s="2">
        <v>13266169148.660471</v>
      </c>
      <c r="L165" s="2">
        <v>14201680520.462601</v>
      </c>
      <c r="M165" s="2">
        <v>15287278539.068781</v>
      </c>
      <c r="N165" s="2">
        <v>16642537880.841156</v>
      </c>
      <c r="O165" s="2">
        <v>1692653.7600000002</v>
      </c>
      <c r="P165" t="str">
        <f t="shared" si="8"/>
        <v>34003</v>
      </c>
      <c r="Q165" s="2">
        <v>18715100</v>
      </c>
    </row>
    <row r="166" spans="1:17" x14ac:dyDescent="0.25">
      <c r="A166" t="s">
        <v>483</v>
      </c>
      <c r="B166" t="s">
        <v>484</v>
      </c>
      <c r="C166" s="1"/>
      <c r="D166" s="7"/>
      <c r="E166" s="7"/>
      <c r="F166" s="7"/>
      <c r="G166" s="2"/>
      <c r="H166" s="2">
        <f>VLOOKUP(A166,VAL!$A$3:$F$298,3,FALSE)</f>
        <v>300000</v>
      </c>
      <c r="I166" s="2">
        <v>300000</v>
      </c>
      <c r="J166" s="2">
        <v>200567924.90000001</v>
      </c>
      <c r="K166" s="2">
        <v>212877625.78420392</v>
      </c>
      <c r="L166" s="2">
        <v>224956716.3403649</v>
      </c>
      <c r="M166" s="2">
        <v>230998761.60760933</v>
      </c>
      <c r="N166" s="2">
        <v>248001983.03234929</v>
      </c>
      <c r="O166" s="2">
        <v>45181.08</v>
      </c>
      <c r="P166" t="str">
        <f t="shared" si="8"/>
        <v>33211</v>
      </c>
      <c r="Q166" s="2">
        <v>142140</v>
      </c>
    </row>
    <row r="167" spans="1:17" x14ac:dyDescent="0.25">
      <c r="A167" t="s">
        <v>213</v>
      </c>
      <c r="B167" t="s">
        <v>214</v>
      </c>
      <c r="C167" s="1"/>
      <c r="D167" s="7"/>
      <c r="E167" s="7"/>
      <c r="F167" s="7"/>
      <c r="G167" s="2"/>
      <c r="H167" s="2">
        <f>VLOOKUP(A167,VAL!$A$3:$F$298,3,FALSE)</f>
        <v>57000000</v>
      </c>
      <c r="I167" s="2">
        <v>57000000</v>
      </c>
      <c r="J167" s="2">
        <v>33766436291</v>
      </c>
      <c r="K167" s="2">
        <v>34051627269.700333</v>
      </c>
      <c r="L167" s="2">
        <v>35291975962.186066</v>
      </c>
      <c r="M167" s="2">
        <v>36420134749.163193</v>
      </c>
      <c r="N167" s="2">
        <v>37687655694.577881</v>
      </c>
      <c r="O167" s="2">
        <v>0</v>
      </c>
      <c r="P167" t="str">
        <f t="shared" si="8"/>
        <v>17417</v>
      </c>
      <c r="Q167" s="2">
        <v>24400700</v>
      </c>
    </row>
    <row r="168" spans="1:17" x14ac:dyDescent="0.25">
      <c r="A168" t="s">
        <v>162</v>
      </c>
      <c r="B168" t="s">
        <v>163</v>
      </c>
      <c r="C168" s="1"/>
      <c r="D168" s="7"/>
      <c r="E168" s="7"/>
      <c r="F168" s="7"/>
      <c r="G168" s="2"/>
      <c r="H168" s="2">
        <f>VLOOKUP(A168,VAL!$A$3:$F$298,3,FALSE)</f>
        <v>10000000</v>
      </c>
      <c r="I168" s="2">
        <v>5771738</v>
      </c>
      <c r="J168" s="2">
        <v>4222038105.9200001</v>
      </c>
      <c r="K168" s="2">
        <v>4182879742.6202278</v>
      </c>
      <c r="L168" s="2">
        <v>4319585097.1429968</v>
      </c>
      <c r="M168" s="2">
        <v>4413422042.9341497</v>
      </c>
      <c r="N168" s="2">
        <v>4575589914.8956079</v>
      </c>
      <c r="O168" s="2">
        <v>945107.8</v>
      </c>
      <c r="P168" t="str">
        <f t="shared" si="8"/>
        <v>15201</v>
      </c>
      <c r="Q168" s="2">
        <v>4548480</v>
      </c>
    </row>
    <row r="169" spans="1:17" x14ac:dyDescent="0.25">
      <c r="A169" t="s">
        <v>557</v>
      </c>
      <c r="B169" t="s">
        <v>558</v>
      </c>
      <c r="C169" s="1"/>
      <c r="D169" s="7"/>
      <c r="E169" s="7"/>
      <c r="F169" s="7"/>
      <c r="G169" s="2"/>
      <c r="H169" s="2">
        <f>VLOOKUP(A169,VAL!$A$3:$F$298,3,FALSE)</f>
        <v>676000</v>
      </c>
      <c r="I169" s="2">
        <v>676000</v>
      </c>
      <c r="J169" s="2">
        <v>173194279</v>
      </c>
      <c r="K169" s="2">
        <v>193349738.71701717</v>
      </c>
      <c r="L169" s="2">
        <v>200243928.10178256</v>
      </c>
      <c r="M169" s="2">
        <v>201619842.32018641</v>
      </c>
      <c r="N169" s="2">
        <v>211479611.27299049</v>
      </c>
      <c r="O169" s="2">
        <v>13902.000000000002</v>
      </c>
      <c r="P169" t="str">
        <f t="shared" si="8"/>
        <v>38324</v>
      </c>
      <c r="Q169" s="2">
        <v>320288.8</v>
      </c>
    </row>
    <row r="170" spans="1:17" x14ac:dyDescent="0.25">
      <c r="A170" t="s">
        <v>160</v>
      </c>
      <c r="B170" t="s">
        <v>161</v>
      </c>
      <c r="C170" s="1"/>
      <c r="D170" s="7"/>
      <c r="E170" s="7"/>
      <c r="F170" s="7"/>
      <c r="G170" s="2"/>
      <c r="H170" s="2">
        <f>VLOOKUP(A170,VAL!$A$3:$F$298,3,FALSE)</f>
        <v>384200</v>
      </c>
      <c r="I170" s="2">
        <v>384200</v>
      </c>
      <c r="J170" s="2">
        <v>179997117</v>
      </c>
      <c r="K170" s="2">
        <v>154246060.74884433</v>
      </c>
      <c r="L170" s="2">
        <v>154639201.69453198</v>
      </c>
      <c r="M170" s="2">
        <v>149257238.22788098</v>
      </c>
      <c r="N170" s="2">
        <v>145020054.54258537</v>
      </c>
      <c r="O170" s="2">
        <v>68831.840000000011</v>
      </c>
      <c r="P170" t="str">
        <f t="shared" si="8"/>
        <v>14400</v>
      </c>
      <c r="Q170" s="2">
        <v>178338.32</v>
      </c>
    </row>
    <row r="171" spans="1:17" x14ac:dyDescent="0.25">
      <c r="A171" t="s">
        <v>329</v>
      </c>
      <c r="B171" t="s">
        <v>330</v>
      </c>
      <c r="C171" s="1"/>
      <c r="D171" s="7"/>
      <c r="E171" s="7"/>
      <c r="F171" s="7"/>
      <c r="G171" s="2"/>
      <c r="H171" s="2">
        <f>VLOOKUP(A171,VAL!$A$3:$F$298,3,FALSE)</f>
        <v>3370370</v>
      </c>
      <c r="I171" s="2">
        <v>3370370</v>
      </c>
      <c r="J171" s="2">
        <v>1832541714</v>
      </c>
      <c r="K171" s="2">
        <v>1815764520.7546446</v>
      </c>
      <c r="L171" s="2">
        <v>1869788692.1152186</v>
      </c>
      <c r="M171" s="2">
        <v>1907825348.5044272</v>
      </c>
      <c r="N171" s="2">
        <v>1910904939.6889193</v>
      </c>
      <c r="O171" s="2">
        <v>0</v>
      </c>
      <c r="P171" t="str">
        <f t="shared" si="8"/>
        <v>25101</v>
      </c>
      <c r="Q171" s="2">
        <v>1550370.2552</v>
      </c>
    </row>
    <row r="172" spans="1:17" x14ac:dyDescent="0.25">
      <c r="A172" t="s">
        <v>158</v>
      </c>
      <c r="B172" t="s">
        <v>159</v>
      </c>
      <c r="C172" s="1"/>
      <c r="D172" s="7"/>
      <c r="E172" s="7"/>
      <c r="F172" s="7"/>
      <c r="G172" s="2"/>
      <c r="H172" s="2">
        <f>VLOOKUP(A172,VAL!$A$3:$F$298,3,FALSE)</f>
        <v>2000000</v>
      </c>
      <c r="I172" s="2">
        <v>2000000</v>
      </c>
      <c r="J172" s="2">
        <v>762412505</v>
      </c>
      <c r="K172" s="2">
        <v>740014015.35245132</v>
      </c>
      <c r="L172" s="2">
        <v>745925062.99647057</v>
      </c>
      <c r="M172" s="2">
        <v>723767546.1222434</v>
      </c>
      <c r="N172" s="2">
        <v>719269562.8222239</v>
      </c>
      <c r="O172" s="2">
        <v>12878.320000000002</v>
      </c>
      <c r="P172" t="str">
        <f t="shared" si="8"/>
        <v>14172</v>
      </c>
      <c r="Q172" s="2">
        <v>947600</v>
      </c>
    </row>
    <row r="173" spans="1:17" x14ac:dyDescent="0.25">
      <c r="A173" t="s">
        <v>291</v>
      </c>
      <c r="B173" t="s">
        <v>292</v>
      </c>
      <c r="C173" s="1"/>
      <c r="D173" s="7"/>
      <c r="E173" s="7"/>
      <c r="F173" s="7"/>
      <c r="G173" s="2"/>
      <c r="H173" s="2">
        <f>VLOOKUP(A173,VAL!$A$3:$F$298,3,FALSE)</f>
        <v>386000</v>
      </c>
      <c r="I173" s="2">
        <v>386000</v>
      </c>
      <c r="J173" s="2">
        <v>245025611</v>
      </c>
      <c r="K173" s="2">
        <v>257639019.10771441</v>
      </c>
      <c r="L173" s="2">
        <v>272628068.61661184</v>
      </c>
      <c r="M173" s="2">
        <v>280646487.17258012</v>
      </c>
      <c r="N173" s="2">
        <v>289846105.45151991</v>
      </c>
      <c r="O173" s="2">
        <v>39078.200000000004</v>
      </c>
      <c r="P173" t="str">
        <f t="shared" si="8"/>
        <v>22105</v>
      </c>
      <c r="Q173" s="2">
        <v>330712.40000000002</v>
      </c>
    </row>
    <row r="174" spans="1:17" x14ac:dyDescent="0.25">
      <c r="A174" t="s">
        <v>317</v>
      </c>
      <c r="B174" t="s">
        <v>318</v>
      </c>
      <c r="C174" s="1"/>
      <c r="D174" s="7"/>
      <c r="E174" s="7"/>
      <c r="F174" s="7"/>
      <c r="G174" s="2"/>
      <c r="H174" s="2">
        <f>VLOOKUP(A174,VAL!$A$3:$F$298,3,FALSE)</f>
        <v>919590</v>
      </c>
      <c r="I174" s="2">
        <v>919590</v>
      </c>
      <c r="J174" s="2">
        <v>333510052</v>
      </c>
      <c r="K174" s="2">
        <v>292703578.95577788</v>
      </c>
      <c r="L174" s="2">
        <v>294467491.15753591</v>
      </c>
      <c r="M174" s="2">
        <v>296014954.46391308</v>
      </c>
      <c r="N174" s="2">
        <v>305025706.68251032</v>
      </c>
      <c r="O174" s="2">
        <v>375117.96</v>
      </c>
      <c r="P174" t="str">
        <f t="shared" si="8"/>
        <v>24105</v>
      </c>
      <c r="Q174" s="2">
        <v>435701.74200000003</v>
      </c>
    </row>
    <row r="175" spans="1:17" x14ac:dyDescent="0.25">
      <c r="A175" t="s">
        <v>493</v>
      </c>
      <c r="B175" t="s">
        <v>494</v>
      </c>
      <c r="C175" s="1"/>
      <c r="D175" s="7"/>
      <c r="E175" s="7"/>
      <c r="F175" s="7"/>
      <c r="G175" s="2"/>
      <c r="H175" s="2">
        <f>VLOOKUP(A175,VAL!$A$3:$F$298,3,FALSE)</f>
        <v>27100000</v>
      </c>
      <c r="I175" s="2">
        <v>27100000</v>
      </c>
      <c r="J175" s="2">
        <v>9489168970</v>
      </c>
      <c r="K175" s="2">
        <v>10232423179.43149</v>
      </c>
      <c r="L175" s="2">
        <v>11131054874.354763</v>
      </c>
      <c r="M175" s="2">
        <v>11798020814.74752</v>
      </c>
      <c r="N175" s="2">
        <v>12787980121.627527</v>
      </c>
      <c r="O175" s="2">
        <v>370728.96000000002</v>
      </c>
      <c r="P175" t="str">
        <f t="shared" si="8"/>
        <v>34111</v>
      </c>
      <c r="Q175" s="2">
        <v>12460940</v>
      </c>
    </row>
    <row r="176" spans="1:17" x14ac:dyDescent="0.25">
      <c r="A176" t="s">
        <v>315</v>
      </c>
      <c r="B176" t="s">
        <v>316</v>
      </c>
      <c r="C176" s="1"/>
      <c r="D176" s="7"/>
      <c r="E176" s="7"/>
      <c r="F176" s="7"/>
      <c r="G176" s="2"/>
      <c r="H176" s="2">
        <f>VLOOKUP(A176,VAL!$A$3:$F$298,3,FALSE)</f>
        <v>995380</v>
      </c>
      <c r="I176" s="2">
        <v>995380</v>
      </c>
      <c r="J176" s="2">
        <v>671839430</v>
      </c>
      <c r="K176" s="2">
        <v>623165389.57769561</v>
      </c>
      <c r="L176" s="2">
        <v>615778575.1873548</v>
      </c>
      <c r="M176" s="2">
        <v>618732963.54203629</v>
      </c>
      <c r="N176" s="2">
        <v>643814696.9874233</v>
      </c>
      <c r="O176" s="2">
        <v>1839622.9600000002</v>
      </c>
      <c r="P176" t="str">
        <f t="shared" si="8"/>
        <v>24019</v>
      </c>
      <c r="Q176" s="2">
        <v>1018670</v>
      </c>
    </row>
    <row r="177" spans="1:17" x14ac:dyDescent="0.25">
      <c r="A177" t="s">
        <v>273</v>
      </c>
      <c r="B177" t="s">
        <v>274</v>
      </c>
      <c r="C177" s="1"/>
      <c r="D177" s="7"/>
      <c r="E177" s="7"/>
      <c r="F177" s="7"/>
      <c r="G177" s="2"/>
      <c r="H177" s="2">
        <f>VLOOKUP(A177,VAL!$A$3:$F$298,3,FALSE)</f>
        <v>1100000</v>
      </c>
      <c r="I177" s="2">
        <v>1100000</v>
      </c>
      <c r="J177" s="2">
        <v>563770261</v>
      </c>
      <c r="K177" s="2">
        <v>567468671.80866241</v>
      </c>
      <c r="L177" s="2">
        <v>612715957.05597067</v>
      </c>
      <c r="M177" s="2">
        <v>647540103.76884592</v>
      </c>
      <c r="N177" s="2">
        <v>673179306.04251301</v>
      </c>
      <c r="O177" s="2">
        <v>166261.76000000001</v>
      </c>
      <c r="P177" t="str">
        <f t="shared" si="8"/>
        <v>21300</v>
      </c>
      <c r="Q177" s="2">
        <v>521180</v>
      </c>
    </row>
    <row r="178" spans="1:17" x14ac:dyDescent="0.25">
      <c r="A178" t="s">
        <v>463</v>
      </c>
      <c r="B178" t="s">
        <v>464</v>
      </c>
      <c r="C178" s="1"/>
      <c r="D178" s="7"/>
      <c r="E178" s="7"/>
      <c r="F178" s="7"/>
      <c r="G178" s="2"/>
      <c r="H178" s="2">
        <f>VLOOKUP(A178,VAL!$A$3:$F$298,3,FALSE)</f>
        <v>45000</v>
      </c>
      <c r="I178" s="2">
        <v>45000</v>
      </c>
      <c r="J178" s="2">
        <v>28309187.539999999</v>
      </c>
      <c r="K178" s="2">
        <v>29312101.611231498</v>
      </c>
      <c r="L178" s="2">
        <v>29761645.307082966</v>
      </c>
      <c r="M178" s="2">
        <v>29831751.671976864</v>
      </c>
      <c r="N178" s="2">
        <v>31108057.308353167</v>
      </c>
      <c r="O178" s="2">
        <v>29543.640000000003</v>
      </c>
      <c r="P178" t="str">
        <f t="shared" si="8"/>
        <v>33030</v>
      </c>
      <c r="Q178" s="2">
        <v>28428</v>
      </c>
    </row>
    <row r="179" spans="1:17" x14ac:dyDescent="0.25">
      <c r="A179" t="s">
        <v>379</v>
      </c>
      <c r="B179" t="s">
        <v>380</v>
      </c>
      <c r="C179" s="1"/>
      <c r="D179" s="7"/>
      <c r="E179" s="7"/>
      <c r="F179" s="7"/>
      <c r="G179" s="2"/>
      <c r="H179" s="2">
        <f>VLOOKUP(A179,VAL!$A$3:$F$298,3,FALSE)</f>
        <v>2225000</v>
      </c>
      <c r="I179" s="2">
        <v>2225000</v>
      </c>
      <c r="J179" s="2">
        <v>2557622562</v>
      </c>
      <c r="K179" s="2">
        <v>2470276920.859601</v>
      </c>
      <c r="L179" s="2">
        <v>2537181901.3824611</v>
      </c>
      <c r="M179" s="2">
        <v>2586284469.1286139</v>
      </c>
      <c r="N179" s="2">
        <v>2675248773.5172396</v>
      </c>
      <c r="O179" s="2">
        <v>0</v>
      </c>
      <c r="P179" t="str">
        <f t="shared" si="8"/>
        <v>28137</v>
      </c>
      <c r="Q179" s="2">
        <v>994980</v>
      </c>
    </row>
    <row r="180" spans="1:17" x14ac:dyDescent="0.25">
      <c r="A180" t="s">
        <v>437</v>
      </c>
      <c r="B180" t="s">
        <v>438</v>
      </c>
      <c r="C180" s="1"/>
      <c r="D180" s="7"/>
      <c r="E180" s="7"/>
      <c r="F180" s="7"/>
      <c r="G180" s="2"/>
      <c r="H180" s="2">
        <f>VLOOKUP(A180,VAL!$A$3:$F$298,3,FALSE)</f>
        <v>115000</v>
      </c>
      <c r="I180" s="2">
        <v>115000</v>
      </c>
      <c r="J180" s="2">
        <v>105533406</v>
      </c>
      <c r="K180" s="2">
        <v>105330360.68912734</v>
      </c>
      <c r="L180" s="2">
        <v>107185181.01920065</v>
      </c>
      <c r="M180" s="2">
        <v>112120618.19968978</v>
      </c>
      <c r="N180" s="2">
        <v>118702378.90778902</v>
      </c>
      <c r="O180" s="2">
        <v>10023.720000000001</v>
      </c>
      <c r="P180" t="str">
        <f t="shared" si="8"/>
        <v>32123</v>
      </c>
      <c r="Q180" s="2">
        <v>54487</v>
      </c>
    </row>
    <row r="181" spans="1:17" x14ac:dyDescent="0.25">
      <c r="A181" t="s">
        <v>100</v>
      </c>
      <c r="B181" t="s">
        <v>101</v>
      </c>
      <c r="C181" s="1"/>
      <c r="D181" s="7"/>
      <c r="E181" s="7"/>
      <c r="F181" s="7"/>
      <c r="G181" s="2"/>
      <c r="H181" s="2">
        <f>VLOOKUP(A181,VAL!$A$3:$F$298,3,FALSE)</f>
        <v>60000</v>
      </c>
      <c r="I181" s="2">
        <v>60000</v>
      </c>
      <c r="J181" s="2">
        <v>123884844.77713674</v>
      </c>
      <c r="K181" s="2">
        <v>130657757.83387566</v>
      </c>
      <c r="L181" s="2">
        <v>135463546.35896021</v>
      </c>
      <c r="M181" s="2">
        <v>136362993.16960308</v>
      </c>
      <c r="N181" s="2">
        <v>142409684.21857798</v>
      </c>
      <c r="O181" s="2">
        <v>3979.0800000000004</v>
      </c>
      <c r="P181" t="str">
        <f t="shared" si="8"/>
        <v>10065</v>
      </c>
      <c r="Q181" s="2">
        <v>28428</v>
      </c>
    </row>
    <row r="182" spans="1:17" x14ac:dyDescent="0.25">
      <c r="A182" t="s">
        <v>84</v>
      </c>
      <c r="B182" t="s">
        <v>85</v>
      </c>
      <c r="C182" s="1"/>
      <c r="D182" s="7"/>
      <c r="E182" s="7"/>
      <c r="F182" s="7"/>
      <c r="G182" s="2"/>
      <c r="H182" s="2">
        <f>VLOOKUP(A182,VAL!$A$3:$F$298,3,FALSE)</f>
        <v>584079</v>
      </c>
      <c r="I182" s="2">
        <v>584079</v>
      </c>
      <c r="J182" s="2">
        <v>448841642</v>
      </c>
      <c r="K182" s="2">
        <v>459197558.43341208</v>
      </c>
      <c r="L182" s="2">
        <v>491882682.60997158</v>
      </c>
      <c r="M182" s="2">
        <v>520861636.73727131</v>
      </c>
      <c r="N182" s="2">
        <v>560081553.18164742</v>
      </c>
      <c r="O182" s="2">
        <v>0</v>
      </c>
      <c r="P182" t="str">
        <f t="shared" si="8"/>
        <v>09013</v>
      </c>
      <c r="Q182" s="2">
        <v>444424.4</v>
      </c>
    </row>
    <row r="183" spans="1:17" x14ac:dyDescent="0.25">
      <c r="A183" t="s">
        <v>327</v>
      </c>
      <c r="B183" t="s">
        <v>328</v>
      </c>
      <c r="C183" s="1"/>
      <c r="D183" s="7"/>
      <c r="E183" s="7"/>
      <c r="F183" s="7"/>
      <c r="G183" s="2"/>
      <c r="H183" s="2">
        <f>VLOOKUP(A183,VAL!$A$3:$F$298,3,FALSE)</f>
        <v>1497371</v>
      </c>
      <c r="I183" s="2">
        <v>1497371</v>
      </c>
      <c r="J183" s="2">
        <v>546002312</v>
      </c>
      <c r="K183" s="2">
        <v>482156537.21495974</v>
      </c>
      <c r="L183" s="2">
        <v>468024246.58650994</v>
      </c>
      <c r="M183" s="2">
        <v>457819452.63069332</v>
      </c>
      <c r="N183" s="2">
        <v>456411638.26121777</v>
      </c>
      <c r="O183" s="2">
        <v>24811.360000000001</v>
      </c>
      <c r="P183" t="str">
        <f t="shared" si="8"/>
        <v>24410</v>
      </c>
      <c r="Q183" s="2">
        <v>709454.3798</v>
      </c>
    </row>
    <row r="184" spans="1:17" x14ac:dyDescent="0.25">
      <c r="A184" t="s">
        <v>361</v>
      </c>
      <c r="B184" t="s">
        <v>362</v>
      </c>
      <c r="C184" s="1"/>
      <c r="D184" s="7"/>
      <c r="E184" s="7"/>
      <c r="F184" s="7"/>
      <c r="G184" s="2"/>
      <c r="H184" s="2">
        <f>VLOOKUP(A184,VAL!$A$3:$F$298,3,FALSE)</f>
        <v>3300000</v>
      </c>
      <c r="I184" s="2">
        <v>3300000</v>
      </c>
      <c r="J184" s="2">
        <v>1633326353</v>
      </c>
      <c r="K184" s="2">
        <v>1657887400.3992078</v>
      </c>
      <c r="L184" s="2">
        <v>1764498373.5517273</v>
      </c>
      <c r="M184" s="2">
        <v>1883725487.4288383</v>
      </c>
      <c r="N184" s="2">
        <v>2010647162.3864906</v>
      </c>
      <c r="O184" s="2">
        <v>501453.68000000005</v>
      </c>
      <c r="P184" t="str">
        <f t="shared" si="8"/>
        <v>27344</v>
      </c>
      <c r="Q184" s="2">
        <v>2120255</v>
      </c>
    </row>
    <row r="185" spans="1:17" x14ac:dyDescent="0.25">
      <c r="A185" t="s">
        <v>4</v>
      </c>
      <c r="B185" t="s">
        <v>5</v>
      </c>
      <c r="C185" s="1"/>
      <c r="D185" s="7"/>
      <c r="E185" s="7"/>
      <c r="F185" s="7"/>
      <c r="G185" s="2"/>
      <c r="H185" s="2">
        <f>VLOOKUP(A185,VAL!$A$3:$F$298,3,FALSE)</f>
        <v>3200000</v>
      </c>
      <c r="I185" s="2">
        <v>3200000</v>
      </c>
      <c r="J185" s="2">
        <v>1309649703</v>
      </c>
      <c r="K185" s="2">
        <v>1417501735.7981317</v>
      </c>
      <c r="L185" s="2">
        <v>1465428826.505594</v>
      </c>
      <c r="M185" s="2">
        <v>1533707920.5792954</v>
      </c>
      <c r="N185" s="2">
        <v>1621261900.931926</v>
      </c>
      <c r="O185" s="2">
        <v>1518203.9600000002</v>
      </c>
      <c r="P185" t="str">
        <f t="shared" si="8"/>
        <v>01147</v>
      </c>
      <c r="Q185" s="2">
        <v>1445090</v>
      </c>
    </row>
    <row r="186" spans="1:17" x14ac:dyDescent="0.25">
      <c r="A186" t="s">
        <v>88</v>
      </c>
      <c r="B186" t="s">
        <v>89</v>
      </c>
      <c r="C186" s="1"/>
      <c r="D186" s="7"/>
      <c r="E186" s="7"/>
      <c r="F186" s="7"/>
      <c r="G186" s="2"/>
      <c r="H186" s="2">
        <f>VLOOKUP(A186,VAL!$A$3:$F$298,3,FALSE)</f>
        <v>149000</v>
      </c>
      <c r="I186" s="2">
        <v>149000</v>
      </c>
      <c r="J186" s="2">
        <v>61734943</v>
      </c>
      <c r="K186" s="2">
        <v>65608442.328299396</v>
      </c>
      <c r="L186" s="2">
        <v>68770953.042959064</v>
      </c>
      <c r="M186" s="2">
        <v>72836349.82218799</v>
      </c>
      <c r="N186" s="2">
        <v>78064396.232777134</v>
      </c>
      <c r="O186" s="2">
        <v>6601.8400000000011</v>
      </c>
      <c r="P186" t="str">
        <f t="shared" si="8"/>
        <v>09102</v>
      </c>
      <c r="Q186" s="2">
        <v>51535.699800000002</v>
      </c>
    </row>
    <row r="187" spans="1:17" x14ac:dyDescent="0.25">
      <c r="A187" t="s">
        <v>543</v>
      </c>
      <c r="B187" t="s">
        <v>544</v>
      </c>
      <c r="C187" s="1"/>
      <c r="D187" s="7"/>
      <c r="E187" s="7"/>
      <c r="F187" s="7"/>
      <c r="G187" s="2"/>
      <c r="H187" s="2">
        <f>VLOOKUP(A187,VAL!$A$3:$F$298,3,FALSE)</f>
        <v>270000</v>
      </c>
      <c r="I187" s="2">
        <v>270000</v>
      </c>
      <c r="J187" s="2">
        <v>134112149</v>
      </c>
      <c r="K187" s="2">
        <v>144207649.59992477</v>
      </c>
      <c r="L187" s="2">
        <v>156623085.07898098</v>
      </c>
      <c r="M187" s="2">
        <v>163224639.95203939</v>
      </c>
      <c r="N187" s="2">
        <v>167610188.77794966</v>
      </c>
      <c r="O187" s="2">
        <v>53956.560000000005</v>
      </c>
      <c r="P187" t="str">
        <f t="shared" si="8"/>
        <v>38301</v>
      </c>
      <c r="Q187" s="2">
        <v>241638</v>
      </c>
    </row>
    <row r="188" spans="1:17" x14ac:dyDescent="0.25">
      <c r="A188" t="s">
        <v>106</v>
      </c>
      <c r="B188" t="s">
        <v>107</v>
      </c>
      <c r="C188" s="1"/>
      <c r="D188" s="7"/>
      <c r="E188" s="7"/>
      <c r="F188" s="7"/>
      <c r="G188" s="2"/>
      <c r="H188" s="2">
        <f>VLOOKUP(A188,VAL!$A$3:$F$298,3,FALSE)</f>
        <v>10537658</v>
      </c>
      <c r="I188" s="2">
        <v>10537658</v>
      </c>
      <c r="J188" s="2">
        <v>7120879639</v>
      </c>
      <c r="K188" s="2">
        <v>7345562635.284235</v>
      </c>
      <c r="L188" s="2">
        <v>7921021558.4380236</v>
      </c>
      <c r="M188" s="2">
        <v>8743000553.2908001</v>
      </c>
      <c r="N188" s="2">
        <v>9700537947.6750412</v>
      </c>
      <c r="O188" s="2">
        <v>5425460.040000001</v>
      </c>
      <c r="P188" t="str">
        <f t="shared" si="8"/>
        <v>11001</v>
      </c>
      <c r="Q188" s="2">
        <v>11750240</v>
      </c>
    </row>
    <row r="189" spans="1:17" x14ac:dyDescent="0.25">
      <c r="A189" t="s">
        <v>321</v>
      </c>
      <c r="B189" t="s">
        <v>322</v>
      </c>
      <c r="C189" s="1"/>
      <c r="D189" s="7"/>
      <c r="E189" s="7"/>
      <c r="F189" s="7"/>
      <c r="G189" s="2"/>
      <c r="H189" s="2">
        <f>VLOOKUP(A189,VAL!$A$3:$F$298,3,FALSE)</f>
        <v>664000</v>
      </c>
      <c r="I189" s="2">
        <v>664000</v>
      </c>
      <c r="J189" s="2">
        <v>205593001</v>
      </c>
      <c r="K189" s="2">
        <v>192839560.74196646</v>
      </c>
      <c r="L189" s="2">
        <v>194782765.00816864</v>
      </c>
      <c r="M189" s="2">
        <v>191633073.12103847</v>
      </c>
      <c r="N189" s="2">
        <v>187434531.67793617</v>
      </c>
      <c r="O189" s="2">
        <v>81038.44</v>
      </c>
      <c r="P189" t="str">
        <f t="shared" si="8"/>
        <v>24122</v>
      </c>
      <c r="Q189" s="2">
        <v>314603.2</v>
      </c>
    </row>
    <row r="190" spans="1:17" x14ac:dyDescent="0.25">
      <c r="A190" t="s">
        <v>16</v>
      </c>
      <c r="B190" t="s">
        <v>17</v>
      </c>
      <c r="C190" s="1"/>
      <c r="D190" s="7"/>
      <c r="E190" s="7"/>
      <c r="F190" s="7"/>
      <c r="G190" s="2"/>
      <c r="H190" s="2">
        <f>VLOOKUP(A190,VAL!$A$3:$F$298,3,FALSE)</f>
        <v>314807</v>
      </c>
      <c r="I190" s="2">
        <v>314807</v>
      </c>
      <c r="J190" s="2">
        <v>499438129</v>
      </c>
      <c r="K190" s="2">
        <v>535559116.40159345</v>
      </c>
      <c r="L190" s="2">
        <v>546491503.73791099</v>
      </c>
      <c r="M190" s="2">
        <v>587728620.97672665</v>
      </c>
      <c r="N190" s="2">
        <v>581690802.87247896</v>
      </c>
      <c r="O190" s="2">
        <v>0</v>
      </c>
      <c r="P190" t="str">
        <f t="shared" si="8"/>
        <v>03050</v>
      </c>
      <c r="Q190" s="2">
        <v>142052.82079999999</v>
      </c>
    </row>
    <row r="191" spans="1:17" x14ac:dyDescent="0.25">
      <c r="A191" t="s">
        <v>275</v>
      </c>
      <c r="B191" t="s">
        <v>276</v>
      </c>
      <c r="C191" s="1"/>
      <c r="D191" s="7"/>
      <c r="E191" s="7"/>
      <c r="F191" s="7"/>
      <c r="G191" s="2"/>
      <c r="H191" s="2">
        <f>VLOOKUP(A191,VAL!$A$3:$F$298,3,FALSE)</f>
        <v>350000</v>
      </c>
      <c r="I191" s="2">
        <v>350000</v>
      </c>
      <c r="J191" s="2">
        <v>215859329</v>
      </c>
      <c r="K191" s="2">
        <v>198719113.3730436</v>
      </c>
      <c r="L191" s="2">
        <v>201714151.32872567</v>
      </c>
      <c r="M191" s="2">
        <v>202127455.12429351</v>
      </c>
      <c r="N191" s="2">
        <v>205910905.801474</v>
      </c>
      <c r="O191" s="2">
        <v>78538.880000000005</v>
      </c>
      <c r="P191" t="str">
        <f t="shared" si="8"/>
        <v>21301</v>
      </c>
      <c r="Q191" s="2">
        <v>227424</v>
      </c>
    </row>
    <row r="192" spans="1:17" x14ac:dyDescent="0.25">
      <c r="A192" t="s">
        <v>365</v>
      </c>
      <c r="B192" t="s">
        <v>366</v>
      </c>
      <c r="C192" s="1"/>
      <c r="D192" s="7"/>
      <c r="E192" s="7"/>
      <c r="F192" s="7"/>
      <c r="G192" s="2"/>
      <c r="H192" s="2">
        <f>VLOOKUP(A192,VAL!$A$3:$F$298,3,FALSE)</f>
        <v>26750000</v>
      </c>
      <c r="I192" s="2">
        <v>26750000</v>
      </c>
      <c r="J192" s="2">
        <v>14154638131</v>
      </c>
      <c r="K192" s="2">
        <v>15008205489.15715</v>
      </c>
      <c r="L192" s="2">
        <v>15606145027.682024</v>
      </c>
      <c r="M192" s="2">
        <v>16272627438.101995</v>
      </c>
      <c r="N192" s="2">
        <v>16813374847.544899</v>
      </c>
      <c r="O192" s="2">
        <v>0</v>
      </c>
      <c r="P192" t="str">
        <f t="shared" si="8"/>
        <v>27401</v>
      </c>
      <c r="Q192" s="2">
        <v>12010830</v>
      </c>
    </row>
    <row r="193" spans="1:17" x14ac:dyDescent="0.25">
      <c r="A193" t="s">
        <v>307</v>
      </c>
      <c r="B193" t="s">
        <v>308</v>
      </c>
      <c r="C193" s="1"/>
      <c r="D193" s="7"/>
      <c r="E193" s="7"/>
      <c r="F193" s="7"/>
      <c r="G193" s="2"/>
      <c r="H193" s="2">
        <f>VLOOKUP(A193,VAL!$A$3:$F$298,3,FALSE)</f>
        <v>2641258</v>
      </c>
      <c r="I193" s="2">
        <v>2641258</v>
      </c>
      <c r="J193" s="2">
        <v>1479466585</v>
      </c>
      <c r="K193" s="2">
        <v>1398469138.6919003</v>
      </c>
      <c r="L193" s="2">
        <v>1437717422.4100382</v>
      </c>
      <c r="M193" s="2">
        <v>1508406495.5377421</v>
      </c>
      <c r="N193" s="2">
        <v>1553964767.7993519</v>
      </c>
      <c r="O193" s="2">
        <v>0</v>
      </c>
      <c r="P193" t="str">
        <f t="shared" si="8"/>
        <v>23402</v>
      </c>
      <c r="Q193" s="2">
        <v>1251428.0404000001</v>
      </c>
    </row>
    <row r="194" spans="1:17" x14ac:dyDescent="0.25">
      <c r="A194" t="s">
        <v>114</v>
      </c>
      <c r="B194" t="s">
        <v>115</v>
      </c>
      <c r="C194" s="1"/>
      <c r="D194" s="7"/>
      <c r="E194" s="7"/>
      <c r="F194" s="7"/>
      <c r="G194" s="2"/>
      <c r="H194" s="2">
        <f>VLOOKUP(A194,VAL!$A$3:$F$298,3,FALSE)</f>
        <v>1080000</v>
      </c>
      <c r="I194" s="2">
        <v>800500</v>
      </c>
      <c r="J194" s="2">
        <v>615728751</v>
      </c>
      <c r="K194" s="2">
        <v>724025304.1175406</v>
      </c>
      <c r="L194" s="2">
        <v>768694181.52011406</v>
      </c>
      <c r="M194" s="2">
        <v>808292679.61820304</v>
      </c>
      <c r="N194" s="2">
        <v>855659832.16523445</v>
      </c>
      <c r="O194" s="2">
        <v>0</v>
      </c>
      <c r="P194" t="str">
        <f t="shared" si="8"/>
        <v>12110</v>
      </c>
      <c r="Q194" s="2">
        <v>511704</v>
      </c>
    </row>
    <row r="195" spans="1:17" x14ac:dyDescent="0.25">
      <c r="A195" t="s">
        <v>40</v>
      </c>
      <c r="B195" t="s">
        <v>41</v>
      </c>
      <c r="C195" s="1"/>
      <c r="D195" s="7"/>
      <c r="E195" s="7"/>
      <c r="F195" s="7"/>
      <c r="G195" s="2"/>
      <c r="H195" s="2">
        <f>VLOOKUP(A195,VAL!$A$3:$F$298,3,FALSE)</f>
        <v>9100000</v>
      </c>
      <c r="I195" s="2">
        <v>9100000</v>
      </c>
      <c r="J195" s="2">
        <v>3337106011.5</v>
      </c>
      <c r="K195" s="2">
        <v>3358099087.9560127</v>
      </c>
      <c r="L195" s="2">
        <v>3528834361.1223736</v>
      </c>
      <c r="M195" s="2">
        <v>3674156223.5793428</v>
      </c>
      <c r="N195" s="2">
        <v>3726900992.5317364</v>
      </c>
      <c r="O195" s="2">
        <v>429832.20000000007</v>
      </c>
      <c r="P195" t="str">
        <f t="shared" ref="P195:P258" si="9">A195</f>
        <v>05121</v>
      </c>
      <c r="Q195" s="2">
        <v>4311580</v>
      </c>
    </row>
    <row r="196" spans="1:17" x14ac:dyDescent="0.25">
      <c r="A196" t="s">
        <v>176</v>
      </c>
      <c r="B196" t="s">
        <v>177</v>
      </c>
      <c r="C196" s="1"/>
      <c r="D196" s="7"/>
      <c r="E196" s="7"/>
      <c r="F196" s="7"/>
      <c r="G196" s="2"/>
      <c r="H196" s="2">
        <f>VLOOKUP(A196,VAL!$A$3:$F$298,3,FALSE)</f>
        <v>3880000</v>
      </c>
      <c r="I196" s="2">
        <v>2871606.02</v>
      </c>
      <c r="J196" s="2">
        <v>2704402190</v>
      </c>
      <c r="K196" s="2">
        <v>2784035666.7788882</v>
      </c>
      <c r="L196" s="2">
        <v>2923563016.4813108</v>
      </c>
      <c r="M196" s="2">
        <v>3189061609.0842257</v>
      </c>
      <c r="N196" s="2">
        <v>3332968740.7650418</v>
      </c>
      <c r="O196" s="2">
        <v>0</v>
      </c>
      <c r="P196" t="str">
        <f t="shared" si="9"/>
        <v>16050</v>
      </c>
      <c r="Q196" s="2">
        <v>1767274</v>
      </c>
    </row>
    <row r="197" spans="1:17" x14ac:dyDescent="0.25">
      <c r="A197" t="s">
        <v>517</v>
      </c>
      <c r="B197" t="s">
        <v>518</v>
      </c>
      <c r="C197" s="1"/>
      <c r="D197" s="7"/>
      <c r="E197" s="7"/>
      <c r="F197" s="7"/>
      <c r="G197" s="2"/>
      <c r="H197" s="2">
        <f>VLOOKUP(A197,VAL!$A$3:$F$298,3,FALSE)</f>
        <v>560600</v>
      </c>
      <c r="I197" s="2">
        <v>560600</v>
      </c>
      <c r="J197" s="2">
        <v>382612670</v>
      </c>
      <c r="K197" s="2">
        <v>429735030.94831812</v>
      </c>
      <c r="L197" s="2">
        <v>458192666.38411272</v>
      </c>
      <c r="M197" s="2">
        <v>478797005.84318846</v>
      </c>
      <c r="N197" s="2">
        <v>483990770.85095435</v>
      </c>
      <c r="O197" s="2">
        <v>5932.64</v>
      </c>
      <c r="P197" t="str">
        <f t="shared" si="9"/>
        <v>36402</v>
      </c>
      <c r="Q197" s="2">
        <v>307970</v>
      </c>
    </row>
    <row r="198" spans="1:17" x14ac:dyDescent="0.25">
      <c r="A198" t="s">
        <v>22</v>
      </c>
      <c r="B198" t="s">
        <v>23</v>
      </c>
      <c r="C198" s="1"/>
      <c r="D198" s="7"/>
      <c r="E198" s="7"/>
      <c r="F198" s="7"/>
      <c r="G198" s="2"/>
      <c r="H198" s="2">
        <f>VLOOKUP(A198,VAL!$A$3:$F$298,3,FALSE)</f>
        <v>2412401</v>
      </c>
      <c r="I198" s="2">
        <v>2412401</v>
      </c>
      <c r="J198" s="2">
        <v>1562577452</v>
      </c>
      <c r="K198" s="2">
        <v>1471353670.7418423</v>
      </c>
      <c r="L198" s="2">
        <v>1571886523.7362635</v>
      </c>
      <c r="M198" s="2">
        <v>1657640987.0835023</v>
      </c>
      <c r="N198" s="2">
        <v>1676150379.0680256</v>
      </c>
      <c r="O198" s="2">
        <v>652483.72000000009</v>
      </c>
      <c r="P198" t="str">
        <f t="shared" si="9"/>
        <v>03116</v>
      </c>
      <c r="Q198" s="2">
        <v>2010437.1621999999</v>
      </c>
    </row>
    <row r="199" spans="1:17" x14ac:dyDescent="0.25">
      <c r="A199" t="s">
        <v>539</v>
      </c>
      <c r="B199" t="s">
        <v>540</v>
      </c>
      <c r="C199" s="1"/>
      <c r="D199" s="7"/>
      <c r="E199" s="7"/>
      <c r="F199" s="7"/>
      <c r="G199" s="2"/>
      <c r="H199" s="2">
        <f>VLOOKUP(A199,VAL!$A$3:$F$298,3,FALSE)</f>
        <v>5500000</v>
      </c>
      <c r="I199" s="2">
        <v>5500000</v>
      </c>
      <c r="J199" s="2">
        <v>2268633826</v>
      </c>
      <c r="K199" s="2">
        <v>2407381783.3795562</v>
      </c>
      <c r="L199" s="2">
        <v>2550040071.2237616</v>
      </c>
      <c r="M199" s="2">
        <v>2706116003.8488955</v>
      </c>
      <c r="N199" s="2">
        <v>2871957145.6197972</v>
      </c>
      <c r="O199" s="2">
        <v>147475.44</v>
      </c>
      <c r="P199" t="str">
        <f t="shared" si="9"/>
        <v>38267</v>
      </c>
      <c r="Q199" s="2">
        <v>2511140</v>
      </c>
    </row>
    <row r="200" spans="1:17" x14ac:dyDescent="0.25">
      <c r="A200" t="s">
        <v>349</v>
      </c>
      <c r="B200" t="s">
        <v>350</v>
      </c>
      <c r="C200" s="1"/>
      <c r="D200" s="7"/>
      <c r="E200" s="7"/>
      <c r="F200" s="7"/>
      <c r="G200" s="2"/>
      <c r="H200" s="2">
        <f>VLOOKUP(A200,VAL!$A$3:$F$298,3,FALSE)</f>
        <v>31500000</v>
      </c>
      <c r="I200" s="2">
        <v>31500000</v>
      </c>
      <c r="J200" s="2">
        <v>17355158304</v>
      </c>
      <c r="K200" s="2">
        <v>18386407933.636517</v>
      </c>
      <c r="L200" s="2">
        <v>19081669801.635815</v>
      </c>
      <c r="M200" s="2">
        <v>19664817431.567043</v>
      </c>
      <c r="N200" s="2">
        <v>20511678501.917015</v>
      </c>
      <c r="O200" s="2">
        <v>3093399.12</v>
      </c>
      <c r="P200" t="str">
        <f t="shared" si="9"/>
        <v>27003</v>
      </c>
      <c r="Q200" s="2">
        <v>25632580</v>
      </c>
    </row>
    <row r="201" spans="1:17" x14ac:dyDescent="0.25">
      <c r="A201" t="s">
        <v>168</v>
      </c>
      <c r="B201" t="s">
        <v>169</v>
      </c>
      <c r="C201" s="1"/>
      <c r="D201" s="7"/>
      <c r="E201" s="7"/>
      <c r="F201" s="7"/>
      <c r="G201" s="2"/>
      <c r="H201" s="2">
        <f>VLOOKUP(A201,VAL!$A$3:$F$298,3,FALSE)</f>
        <v>75000</v>
      </c>
      <c r="I201" s="2">
        <v>66702.98</v>
      </c>
      <c r="J201" s="2">
        <v>61603935</v>
      </c>
      <c r="K201" s="2">
        <v>44758601.578046374</v>
      </c>
      <c r="L201" s="2">
        <v>44843854.128299773</v>
      </c>
      <c r="M201" s="2">
        <v>45517762.176184632</v>
      </c>
      <c r="N201" s="2">
        <v>45803224.821397617</v>
      </c>
      <c r="O201" s="2">
        <v>15244.600000000002</v>
      </c>
      <c r="P201" t="str">
        <f t="shared" si="9"/>
        <v>16020</v>
      </c>
      <c r="Q201" s="2">
        <v>35535</v>
      </c>
    </row>
    <row r="202" spans="1:17" x14ac:dyDescent="0.25">
      <c r="A202" t="s">
        <v>172</v>
      </c>
      <c r="B202" t="s">
        <v>173</v>
      </c>
      <c r="C202" s="1"/>
      <c r="D202" s="7"/>
      <c r="E202" s="7"/>
      <c r="F202" s="7"/>
      <c r="G202" s="2"/>
      <c r="H202" s="2">
        <f>VLOOKUP(A202,VAL!$A$3:$F$298,3,FALSE)</f>
        <v>561915</v>
      </c>
      <c r="I202" s="2">
        <v>567899.71</v>
      </c>
      <c r="J202" s="2">
        <v>374791084</v>
      </c>
      <c r="K202" s="2">
        <v>360108924.7342841</v>
      </c>
      <c r="L202" s="2">
        <v>360925354.31098449</v>
      </c>
      <c r="M202" s="2">
        <v>370791265.32092333</v>
      </c>
      <c r="N202" s="2">
        <v>377931189.4558149</v>
      </c>
      <c r="O202" s="2">
        <v>95639.6</v>
      </c>
      <c r="P202" t="str">
        <f t="shared" si="9"/>
        <v>16048</v>
      </c>
      <c r="Q202" s="2">
        <v>261014.99859999999</v>
      </c>
    </row>
    <row r="203" spans="1:17" x14ac:dyDescent="0.25">
      <c r="A203" t="s">
        <v>48</v>
      </c>
      <c r="B203" t="s">
        <v>49</v>
      </c>
      <c r="C203" s="1"/>
      <c r="D203" s="7"/>
      <c r="E203" s="7"/>
      <c r="F203" s="7"/>
      <c r="G203" s="2"/>
      <c r="H203" s="2">
        <f>VLOOKUP(A203,VAL!$A$3:$F$298,3,FALSE)</f>
        <v>714304</v>
      </c>
      <c r="I203" s="2">
        <v>714304</v>
      </c>
      <c r="J203" s="2">
        <v>470983958.5</v>
      </c>
      <c r="K203" s="2">
        <v>467372594.58945572</v>
      </c>
      <c r="L203" s="2">
        <v>468704180.95324111</v>
      </c>
      <c r="M203" s="2">
        <v>483039160.07448494</v>
      </c>
      <c r="N203" s="2">
        <v>486716698.21460015</v>
      </c>
      <c r="O203" s="2">
        <v>1032247.1600000001</v>
      </c>
      <c r="P203" t="str">
        <f t="shared" si="9"/>
        <v>05402</v>
      </c>
      <c r="Q203" s="2">
        <v>338437.2352</v>
      </c>
    </row>
    <row r="204" spans="1:17" x14ac:dyDescent="0.25">
      <c r="A204" t="s">
        <v>150</v>
      </c>
      <c r="B204" t="s">
        <v>151</v>
      </c>
      <c r="C204" s="1"/>
      <c r="D204" s="7"/>
      <c r="E204" s="7"/>
      <c r="F204" s="7"/>
      <c r="G204" s="2"/>
      <c r="H204" s="2">
        <f>VLOOKUP(A204,VAL!$A$3:$F$298,3,FALSE)</f>
        <v>204509</v>
      </c>
      <c r="I204" s="2">
        <v>204509</v>
      </c>
      <c r="J204" s="2">
        <v>146487888</v>
      </c>
      <c r="K204" s="2">
        <v>144358921.18257114</v>
      </c>
      <c r="L204" s="2">
        <v>148466891.76355237</v>
      </c>
      <c r="M204" s="2">
        <v>150228115.42469084</v>
      </c>
      <c r="N204" s="2">
        <v>152644019.46109051</v>
      </c>
      <c r="O204" s="2">
        <v>65039.8</v>
      </c>
      <c r="P204" t="str">
        <f t="shared" si="9"/>
        <v>14097</v>
      </c>
      <c r="Q204" s="2">
        <v>260590</v>
      </c>
    </row>
    <row r="205" spans="1:17" x14ac:dyDescent="0.25">
      <c r="A205" t="s">
        <v>118</v>
      </c>
      <c r="B205" t="s">
        <v>119</v>
      </c>
      <c r="C205" s="1"/>
      <c r="D205" s="7"/>
      <c r="E205" s="7"/>
      <c r="F205" s="7"/>
      <c r="G205" s="2"/>
      <c r="H205" s="2">
        <f>VLOOKUP(A205,VAL!$A$3:$F$298,3,FALSE)</f>
        <v>8460547</v>
      </c>
      <c r="I205" s="2">
        <v>8460547</v>
      </c>
      <c r="J205" s="2">
        <v>4323519436</v>
      </c>
      <c r="K205" s="2">
        <v>5037703191.707346</v>
      </c>
      <c r="L205" s="2">
        <v>5491171216.4223042</v>
      </c>
      <c r="M205" s="2">
        <v>5938890399.8647804</v>
      </c>
      <c r="N205" s="2">
        <v>6676733142.1270294</v>
      </c>
      <c r="O205" s="2">
        <v>0</v>
      </c>
      <c r="P205" t="str">
        <f t="shared" si="9"/>
        <v>13144</v>
      </c>
      <c r="Q205" s="2">
        <v>3891851.4774000002</v>
      </c>
    </row>
    <row r="206" spans="1:17" x14ac:dyDescent="0.25">
      <c r="A206" t="s">
        <v>495</v>
      </c>
      <c r="B206" t="s">
        <v>496</v>
      </c>
      <c r="C206" s="1"/>
      <c r="D206" s="7"/>
      <c r="E206" s="7"/>
      <c r="F206" s="7"/>
      <c r="G206" s="2"/>
      <c r="H206" s="2">
        <f>VLOOKUP(A206,VAL!$A$3:$F$298,3,FALSE)</f>
        <v>1690000</v>
      </c>
      <c r="I206" s="2">
        <v>1690000</v>
      </c>
      <c r="J206" s="2">
        <v>568678713</v>
      </c>
      <c r="K206" s="2">
        <v>567058720.11679423</v>
      </c>
      <c r="L206" s="2">
        <v>602954577.80548799</v>
      </c>
      <c r="M206" s="2">
        <v>649283764.10048544</v>
      </c>
      <c r="N206" s="2">
        <v>702482419.38888443</v>
      </c>
      <c r="O206" s="2">
        <v>149356.48000000001</v>
      </c>
      <c r="P206" t="str">
        <f t="shared" si="9"/>
        <v>34307</v>
      </c>
      <c r="Q206" s="2">
        <v>800722</v>
      </c>
    </row>
    <row r="207" spans="1:17" x14ac:dyDescent="0.25">
      <c r="A207" t="s">
        <v>331</v>
      </c>
      <c r="B207" t="s">
        <v>332</v>
      </c>
      <c r="C207" s="1"/>
      <c r="D207" s="7"/>
      <c r="E207" s="7"/>
      <c r="F207" s="7"/>
      <c r="G207" s="2"/>
      <c r="H207" s="2">
        <f>VLOOKUP(A207,VAL!$A$3:$F$298,3,FALSE)</f>
        <v>860371</v>
      </c>
      <c r="I207" s="2">
        <v>860371</v>
      </c>
      <c r="J207" s="2">
        <v>243374756</v>
      </c>
      <c r="K207" s="2">
        <v>232657937.98026404</v>
      </c>
      <c r="L207" s="2">
        <v>241652651.06421944</v>
      </c>
      <c r="M207" s="2">
        <v>246226130.10680684</v>
      </c>
      <c r="N207" s="2">
        <v>250870041.04150221</v>
      </c>
      <c r="O207" s="2">
        <v>201678.40000000002</v>
      </c>
      <c r="P207" t="str">
        <f t="shared" si="9"/>
        <v>25116</v>
      </c>
      <c r="Q207" s="2">
        <v>407643.77980000002</v>
      </c>
    </row>
    <row r="208" spans="1:17" x14ac:dyDescent="0.25">
      <c r="A208" t="s">
        <v>285</v>
      </c>
      <c r="B208" t="s">
        <v>286</v>
      </c>
      <c r="C208" s="1"/>
      <c r="D208" s="7"/>
      <c r="E208" s="7"/>
      <c r="F208" s="7"/>
      <c r="G208" s="2"/>
      <c r="H208" s="2">
        <f>VLOOKUP(A208,VAL!$A$3:$F$298,3,FALSE)</f>
        <v>903098</v>
      </c>
      <c r="I208" s="2">
        <v>903098</v>
      </c>
      <c r="J208" s="2">
        <v>546475912</v>
      </c>
      <c r="K208" s="2">
        <v>574328098.03517175</v>
      </c>
      <c r="L208" s="2">
        <v>602789585.57496071</v>
      </c>
      <c r="M208" s="2">
        <v>629675886.11330724</v>
      </c>
      <c r="N208" s="2">
        <v>653121825.99906397</v>
      </c>
      <c r="O208" s="2">
        <v>61274.080000000009</v>
      </c>
      <c r="P208" t="str">
        <f t="shared" si="9"/>
        <v>22009</v>
      </c>
      <c r="Q208" s="2">
        <v>660628.81599999999</v>
      </c>
    </row>
    <row r="209" spans="1:17" x14ac:dyDescent="0.25">
      <c r="A209" t="s">
        <v>190</v>
      </c>
      <c r="B209" t="s">
        <v>191</v>
      </c>
      <c r="C209" s="1"/>
      <c r="D209" s="7"/>
      <c r="E209" s="7"/>
      <c r="F209" s="7"/>
      <c r="G209" s="2"/>
      <c r="H209" s="2">
        <f>VLOOKUP(A209,VAL!$A$3:$F$298,3,FALSE)</f>
        <v>57151000</v>
      </c>
      <c r="I209" s="2">
        <v>57151000</v>
      </c>
      <c r="J209" s="2">
        <v>25700576865</v>
      </c>
      <c r="K209" s="2">
        <v>25769724899.897755</v>
      </c>
      <c r="L209" s="2">
        <v>26397349123.28907</v>
      </c>
      <c r="M209" s="2">
        <v>26997813852.669277</v>
      </c>
      <c r="N209" s="2">
        <v>27386938604.98756</v>
      </c>
      <c r="O209" s="2">
        <v>0</v>
      </c>
      <c r="P209" t="str">
        <f t="shared" si="9"/>
        <v>17403</v>
      </c>
      <c r="Q209" s="2">
        <v>24960026.1118</v>
      </c>
    </row>
    <row r="210" spans="1:17" x14ac:dyDescent="0.25">
      <c r="A210" t="s">
        <v>104</v>
      </c>
      <c r="B210" t="s">
        <v>105</v>
      </c>
      <c r="C210" s="1"/>
      <c r="D210" s="7"/>
      <c r="E210" s="7"/>
      <c r="F210" s="7"/>
      <c r="G210" s="2"/>
      <c r="H210" s="2">
        <f>VLOOKUP(A210,VAL!$A$3:$F$298,3,FALSE)</f>
        <v>450000</v>
      </c>
      <c r="I210" s="2">
        <v>450000</v>
      </c>
      <c r="J210" s="2">
        <v>302282286.96499664</v>
      </c>
      <c r="K210" s="2">
        <v>308215435.84451681</v>
      </c>
      <c r="L210" s="2">
        <v>324334858.11404163</v>
      </c>
      <c r="M210" s="2">
        <v>328883342.63865578</v>
      </c>
      <c r="N210" s="2">
        <v>341293741.60989219</v>
      </c>
      <c r="O210" s="2">
        <v>61330.920000000006</v>
      </c>
      <c r="P210" t="str">
        <f t="shared" si="9"/>
        <v>10309</v>
      </c>
      <c r="Q210" s="2">
        <v>236663.1</v>
      </c>
    </row>
    <row r="211" spans="1:17" x14ac:dyDescent="0.25">
      <c r="A211" t="s">
        <v>24</v>
      </c>
      <c r="B211" t="s">
        <v>25</v>
      </c>
      <c r="C211" s="1"/>
      <c r="D211" s="7"/>
      <c r="E211" s="7"/>
      <c r="F211" s="7"/>
      <c r="G211" s="2"/>
      <c r="H211" s="2">
        <f>VLOOKUP(A211,VAL!$A$3:$F$298,3,FALSE)</f>
        <v>23000000</v>
      </c>
      <c r="I211" s="2">
        <v>23000000</v>
      </c>
      <c r="J211" s="2">
        <v>8308457040</v>
      </c>
      <c r="K211" s="2">
        <v>7987889907.9431829</v>
      </c>
      <c r="L211" s="2">
        <v>8465284607.8490896</v>
      </c>
      <c r="M211" s="2">
        <v>8961178936.9501553</v>
      </c>
      <c r="N211" s="2">
        <v>9339528615.7050629</v>
      </c>
      <c r="O211" s="2">
        <v>1981383.8800000001</v>
      </c>
      <c r="P211" t="str">
        <f t="shared" si="9"/>
        <v>03400</v>
      </c>
      <c r="Q211" s="2">
        <v>12034520</v>
      </c>
    </row>
    <row r="212" spans="1:17" x14ac:dyDescent="0.25">
      <c r="A212" t="s">
        <v>66</v>
      </c>
      <c r="B212" t="s">
        <v>67</v>
      </c>
      <c r="C212" s="1"/>
      <c r="D212" s="7"/>
      <c r="E212" s="7"/>
      <c r="F212" s="7"/>
      <c r="G212" s="2"/>
      <c r="H212" s="2">
        <f>VLOOKUP(A212,VAL!$A$3:$F$298,3,FALSE)</f>
        <v>7572923</v>
      </c>
      <c r="I212" s="2">
        <v>5400000</v>
      </c>
      <c r="J212" s="2">
        <v>3459003443</v>
      </c>
      <c r="K212" s="2">
        <v>3574599854.0437593</v>
      </c>
      <c r="L212" s="2">
        <v>3745588641.0020747</v>
      </c>
      <c r="M212" s="2">
        <v>3887298841.5793405</v>
      </c>
      <c r="N212" s="2">
        <v>4144976432.2226067</v>
      </c>
      <c r="O212" s="2">
        <v>0</v>
      </c>
      <c r="P212" t="str">
        <f t="shared" si="9"/>
        <v>06122</v>
      </c>
      <c r="Q212" s="2">
        <v>3162265.3355999999</v>
      </c>
    </row>
    <row r="213" spans="1:17" x14ac:dyDescent="0.25">
      <c r="A213" t="s">
        <v>8</v>
      </c>
      <c r="B213" t="s">
        <v>9</v>
      </c>
      <c r="C213" s="1"/>
      <c r="D213" s="7"/>
      <c r="E213" s="7"/>
      <c r="F213" s="7"/>
      <c r="G213" s="2"/>
      <c r="H213" s="2">
        <f>VLOOKUP(A213,VAL!$A$3:$F$298,3,FALSE)</f>
        <v>596719</v>
      </c>
      <c r="I213" s="2">
        <v>596719</v>
      </c>
      <c r="J213" s="2">
        <v>380326008</v>
      </c>
      <c r="K213" s="2">
        <v>389054462.8940261</v>
      </c>
      <c r="L213" s="2">
        <v>392657650.30743295</v>
      </c>
      <c r="M213" s="2">
        <v>410301234.71230531</v>
      </c>
      <c r="N213" s="2">
        <v>430465957.75526565</v>
      </c>
      <c r="O213" s="2">
        <v>29942.920000000002</v>
      </c>
      <c r="P213" t="str">
        <f t="shared" si="9"/>
        <v>01160</v>
      </c>
      <c r="Q213" s="2">
        <v>491906.26699999999</v>
      </c>
    </row>
    <row r="214" spans="1:17" x14ac:dyDescent="0.25">
      <c r="A214" t="s">
        <v>461</v>
      </c>
      <c r="B214" t="s">
        <v>462</v>
      </c>
      <c r="C214" s="1"/>
      <c r="D214" s="7"/>
      <c r="E214" s="7"/>
      <c r="F214" s="7"/>
      <c r="G214" s="2"/>
      <c r="H214" s="2">
        <f>VLOOKUP(A214,VAL!$A$3:$F$298,3,FALSE)</f>
        <v>1664500</v>
      </c>
      <c r="I214" s="2">
        <v>1664500</v>
      </c>
      <c r="J214" s="2">
        <v>1100572376</v>
      </c>
      <c r="K214" s="2">
        <v>1091818411.5894475</v>
      </c>
      <c r="L214" s="2">
        <v>1101384970.1358442</v>
      </c>
      <c r="M214" s="2">
        <v>1166324077.1554079</v>
      </c>
      <c r="N214" s="2">
        <v>1201103032.9757488</v>
      </c>
      <c r="O214" s="2">
        <v>255859.24000000002</v>
      </c>
      <c r="P214" t="str">
        <f t="shared" si="9"/>
        <v>32416</v>
      </c>
      <c r="Q214" s="2">
        <v>1379231.8</v>
      </c>
    </row>
    <row r="215" spans="1:17" x14ac:dyDescent="0.25">
      <c r="A215" t="s">
        <v>197</v>
      </c>
      <c r="B215" t="s">
        <v>198</v>
      </c>
      <c r="C215" s="1"/>
      <c r="D215" s="7"/>
      <c r="E215" s="7"/>
      <c r="F215" s="7"/>
      <c r="G215" s="2"/>
      <c r="H215" s="2">
        <f>VLOOKUP(A215,VAL!$A$3:$F$298,3,FALSE)</f>
        <v>8450000</v>
      </c>
      <c r="I215" s="2">
        <v>8450000</v>
      </c>
      <c r="J215" s="2">
        <v>4348263360</v>
      </c>
      <c r="K215" s="2">
        <v>4630678214.9266329</v>
      </c>
      <c r="L215" s="2">
        <v>4768127792.3369589</v>
      </c>
      <c r="M215" s="2">
        <v>5045846109.5635176</v>
      </c>
      <c r="N215" s="2">
        <v>5139485082.2222309</v>
      </c>
      <c r="O215" s="2">
        <v>0</v>
      </c>
      <c r="P215" t="str">
        <f t="shared" si="9"/>
        <v>17407</v>
      </c>
      <c r="Q215" s="2">
        <v>4264200</v>
      </c>
    </row>
    <row r="216" spans="1:17" x14ac:dyDescent="0.25">
      <c r="A216" t="s">
        <v>499</v>
      </c>
      <c r="B216" t="s">
        <v>500</v>
      </c>
      <c r="C216" s="1"/>
      <c r="D216" s="7"/>
      <c r="E216" s="7"/>
      <c r="F216" s="7"/>
      <c r="G216" s="2"/>
      <c r="H216" s="2">
        <f>VLOOKUP(A216,VAL!$A$3:$F$298,3,FALSE)</f>
        <v>4119985</v>
      </c>
      <c r="I216" s="2">
        <v>4119985</v>
      </c>
      <c r="J216" s="2">
        <v>1233794726</v>
      </c>
      <c r="K216" s="2">
        <v>1292325138.5168867</v>
      </c>
      <c r="L216" s="2">
        <v>1403967557.5594606</v>
      </c>
      <c r="M216" s="2">
        <v>1488425077.5063117</v>
      </c>
      <c r="N216" s="2">
        <v>1596669745.2008007</v>
      </c>
      <c r="O216" s="2">
        <v>574460.60000000009</v>
      </c>
      <c r="P216" t="str">
        <f t="shared" si="9"/>
        <v>34401</v>
      </c>
      <c r="Q216" s="2">
        <v>1910889.8870000001</v>
      </c>
    </row>
    <row r="217" spans="1:17" x14ac:dyDescent="0.25">
      <c r="A217" t="s">
        <v>249</v>
      </c>
      <c r="B217" t="s">
        <v>250</v>
      </c>
      <c r="C217" s="1"/>
      <c r="D217" s="7"/>
      <c r="E217" s="7"/>
      <c r="F217" s="7"/>
      <c r="G217" s="2"/>
      <c r="H217" s="2">
        <f>VLOOKUP(A217,VAL!$A$3:$F$298,3,FALSE)</f>
        <v>60000</v>
      </c>
      <c r="I217" s="2">
        <v>60000</v>
      </c>
      <c r="J217" s="2">
        <v>153471497</v>
      </c>
      <c r="K217" s="2">
        <v>147467094.34905127</v>
      </c>
      <c r="L217" s="2">
        <v>148027376.6374971</v>
      </c>
      <c r="M217" s="2">
        <v>144807404.4335511</v>
      </c>
      <c r="N217" s="2">
        <v>139479986.30529603</v>
      </c>
      <c r="O217" s="2">
        <v>0</v>
      </c>
      <c r="P217" t="str">
        <f t="shared" si="9"/>
        <v>20403</v>
      </c>
      <c r="Q217" s="2">
        <v>28428</v>
      </c>
    </row>
    <row r="218" spans="1:17" x14ac:dyDescent="0.25">
      <c r="A218" t="s">
        <v>553</v>
      </c>
      <c r="B218" t="s">
        <v>554</v>
      </c>
      <c r="C218" s="1"/>
      <c r="D218" s="7"/>
      <c r="E218" s="7"/>
      <c r="F218" s="7"/>
      <c r="G218" s="2"/>
      <c r="H218" s="2">
        <f>VLOOKUP(A218,VAL!$A$3:$F$298,3,FALSE)</f>
        <v>305000</v>
      </c>
      <c r="I218" s="2">
        <v>305000</v>
      </c>
      <c r="J218" s="2">
        <v>174834804</v>
      </c>
      <c r="K218" s="2">
        <v>178501506.96982005</v>
      </c>
      <c r="L218" s="2">
        <v>183398765.93906167</v>
      </c>
      <c r="M218" s="2">
        <v>186764608.19656524</v>
      </c>
      <c r="N218" s="2">
        <v>186328297.41630358</v>
      </c>
      <c r="O218" s="2">
        <v>47135.76</v>
      </c>
      <c r="P218" t="str">
        <f t="shared" si="9"/>
        <v>38320</v>
      </c>
      <c r="Q218" s="2">
        <v>281911</v>
      </c>
    </row>
    <row r="219" spans="1:17" x14ac:dyDescent="0.25">
      <c r="A219" t="s">
        <v>126</v>
      </c>
      <c r="B219" t="s">
        <v>127</v>
      </c>
      <c r="C219" s="1"/>
      <c r="D219" s="7"/>
      <c r="E219" s="7"/>
      <c r="F219" s="7"/>
      <c r="G219" s="2"/>
      <c r="H219" s="2">
        <f>VLOOKUP(A219,VAL!$A$3:$F$298,3,FALSE)</f>
        <v>1370000</v>
      </c>
      <c r="I219" s="2">
        <v>1370000</v>
      </c>
      <c r="J219" s="2">
        <v>806138081</v>
      </c>
      <c r="K219" s="2">
        <v>932860879.01745987</v>
      </c>
      <c r="L219" s="2">
        <v>1042511109.1340755</v>
      </c>
      <c r="M219" s="2">
        <v>1128717803.3378396</v>
      </c>
      <c r="N219" s="2">
        <v>1265947925.1675699</v>
      </c>
      <c r="O219" s="2">
        <v>466548.32000000007</v>
      </c>
      <c r="P219" t="str">
        <f t="shared" si="9"/>
        <v>13160</v>
      </c>
      <c r="Q219" s="2">
        <v>649106</v>
      </c>
    </row>
    <row r="220" spans="1:17" x14ac:dyDescent="0.25">
      <c r="A220" t="s">
        <v>383</v>
      </c>
      <c r="B220" t="s">
        <v>384</v>
      </c>
      <c r="C220" s="1"/>
      <c r="D220" s="7"/>
      <c r="E220" s="7"/>
      <c r="F220" s="7"/>
      <c r="G220" s="2"/>
      <c r="H220" s="2">
        <f>VLOOKUP(A220,VAL!$A$3:$F$298,3,FALSE)</f>
        <v>2426500</v>
      </c>
      <c r="I220" s="2">
        <v>1899800</v>
      </c>
      <c r="J220" s="2">
        <v>3455262699</v>
      </c>
      <c r="K220" s="2">
        <v>3395204790.5228076</v>
      </c>
      <c r="L220" s="2">
        <v>3647046706.4863071</v>
      </c>
      <c r="M220" s="2">
        <v>3812068394.9897203</v>
      </c>
      <c r="N220" s="2">
        <v>4013515893.558784</v>
      </c>
      <c r="O220" s="2">
        <v>0</v>
      </c>
      <c r="P220" t="str">
        <f t="shared" si="9"/>
        <v>28149</v>
      </c>
      <c r="Q220" s="2">
        <v>1089740</v>
      </c>
    </row>
    <row r="221" spans="1:17" x14ac:dyDescent="0.25">
      <c r="A221" t="s">
        <v>154</v>
      </c>
      <c r="B221" t="s">
        <v>155</v>
      </c>
      <c r="C221" s="1"/>
      <c r="D221" s="7"/>
      <c r="E221" s="7"/>
      <c r="F221" s="7"/>
      <c r="G221" s="2"/>
      <c r="H221" s="2">
        <f>VLOOKUP(A221,VAL!$A$3:$F$298,3,FALSE)</f>
        <v>80000</v>
      </c>
      <c r="I221" s="2">
        <v>80000</v>
      </c>
      <c r="J221" s="2">
        <v>47973943</v>
      </c>
      <c r="K221" s="2">
        <v>41262627.806187391</v>
      </c>
      <c r="L221" s="2">
        <v>42555644.209075972</v>
      </c>
      <c r="M221" s="2">
        <v>41920772.52648332</v>
      </c>
      <c r="N221" s="2">
        <v>41886451.836555496</v>
      </c>
      <c r="O221" s="2">
        <v>31830.960000000003</v>
      </c>
      <c r="P221" t="str">
        <f t="shared" si="9"/>
        <v>14104</v>
      </c>
      <c r="Q221" s="2">
        <v>37904</v>
      </c>
    </row>
    <row r="222" spans="1:17" x14ac:dyDescent="0.25">
      <c r="A222" t="s">
        <v>178</v>
      </c>
      <c r="B222" t="s">
        <v>179</v>
      </c>
      <c r="C222" s="1"/>
      <c r="D222" s="7"/>
      <c r="E222" s="7"/>
      <c r="F222" s="7"/>
      <c r="G222" s="2"/>
      <c r="H222" s="2">
        <f>VLOOKUP(A222,VAL!$A$3:$F$298,3,FALSE)</f>
        <v>278600000</v>
      </c>
      <c r="I222" s="2">
        <v>278600000</v>
      </c>
      <c r="J222" s="2">
        <v>244342237051</v>
      </c>
      <c r="K222" s="2">
        <v>258869984624.6488</v>
      </c>
      <c r="L222" s="2">
        <v>273881273301.64279</v>
      </c>
      <c r="M222" s="2">
        <v>287138419942.18164</v>
      </c>
      <c r="N222" s="2">
        <v>304334962863.86194</v>
      </c>
      <c r="O222" s="2">
        <v>0</v>
      </c>
      <c r="P222" t="str">
        <f t="shared" si="9"/>
        <v>17001</v>
      </c>
      <c r="Q222" s="2">
        <v>110568792.32179999</v>
      </c>
    </row>
    <row r="223" spans="1:17" x14ac:dyDescent="0.25">
      <c r="A223" t="s">
        <v>389</v>
      </c>
      <c r="B223" t="s">
        <v>390</v>
      </c>
      <c r="C223" s="1"/>
      <c r="D223" s="7"/>
      <c r="E223" s="7"/>
      <c r="F223" s="7"/>
      <c r="G223" s="2"/>
      <c r="H223" s="2">
        <f>VLOOKUP(A223,VAL!$A$3:$F$298,3,FALSE)</f>
        <v>12046115</v>
      </c>
      <c r="I223" s="2">
        <v>12046115</v>
      </c>
      <c r="J223" s="2">
        <v>3372770701</v>
      </c>
      <c r="K223" s="2">
        <v>3359116379.207768</v>
      </c>
      <c r="L223" s="2">
        <v>3475367047.055789</v>
      </c>
      <c r="M223" s="2">
        <v>3670314560.3450527</v>
      </c>
      <c r="N223" s="2">
        <v>3924712993.7470298</v>
      </c>
      <c r="O223" s="2">
        <v>730552.4800000001</v>
      </c>
      <c r="P223" t="str">
        <f t="shared" si="9"/>
        <v>29101</v>
      </c>
      <c r="Q223" s="2">
        <v>4832760</v>
      </c>
    </row>
    <row r="224" spans="1:17" x14ac:dyDescent="0.25">
      <c r="A224" t="s">
        <v>567</v>
      </c>
      <c r="B224" t="s">
        <v>568</v>
      </c>
      <c r="C224" s="1"/>
      <c r="D224" s="7"/>
      <c r="E224" s="7"/>
      <c r="F224" s="7"/>
      <c r="G224" s="2"/>
      <c r="H224" s="2">
        <f>VLOOKUP(A224,VAL!$A$3:$F$298,3,FALSE)</f>
        <v>5730736</v>
      </c>
      <c r="I224" s="2">
        <v>5730736</v>
      </c>
      <c r="J224" s="2">
        <v>1804048251</v>
      </c>
      <c r="K224" s="2">
        <v>1743718124.4657228</v>
      </c>
      <c r="L224" s="2">
        <v>1815383447.6725116</v>
      </c>
      <c r="M224" s="2">
        <v>1872663589.8482995</v>
      </c>
      <c r="N224" s="2">
        <v>2022682054.3792241</v>
      </c>
      <c r="O224" s="2">
        <v>875483.56</v>
      </c>
      <c r="P224" t="str">
        <f t="shared" si="9"/>
        <v>39119</v>
      </c>
      <c r="Q224" s="2">
        <v>2661983.2322</v>
      </c>
    </row>
    <row r="225" spans="1:17" x14ac:dyDescent="0.25">
      <c r="A225" t="s">
        <v>345</v>
      </c>
      <c r="B225" t="s">
        <v>346</v>
      </c>
      <c r="C225" s="1"/>
      <c r="D225" s="7"/>
      <c r="E225" s="7"/>
      <c r="F225" s="7"/>
      <c r="G225" s="2"/>
      <c r="H225" s="2">
        <f>VLOOKUP(A225,VAL!$A$3:$F$298,3,FALSE)</f>
        <v>575000</v>
      </c>
      <c r="I225" s="2">
        <v>575000</v>
      </c>
      <c r="J225" s="2">
        <v>289589389</v>
      </c>
      <c r="K225" s="2">
        <v>316648302.25415814</v>
      </c>
      <c r="L225" s="2">
        <v>327536436.4877426</v>
      </c>
      <c r="M225" s="2">
        <v>348341449.38817167</v>
      </c>
      <c r="N225" s="2">
        <v>362873200.47233558</v>
      </c>
      <c r="O225" s="2">
        <v>36407.280000000006</v>
      </c>
      <c r="P225" t="str">
        <f t="shared" si="9"/>
        <v>26070</v>
      </c>
      <c r="Q225" s="2">
        <v>268644.59999999998</v>
      </c>
    </row>
    <row r="226" spans="1:17" x14ac:dyDescent="0.25">
      <c r="A226" t="s">
        <v>44</v>
      </c>
      <c r="B226" t="s">
        <v>45</v>
      </c>
      <c r="C226" s="1"/>
      <c r="D226" s="7"/>
      <c r="E226" s="7"/>
      <c r="F226" s="7"/>
      <c r="G226" s="2"/>
      <c r="H226" s="2">
        <f>VLOOKUP(A226,VAL!$A$3:$F$298,3,FALSE)</f>
        <v>6524000</v>
      </c>
      <c r="I226" s="2">
        <v>6524000</v>
      </c>
      <c r="J226" s="2">
        <v>4782558576</v>
      </c>
      <c r="K226" s="2">
        <v>4934670263.7181559</v>
      </c>
      <c r="L226" s="2">
        <v>5214621678.0737782</v>
      </c>
      <c r="M226" s="2">
        <v>5643458233.7294989</v>
      </c>
      <c r="N226" s="2">
        <v>5816585842.5014811</v>
      </c>
      <c r="O226" s="2">
        <v>0</v>
      </c>
      <c r="P226" t="str">
        <f t="shared" si="9"/>
        <v>05323</v>
      </c>
      <c r="Q226" s="2">
        <v>2996311.2</v>
      </c>
    </row>
    <row r="227" spans="1:17" x14ac:dyDescent="0.25">
      <c r="A227" t="s">
        <v>377</v>
      </c>
      <c r="B227" t="s">
        <v>378</v>
      </c>
      <c r="C227" s="1"/>
      <c r="D227" s="7"/>
      <c r="E227" s="7"/>
      <c r="F227" s="7"/>
      <c r="G227" s="2"/>
      <c r="H227" s="2">
        <f>VLOOKUP(A227,VAL!$A$3:$F$298,3,FALSE)</f>
        <v>0</v>
      </c>
      <c r="I227" s="2">
        <v>0</v>
      </c>
      <c r="J227" s="2">
        <v>190048741</v>
      </c>
      <c r="K227" s="2">
        <v>186650536.09219238</v>
      </c>
      <c r="L227" s="2">
        <v>192877481.97582582</v>
      </c>
      <c r="M227" s="2">
        <v>189317231.31328347</v>
      </c>
      <c r="N227" s="2">
        <v>201003001.84475148</v>
      </c>
      <c r="O227" s="2">
        <v>0</v>
      </c>
      <c r="P227" t="str">
        <f t="shared" si="9"/>
        <v>28010</v>
      </c>
      <c r="Q227" s="2">
        <v>0</v>
      </c>
    </row>
    <row r="228" spans="1:17" x14ac:dyDescent="0.25">
      <c r="A228" t="s">
        <v>303</v>
      </c>
      <c r="B228" t="s">
        <v>304</v>
      </c>
      <c r="C228" s="1"/>
      <c r="D228" s="7"/>
      <c r="E228" s="7"/>
      <c r="F228" s="7"/>
      <c r="G228" s="2"/>
      <c r="H228" s="2">
        <f>VLOOKUP(A228,VAL!$A$3:$F$298,3,FALSE)</f>
        <v>7330000</v>
      </c>
      <c r="I228" s="2">
        <v>7330000</v>
      </c>
      <c r="J228" s="2">
        <v>1971122236</v>
      </c>
      <c r="K228" s="2">
        <v>1898165330.2959082</v>
      </c>
      <c r="L228" s="2">
        <v>1989020153.0483353</v>
      </c>
      <c r="M228" s="2">
        <v>2112679452.3663685</v>
      </c>
      <c r="N228" s="2">
        <v>2199352425.0056334</v>
      </c>
      <c r="O228" s="2">
        <v>1065987.1600000001</v>
      </c>
      <c r="P228" t="str">
        <f t="shared" si="9"/>
        <v>23309</v>
      </c>
      <c r="Q228" s="2">
        <v>3472954</v>
      </c>
    </row>
    <row r="229" spans="1:17" x14ac:dyDescent="0.25">
      <c r="A229" t="s">
        <v>207</v>
      </c>
      <c r="B229" t="s">
        <v>208</v>
      </c>
      <c r="C229" s="1"/>
      <c r="D229" s="7"/>
      <c r="E229" s="7"/>
      <c r="F229" s="7"/>
      <c r="G229" s="2"/>
      <c r="H229" s="2">
        <f>VLOOKUP(A229,VAL!$A$3:$F$298,3,FALSE)</f>
        <v>21300000</v>
      </c>
      <c r="I229" s="2">
        <v>21300000</v>
      </c>
      <c r="J229" s="2">
        <v>13933575283</v>
      </c>
      <c r="K229" s="2">
        <v>15183061295.366264</v>
      </c>
      <c r="L229" s="2">
        <v>15759335728.763243</v>
      </c>
      <c r="M229" s="2">
        <v>16547626633.919971</v>
      </c>
      <c r="N229" s="2">
        <v>16762430362.471838</v>
      </c>
      <c r="O229" s="2">
        <v>0</v>
      </c>
      <c r="P229" t="str">
        <f t="shared" si="9"/>
        <v>17412</v>
      </c>
      <c r="Q229" s="2">
        <v>12318800</v>
      </c>
    </row>
    <row r="230" spans="1:17" x14ac:dyDescent="0.25">
      <c r="A230" t="s">
        <v>399</v>
      </c>
      <c r="B230" t="s">
        <v>400</v>
      </c>
      <c r="C230" s="1"/>
      <c r="D230" s="7"/>
      <c r="E230" s="7"/>
      <c r="F230" s="7"/>
      <c r="G230" s="2"/>
      <c r="H230" s="2">
        <f>VLOOKUP(A230,VAL!$A$3:$F$298,3,FALSE)</f>
        <v>175000</v>
      </c>
      <c r="I230" s="2">
        <v>175000</v>
      </c>
      <c r="J230" s="2">
        <v>146037863</v>
      </c>
      <c r="K230" s="2">
        <v>148191894.86997375</v>
      </c>
      <c r="L230" s="2">
        <v>151121792.99262655</v>
      </c>
      <c r="M230" s="2">
        <v>154486112.90843004</v>
      </c>
      <c r="N230" s="2">
        <v>159423106.89742938</v>
      </c>
      <c r="O230" s="2">
        <v>0</v>
      </c>
      <c r="P230" t="str">
        <f t="shared" si="9"/>
        <v>30002</v>
      </c>
      <c r="Q230" s="2">
        <v>82915</v>
      </c>
    </row>
    <row r="231" spans="1:17" x14ac:dyDescent="0.25">
      <c r="A231" t="s">
        <v>192</v>
      </c>
      <c r="B231" t="s">
        <v>193</v>
      </c>
      <c r="C231" s="1"/>
      <c r="D231" s="7"/>
      <c r="E231" s="7"/>
      <c r="F231" s="7"/>
      <c r="G231" s="2"/>
      <c r="H231" s="2">
        <f>VLOOKUP(A231,VAL!$A$3:$F$298,3,FALSE)</f>
        <v>291554</v>
      </c>
      <c r="I231" s="2">
        <v>291554</v>
      </c>
      <c r="J231" s="2">
        <v>198756319</v>
      </c>
      <c r="K231" s="2">
        <v>178541543.94295052</v>
      </c>
      <c r="L231" s="2">
        <v>172899925.64011922</v>
      </c>
      <c r="M231" s="2">
        <v>170724006.15257654</v>
      </c>
      <c r="N231" s="2">
        <v>162693987.38857776</v>
      </c>
      <c r="O231" s="2">
        <v>6927.2000000000007</v>
      </c>
      <c r="P231" t="str">
        <f t="shared" si="9"/>
        <v>17404</v>
      </c>
      <c r="Q231" s="2">
        <v>156354</v>
      </c>
    </row>
    <row r="232" spans="1:17" x14ac:dyDescent="0.25">
      <c r="A232" t="s">
        <v>423</v>
      </c>
      <c r="B232" t="s">
        <v>424</v>
      </c>
      <c r="C232" s="1"/>
      <c r="D232" s="7"/>
      <c r="E232" s="7"/>
      <c r="F232" s="7"/>
      <c r="G232" s="2"/>
      <c r="H232" s="2">
        <f>VLOOKUP(A232,VAL!$A$3:$F$298,3,FALSE)</f>
        <v>15085000</v>
      </c>
      <c r="I232" s="2">
        <v>15084999</v>
      </c>
      <c r="J232" s="2">
        <v>9729028363</v>
      </c>
      <c r="K232" s="2">
        <v>10384669726.597918</v>
      </c>
      <c r="L232" s="2">
        <v>10570181718.720219</v>
      </c>
      <c r="M232" s="2">
        <v>11019403456.2817</v>
      </c>
      <c r="N232" s="2">
        <v>11286160135.80282</v>
      </c>
      <c r="O232" s="2">
        <v>685475.28</v>
      </c>
      <c r="P232" t="str">
        <f t="shared" si="9"/>
        <v>31201</v>
      </c>
      <c r="Q232" s="2">
        <v>13411845.228800001</v>
      </c>
    </row>
    <row r="233" spans="1:17" x14ac:dyDescent="0.25">
      <c r="A233" t="s">
        <v>203</v>
      </c>
      <c r="B233" t="s">
        <v>204</v>
      </c>
      <c r="C233" s="1"/>
      <c r="D233" s="7"/>
      <c r="E233" s="7"/>
      <c r="F233" s="7"/>
      <c r="G233" s="2"/>
      <c r="H233" s="2">
        <f>VLOOKUP(A233,VAL!$A$3:$F$298,3,FALSE)</f>
        <v>14250000</v>
      </c>
      <c r="I233" s="2">
        <v>14250000</v>
      </c>
      <c r="J233" s="2">
        <v>9564872030</v>
      </c>
      <c r="K233" s="2">
        <v>10274708635.441927</v>
      </c>
      <c r="L233" s="2">
        <v>10558090205.019564</v>
      </c>
      <c r="M233" s="2">
        <v>11195634482.966192</v>
      </c>
      <c r="N233" s="2">
        <v>11300129024.62977</v>
      </c>
      <c r="O233" s="2">
        <v>0</v>
      </c>
      <c r="P233" t="str">
        <f t="shared" si="9"/>
        <v>17410</v>
      </c>
      <c r="Q233" s="2">
        <v>8765300</v>
      </c>
    </row>
    <row r="234" spans="1:17" x14ac:dyDescent="0.25">
      <c r="A234" t="s">
        <v>124</v>
      </c>
      <c r="B234" t="s">
        <v>125</v>
      </c>
      <c r="C234" s="1"/>
      <c r="D234" s="7"/>
      <c r="E234" s="7"/>
      <c r="F234" s="7"/>
      <c r="G234" s="2"/>
      <c r="H234" s="2">
        <f>VLOOKUP(A234,VAL!$A$3:$F$298,3,FALSE)</f>
        <v>842366</v>
      </c>
      <c r="I234" s="2">
        <v>842366</v>
      </c>
      <c r="J234" s="2">
        <v>207939245</v>
      </c>
      <c r="K234" s="2">
        <v>240977801.42705312</v>
      </c>
      <c r="L234" s="2">
        <v>259733893.63153043</v>
      </c>
      <c r="M234" s="2">
        <v>275967286.81739873</v>
      </c>
      <c r="N234" s="2">
        <v>298769099.42415023</v>
      </c>
      <c r="O234" s="2">
        <v>164563.56000000003</v>
      </c>
      <c r="P234" t="str">
        <f t="shared" si="9"/>
        <v>13156</v>
      </c>
      <c r="Q234" s="2">
        <v>392469.3872</v>
      </c>
    </row>
    <row r="235" spans="1:17" x14ac:dyDescent="0.25">
      <c r="A235" t="s">
        <v>333</v>
      </c>
      <c r="B235" t="s">
        <v>334</v>
      </c>
      <c r="C235" s="1"/>
      <c r="D235" s="7"/>
      <c r="E235" s="7"/>
      <c r="F235" s="7"/>
      <c r="G235" s="2"/>
      <c r="H235" s="2">
        <f>VLOOKUP(A235,VAL!$A$3:$F$298,3,FALSE)</f>
        <v>711000</v>
      </c>
      <c r="I235" s="2">
        <v>711000</v>
      </c>
      <c r="J235" s="2">
        <v>211081990</v>
      </c>
      <c r="K235" s="2">
        <v>204300104.80641174</v>
      </c>
      <c r="L235" s="2">
        <v>213851449.44738254</v>
      </c>
      <c r="M235" s="2">
        <v>218611163.55504954</v>
      </c>
      <c r="N235" s="2">
        <v>229877650.86154523</v>
      </c>
      <c r="O235" s="2">
        <v>231956.76</v>
      </c>
      <c r="P235" t="str">
        <f t="shared" si="9"/>
        <v>25118</v>
      </c>
      <c r="Q235" s="2">
        <v>336871.8</v>
      </c>
    </row>
    <row r="236" spans="1:17" x14ac:dyDescent="0.25">
      <c r="A236" t="s">
        <v>223</v>
      </c>
      <c r="B236" t="s">
        <v>224</v>
      </c>
      <c r="C236" s="1"/>
      <c r="D236" s="7"/>
      <c r="E236" s="7"/>
      <c r="F236" s="7"/>
      <c r="G236" s="2"/>
      <c r="H236" s="2">
        <f>VLOOKUP(A236,VAL!$A$3:$F$298,3,FALSE)</f>
        <v>24650304</v>
      </c>
      <c r="I236" s="2">
        <v>24650304</v>
      </c>
      <c r="J236" s="2">
        <v>8551537456.5</v>
      </c>
      <c r="K236" s="2">
        <v>8655527387.5529194</v>
      </c>
      <c r="L236" s="2">
        <v>9279449724.2197227</v>
      </c>
      <c r="M236" s="2">
        <v>10132671152.363995</v>
      </c>
      <c r="N236" s="2">
        <v>10848862275.056011</v>
      </c>
      <c r="O236" s="2">
        <v>960354.08000000007</v>
      </c>
      <c r="P236" t="str">
        <f t="shared" si="9"/>
        <v>18402</v>
      </c>
      <c r="Q236" s="2">
        <v>11513740.834799999</v>
      </c>
    </row>
    <row r="237" spans="1:17" x14ac:dyDescent="0.25">
      <c r="A237" t="s">
        <v>166</v>
      </c>
      <c r="B237" t="s">
        <v>167</v>
      </c>
      <c r="C237" s="1"/>
      <c r="D237" s="7"/>
      <c r="E237" s="7"/>
      <c r="F237" s="7"/>
      <c r="G237" s="2"/>
      <c r="H237" s="2">
        <f>VLOOKUP(A237,VAL!$A$3:$F$298,3,FALSE)</f>
        <v>4300000</v>
      </c>
      <c r="I237" s="2">
        <v>4300000</v>
      </c>
      <c r="J237" s="2">
        <v>4539472045.04</v>
      </c>
      <c r="K237" s="2">
        <v>4608122259.0358286</v>
      </c>
      <c r="L237" s="2">
        <v>4695060225.137722</v>
      </c>
      <c r="M237" s="2">
        <v>4881706870.020647</v>
      </c>
      <c r="N237" s="2">
        <v>5024572837.9635696</v>
      </c>
      <c r="O237" s="2">
        <v>0</v>
      </c>
      <c r="P237" t="str">
        <f t="shared" si="9"/>
        <v>15206</v>
      </c>
      <c r="Q237" s="2">
        <v>2001805</v>
      </c>
    </row>
    <row r="238" spans="1:17" x14ac:dyDescent="0.25">
      <c r="A238" t="s">
        <v>299</v>
      </c>
      <c r="B238" t="s">
        <v>300</v>
      </c>
      <c r="C238" s="1"/>
      <c r="D238" s="7"/>
      <c r="E238" s="7"/>
      <c r="F238" s="7"/>
      <c r="G238" s="2"/>
      <c r="H238" s="2">
        <f>VLOOKUP(A238,VAL!$A$3:$F$298,3,FALSE)</f>
        <v>573905</v>
      </c>
      <c r="I238" s="2">
        <v>573905</v>
      </c>
      <c r="J238" s="2">
        <v>234050078</v>
      </c>
      <c r="K238" s="2">
        <v>217596240.50920767</v>
      </c>
      <c r="L238" s="2">
        <v>217061218.13363609</v>
      </c>
      <c r="M238" s="2">
        <v>221607527.28003818</v>
      </c>
      <c r="N238" s="2">
        <v>235910718.99440706</v>
      </c>
      <c r="O238" s="2">
        <v>49893.200000000004</v>
      </c>
      <c r="P238" t="str">
        <f t="shared" si="9"/>
        <v>23042</v>
      </c>
      <c r="Q238" s="2">
        <v>341136</v>
      </c>
    </row>
    <row r="239" spans="1:17" x14ac:dyDescent="0.25">
      <c r="A239" t="s">
        <v>435</v>
      </c>
      <c r="B239" t="s">
        <v>436</v>
      </c>
      <c r="C239" s="1"/>
      <c r="D239" s="7"/>
      <c r="E239" s="7"/>
      <c r="F239" s="7"/>
      <c r="G239" s="2"/>
      <c r="H239" s="2">
        <f>VLOOKUP(A239,VAL!$A$3:$F$298,3,FALSE)</f>
        <v>32000000</v>
      </c>
      <c r="I239" s="2">
        <v>32000000</v>
      </c>
      <c r="J239" s="2">
        <v>19999433441</v>
      </c>
      <c r="K239" s="2">
        <v>20491753848.659714</v>
      </c>
      <c r="L239" s="2">
        <v>21686818278.466766</v>
      </c>
      <c r="M239" s="2">
        <v>22497593797.421211</v>
      </c>
      <c r="N239" s="2">
        <v>23079165431.16383</v>
      </c>
      <c r="O239" s="2">
        <v>6158393.3600000003</v>
      </c>
      <c r="P239" t="str">
        <f t="shared" si="9"/>
        <v>32081</v>
      </c>
      <c r="Q239" s="2">
        <v>32929100</v>
      </c>
    </row>
    <row r="240" spans="1:17" x14ac:dyDescent="0.25">
      <c r="A240" t="s">
        <v>283</v>
      </c>
      <c r="B240" t="s">
        <v>284</v>
      </c>
      <c r="C240" s="1"/>
      <c r="D240" s="7"/>
      <c r="E240" s="7"/>
      <c r="F240" s="7"/>
      <c r="G240" s="2"/>
      <c r="H240" s="2">
        <f>VLOOKUP(A240,VAL!$A$3:$F$298,3,FALSE)</f>
        <v>295000</v>
      </c>
      <c r="I240" s="2">
        <v>295000</v>
      </c>
      <c r="J240" s="2">
        <v>110653620</v>
      </c>
      <c r="K240" s="2">
        <v>118306991.44446106</v>
      </c>
      <c r="L240" s="2">
        <v>128268118.86767048</v>
      </c>
      <c r="M240" s="2">
        <v>134199962.19227052</v>
      </c>
      <c r="N240" s="2">
        <v>140977929.217769</v>
      </c>
      <c r="O240" s="2">
        <v>19746.160000000003</v>
      </c>
      <c r="P240" t="str">
        <f t="shared" si="9"/>
        <v>22008</v>
      </c>
      <c r="Q240" s="2">
        <v>139771</v>
      </c>
    </row>
    <row r="241" spans="1:17" x14ac:dyDescent="0.25">
      <c r="A241" t="s">
        <v>555</v>
      </c>
      <c r="B241" t="s">
        <v>556</v>
      </c>
      <c r="C241" s="1"/>
      <c r="D241" s="7"/>
      <c r="E241" s="7"/>
      <c r="F241" s="7"/>
      <c r="G241" s="2"/>
      <c r="H241" s="2">
        <f>VLOOKUP(A241,VAL!$A$3:$F$298,3,FALSE)</f>
        <v>510000</v>
      </c>
      <c r="I241" s="2">
        <v>510000</v>
      </c>
      <c r="J241" s="2">
        <v>220424301</v>
      </c>
      <c r="K241" s="2">
        <v>245727258.02121949</v>
      </c>
      <c r="L241" s="2">
        <v>265187978.21379465</v>
      </c>
      <c r="M241" s="2">
        <v>288664142.11282527</v>
      </c>
      <c r="N241" s="2">
        <v>303345226.93899566</v>
      </c>
      <c r="O241" s="2">
        <v>9423.68</v>
      </c>
      <c r="P241" t="str">
        <f t="shared" si="9"/>
        <v>38322</v>
      </c>
      <c r="Q241" s="2">
        <v>227424</v>
      </c>
    </row>
    <row r="242" spans="1:17" x14ac:dyDescent="0.25">
      <c r="A242" t="s">
        <v>433</v>
      </c>
      <c r="B242" t="s">
        <v>434</v>
      </c>
      <c r="C242" s="1"/>
      <c r="D242" s="7"/>
      <c r="E242" s="7"/>
      <c r="F242" s="7"/>
      <c r="G242" s="2"/>
      <c r="H242" s="2">
        <f>VLOOKUP(A242,VAL!$A$3:$F$298,3,FALSE)</f>
        <v>13049199</v>
      </c>
      <c r="I242" s="2">
        <v>13049199</v>
      </c>
      <c r="J242" s="2">
        <v>6696593315.4699993</v>
      </c>
      <c r="K242" s="2">
        <v>6829561404.2461252</v>
      </c>
      <c r="L242" s="2">
        <v>7050685996.6899719</v>
      </c>
      <c r="M242" s="2">
        <v>7296934531.8873501</v>
      </c>
      <c r="N242" s="2">
        <v>7532246475.6989622</v>
      </c>
      <c r="O242" s="2">
        <v>0</v>
      </c>
      <c r="P242" t="str">
        <f t="shared" si="9"/>
        <v>31401</v>
      </c>
      <c r="Q242" s="2">
        <v>5982920.3974000001</v>
      </c>
    </row>
    <row r="243" spans="1:17" x14ac:dyDescent="0.25">
      <c r="A243" t="s">
        <v>110</v>
      </c>
      <c r="B243" t="s">
        <v>111</v>
      </c>
      <c r="C243" s="1"/>
      <c r="D243" s="7"/>
      <c r="E243" s="7"/>
      <c r="F243" s="7"/>
      <c r="G243" s="2"/>
      <c r="H243" s="2">
        <f>VLOOKUP(A243,VAL!$A$3:$F$298,3,FALSE)</f>
        <v>0</v>
      </c>
      <c r="I243" s="2">
        <v>0</v>
      </c>
      <c r="J243" s="2">
        <v>45324645</v>
      </c>
      <c r="K243" s="2">
        <v>46980461.237810053</v>
      </c>
      <c r="L243" s="2">
        <v>51651167.669354901</v>
      </c>
      <c r="M243" s="2">
        <v>56697702.69546178</v>
      </c>
      <c r="N243" s="2">
        <v>64248653.509248137</v>
      </c>
      <c r="O243" s="2">
        <v>0</v>
      </c>
      <c r="P243" t="str">
        <f t="shared" si="9"/>
        <v>11054</v>
      </c>
      <c r="Q243" s="2">
        <v>0</v>
      </c>
    </row>
    <row r="244" spans="1:17" x14ac:dyDescent="0.25">
      <c r="A244" t="s">
        <v>70</v>
      </c>
      <c r="B244" t="s">
        <v>71</v>
      </c>
      <c r="C244" s="1"/>
      <c r="D244" s="7"/>
      <c r="E244" s="7"/>
      <c r="F244" s="7"/>
      <c r="G244" s="2"/>
      <c r="H244" s="2">
        <f>VLOOKUP(A244,VAL!$A$3:$F$298,3,FALSE)</f>
        <v>0</v>
      </c>
      <c r="I244" s="2">
        <v>0</v>
      </c>
      <c r="J244" s="2">
        <v>127158054</v>
      </c>
      <c r="K244" s="2">
        <v>106604021.56127162</v>
      </c>
      <c r="L244" s="2">
        <v>114214435.50660473</v>
      </c>
      <c r="M244" s="2">
        <v>122142703.29291269</v>
      </c>
      <c r="N244" s="2">
        <v>128277794.6821368</v>
      </c>
      <c r="O244" s="2">
        <v>0</v>
      </c>
      <c r="P244" t="str">
        <f t="shared" si="9"/>
        <v>07035</v>
      </c>
      <c r="Q244" s="2">
        <v>0</v>
      </c>
    </row>
    <row r="245" spans="1:17" x14ac:dyDescent="0.25">
      <c r="A245" t="s">
        <v>28</v>
      </c>
      <c r="B245" t="s">
        <v>29</v>
      </c>
      <c r="C245" s="1"/>
      <c r="D245" s="7"/>
      <c r="E245" s="7"/>
      <c r="F245" s="7"/>
      <c r="G245" s="2"/>
      <c r="H245" s="2">
        <f>VLOOKUP(A245,VAL!$A$3:$F$298,3,FALSE)</f>
        <v>0</v>
      </c>
      <c r="I245" s="2">
        <v>0</v>
      </c>
      <c r="J245" s="2">
        <v>37817617</v>
      </c>
      <c r="K245" s="2">
        <v>33228423.784815434</v>
      </c>
      <c r="L245" s="2">
        <v>36504865.038962804</v>
      </c>
      <c r="M245" s="2">
        <v>39333117.464438036</v>
      </c>
      <c r="N245" s="2">
        <v>41965711.748444453</v>
      </c>
      <c r="O245" s="2">
        <v>0</v>
      </c>
      <c r="P245" t="str">
        <f t="shared" si="9"/>
        <v>04069</v>
      </c>
      <c r="Q245" s="2">
        <v>0</v>
      </c>
    </row>
    <row r="246" spans="1:17" x14ac:dyDescent="0.25">
      <c r="A246" t="s">
        <v>347</v>
      </c>
      <c r="B246" t="s">
        <v>348</v>
      </c>
      <c r="C246" s="1"/>
      <c r="D246" s="7"/>
      <c r="E246" s="7"/>
      <c r="F246" s="7"/>
      <c r="G246" s="2"/>
      <c r="H246" s="2">
        <f>VLOOKUP(A246,VAL!$A$3:$F$298,3,FALSE)</f>
        <v>4975000</v>
      </c>
      <c r="I246" s="2">
        <v>4975000</v>
      </c>
      <c r="J246" s="2">
        <v>3232593411</v>
      </c>
      <c r="K246" s="2">
        <v>3235730496.0083437</v>
      </c>
      <c r="L246" s="2">
        <v>3292232910.7793298</v>
      </c>
      <c r="M246" s="2">
        <v>3279366816.3461518</v>
      </c>
      <c r="N246" s="2">
        <v>3254073614.3929806</v>
      </c>
      <c r="O246" s="2">
        <v>11190.76</v>
      </c>
      <c r="P246" t="str">
        <f t="shared" si="9"/>
        <v>27001</v>
      </c>
      <c r="Q246" s="2">
        <v>3496762.45</v>
      </c>
    </row>
    <row r="247" spans="1:17" x14ac:dyDescent="0.25">
      <c r="A247" t="s">
        <v>547</v>
      </c>
      <c r="B247" t="s">
        <v>548</v>
      </c>
      <c r="C247" s="1"/>
      <c r="D247" s="7"/>
      <c r="E247" s="7"/>
      <c r="F247" s="7"/>
      <c r="G247" s="2"/>
      <c r="H247" s="2">
        <f>VLOOKUP(A247,VAL!$A$3:$F$298,3,FALSE)</f>
        <v>110000</v>
      </c>
      <c r="I247" s="2">
        <v>110000</v>
      </c>
      <c r="J247" s="2">
        <v>43384675</v>
      </c>
      <c r="K247" s="2">
        <v>48417750.314134918</v>
      </c>
      <c r="L247" s="2">
        <v>51560785.302464612</v>
      </c>
      <c r="M247" s="2">
        <v>54574084.344826244</v>
      </c>
      <c r="N247" s="2">
        <v>56858414.852894746</v>
      </c>
      <c r="O247" s="2">
        <v>9422.2800000000007</v>
      </c>
      <c r="P247" t="str">
        <f t="shared" si="9"/>
        <v>38304</v>
      </c>
      <c r="Q247" s="2">
        <v>52118</v>
      </c>
    </row>
    <row r="248" spans="1:17" x14ac:dyDescent="0.25">
      <c r="A248" t="s">
        <v>405</v>
      </c>
      <c r="B248" t="s">
        <v>406</v>
      </c>
      <c r="C248" s="1"/>
      <c r="D248" s="7"/>
      <c r="E248" s="7"/>
      <c r="F248" s="7"/>
      <c r="G248" s="2"/>
      <c r="H248" s="2">
        <f>VLOOKUP(A248,VAL!$A$3:$F$298,3,FALSE)</f>
        <v>2000000</v>
      </c>
      <c r="I248" s="2">
        <v>2000000</v>
      </c>
      <c r="J248" s="2">
        <v>899550603</v>
      </c>
      <c r="K248" s="2">
        <v>917064201.15070558</v>
      </c>
      <c r="L248" s="2">
        <v>969981452.84173453</v>
      </c>
      <c r="M248" s="2">
        <v>1018680289.8792243</v>
      </c>
      <c r="N248" s="2">
        <v>1059221523.7778796</v>
      </c>
      <c r="O248" s="2">
        <v>39771.480000000003</v>
      </c>
      <c r="P248" t="str">
        <f t="shared" si="9"/>
        <v>30303</v>
      </c>
      <c r="Q248" s="2">
        <v>947600</v>
      </c>
    </row>
    <row r="249" spans="1:17" x14ac:dyDescent="0.25">
      <c r="A249" t="s">
        <v>427</v>
      </c>
      <c r="B249" t="s">
        <v>428</v>
      </c>
      <c r="C249" s="1"/>
      <c r="D249" s="7"/>
      <c r="E249" s="7"/>
      <c r="F249" s="7"/>
      <c r="G249" s="2"/>
      <c r="H249" s="2">
        <f>VLOOKUP(A249,VAL!$A$3:$F$298,3,FALSE)</f>
        <v>2372865</v>
      </c>
      <c r="I249" s="2">
        <v>2372865</v>
      </c>
      <c r="J249" s="2">
        <v>1609773862</v>
      </c>
      <c r="K249" s="2">
        <v>1633987205.6562397</v>
      </c>
      <c r="L249" s="2">
        <v>1739132253.2563684</v>
      </c>
      <c r="M249" s="2">
        <v>1818590545.8754072</v>
      </c>
      <c r="N249" s="2">
        <v>1875918058.1506388</v>
      </c>
      <c r="O249" s="2">
        <v>321006.56000000006</v>
      </c>
      <c r="P249" t="str">
        <f t="shared" si="9"/>
        <v>31311</v>
      </c>
      <c r="Q249" s="2">
        <v>2366627.6834</v>
      </c>
    </row>
    <row r="250" spans="1:17" x14ac:dyDescent="0.25">
      <c r="A250" t="s">
        <v>475</v>
      </c>
      <c r="B250" t="s">
        <v>476</v>
      </c>
      <c r="C250" s="1"/>
      <c r="D250" s="7"/>
      <c r="E250" s="7"/>
      <c r="F250" s="7"/>
      <c r="G250" s="2"/>
      <c r="H250" s="2">
        <f>VLOOKUP(A250,VAL!$A$3:$F$298,3,FALSE)</f>
        <v>91000</v>
      </c>
      <c r="I250" s="2">
        <v>91000</v>
      </c>
      <c r="J250" s="2">
        <v>49657146.600000001</v>
      </c>
      <c r="K250" s="2">
        <v>49816013.532155216</v>
      </c>
      <c r="L250" s="2">
        <v>49781574.776271783</v>
      </c>
      <c r="M250" s="2">
        <v>49677999.312991768</v>
      </c>
      <c r="N250" s="2">
        <v>50563350.925803095</v>
      </c>
      <c r="O250" s="2">
        <v>21306.600000000002</v>
      </c>
      <c r="P250" t="str">
        <f t="shared" si="9"/>
        <v>33202</v>
      </c>
      <c r="Q250" s="2">
        <v>42642</v>
      </c>
    </row>
    <row r="251" spans="1:17" x14ac:dyDescent="0.25">
      <c r="A251" t="s">
        <v>357</v>
      </c>
      <c r="B251" t="s">
        <v>358</v>
      </c>
      <c r="C251" s="1"/>
      <c r="D251" s="7"/>
      <c r="E251" s="7"/>
      <c r="F251" s="7"/>
      <c r="G251" s="2"/>
      <c r="H251" s="2">
        <f>VLOOKUP(A251,VAL!$A$3:$F$298,3,FALSE)</f>
        <v>20000000</v>
      </c>
      <c r="I251" s="2">
        <v>20000000</v>
      </c>
      <c r="J251" s="2">
        <v>8637489720</v>
      </c>
      <c r="K251" s="2">
        <v>9455114908.9166794</v>
      </c>
      <c r="L251" s="2">
        <v>9975131667.1765175</v>
      </c>
      <c r="M251" s="2">
        <v>10853780243.633009</v>
      </c>
      <c r="N251" s="2">
        <v>11557700968.491358</v>
      </c>
      <c r="O251" s="2">
        <v>668761.52</v>
      </c>
      <c r="P251" t="str">
        <f t="shared" si="9"/>
        <v>27320</v>
      </c>
      <c r="Q251" s="2">
        <v>10660500</v>
      </c>
    </row>
    <row r="252" spans="1:17" x14ac:dyDescent="0.25">
      <c r="A252" t="s">
        <v>573</v>
      </c>
      <c r="B252" t="s">
        <v>574</v>
      </c>
      <c r="C252" s="1"/>
      <c r="D252" s="7"/>
      <c r="E252" s="7"/>
      <c r="F252" s="7"/>
      <c r="G252" s="2"/>
      <c r="H252" s="2">
        <f>VLOOKUP(A252,VAL!$A$3:$F$298,3,FALSE)</f>
        <v>2582904</v>
      </c>
      <c r="I252" s="2">
        <v>2582904</v>
      </c>
      <c r="J252" s="2">
        <v>1490000882</v>
      </c>
      <c r="K252" s="2">
        <v>1498570394.3883042</v>
      </c>
      <c r="L252" s="2">
        <v>1604000505.9873853</v>
      </c>
      <c r="M252" s="2">
        <v>1704771938.5746057</v>
      </c>
      <c r="N252" s="2">
        <v>1828457064.164109</v>
      </c>
      <c r="O252" s="2">
        <v>2804688.8800000004</v>
      </c>
      <c r="P252" t="str">
        <f t="shared" si="9"/>
        <v>39201</v>
      </c>
      <c r="Q252" s="2">
        <v>1223779.9151999999</v>
      </c>
    </row>
    <row r="253" spans="1:17" x14ac:dyDescent="0.25">
      <c r="A253" t="s">
        <v>351</v>
      </c>
      <c r="B253" t="s">
        <v>352</v>
      </c>
      <c r="C253" s="1"/>
      <c r="D253" s="7"/>
      <c r="E253" s="7"/>
      <c r="F253" s="7"/>
      <c r="G253" s="2"/>
      <c r="H253" s="2">
        <f>VLOOKUP(A253,VAL!$A$3:$F$298,3,FALSE)</f>
        <v>70000000</v>
      </c>
      <c r="I253" s="2">
        <v>70000000</v>
      </c>
      <c r="J253" s="2">
        <v>28112802280</v>
      </c>
      <c r="K253" s="2">
        <v>28236637435.767441</v>
      </c>
      <c r="L253" s="2">
        <v>29476366276.309677</v>
      </c>
      <c r="M253" s="2">
        <v>30641706859.345669</v>
      </c>
      <c r="N253" s="2">
        <v>31882900298.789673</v>
      </c>
      <c r="O253" s="2">
        <v>3185713.72</v>
      </c>
      <c r="P253" t="str">
        <f t="shared" si="9"/>
        <v>27010</v>
      </c>
      <c r="Q253" s="2">
        <v>40746800</v>
      </c>
    </row>
    <row r="254" spans="1:17" x14ac:dyDescent="0.25">
      <c r="A254" t="s">
        <v>148</v>
      </c>
      <c r="B254" t="s">
        <v>149</v>
      </c>
      <c r="C254" s="1"/>
      <c r="D254" s="7"/>
      <c r="E254" s="7"/>
      <c r="F254" s="7"/>
      <c r="G254" s="2"/>
      <c r="H254" s="2">
        <f>VLOOKUP(A254,VAL!$A$3:$F$298,3,FALSE)</f>
        <v>150000</v>
      </c>
      <c r="I254" s="2">
        <v>150000</v>
      </c>
      <c r="J254" s="2">
        <v>15535843</v>
      </c>
      <c r="K254" s="2">
        <v>13892579.75765197</v>
      </c>
      <c r="L254" s="2">
        <v>13292306.101634225</v>
      </c>
      <c r="M254" s="2">
        <v>12607911.315015655</v>
      </c>
      <c r="N254" s="2">
        <v>12164234.638898885</v>
      </c>
      <c r="O254" s="2">
        <v>117757.36000000002</v>
      </c>
      <c r="P254" t="str">
        <f t="shared" si="9"/>
        <v>14077</v>
      </c>
      <c r="Q254" s="2">
        <v>71070</v>
      </c>
    </row>
    <row r="255" spans="1:17" x14ac:dyDescent="0.25">
      <c r="A255" t="s">
        <v>201</v>
      </c>
      <c r="B255" t="s">
        <v>202</v>
      </c>
      <c r="C255" s="1"/>
      <c r="D255" s="7"/>
      <c r="E255" s="7"/>
      <c r="F255" s="7"/>
      <c r="G255" s="2"/>
      <c r="H255" s="2">
        <f>VLOOKUP(A255,VAL!$A$3:$F$298,3,FALSE)</f>
        <v>10710073</v>
      </c>
      <c r="I255" s="2">
        <v>10710073</v>
      </c>
      <c r="J255" s="2">
        <v>7198115693</v>
      </c>
      <c r="K255" s="2">
        <v>7300276968.7581615</v>
      </c>
      <c r="L255" s="2">
        <v>7500339499.7627974</v>
      </c>
      <c r="M255" s="2">
        <v>7755365975.1273212</v>
      </c>
      <c r="N255" s="2">
        <v>7889015528.6783428</v>
      </c>
      <c r="O255" s="2">
        <v>520372.16000000003</v>
      </c>
      <c r="P255" t="str">
        <f t="shared" si="9"/>
        <v>17409</v>
      </c>
      <c r="Q255" s="2">
        <v>8706969.5343999993</v>
      </c>
    </row>
    <row r="256" spans="1:17" x14ac:dyDescent="0.25">
      <c r="A256" t="s">
        <v>537</v>
      </c>
      <c r="B256" t="s">
        <v>538</v>
      </c>
      <c r="C256" s="1"/>
      <c r="D256" s="7"/>
      <c r="E256" s="7"/>
      <c r="F256" s="7"/>
      <c r="G256" s="2"/>
      <c r="H256" s="2">
        <f>VLOOKUP(A256,VAL!$A$3:$F$298,3,FALSE)</f>
        <v>127000</v>
      </c>
      <c r="I256" s="2">
        <v>127000</v>
      </c>
      <c r="J256" s="2">
        <v>79855602</v>
      </c>
      <c r="K256" s="2">
        <v>88875332.546449929</v>
      </c>
      <c r="L256" s="2">
        <v>94727168.756196886</v>
      </c>
      <c r="M256" s="2">
        <v>98727329.590972736</v>
      </c>
      <c r="N256" s="2">
        <v>104110745.68845049</v>
      </c>
      <c r="O256" s="2">
        <v>93670.080000000002</v>
      </c>
      <c r="P256" t="str">
        <f t="shared" si="9"/>
        <v>38265</v>
      </c>
      <c r="Q256" s="2">
        <v>172937</v>
      </c>
    </row>
    <row r="257" spans="1:17" x14ac:dyDescent="0.25">
      <c r="A257" t="s">
        <v>501</v>
      </c>
      <c r="B257" t="s">
        <v>502</v>
      </c>
      <c r="C257" s="1"/>
      <c r="D257" s="7"/>
      <c r="E257" s="7"/>
      <c r="F257" s="7"/>
      <c r="G257" s="2"/>
      <c r="H257" s="2">
        <f>VLOOKUP(A257,VAL!$A$3:$F$298,3,FALSE)</f>
        <v>3067927</v>
      </c>
      <c r="I257" s="2">
        <v>3067927</v>
      </c>
      <c r="J257" s="2">
        <v>1092958307</v>
      </c>
      <c r="K257" s="2">
        <v>1124681020.3002985</v>
      </c>
      <c r="L257" s="2">
        <v>1196935320.3200333</v>
      </c>
      <c r="M257" s="2">
        <v>1301390546.5612516</v>
      </c>
      <c r="N257" s="2">
        <v>1366509627.4906323</v>
      </c>
      <c r="O257" s="2">
        <v>131893.44</v>
      </c>
      <c r="P257" t="str">
        <f t="shared" si="9"/>
        <v>34402</v>
      </c>
      <c r="Q257" s="2">
        <v>1435813.9435999999</v>
      </c>
    </row>
    <row r="258" spans="1:17" x14ac:dyDescent="0.25">
      <c r="A258" t="s">
        <v>229</v>
      </c>
      <c r="B258" t="s">
        <v>230</v>
      </c>
      <c r="C258" s="1"/>
      <c r="D258" s="7"/>
      <c r="E258" s="7"/>
      <c r="F258" s="7"/>
      <c r="G258" s="2"/>
      <c r="H258" s="2">
        <f>VLOOKUP(A258,VAL!$A$3:$F$298,3,FALSE)</f>
        <v>776867</v>
      </c>
      <c r="I258" s="2">
        <v>776867</v>
      </c>
      <c r="J258" s="2">
        <v>256405408.19999999</v>
      </c>
      <c r="K258" s="2">
        <v>249320479.02122214</v>
      </c>
      <c r="L258" s="2">
        <v>251041677.55989844</v>
      </c>
      <c r="M258" s="2">
        <v>260771848.38428587</v>
      </c>
      <c r="N258" s="2">
        <v>267778109.58735809</v>
      </c>
      <c r="O258" s="2">
        <v>0</v>
      </c>
      <c r="P258" t="str">
        <f t="shared" si="9"/>
        <v>19400</v>
      </c>
      <c r="Q258" s="2">
        <v>315077</v>
      </c>
    </row>
    <row r="259" spans="1:17" x14ac:dyDescent="0.25">
      <c r="A259" t="s">
        <v>271</v>
      </c>
      <c r="B259" t="s">
        <v>272</v>
      </c>
      <c r="C259" s="1"/>
      <c r="D259" s="7"/>
      <c r="E259" s="7"/>
      <c r="F259" s="7"/>
      <c r="G259" s="2"/>
      <c r="H259" s="2">
        <f>VLOOKUP(A259,VAL!$A$3:$F$298,3,FALSE)</f>
        <v>1100000</v>
      </c>
      <c r="I259" s="2">
        <v>1100000</v>
      </c>
      <c r="J259" s="2">
        <v>544786777</v>
      </c>
      <c r="K259" s="2">
        <v>525022479.46827167</v>
      </c>
      <c r="L259" s="2">
        <v>536133174.31422931</v>
      </c>
      <c r="M259" s="2">
        <v>550553565.09699535</v>
      </c>
      <c r="N259" s="2">
        <v>580285543.63159752</v>
      </c>
      <c r="O259" s="2">
        <v>135027.48000000001</v>
      </c>
      <c r="P259" t="str">
        <f t="shared" ref="P259:P298" si="10">A259</f>
        <v>21237</v>
      </c>
      <c r="Q259" s="2">
        <v>521180</v>
      </c>
    </row>
    <row r="260" spans="1:17" x14ac:dyDescent="0.25">
      <c r="A260" t="s">
        <v>325</v>
      </c>
      <c r="B260" t="s">
        <v>326</v>
      </c>
      <c r="C260" s="1"/>
      <c r="D260" s="7"/>
      <c r="E260" s="7"/>
      <c r="F260" s="7"/>
      <c r="G260" s="2"/>
      <c r="H260" s="2">
        <f>VLOOKUP(A260,VAL!$A$3:$F$298,3,FALSE)</f>
        <v>830000</v>
      </c>
      <c r="I260" s="2">
        <v>830000</v>
      </c>
      <c r="J260" s="2">
        <v>507535841</v>
      </c>
      <c r="K260" s="2">
        <v>504862713.54217559</v>
      </c>
      <c r="L260" s="2">
        <v>520086856.89636791</v>
      </c>
      <c r="M260" s="2">
        <v>527249863.51750761</v>
      </c>
      <c r="N260" s="2">
        <v>549468425.78319955</v>
      </c>
      <c r="O260" s="2">
        <v>306285.28000000003</v>
      </c>
      <c r="P260" t="str">
        <f t="shared" si="10"/>
        <v>24404</v>
      </c>
      <c r="Q260" s="2">
        <v>800828.13119999995</v>
      </c>
    </row>
    <row r="261" spans="1:17" x14ac:dyDescent="0.25">
      <c r="A261" t="s">
        <v>575</v>
      </c>
      <c r="B261" t="s">
        <v>576</v>
      </c>
      <c r="C261" s="1"/>
      <c r="D261" s="7"/>
      <c r="E261" s="7"/>
      <c r="F261" s="7"/>
      <c r="G261" s="2"/>
      <c r="H261" s="2">
        <f>VLOOKUP(A261,VAL!$A$3:$F$298,3,FALSE)</f>
        <v>1320000</v>
      </c>
      <c r="I261" s="2">
        <v>1320000</v>
      </c>
      <c r="J261" s="2">
        <v>652632785</v>
      </c>
      <c r="K261" s="2">
        <v>675287318.27293003</v>
      </c>
      <c r="L261" s="2">
        <v>713731893.97400796</v>
      </c>
      <c r="M261" s="2">
        <v>756732961.79884028</v>
      </c>
      <c r="N261" s="2">
        <v>810827932.61755383</v>
      </c>
      <c r="O261" s="2">
        <v>1787329.8800000001</v>
      </c>
      <c r="P261" t="str">
        <f t="shared" si="10"/>
        <v>39202</v>
      </c>
      <c r="Q261" s="2">
        <v>607411.6</v>
      </c>
    </row>
    <row r="262" spans="1:17" x14ac:dyDescent="0.25">
      <c r="A262" t="s">
        <v>511</v>
      </c>
      <c r="B262" t="s">
        <v>512</v>
      </c>
      <c r="C262" s="1"/>
      <c r="D262" s="7"/>
      <c r="E262" s="7"/>
      <c r="F262" s="7"/>
      <c r="G262" s="2"/>
      <c r="H262" s="2">
        <f>VLOOKUP(A262,VAL!$A$3:$F$298,3,FALSE)</f>
        <v>688031</v>
      </c>
      <c r="I262" s="2">
        <v>688031</v>
      </c>
      <c r="J262" s="2">
        <v>234216963</v>
      </c>
      <c r="K262" s="2">
        <v>253635639.84239566</v>
      </c>
      <c r="L262" s="2">
        <v>264862495.40937173</v>
      </c>
      <c r="M262" s="2">
        <v>267819514.94832766</v>
      </c>
      <c r="N262" s="2">
        <v>271249846.88278788</v>
      </c>
      <c r="O262" s="2">
        <v>36737.4</v>
      </c>
      <c r="P262" t="str">
        <f t="shared" si="10"/>
        <v>36300</v>
      </c>
      <c r="Q262" s="2">
        <v>325989.08779999998</v>
      </c>
    </row>
    <row r="263" spans="1:17" x14ac:dyDescent="0.25">
      <c r="A263" t="s">
        <v>74</v>
      </c>
      <c r="B263" t="s">
        <v>75</v>
      </c>
      <c r="C263" s="1"/>
      <c r="D263" s="7"/>
      <c r="E263" s="7"/>
      <c r="F263" s="7"/>
      <c r="G263" s="2"/>
      <c r="H263" s="2">
        <f>VLOOKUP(A263,VAL!$A$3:$F$298,3,FALSE)</f>
        <v>1110000</v>
      </c>
      <c r="I263" s="2">
        <v>1110000</v>
      </c>
      <c r="J263" s="2">
        <v>466808620</v>
      </c>
      <c r="K263" s="2">
        <v>467231046.468813</v>
      </c>
      <c r="L263" s="2">
        <v>480632401.74219626</v>
      </c>
      <c r="M263" s="2">
        <v>513950118.88665241</v>
      </c>
      <c r="N263" s="2">
        <v>541701989.11421967</v>
      </c>
      <c r="O263" s="2">
        <v>133651.28</v>
      </c>
      <c r="P263" t="str">
        <f t="shared" si="10"/>
        <v>08130</v>
      </c>
      <c r="Q263" s="2">
        <v>525918</v>
      </c>
    </row>
    <row r="264" spans="1:17" x14ac:dyDescent="0.25">
      <c r="A264" t="s">
        <v>243</v>
      </c>
      <c r="B264" t="s">
        <v>244</v>
      </c>
      <c r="C264" s="1"/>
      <c r="D264" s="7"/>
      <c r="E264" s="7"/>
      <c r="F264" s="7"/>
      <c r="G264" s="2"/>
      <c r="H264" s="2">
        <f>VLOOKUP(A264,VAL!$A$3:$F$298,3,FALSE)</f>
        <v>412000</v>
      </c>
      <c r="I264" s="2">
        <v>412000</v>
      </c>
      <c r="J264" s="2">
        <v>188200617.94999999</v>
      </c>
      <c r="K264" s="2">
        <v>171414966.76774606</v>
      </c>
      <c r="L264" s="2">
        <v>176801173.78396264</v>
      </c>
      <c r="M264" s="2">
        <v>185966931.51638782</v>
      </c>
      <c r="N264" s="2">
        <v>189262483.0907822</v>
      </c>
      <c r="O264" s="2">
        <v>54918.360000000008</v>
      </c>
      <c r="P264" t="str">
        <f t="shared" si="10"/>
        <v>20400</v>
      </c>
      <c r="Q264" s="2">
        <v>195205.6</v>
      </c>
    </row>
    <row r="265" spans="1:17" x14ac:dyDescent="0.25">
      <c r="A265" t="s">
        <v>196</v>
      </c>
      <c r="B265" s="70" t="s">
        <v>1017</v>
      </c>
      <c r="C265" s="1"/>
      <c r="D265" s="7"/>
      <c r="E265" s="7"/>
      <c r="F265" s="7"/>
      <c r="G265" s="2"/>
      <c r="H265" s="2">
        <f>VLOOKUP(A265,VAL!$A$3:$F$298,3,FALSE)</f>
        <v>12662093</v>
      </c>
      <c r="I265" s="2">
        <v>12662093</v>
      </c>
      <c r="J265" s="2">
        <v>4039636739</v>
      </c>
      <c r="K265" s="2">
        <v>4102545798.5632634</v>
      </c>
      <c r="L265" s="2">
        <v>4149739397.6429286</v>
      </c>
      <c r="M265" s="2">
        <v>4160281208.169199</v>
      </c>
      <c r="N265" s="2">
        <v>4122464191.003511</v>
      </c>
      <c r="O265" s="2">
        <v>0</v>
      </c>
      <c r="P265" t="str">
        <f t="shared" si="10"/>
        <v>17406</v>
      </c>
      <c r="Q265" s="2">
        <v>5768557.1682000002</v>
      </c>
    </row>
    <row r="266" spans="1:17" x14ac:dyDescent="0.25">
      <c r="A266" t="s">
        <v>491</v>
      </c>
      <c r="B266" t="s">
        <v>492</v>
      </c>
      <c r="C266" s="1"/>
      <c r="D266" s="7"/>
      <c r="E266" s="7"/>
      <c r="F266" s="7"/>
      <c r="G266" s="2"/>
      <c r="H266" s="2">
        <f>VLOOKUP(A266,VAL!$A$3:$F$298,3,FALSE)</f>
        <v>16547000</v>
      </c>
      <c r="I266" s="2">
        <v>16547000</v>
      </c>
      <c r="J266" s="2">
        <v>5539438430</v>
      </c>
      <c r="K266" s="2">
        <v>5799932125.4299479</v>
      </c>
      <c r="L266" s="2">
        <v>6107915173.6527824</v>
      </c>
      <c r="M266" s="2">
        <v>6522642624.1165047</v>
      </c>
      <c r="N266" s="2">
        <v>7087933656.7693872</v>
      </c>
      <c r="O266" s="2">
        <v>669077.08000000007</v>
      </c>
      <c r="P266" t="str">
        <f t="shared" si="10"/>
        <v>34033</v>
      </c>
      <c r="Q266" s="2">
        <v>7538158</v>
      </c>
    </row>
    <row r="267" spans="1:17" x14ac:dyDescent="0.25">
      <c r="A267" t="s">
        <v>559</v>
      </c>
      <c r="B267" t="s">
        <v>560</v>
      </c>
      <c r="C267" s="1"/>
      <c r="D267" s="7"/>
      <c r="E267" s="7"/>
      <c r="F267" s="7"/>
      <c r="G267" s="2"/>
      <c r="H267" s="2">
        <f>VLOOKUP(A267,VAL!$A$3:$F$298,3,FALSE)</f>
        <v>922500</v>
      </c>
      <c r="I267" s="2">
        <v>922500</v>
      </c>
      <c r="J267" s="2">
        <v>523570149</v>
      </c>
      <c r="K267" s="2">
        <v>559328870.33811164</v>
      </c>
      <c r="L267" s="2">
        <v>606153021.18243885</v>
      </c>
      <c r="M267" s="2">
        <v>647773697.27626562</v>
      </c>
      <c r="N267" s="2">
        <v>705963599.10787559</v>
      </c>
      <c r="O267" s="2">
        <v>170378.88</v>
      </c>
      <c r="P267" t="str">
        <f t="shared" si="10"/>
        <v>39002</v>
      </c>
      <c r="Q267" s="2">
        <v>437080.5</v>
      </c>
    </row>
    <row r="268" spans="1:17" x14ac:dyDescent="0.25">
      <c r="A268" t="s">
        <v>355</v>
      </c>
      <c r="B268" t="s">
        <v>356</v>
      </c>
      <c r="C268" s="1"/>
      <c r="D268" s="7"/>
      <c r="E268" s="7"/>
      <c r="F268" s="7"/>
      <c r="G268" s="2"/>
      <c r="H268" s="2">
        <f>VLOOKUP(A268,VAL!$A$3:$F$298,3,FALSE)</f>
        <v>9961000</v>
      </c>
      <c r="I268" s="2">
        <v>9961000</v>
      </c>
      <c r="J268" s="2">
        <v>3846091110</v>
      </c>
      <c r="K268" s="2">
        <v>3922604419.2098298</v>
      </c>
      <c r="L268" s="2">
        <v>4019341290.1589975</v>
      </c>
      <c r="M268" s="2">
        <v>4165008118.9390507</v>
      </c>
      <c r="N268" s="2">
        <v>4334737591.7963028</v>
      </c>
      <c r="O268" s="2">
        <v>922877.20000000007</v>
      </c>
      <c r="P268" t="str">
        <f t="shared" si="10"/>
        <v>27083</v>
      </c>
      <c r="Q268" s="2">
        <v>5765210.7187999999</v>
      </c>
    </row>
    <row r="269" spans="1:17" x14ac:dyDescent="0.25">
      <c r="A269" t="s">
        <v>469</v>
      </c>
      <c r="B269" t="s">
        <v>470</v>
      </c>
      <c r="C269" s="1"/>
      <c r="D269" s="7"/>
      <c r="E269" s="7"/>
      <c r="F269" s="7"/>
      <c r="G269" s="2"/>
      <c r="H269" s="2">
        <f>VLOOKUP(A269,VAL!$A$3:$F$298,3,FALSE)</f>
        <v>152000</v>
      </c>
      <c r="I269" s="2">
        <v>152000</v>
      </c>
      <c r="J269" s="2">
        <v>141253995.75</v>
      </c>
      <c r="K269" s="2">
        <v>135109793.56744766</v>
      </c>
      <c r="L269" s="2">
        <v>138004836.67925817</v>
      </c>
      <c r="M269" s="2">
        <v>138086315.47701749</v>
      </c>
      <c r="N269" s="2">
        <v>145203002.20817912</v>
      </c>
      <c r="O269" s="2">
        <v>211106.28000000003</v>
      </c>
      <c r="P269" t="str">
        <f t="shared" si="10"/>
        <v>33070</v>
      </c>
      <c r="Q269" s="2">
        <v>72017.600000000006</v>
      </c>
    </row>
    <row r="270" spans="1:17" x14ac:dyDescent="0.25">
      <c r="A270" t="s">
        <v>50</v>
      </c>
      <c r="B270" t="s">
        <v>51</v>
      </c>
      <c r="C270" s="1"/>
      <c r="D270" s="7"/>
      <c r="E270" s="7"/>
      <c r="F270" s="7"/>
      <c r="G270" s="2"/>
      <c r="H270" s="2">
        <f>VLOOKUP(A270,VAL!$A$3:$F$298,3,FALSE)</f>
        <v>48400000</v>
      </c>
      <c r="I270" s="2">
        <v>30825000</v>
      </c>
      <c r="J270" s="2">
        <v>20339558923</v>
      </c>
      <c r="K270" s="2">
        <v>21111440904.859856</v>
      </c>
      <c r="L270" s="2">
        <v>21937222671.496292</v>
      </c>
      <c r="M270" s="2">
        <v>22879015744.387611</v>
      </c>
      <c r="N270" s="2">
        <v>24048981016.123318</v>
      </c>
      <c r="O270" s="2">
        <v>3004770.72</v>
      </c>
      <c r="P270" t="str">
        <f t="shared" si="10"/>
        <v>06037</v>
      </c>
      <c r="Q270" s="2">
        <v>22410740</v>
      </c>
    </row>
    <row r="271" spans="1:17" x14ac:dyDescent="0.25">
      <c r="A271" t="s">
        <v>188</v>
      </c>
      <c r="B271" t="s">
        <v>189</v>
      </c>
      <c r="C271" s="1"/>
      <c r="D271" s="7"/>
      <c r="E271" s="7"/>
      <c r="F271" s="7"/>
      <c r="G271" s="2"/>
      <c r="H271" s="2">
        <f>VLOOKUP(A271,VAL!$A$3:$F$298,3,FALSE)</f>
        <v>4556285</v>
      </c>
      <c r="I271" s="2">
        <v>4556285</v>
      </c>
      <c r="J271" s="2">
        <v>3232432615</v>
      </c>
      <c r="K271" s="2">
        <v>3233030198.6627383</v>
      </c>
      <c r="L271" s="2">
        <v>3283883544.433394</v>
      </c>
      <c r="M271" s="2">
        <v>3356804266.5146112</v>
      </c>
      <c r="N271" s="2">
        <v>3397221740.7116418</v>
      </c>
      <c r="O271" s="2">
        <v>0</v>
      </c>
      <c r="P271" t="str">
        <f t="shared" si="10"/>
        <v>17402</v>
      </c>
      <c r="Q271" s="2">
        <v>2058145.5056</v>
      </c>
    </row>
    <row r="272" spans="1:17" x14ac:dyDescent="0.25">
      <c r="A272" t="s">
        <v>503</v>
      </c>
      <c r="B272" t="s">
        <v>504</v>
      </c>
      <c r="C272" s="1"/>
      <c r="D272" s="7"/>
      <c r="E272" s="7"/>
      <c r="F272" s="7"/>
      <c r="G272" s="2"/>
      <c r="H272" s="2">
        <f>VLOOKUP(A272,VAL!$A$3:$F$298,3,FALSE)</f>
        <v>997000</v>
      </c>
      <c r="I272" s="2">
        <v>997000</v>
      </c>
      <c r="J272" s="2">
        <v>440322007</v>
      </c>
      <c r="K272" s="2">
        <v>455239783.38857675</v>
      </c>
      <c r="L272" s="2">
        <v>488731256.34914482</v>
      </c>
      <c r="M272" s="2">
        <v>527390894.33442038</v>
      </c>
      <c r="N272" s="2">
        <v>557788046.00995386</v>
      </c>
      <c r="O272" s="2">
        <v>72349.760000000009</v>
      </c>
      <c r="P272" t="str">
        <f t="shared" si="10"/>
        <v>35200</v>
      </c>
      <c r="Q272" s="2">
        <v>472378.6</v>
      </c>
    </row>
    <row r="273" spans="1:17" x14ac:dyDescent="0.25">
      <c r="A273" t="s">
        <v>116</v>
      </c>
      <c r="B273" t="s">
        <v>117</v>
      </c>
      <c r="C273" s="1"/>
      <c r="D273" s="7"/>
      <c r="E273" s="7"/>
      <c r="F273" s="7"/>
      <c r="G273" s="2"/>
      <c r="H273" s="2">
        <f>VLOOKUP(A273,VAL!$A$3:$F$298,3,FALSE)</f>
        <v>1860865</v>
      </c>
      <c r="I273" s="2">
        <v>1860865</v>
      </c>
      <c r="J273" s="2">
        <v>678384183</v>
      </c>
      <c r="K273" s="2">
        <v>805644127.5096184</v>
      </c>
      <c r="L273" s="2">
        <v>885984802.90409172</v>
      </c>
      <c r="M273" s="2">
        <v>973695030.11101079</v>
      </c>
      <c r="N273" s="2">
        <v>1079895105.4314222</v>
      </c>
      <c r="O273" s="2">
        <v>849778.44000000006</v>
      </c>
      <c r="P273" t="str">
        <f t="shared" si="10"/>
        <v>13073</v>
      </c>
      <c r="Q273" s="2">
        <v>822677.89199999999</v>
      </c>
    </row>
    <row r="274" spans="1:17" x14ac:dyDescent="0.25">
      <c r="A274" t="s">
        <v>515</v>
      </c>
      <c r="B274" t="s">
        <v>516</v>
      </c>
      <c r="C274" s="1"/>
      <c r="D274" s="7"/>
      <c r="E274" s="7"/>
      <c r="F274" s="7"/>
      <c r="G274" s="2"/>
      <c r="H274" s="2">
        <f>VLOOKUP(A274,VAL!$A$3:$F$298,3,FALSE)</f>
        <v>520846</v>
      </c>
      <c r="I274" s="2">
        <v>520846</v>
      </c>
      <c r="J274" s="2">
        <v>177679987</v>
      </c>
      <c r="K274" s="2">
        <v>257377897.76570371</v>
      </c>
      <c r="L274" s="2">
        <v>291953467.11289394</v>
      </c>
      <c r="M274" s="2">
        <v>310521121.89211476</v>
      </c>
      <c r="N274" s="2">
        <v>325360949.10540074</v>
      </c>
      <c r="O274" s="2">
        <v>76417.040000000008</v>
      </c>
      <c r="P274" t="str">
        <f t="shared" si="10"/>
        <v>36401</v>
      </c>
      <c r="Q274" s="2">
        <v>270066</v>
      </c>
    </row>
    <row r="275" spans="1:17" x14ac:dyDescent="0.25">
      <c r="A275" t="s">
        <v>507</v>
      </c>
      <c r="B275" t="s">
        <v>508</v>
      </c>
      <c r="C275" s="1"/>
      <c r="D275" s="7"/>
      <c r="E275" s="7"/>
      <c r="F275" s="7"/>
      <c r="G275" s="2"/>
      <c r="H275" s="2">
        <f>VLOOKUP(A275,VAL!$A$3:$F$298,3,FALSE)</f>
        <v>11687674</v>
      </c>
      <c r="I275" s="2">
        <v>11687674</v>
      </c>
      <c r="J275" s="2">
        <v>3528975078</v>
      </c>
      <c r="K275" s="2">
        <v>3566311357.5235543</v>
      </c>
      <c r="L275" s="2">
        <v>3770142539.9539728</v>
      </c>
      <c r="M275" s="2">
        <v>3894139637.2359385</v>
      </c>
      <c r="N275" s="2">
        <v>4014141546.7996402</v>
      </c>
      <c r="O275" s="2">
        <v>1384155.08</v>
      </c>
      <c r="P275" t="str">
        <f t="shared" si="10"/>
        <v>36140</v>
      </c>
      <c r="Q275" s="2">
        <v>5429039.1952</v>
      </c>
    </row>
    <row r="276" spans="1:17" x14ac:dyDescent="0.25">
      <c r="A276" t="s">
        <v>583</v>
      </c>
      <c r="B276" t="s">
        <v>584</v>
      </c>
      <c r="C276" s="1"/>
      <c r="D276" s="7"/>
      <c r="E276" s="7"/>
      <c r="F276" s="7"/>
      <c r="G276" s="2"/>
      <c r="H276" s="2">
        <f>VLOOKUP(A276,VAL!$A$3:$F$298,3,FALSE)</f>
        <v>1200000</v>
      </c>
      <c r="I276" s="2">
        <v>1200000</v>
      </c>
      <c r="J276" s="2">
        <v>741649783</v>
      </c>
      <c r="K276" s="2">
        <v>744402562.03337848</v>
      </c>
      <c r="L276" s="2">
        <v>786001449.19576263</v>
      </c>
      <c r="M276" s="2">
        <v>826183413.48716021</v>
      </c>
      <c r="N276" s="2">
        <v>896635876.72344327</v>
      </c>
      <c r="O276" s="2">
        <v>1400629.1600000001</v>
      </c>
      <c r="P276" t="str">
        <f t="shared" si="10"/>
        <v>39207</v>
      </c>
      <c r="Q276" s="2">
        <v>521180</v>
      </c>
    </row>
    <row r="277" spans="1:17" x14ac:dyDescent="0.25">
      <c r="A277" t="s">
        <v>120</v>
      </c>
      <c r="B277" t="s">
        <v>121</v>
      </c>
      <c r="C277" s="1"/>
      <c r="D277" s="7"/>
      <c r="E277" s="7"/>
      <c r="F277" s="7"/>
      <c r="G277" s="2"/>
      <c r="H277" s="2">
        <f>VLOOKUP(A277,VAL!$A$3:$F$298,3,FALSE)</f>
        <v>787147</v>
      </c>
      <c r="I277" s="2">
        <v>787147</v>
      </c>
      <c r="J277" s="2">
        <v>482283100</v>
      </c>
      <c r="K277" s="2">
        <v>593429492.40566874</v>
      </c>
      <c r="L277" s="2">
        <v>656627476.41898429</v>
      </c>
      <c r="M277" s="2">
        <v>716629948.2876122</v>
      </c>
      <c r="N277" s="2">
        <v>798126772.1019671</v>
      </c>
      <c r="O277" s="2">
        <v>225461.60000000003</v>
      </c>
      <c r="P277" t="str">
        <f t="shared" si="10"/>
        <v>13146</v>
      </c>
      <c r="Q277" s="2">
        <v>680341.73880000005</v>
      </c>
    </row>
    <row r="278" spans="1:17" x14ac:dyDescent="0.25">
      <c r="A278" t="s">
        <v>58</v>
      </c>
      <c r="B278" t="s">
        <v>59</v>
      </c>
      <c r="C278" s="1"/>
      <c r="D278" s="7"/>
      <c r="E278" s="7"/>
      <c r="F278" s="7"/>
      <c r="G278" s="2"/>
      <c r="H278" s="2">
        <f>VLOOKUP(A278,VAL!$A$3:$F$298,3,FALSE)</f>
        <v>7750000</v>
      </c>
      <c r="I278" s="2">
        <v>7750000</v>
      </c>
      <c r="J278" s="2">
        <v>3036045193</v>
      </c>
      <c r="K278" s="2">
        <v>3167473487.214417</v>
      </c>
      <c r="L278" s="2">
        <v>3284325469.0716166</v>
      </c>
      <c r="M278" s="2">
        <v>3374025377.8979964</v>
      </c>
      <c r="N278" s="2">
        <v>3548830003.9383001</v>
      </c>
      <c r="O278" s="2">
        <v>260513.96000000002</v>
      </c>
      <c r="P278" t="str">
        <f t="shared" si="10"/>
        <v>06112</v>
      </c>
      <c r="Q278" s="2">
        <v>3577190</v>
      </c>
    </row>
    <row r="279" spans="1:17" x14ac:dyDescent="0.25">
      <c r="A279" t="s">
        <v>0</v>
      </c>
      <c r="B279" t="s">
        <v>1</v>
      </c>
      <c r="C279" s="1"/>
      <c r="D279" s="7"/>
      <c r="E279" s="7"/>
      <c r="F279" s="7"/>
      <c r="G279" s="2"/>
      <c r="H279" s="2">
        <f>VLOOKUP(A279,VAL!$A$3:$F$298,3,FALSE)</f>
        <v>79075</v>
      </c>
      <c r="I279" s="2">
        <v>79075</v>
      </c>
      <c r="J279" s="2">
        <v>53633014</v>
      </c>
      <c r="K279" s="2">
        <v>58979384.916375309</v>
      </c>
      <c r="L279" s="2">
        <v>61005284.832064882</v>
      </c>
      <c r="M279" s="2">
        <v>63846624.717779145</v>
      </c>
      <c r="N279" s="2">
        <v>66382526.257803589</v>
      </c>
      <c r="O279" s="2">
        <v>64610.840000000004</v>
      </c>
      <c r="P279" t="str">
        <f t="shared" si="10"/>
        <v>01109</v>
      </c>
      <c r="Q279" s="2">
        <v>71070</v>
      </c>
    </row>
    <row r="280" spans="1:17" x14ac:dyDescent="0.25">
      <c r="A280" t="s">
        <v>94</v>
      </c>
      <c r="B280" t="s">
        <v>95</v>
      </c>
      <c r="C280" s="1"/>
      <c r="D280" s="7"/>
      <c r="E280" s="7"/>
      <c r="F280" s="7"/>
      <c r="G280" s="2"/>
      <c r="H280" s="2">
        <f>VLOOKUP(A280,VAL!$A$3:$F$298,3,FALSE)</f>
        <v>298300</v>
      </c>
      <c r="I280" s="2">
        <v>298300</v>
      </c>
      <c r="J280" s="2">
        <v>211429460</v>
      </c>
      <c r="K280" s="2">
        <v>205801054.20879024</v>
      </c>
      <c r="L280" s="2">
        <v>211867995.48021278</v>
      </c>
      <c r="M280" s="2">
        <v>218113363.48202285</v>
      </c>
      <c r="N280" s="2">
        <v>236220963.26885512</v>
      </c>
      <c r="O280" s="2">
        <v>61062.960000000006</v>
      </c>
      <c r="P280" t="str">
        <f t="shared" si="10"/>
        <v>09209</v>
      </c>
      <c r="Q280" s="2">
        <v>379040</v>
      </c>
    </row>
    <row r="281" spans="1:17" x14ac:dyDescent="0.25">
      <c r="A281" t="s">
        <v>467</v>
      </c>
      <c r="B281" t="s">
        <v>468</v>
      </c>
      <c r="C281" s="1"/>
      <c r="D281" s="7"/>
      <c r="E281" s="7"/>
      <c r="F281" s="7"/>
      <c r="G281" s="2"/>
      <c r="H281" s="2">
        <f>VLOOKUP(A281,VAL!$A$3:$F$298,3,FALSE)</f>
        <v>50000</v>
      </c>
      <c r="I281" s="2">
        <v>50000</v>
      </c>
      <c r="J281" s="2">
        <v>39168284.049999997</v>
      </c>
      <c r="K281" s="2">
        <v>43227798.92925173</v>
      </c>
      <c r="L281" s="2">
        <v>46102876.003459953</v>
      </c>
      <c r="M281" s="2">
        <v>48783619.608053505</v>
      </c>
      <c r="N281" s="2">
        <v>52109074.069423385</v>
      </c>
      <c r="O281" s="2">
        <v>140124.88</v>
      </c>
      <c r="P281" t="str">
        <f t="shared" si="10"/>
        <v>33049</v>
      </c>
      <c r="Q281" s="2">
        <v>16583</v>
      </c>
    </row>
    <row r="282" spans="1:17" x14ac:dyDescent="0.25">
      <c r="A282" t="s">
        <v>38</v>
      </c>
      <c r="B282" t="s">
        <v>39</v>
      </c>
      <c r="C282" s="1"/>
      <c r="D282" s="7"/>
      <c r="E282" s="7"/>
      <c r="F282" s="7"/>
      <c r="G282" s="2"/>
      <c r="H282" s="2">
        <f>VLOOKUP(A282,VAL!$A$3:$F$298,3,FALSE)</f>
        <v>12903727</v>
      </c>
      <c r="I282" s="2">
        <v>12903727</v>
      </c>
      <c r="J282" s="2">
        <v>4842735717</v>
      </c>
      <c r="K282" s="2">
        <v>4901803162.9040756</v>
      </c>
      <c r="L282" s="2">
        <v>5355999386.5976973</v>
      </c>
      <c r="M282" s="2">
        <v>5695987484.8064976</v>
      </c>
      <c r="N282" s="2">
        <v>6005348067.4124613</v>
      </c>
      <c r="O282" s="2">
        <v>1471405.32</v>
      </c>
      <c r="P282" t="str">
        <f t="shared" si="10"/>
        <v>04246</v>
      </c>
      <c r="Q282" s="2">
        <v>5935714.2819999997</v>
      </c>
    </row>
    <row r="283" spans="1:17" x14ac:dyDescent="0.25">
      <c r="A283" t="s">
        <v>457</v>
      </c>
      <c r="B283" t="s">
        <v>458</v>
      </c>
      <c r="C283" s="1"/>
      <c r="D283" s="7"/>
      <c r="E283" s="7"/>
      <c r="F283" s="7"/>
      <c r="G283" s="2"/>
      <c r="H283" s="2">
        <f>VLOOKUP(A283,VAL!$A$3:$F$298,3,FALSE)</f>
        <v>3446815</v>
      </c>
      <c r="I283" s="2">
        <v>3446815</v>
      </c>
      <c r="J283" s="2">
        <v>2155606012</v>
      </c>
      <c r="K283" s="2">
        <v>2138825417.7362473</v>
      </c>
      <c r="L283" s="2">
        <v>2193036608.1477427</v>
      </c>
      <c r="M283" s="2">
        <v>2223845179.4896483</v>
      </c>
      <c r="N283" s="2">
        <v>2305292109.5188842</v>
      </c>
      <c r="O283" s="2">
        <v>701983.24000000011</v>
      </c>
      <c r="P283" t="str">
        <f t="shared" si="10"/>
        <v>32363</v>
      </c>
      <c r="Q283" s="2">
        <v>4050990</v>
      </c>
    </row>
    <row r="284" spans="1:17" x14ac:dyDescent="0.25">
      <c r="A284" t="s">
        <v>585</v>
      </c>
      <c r="B284" t="s">
        <v>586</v>
      </c>
      <c r="C284" s="1"/>
      <c r="D284" s="7"/>
      <c r="E284" s="7"/>
      <c r="F284" s="7"/>
      <c r="G284" s="2"/>
      <c r="H284" s="2">
        <f>VLOOKUP(A284,VAL!$A$3:$F$298,3,FALSE)</f>
        <v>5965626</v>
      </c>
      <c r="I284" s="2">
        <v>5965626</v>
      </c>
      <c r="J284" s="2">
        <v>3052158879</v>
      </c>
      <c r="K284" s="2">
        <v>2914061344.1515741</v>
      </c>
      <c r="L284" s="2">
        <v>3068300501.4688206</v>
      </c>
      <c r="M284" s="2">
        <v>3164526659.1745372</v>
      </c>
      <c r="N284" s="2">
        <v>3319398864.954915</v>
      </c>
      <c r="O284" s="2">
        <v>1023414.0000000001</v>
      </c>
      <c r="P284" t="str">
        <f t="shared" si="10"/>
        <v>39208</v>
      </c>
      <c r="Q284" s="2">
        <v>3269220</v>
      </c>
    </row>
    <row r="285" spans="1:17" x14ac:dyDescent="0.25">
      <c r="A285" t="s">
        <v>279</v>
      </c>
      <c r="B285" t="s">
        <v>280</v>
      </c>
      <c r="C285" s="1"/>
      <c r="D285" s="7"/>
      <c r="E285" s="7"/>
      <c r="F285" s="7"/>
      <c r="G285" s="2"/>
      <c r="H285" s="2">
        <f>VLOOKUP(A285,VAL!$A$3:$F$298,3,FALSE)</f>
        <v>1188000</v>
      </c>
      <c r="I285" s="2">
        <v>1188000</v>
      </c>
      <c r="J285" s="2">
        <v>675861681.85000002</v>
      </c>
      <c r="K285" s="2">
        <v>608991104.24755621</v>
      </c>
      <c r="L285" s="2">
        <v>622973123.09333372</v>
      </c>
      <c r="M285" s="2">
        <v>606788060.40047956</v>
      </c>
      <c r="N285" s="2">
        <v>619960772.50634575</v>
      </c>
      <c r="O285" s="2">
        <v>0</v>
      </c>
      <c r="P285" t="str">
        <f t="shared" si="10"/>
        <v>21303</v>
      </c>
      <c r="Q285" s="2">
        <v>562874.4</v>
      </c>
    </row>
    <row r="286" spans="1:17" x14ac:dyDescent="0.25">
      <c r="A286" t="s">
        <v>373</v>
      </c>
      <c r="B286" t="s">
        <v>374</v>
      </c>
      <c r="C286" s="1"/>
      <c r="D286" s="7"/>
      <c r="E286" s="7"/>
      <c r="F286" s="7"/>
      <c r="G286" s="2"/>
      <c r="H286" s="2">
        <f>VLOOKUP(A286,VAL!$A$3:$F$298,3,FALSE)</f>
        <v>4750000</v>
      </c>
      <c r="I286" s="2">
        <v>4750000</v>
      </c>
      <c r="J286" s="2">
        <v>3343345029</v>
      </c>
      <c r="K286" s="2">
        <v>3390600486.4567471</v>
      </c>
      <c r="L286" s="2">
        <v>3545725189.2375035</v>
      </c>
      <c r="M286" s="2">
        <v>3743078712.2870469</v>
      </c>
      <c r="N286" s="2">
        <v>3885561664.509058</v>
      </c>
      <c r="O286" s="2">
        <v>301795.48000000004</v>
      </c>
      <c r="P286" t="str">
        <f t="shared" si="10"/>
        <v>27416</v>
      </c>
      <c r="Q286" s="2">
        <v>4643240</v>
      </c>
    </row>
    <row r="287" spans="1:17" x14ac:dyDescent="0.25">
      <c r="A287" t="s">
        <v>253</v>
      </c>
      <c r="B287" t="s">
        <v>254</v>
      </c>
      <c r="C287" s="1"/>
      <c r="D287" s="7"/>
      <c r="E287" s="7"/>
      <c r="F287" s="7"/>
      <c r="G287" s="2"/>
      <c r="H287" s="2">
        <f>VLOOKUP(A287,VAL!$A$3:$F$298,3,FALSE)</f>
        <v>2830000</v>
      </c>
      <c r="I287" s="2">
        <v>2830000</v>
      </c>
      <c r="J287" s="2">
        <v>1280750002.1700001</v>
      </c>
      <c r="K287" s="2">
        <v>1326970683.8883269</v>
      </c>
      <c r="L287" s="2">
        <v>1412991088.8584368</v>
      </c>
      <c r="M287" s="2">
        <v>1483159848.0903115</v>
      </c>
      <c r="N287" s="2">
        <v>1537620845.5317032</v>
      </c>
      <c r="O287" s="2">
        <v>105309.96</v>
      </c>
      <c r="P287" t="str">
        <f t="shared" si="10"/>
        <v>20405</v>
      </c>
      <c r="Q287" s="2">
        <v>1317164</v>
      </c>
    </row>
    <row r="288" spans="1:17" x14ac:dyDescent="0.25">
      <c r="A288" t="s">
        <v>293</v>
      </c>
      <c r="B288" t="s">
        <v>294</v>
      </c>
      <c r="C288" s="1"/>
      <c r="D288" s="7"/>
      <c r="E288" s="7"/>
      <c r="F288" s="7"/>
      <c r="G288" s="2"/>
      <c r="H288" s="2">
        <f>VLOOKUP(A288,VAL!$A$3:$F$298,3,FALSE)</f>
        <v>305000</v>
      </c>
      <c r="I288" s="2">
        <v>305000</v>
      </c>
      <c r="J288" s="2">
        <v>183599604</v>
      </c>
      <c r="K288" s="2">
        <v>179658904.71926329</v>
      </c>
      <c r="L288" s="2">
        <v>186158360.80638281</v>
      </c>
      <c r="M288" s="2">
        <v>191764364.79438904</v>
      </c>
      <c r="N288" s="2">
        <v>197158644.69981381</v>
      </c>
      <c r="O288" s="2">
        <v>62548.080000000009</v>
      </c>
      <c r="P288" t="str">
        <f t="shared" si="10"/>
        <v>22200</v>
      </c>
      <c r="Q288" s="2">
        <v>329291</v>
      </c>
    </row>
    <row r="289" spans="1:17" x14ac:dyDescent="0.25">
      <c r="A289" t="s">
        <v>337</v>
      </c>
      <c r="B289" t="s">
        <v>338</v>
      </c>
      <c r="C289" s="1"/>
      <c r="D289" s="7"/>
      <c r="E289" s="7"/>
      <c r="F289" s="7"/>
      <c r="G289" s="2"/>
      <c r="H289" s="2">
        <f>VLOOKUP(A289,VAL!$A$3:$F$298,3,FALSE)</f>
        <v>724500</v>
      </c>
      <c r="I289" s="2">
        <v>724500</v>
      </c>
      <c r="J289" s="2">
        <v>251466103</v>
      </c>
      <c r="K289" s="2">
        <v>234271695.89811972</v>
      </c>
      <c r="L289" s="2">
        <v>250986600.09816229</v>
      </c>
      <c r="M289" s="2">
        <v>260108784.05466592</v>
      </c>
      <c r="N289" s="2">
        <v>272910611.19491661</v>
      </c>
      <c r="O289" s="2">
        <v>82511.520000000004</v>
      </c>
      <c r="P289" t="str">
        <f t="shared" si="10"/>
        <v>25160</v>
      </c>
      <c r="Q289" s="2">
        <v>343268.1</v>
      </c>
    </row>
    <row r="290" spans="1:17" x14ac:dyDescent="0.25">
      <c r="A290" t="s">
        <v>132</v>
      </c>
      <c r="B290" t="s">
        <v>133</v>
      </c>
      <c r="C290" s="1"/>
      <c r="D290" s="7"/>
      <c r="E290" s="7"/>
      <c r="F290" s="7"/>
      <c r="G290" s="2"/>
      <c r="H290" s="2">
        <f>VLOOKUP(A290,VAL!$A$3:$F$298,3,FALSE)</f>
        <v>263500</v>
      </c>
      <c r="I290" s="2">
        <v>263500</v>
      </c>
      <c r="J290" s="2">
        <v>84950307</v>
      </c>
      <c r="K290" s="2">
        <v>99078698.801806599</v>
      </c>
      <c r="L290" s="2">
        <v>109285705.4222451</v>
      </c>
      <c r="M290" s="2">
        <v>115463461.73990653</v>
      </c>
      <c r="N290" s="2">
        <v>127881119.02510108</v>
      </c>
      <c r="O290" s="2">
        <v>73181.640000000014</v>
      </c>
      <c r="P290" t="str">
        <f t="shared" si="10"/>
        <v>13167</v>
      </c>
      <c r="Q290" s="2">
        <v>124846.3</v>
      </c>
    </row>
    <row r="291" spans="1:17" x14ac:dyDescent="0.25">
      <c r="A291" t="s">
        <v>267</v>
      </c>
      <c r="B291" t="s">
        <v>268</v>
      </c>
      <c r="C291" s="1"/>
      <c r="D291" s="7"/>
      <c r="E291" s="7"/>
      <c r="F291" s="7"/>
      <c r="G291" s="2"/>
      <c r="H291" s="2">
        <f>VLOOKUP(A291,VAL!$A$3:$F$298,3,FALSE)</f>
        <v>560000</v>
      </c>
      <c r="I291" s="2">
        <v>560000</v>
      </c>
      <c r="J291" s="2">
        <v>399091980.05000001</v>
      </c>
      <c r="K291" s="2">
        <v>361023015.6020062</v>
      </c>
      <c r="L291" s="2">
        <v>369297477.60208213</v>
      </c>
      <c r="M291" s="2">
        <v>375113456.46732771</v>
      </c>
      <c r="N291" s="2">
        <v>402064864.82368869</v>
      </c>
      <c r="O291" s="2">
        <v>199690.12000000002</v>
      </c>
      <c r="P291" t="str">
        <f t="shared" si="10"/>
        <v>21232</v>
      </c>
      <c r="Q291" s="2">
        <v>379040</v>
      </c>
    </row>
    <row r="292" spans="1:17" x14ac:dyDescent="0.25">
      <c r="A292" t="s">
        <v>156</v>
      </c>
      <c r="B292" t="s">
        <v>157</v>
      </c>
      <c r="C292" s="1"/>
      <c r="D292" s="7"/>
      <c r="E292" s="7"/>
      <c r="F292" s="7"/>
      <c r="G292" s="2"/>
      <c r="H292" s="2">
        <f>VLOOKUP(A292,VAL!$A$3:$F$298,3,FALSE)</f>
        <v>500000</v>
      </c>
      <c r="I292" s="2">
        <v>500000</v>
      </c>
      <c r="J292" s="2">
        <v>96340482</v>
      </c>
      <c r="K292" s="2">
        <v>84156464.976443678</v>
      </c>
      <c r="L292" s="2">
        <v>85517226.482196778</v>
      </c>
      <c r="M292" s="2">
        <v>82971514.361487925</v>
      </c>
      <c r="N292" s="2">
        <v>83290615.714202881</v>
      </c>
      <c r="O292" s="2">
        <v>66049.200000000012</v>
      </c>
      <c r="P292" t="str">
        <f t="shared" si="10"/>
        <v>14117</v>
      </c>
      <c r="Q292" s="2">
        <v>227576.56359999999</v>
      </c>
    </row>
    <row r="293" spans="1:17" x14ac:dyDescent="0.25">
      <c r="A293" t="s">
        <v>237</v>
      </c>
      <c r="B293" t="s">
        <v>238</v>
      </c>
      <c r="C293" s="1"/>
      <c r="D293" s="7"/>
      <c r="E293" s="7"/>
      <c r="F293" s="7"/>
      <c r="G293" s="2"/>
      <c r="H293" s="2">
        <f>VLOOKUP(A293,VAL!$A$3:$F$298,3,FALSE)</f>
        <v>0</v>
      </c>
      <c r="I293" s="2">
        <v>75000</v>
      </c>
      <c r="J293" s="2">
        <v>51035246</v>
      </c>
      <c r="K293" s="2">
        <v>43036003.678649269</v>
      </c>
      <c r="L293" s="2">
        <v>43397481.428306133</v>
      </c>
      <c r="M293" s="2">
        <v>42298305.357657932</v>
      </c>
      <c r="N293" s="2">
        <v>40506838.874223858</v>
      </c>
      <c r="O293" s="2">
        <v>0</v>
      </c>
      <c r="P293" t="str">
        <f t="shared" si="10"/>
        <v>20094</v>
      </c>
      <c r="Q293" s="2">
        <v>0</v>
      </c>
    </row>
    <row r="294" spans="1:17" x14ac:dyDescent="0.25">
      <c r="A294" t="s">
        <v>80</v>
      </c>
      <c r="B294" t="s">
        <v>81</v>
      </c>
      <c r="C294" s="1"/>
      <c r="D294" s="7"/>
      <c r="E294" s="7"/>
      <c r="F294" s="7"/>
      <c r="G294" s="2"/>
      <c r="H294" s="2">
        <f>VLOOKUP(A294,VAL!$A$3:$F$298,3,FALSE)</f>
        <v>4750000</v>
      </c>
      <c r="I294" s="2">
        <v>4750000</v>
      </c>
      <c r="J294" s="2">
        <v>1928689220</v>
      </c>
      <c r="K294" s="2">
        <v>2068335409.2912426</v>
      </c>
      <c r="L294" s="2">
        <v>2169584760.5672045</v>
      </c>
      <c r="M294" s="2">
        <v>2325757656.5505252</v>
      </c>
      <c r="N294" s="2">
        <v>2509893709.4520593</v>
      </c>
      <c r="O294" s="2">
        <v>323120.00000000006</v>
      </c>
      <c r="P294" t="str">
        <f t="shared" si="10"/>
        <v>08404</v>
      </c>
      <c r="Q294" s="2">
        <v>2132100</v>
      </c>
    </row>
    <row r="295" spans="1:17" x14ac:dyDescent="0.25">
      <c r="A295" t="s">
        <v>563</v>
      </c>
      <c r="B295" t="s">
        <v>564</v>
      </c>
      <c r="C295" s="1"/>
      <c r="D295" s="7"/>
      <c r="E295" s="7"/>
      <c r="F295" s="7"/>
      <c r="G295" s="2"/>
      <c r="H295" s="2">
        <f>VLOOKUP(A295,VAL!$A$3:$F$298,3,FALSE)</f>
        <v>14400000</v>
      </c>
      <c r="I295" s="2">
        <v>14400000</v>
      </c>
      <c r="J295" s="2">
        <v>5331897156</v>
      </c>
      <c r="K295" s="2">
        <v>5307567438.992425</v>
      </c>
      <c r="L295" s="2">
        <v>5568548003.6305113</v>
      </c>
      <c r="M295" s="2">
        <v>5743882943.441968</v>
      </c>
      <c r="N295" s="2">
        <v>5960322395.2989578</v>
      </c>
      <c r="O295" s="2">
        <v>5532547.7200000007</v>
      </c>
      <c r="P295" t="str">
        <f t="shared" si="10"/>
        <v>39007</v>
      </c>
      <c r="Q295" s="2">
        <v>6727960</v>
      </c>
    </row>
    <row r="296" spans="1:17" x14ac:dyDescent="0.25">
      <c r="A296" t="s">
        <v>487</v>
      </c>
      <c r="B296" t="s">
        <v>488</v>
      </c>
      <c r="C296" s="1"/>
      <c r="D296" s="7"/>
      <c r="E296" s="7"/>
      <c r="F296" s="7"/>
      <c r="G296" s="2"/>
      <c r="H296" s="2">
        <f>VLOOKUP(A296,VAL!$A$3:$F$298,3,FALSE)</f>
        <v>11700000</v>
      </c>
      <c r="I296" s="2">
        <v>11700000</v>
      </c>
      <c r="J296" s="2">
        <v>3361517539</v>
      </c>
      <c r="K296" s="2">
        <v>3511194860.0436649</v>
      </c>
      <c r="L296" s="2">
        <v>3817601583.385716</v>
      </c>
      <c r="M296" s="2">
        <v>4050407046.4744549</v>
      </c>
      <c r="N296" s="2">
        <v>4381960636.8692303</v>
      </c>
      <c r="O296" s="2">
        <v>1175772.3600000001</v>
      </c>
      <c r="P296" t="str">
        <f t="shared" si="10"/>
        <v>34002</v>
      </c>
      <c r="Q296" s="2">
        <v>5306560</v>
      </c>
    </row>
    <row r="297" spans="1:17" x14ac:dyDescent="0.25">
      <c r="A297" t="s">
        <v>581</v>
      </c>
      <c r="B297" t="s">
        <v>582</v>
      </c>
      <c r="C297" s="1"/>
      <c r="D297" s="7"/>
      <c r="E297" s="7"/>
      <c r="F297" s="7"/>
      <c r="G297" s="2"/>
      <c r="H297" s="2">
        <f>VLOOKUP(A297,VAL!$A$3:$F$298,3,FALSE)</f>
        <v>900000</v>
      </c>
      <c r="I297" s="2">
        <v>900000</v>
      </c>
      <c r="J297" s="2">
        <v>479971758</v>
      </c>
      <c r="K297" s="2">
        <v>507887698.4143576</v>
      </c>
      <c r="L297" s="2">
        <v>547456724.18849552</v>
      </c>
      <c r="M297" s="2">
        <v>592587364.04225731</v>
      </c>
      <c r="N297" s="2">
        <v>635344951.40163422</v>
      </c>
      <c r="O297" s="2">
        <v>399752.08</v>
      </c>
      <c r="P297" t="str">
        <f t="shared" si="10"/>
        <v>39205</v>
      </c>
      <c r="Q297" s="2">
        <v>367195</v>
      </c>
    </row>
    <row r="298" spans="1:17" x14ac:dyDescent="0.25">
      <c r="A298" s="65" t="s">
        <v>649</v>
      </c>
      <c r="B298" s="65" t="s">
        <v>1024</v>
      </c>
      <c r="H298" s="2">
        <f>VLOOKUP(A298,VAL!$A$3:$F$298,3,FALSE)</f>
        <v>2243720589</v>
      </c>
      <c r="I298" s="2">
        <f>SUM(I3:I297)</f>
        <v>2166753078.0100002</v>
      </c>
      <c r="J298" s="23">
        <f>SUM(J3:J297)</f>
        <v>1279131346161.282</v>
      </c>
      <c r="K298" s="23">
        <f t="shared" ref="K298:O298" si="11">SUM(K3:K297)</f>
        <v>1318249006929.6245</v>
      </c>
      <c r="L298" s="23">
        <f t="shared" si="11"/>
        <v>1378176868721.1113</v>
      </c>
      <c r="M298" s="23">
        <f t="shared" ref="M298:N298" si="12">SUM(M3:M297)</f>
        <v>1441199854877.9663</v>
      </c>
      <c r="N298" s="23">
        <f t="shared" si="12"/>
        <v>1505471607272.6072</v>
      </c>
      <c r="O298" s="23">
        <f t="shared" si="11"/>
        <v>135143764.55999997</v>
      </c>
      <c r="P298" t="str">
        <f t="shared" si="10"/>
        <v>00000</v>
      </c>
      <c r="Q298" s="23">
        <f>SUM(Q3:Q297)</f>
        <v>1223430500.4926</v>
      </c>
    </row>
  </sheetData>
  <autoFilter ref="A2:Q2">
    <sortState ref="A3:O298">
      <sortCondition ref="B2"/>
    </sortState>
  </autoFilter>
  <conditionalFormatting sqref="A298"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8"/>
  <sheetViews>
    <sheetView workbookViewId="0">
      <selection activeCell="H4" sqref="H4"/>
    </sheetView>
  </sheetViews>
  <sheetFormatPr defaultRowHeight="15" x14ac:dyDescent="0.25"/>
  <cols>
    <col min="1" max="1" width="9.140625" style="45"/>
    <col min="2" max="2" width="23.5703125" style="45" bestFit="1" customWidth="1"/>
    <col min="3" max="4" width="17.85546875" style="45" bestFit="1" customWidth="1"/>
    <col min="5" max="5" width="11.28515625" style="45" bestFit="1" customWidth="1"/>
    <col min="6" max="6" width="16.7109375" style="47" bestFit="1" customWidth="1"/>
    <col min="7" max="7" width="11" style="45" customWidth="1"/>
    <col min="8" max="8" width="9.5703125" style="45" bestFit="1" customWidth="1"/>
    <col min="9" max="9" width="15.5703125" style="55" bestFit="1" customWidth="1"/>
    <col min="10" max="12" width="13.28515625" style="55" bestFit="1" customWidth="1"/>
    <col min="13" max="13" width="5.140625" style="55" customWidth="1"/>
    <col min="14" max="17" width="13.28515625" style="55" bestFit="1" customWidth="1"/>
    <col min="18" max="18" width="7.7109375" style="55" customWidth="1"/>
    <col min="19" max="22" width="13.140625" style="45" customWidth="1"/>
    <col min="23" max="16384" width="9.140625" style="45"/>
  </cols>
  <sheetData>
    <row r="1" spans="1:24" customFormat="1" x14ac:dyDescent="0.25">
      <c r="A1" s="4">
        <v>1</v>
      </c>
      <c r="B1" s="4">
        <v>2</v>
      </c>
      <c r="C1" s="4">
        <v>3</v>
      </c>
      <c r="D1" s="4">
        <v>4</v>
      </c>
      <c r="E1" s="4">
        <f>1+D1</f>
        <v>5</v>
      </c>
      <c r="F1" s="4">
        <f t="shared" ref="F1:K1" si="0">1+E1</f>
        <v>6</v>
      </c>
      <c r="G1" s="43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>1+K1</f>
        <v>12</v>
      </c>
      <c r="M1" s="4">
        <f>1+L1</f>
        <v>13</v>
      </c>
      <c r="N1" s="4">
        <f>1+M1</f>
        <v>14</v>
      </c>
      <c r="O1" s="4">
        <f t="shared" ref="O1:Q1" si="1">1+N1</f>
        <v>15</v>
      </c>
      <c r="P1" s="4">
        <f t="shared" si="1"/>
        <v>16</v>
      </c>
      <c r="Q1" s="4">
        <f t="shared" si="1"/>
        <v>17</v>
      </c>
      <c r="R1" s="4"/>
      <c r="S1" s="4"/>
      <c r="T1" s="4"/>
      <c r="U1" s="4"/>
      <c r="V1" s="4"/>
      <c r="W1" s="4"/>
      <c r="X1" s="4"/>
    </row>
    <row r="2" spans="1:24" x14ac:dyDescent="0.25">
      <c r="G2" s="46" t="s">
        <v>615</v>
      </c>
      <c r="H2" s="47">
        <v>2020</v>
      </c>
      <c r="I2" s="48">
        <v>2021</v>
      </c>
      <c r="J2" s="48">
        <v>2022</v>
      </c>
      <c r="K2" s="48"/>
      <c r="L2" s="48"/>
      <c r="M2" s="48"/>
      <c r="N2" s="48"/>
      <c r="O2" s="48"/>
      <c r="P2" s="48"/>
      <c r="Q2" s="48"/>
      <c r="R2" s="48"/>
    </row>
    <row r="3" spans="1:24" x14ac:dyDescent="0.25">
      <c r="G3" s="46" t="s">
        <v>660</v>
      </c>
      <c r="H3" s="47" t="s">
        <v>626</v>
      </c>
      <c r="I3" s="48" t="s">
        <v>627</v>
      </c>
      <c r="J3" s="48" t="s">
        <v>628</v>
      </c>
      <c r="K3" s="48"/>
      <c r="L3" s="48"/>
      <c r="M3" s="48"/>
      <c r="N3" s="48"/>
      <c r="O3" s="48"/>
      <c r="P3" s="48"/>
      <c r="Q3" s="48"/>
      <c r="R3" s="48"/>
    </row>
    <row r="4" spans="1:24" x14ac:dyDescent="0.25">
      <c r="C4" s="49"/>
      <c r="D4" s="49"/>
      <c r="G4" s="50"/>
      <c r="H4" s="50">
        <v>7.283741315532547E-3</v>
      </c>
      <c r="I4" s="51">
        <v>1.7870544368473237E-2</v>
      </c>
      <c r="J4" s="51">
        <v>2.8677307461090016E-2</v>
      </c>
      <c r="K4" s="51"/>
      <c r="L4" s="51"/>
      <c r="M4" s="51"/>
      <c r="N4" s="51"/>
      <c r="O4" s="51"/>
      <c r="P4" s="51"/>
      <c r="Q4" s="51"/>
      <c r="R4" s="51"/>
    </row>
    <row r="5" spans="1:24" ht="15.75" thickBot="1" x14ac:dyDescent="0.3">
      <c r="A5" s="52" t="s">
        <v>1020</v>
      </c>
      <c r="B5" s="53"/>
      <c r="C5" s="54">
        <v>2018</v>
      </c>
      <c r="D5" s="54"/>
      <c r="I5" s="93" t="s">
        <v>1003</v>
      </c>
      <c r="J5" s="93"/>
      <c r="K5" s="93"/>
      <c r="L5" s="93"/>
      <c r="N5" s="93" t="s">
        <v>661</v>
      </c>
      <c r="O5" s="93"/>
      <c r="P5" s="93"/>
      <c r="Q5" s="93"/>
      <c r="R5" s="56"/>
    </row>
    <row r="6" spans="1:24" ht="30.75" thickBot="1" x14ac:dyDescent="0.3">
      <c r="A6" s="57" t="s">
        <v>596</v>
      </c>
      <c r="B6" s="58" t="s">
        <v>597</v>
      </c>
      <c r="C6" s="59" t="s">
        <v>662</v>
      </c>
      <c r="D6" s="60" t="s">
        <v>663</v>
      </c>
      <c r="E6" s="61" t="s">
        <v>664</v>
      </c>
      <c r="F6" s="62" t="s">
        <v>665</v>
      </c>
      <c r="G6" s="63" t="s">
        <v>666</v>
      </c>
      <c r="H6" s="63" t="s">
        <v>667</v>
      </c>
      <c r="I6" s="64" t="s">
        <v>668</v>
      </c>
      <c r="J6" s="64" t="s">
        <v>669</v>
      </c>
      <c r="K6" s="64" t="s">
        <v>670</v>
      </c>
      <c r="L6" s="64" t="s">
        <v>671</v>
      </c>
      <c r="N6" s="64" t="s">
        <v>672</v>
      </c>
      <c r="O6" s="64" t="s">
        <v>673</v>
      </c>
      <c r="P6" s="64" t="s">
        <v>674</v>
      </c>
      <c r="Q6" s="64" t="s">
        <v>675</v>
      </c>
      <c r="R6" s="45"/>
      <c r="S6" s="64" t="s">
        <v>668</v>
      </c>
      <c r="T6" s="64" t="s">
        <v>669</v>
      </c>
      <c r="U6" s="64" t="s">
        <v>670</v>
      </c>
      <c r="V6" s="64" t="s">
        <v>671</v>
      </c>
    </row>
    <row r="7" spans="1:24" x14ac:dyDescent="0.25">
      <c r="A7" s="65" t="s">
        <v>649</v>
      </c>
      <c r="B7" s="65" t="s">
        <v>676</v>
      </c>
      <c r="C7" s="66">
        <v>1081397.9899999995</v>
      </c>
      <c r="D7" s="66">
        <v>1081397.9899999995</v>
      </c>
      <c r="E7" s="67" t="s">
        <v>677</v>
      </c>
      <c r="F7" s="47">
        <f>COUNTIF(F9:F315,"Yes")</f>
        <v>46</v>
      </c>
      <c r="G7" s="66">
        <f>SUM(G9:G315)</f>
        <v>2815.07</v>
      </c>
      <c r="H7" s="68">
        <f>SUM(H9:H315)</f>
        <v>2815.0699999999997</v>
      </c>
      <c r="I7" s="69">
        <f>SUM(I9:I318)</f>
        <v>1090921.8299999994</v>
      </c>
      <c r="J7" s="69">
        <f t="shared" ref="J7:L7" si="2">SUM(J9:J318)</f>
        <v>1098282.3812083637</v>
      </c>
      <c r="K7" s="69">
        <f t="shared" si="2"/>
        <v>1116472.9144936609</v>
      </c>
      <c r="L7" s="69">
        <f t="shared" si="2"/>
        <v>1146185.3716520672</v>
      </c>
      <c r="N7" s="69">
        <f t="shared" ref="N7:Q7" si="3">SUM(N9:N315)</f>
        <v>-5.6843418860808015E-14</v>
      </c>
      <c r="O7" s="69">
        <f t="shared" si="3"/>
        <v>-5.6843418860808015E-14</v>
      </c>
      <c r="P7" s="69">
        <f t="shared" si="3"/>
        <v>-5.6843418860808015E-14</v>
      </c>
      <c r="Q7" s="69">
        <f t="shared" si="3"/>
        <v>-5.6843418860808015E-14</v>
      </c>
      <c r="R7" s="45"/>
      <c r="S7" s="69">
        <f>SUM(S9:S318)</f>
        <v>1090921.8299999991</v>
      </c>
      <c r="T7" s="69">
        <f t="shared" ref="T7" si="4">SUM(T9:T318)</f>
        <v>1098282.3812083639</v>
      </c>
      <c r="U7" s="69">
        <f t="shared" ref="U7" si="5">SUM(U9:U318)</f>
        <v>1116472.9144936609</v>
      </c>
      <c r="V7" s="69">
        <f t="shared" ref="V7" si="6">SUM(V9:V318)</f>
        <v>1146185.3716520669</v>
      </c>
    </row>
    <row r="8" spans="1:24" ht="8.25" customHeight="1" x14ac:dyDescent="0.25">
      <c r="A8" s="65"/>
      <c r="B8" s="65"/>
      <c r="C8" s="66"/>
      <c r="D8" s="66"/>
      <c r="E8" s="67"/>
      <c r="G8" s="66"/>
      <c r="H8" s="68"/>
      <c r="I8" s="69"/>
      <c r="J8" s="69"/>
      <c r="K8" s="69"/>
      <c r="L8" s="69"/>
      <c r="N8" s="69"/>
      <c r="O8" s="69"/>
      <c r="P8" s="69"/>
      <c r="Q8" s="69"/>
      <c r="R8" s="45"/>
      <c r="S8" s="69"/>
      <c r="T8" s="69"/>
      <c r="U8" s="69"/>
      <c r="V8" s="69"/>
    </row>
    <row r="9" spans="1:24" x14ac:dyDescent="0.25">
      <c r="A9" s="70" t="s">
        <v>0</v>
      </c>
      <c r="B9" s="70" t="s">
        <v>678</v>
      </c>
      <c r="C9" s="86">
        <v>47.64</v>
      </c>
      <c r="D9" s="71">
        <v>47.64</v>
      </c>
      <c r="E9" s="87" t="s">
        <v>679</v>
      </c>
      <c r="F9" s="87" t="s">
        <v>679</v>
      </c>
      <c r="G9" s="49">
        <v>0</v>
      </c>
      <c r="H9" s="49">
        <v>0</v>
      </c>
      <c r="I9" s="72">
        <f>D9</f>
        <v>47.64</v>
      </c>
      <c r="J9" s="72">
        <f t="shared" ref="J9:J72" si="7">(IF(E9="Yes",(D9*(1+SY201819Growth)),D9))</f>
        <v>47.64</v>
      </c>
      <c r="K9" s="72">
        <f t="shared" ref="K9:K72" si="8">(IF(E9="Yes",((D9*(1+SY201819Growth))*(1+SY201920Growth)),D9))</f>
        <v>47.64</v>
      </c>
      <c r="L9" s="72">
        <f t="shared" ref="L9:L72" si="9">(IF(E9="Yes",(((D9*(1+SY201819Growth))*(1+SY201920Growth))*(1+SY202021Growth)),D9))</f>
        <v>47.64</v>
      </c>
      <c r="N9" s="72">
        <v>0</v>
      </c>
      <c r="O9" s="72">
        <v>0</v>
      </c>
      <c r="P9" s="72">
        <v>0</v>
      </c>
      <c r="Q9" s="72">
        <v>0</v>
      </c>
      <c r="R9" s="45"/>
      <c r="S9" s="85">
        <f>SUM(I9,N9)</f>
        <v>47.64</v>
      </c>
      <c r="T9" s="85">
        <f t="shared" ref="T9:V9" si="10">SUM(J9,O9)</f>
        <v>47.64</v>
      </c>
      <c r="U9" s="85">
        <f t="shared" si="10"/>
        <v>47.64</v>
      </c>
      <c r="V9" s="85">
        <f t="shared" si="10"/>
        <v>47.64</v>
      </c>
    </row>
    <row r="10" spans="1:24" x14ac:dyDescent="0.25">
      <c r="A10" s="70" t="s">
        <v>2</v>
      </c>
      <c r="B10" s="70" t="s">
        <v>680</v>
      </c>
      <c r="C10" s="86">
        <v>13.6</v>
      </c>
      <c r="D10" s="71">
        <v>13.6</v>
      </c>
      <c r="E10" s="87" t="s">
        <v>679</v>
      </c>
      <c r="F10" s="87" t="s">
        <v>681</v>
      </c>
      <c r="G10" s="49">
        <v>0</v>
      </c>
      <c r="H10" s="49">
        <v>0</v>
      </c>
      <c r="I10" s="72">
        <f t="shared" ref="I10:I73" si="11">D10</f>
        <v>13.6</v>
      </c>
      <c r="J10" s="72">
        <f t="shared" si="7"/>
        <v>13.6</v>
      </c>
      <c r="K10" s="72">
        <f t="shared" si="8"/>
        <v>13.6</v>
      </c>
      <c r="L10" s="72">
        <f t="shared" si="9"/>
        <v>13.6</v>
      </c>
      <c r="N10" s="72">
        <v>0</v>
      </c>
      <c r="O10" s="72">
        <v>0</v>
      </c>
      <c r="P10" s="72">
        <v>0</v>
      </c>
      <c r="Q10" s="72">
        <v>0</v>
      </c>
      <c r="R10" s="45"/>
      <c r="S10" s="85">
        <f t="shared" ref="S10:S73" si="12">SUM(I10,N10)</f>
        <v>13.6</v>
      </c>
      <c r="T10" s="85">
        <f t="shared" ref="T10:T73" si="13">SUM(J10,O10)</f>
        <v>13.6</v>
      </c>
      <c r="U10" s="85">
        <f t="shared" ref="U10:U73" si="14">SUM(K10,P10)</f>
        <v>13.6</v>
      </c>
      <c r="V10" s="85">
        <f t="shared" ref="V10:V73" si="15">SUM(L10,Q10)</f>
        <v>13.6</v>
      </c>
    </row>
    <row r="11" spans="1:24" x14ac:dyDescent="0.25">
      <c r="A11" s="70" t="s">
        <v>4</v>
      </c>
      <c r="B11" s="70" t="s">
        <v>682</v>
      </c>
      <c r="C11" s="86">
        <v>4349.8</v>
      </c>
      <c r="D11" s="71">
        <v>4349.8</v>
      </c>
      <c r="E11" s="87" t="s">
        <v>677</v>
      </c>
      <c r="F11" s="87" t="s">
        <v>679</v>
      </c>
      <c r="G11" s="49">
        <v>0</v>
      </c>
      <c r="H11" s="49">
        <v>0</v>
      </c>
      <c r="I11" s="72">
        <f t="shared" si="11"/>
        <v>4349.8</v>
      </c>
      <c r="J11" s="72">
        <f t="shared" si="7"/>
        <v>4381.4828179743035</v>
      </c>
      <c r="K11" s="72">
        <f t="shared" si="8"/>
        <v>4459.7823010726161</v>
      </c>
      <c r="L11" s="72">
        <f t="shared" si="9"/>
        <v>4587.6768493300033</v>
      </c>
      <c r="N11" s="72">
        <v>0</v>
      </c>
      <c r="O11" s="72">
        <v>0</v>
      </c>
      <c r="P11" s="72">
        <v>0</v>
      </c>
      <c r="Q11" s="72">
        <v>0</v>
      </c>
      <c r="R11" s="45"/>
      <c r="S11" s="85">
        <f t="shared" si="12"/>
        <v>4349.8</v>
      </c>
      <c r="T11" s="85">
        <f t="shared" si="13"/>
        <v>4381.4828179743035</v>
      </c>
      <c r="U11" s="85">
        <f t="shared" si="14"/>
        <v>4459.7823010726161</v>
      </c>
      <c r="V11" s="85">
        <f t="shared" si="15"/>
        <v>4587.6768493300033</v>
      </c>
    </row>
    <row r="12" spans="1:24" x14ac:dyDescent="0.25">
      <c r="A12" s="70" t="s">
        <v>6</v>
      </c>
      <c r="B12" s="70" t="s">
        <v>683</v>
      </c>
      <c r="C12" s="86">
        <v>193.53</v>
      </c>
      <c r="D12" s="71">
        <v>193.53</v>
      </c>
      <c r="E12" s="87" t="s">
        <v>677</v>
      </c>
      <c r="F12" s="87" t="s">
        <v>679</v>
      </c>
      <c r="G12" s="49">
        <v>0</v>
      </c>
      <c r="H12" s="49">
        <v>0</v>
      </c>
      <c r="I12" s="72">
        <f t="shared" si="11"/>
        <v>193.53</v>
      </c>
      <c r="J12" s="72">
        <f t="shared" si="7"/>
        <v>194.93962245679501</v>
      </c>
      <c r="K12" s="72">
        <f t="shared" si="8"/>
        <v>198.42329962908258</v>
      </c>
      <c r="L12" s="72">
        <f t="shared" si="9"/>
        <v>204.11354559998975</v>
      </c>
      <c r="N12" s="72">
        <v>0</v>
      </c>
      <c r="O12" s="72">
        <v>0</v>
      </c>
      <c r="P12" s="72">
        <v>0</v>
      </c>
      <c r="Q12" s="72">
        <v>0</v>
      </c>
      <c r="R12" s="45"/>
      <c r="S12" s="85">
        <f t="shared" si="12"/>
        <v>193.53</v>
      </c>
      <c r="T12" s="85">
        <f t="shared" si="13"/>
        <v>194.93962245679501</v>
      </c>
      <c r="U12" s="85">
        <f t="shared" si="14"/>
        <v>198.42329962908258</v>
      </c>
      <c r="V12" s="85">
        <f t="shared" si="15"/>
        <v>204.11354559998975</v>
      </c>
    </row>
    <row r="13" spans="1:24" x14ac:dyDescent="0.25">
      <c r="A13" s="70" t="s">
        <v>8</v>
      </c>
      <c r="B13" s="70" t="s">
        <v>684</v>
      </c>
      <c r="C13" s="86">
        <v>355.95</v>
      </c>
      <c r="D13" s="71">
        <v>355.95</v>
      </c>
      <c r="E13" s="87" t="s">
        <v>677</v>
      </c>
      <c r="F13" s="87" t="s">
        <v>679</v>
      </c>
      <c r="G13" s="49">
        <v>0</v>
      </c>
      <c r="H13" s="49">
        <v>0</v>
      </c>
      <c r="I13" s="72">
        <f t="shared" si="11"/>
        <v>355.95</v>
      </c>
      <c r="J13" s="72">
        <f t="shared" si="7"/>
        <v>358.54264772126373</v>
      </c>
      <c r="K13" s="72">
        <f t="shared" si="8"/>
        <v>364.95000001535647</v>
      </c>
      <c r="L13" s="72">
        <f t="shared" si="9"/>
        <v>375.41578337372164</v>
      </c>
      <c r="N13" s="72">
        <v>0</v>
      </c>
      <c r="O13" s="72">
        <v>0</v>
      </c>
      <c r="P13" s="72">
        <v>0</v>
      </c>
      <c r="Q13" s="72">
        <v>0</v>
      </c>
      <c r="R13" s="45"/>
      <c r="S13" s="85">
        <f t="shared" si="12"/>
        <v>355.95</v>
      </c>
      <c r="T13" s="85">
        <f t="shared" si="13"/>
        <v>358.54264772126373</v>
      </c>
      <c r="U13" s="85">
        <f t="shared" si="14"/>
        <v>364.95000001535647</v>
      </c>
      <c r="V13" s="85">
        <f t="shared" si="15"/>
        <v>375.41578337372164</v>
      </c>
    </row>
    <row r="14" spans="1:24" x14ac:dyDescent="0.25">
      <c r="A14" s="70" t="s">
        <v>10</v>
      </c>
      <c r="B14" s="70" t="s">
        <v>685</v>
      </c>
      <c r="C14" s="86">
        <v>2579.8200000000002</v>
      </c>
      <c r="D14" s="71">
        <v>2579.8200000000002</v>
      </c>
      <c r="E14" s="87" t="s">
        <v>677</v>
      </c>
      <c r="F14" s="87" t="s">
        <v>679</v>
      </c>
      <c r="G14" s="49">
        <v>0</v>
      </c>
      <c r="H14" s="49">
        <v>0</v>
      </c>
      <c r="I14" s="72">
        <f t="shared" si="11"/>
        <v>2579.8200000000002</v>
      </c>
      <c r="J14" s="72">
        <f t="shared" si="7"/>
        <v>2598.610741520637</v>
      </c>
      <c r="K14" s="72">
        <f t="shared" si="8"/>
        <v>2645.0493300733729</v>
      </c>
      <c r="L14" s="72">
        <f t="shared" si="9"/>
        <v>2720.9022229616371</v>
      </c>
      <c r="N14" s="72">
        <v>0</v>
      </c>
      <c r="O14" s="72">
        <v>0</v>
      </c>
      <c r="P14" s="72">
        <v>0</v>
      </c>
      <c r="Q14" s="72">
        <v>0</v>
      </c>
      <c r="R14" s="45"/>
      <c r="S14" s="85">
        <f t="shared" si="12"/>
        <v>2579.8200000000002</v>
      </c>
      <c r="T14" s="85">
        <f t="shared" si="13"/>
        <v>2598.610741520637</v>
      </c>
      <c r="U14" s="85">
        <f t="shared" si="14"/>
        <v>2645.0493300733729</v>
      </c>
      <c r="V14" s="85">
        <f t="shared" si="15"/>
        <v>2720.9022229616371</v>
      </c>
    </row>
    <row r="15" spans="1:24" x14ac:dyDescent="0.25">
      <c r="A15" s="70" t="s">
        <v>12</v>
      </c>
      <c r="B15" s="70" t="s">
        <v>686</v>
      </c>
      <c r="C15" s="86">
        <v>620.74</v>
      </c>
      <c r="D15" s="71">
        <v>620.74</v>
      </c>
      <c r="E15" s="87" t="s">
        <v>677</v>
      </c>
      <c r="F15" s="87" t="s">
        <v>679</v>
      </c>
      <c r="G15" s="49">
        <v>0</v>
      </c>
      <c r="H15" s="49">
        <v>0</v>
      </c>
      <c r="I15" s="72">
        <f t="shared" si="11"/>
        <v>620.74</v>
      </c>
      <c r="J15" s="72">
        <f t="shared" si="7"/>
        <v>625.26130958420367</v>
      </c>
      <c r="K15" s="72">
        <f t="shared" si="8"/>
        <v>636.43506955901785</v>
      </c>
      <c r="L15" s="72">
        <f t="shared" si="9"/>
        <v>654.68631372778202</v>
      </c>
      <c r="N15" s="72">
        <v>0</v>
      </c>
      <c r="O15" s="72">
        <v>0</v>
      </c>
      <c r="P15" s="72">
        <v>0</v>
      </c>
      <c r="Q15" s="72">
        <v>0</v>
      </c>
      <c r="R15" s="45"/>
      <c r="S15" s="85">
        <f t="shared" si="12"/>
        <v>620.74</v>
      </c>
      <c r="T15" s="85">
        <f t="shared" si="13"/>
        <v>625.26130958420367</v>
      </c>
      <c r="U15" s="85">
        <f t="shared" si="14"/>
        <v>636.43506955901785</v>
      </c>
      <c r="V15" s="85">
        <f t="shared" si="15"/>
        <v>654.68631372778202</v>
      </c>
    </row>
    <row r="16" spans="1:24" x14ac:dyDescent="0.25">
      <c r="A16" s="70" t="s">
        <v>14</v>
      </c>
      <c r="B16" s="70" t="s">
        <v>687</v>
      </c>
      <c r="C16" s="86">
        <v>18626.41</v>
      </c>
      <c r="D16" s="71">
        <v>18626.41</v>
      </c>
      <c r="E16" s="87" t="s">
        <v>677</v>
      </c>
      <c r="F16" s="87" t="s">
        <v>679</v>
      </c>
      <c r="G16" s="49">
        <v>0</v>
      </c>
      <c r="H16" s="49">
        <v>0</v>
      </c>
      <c r="I16" s="72">
        <f t="shared" si="11"/>
        <v>18626.41</v>
      </c>
      <c r="J16" s="72">
        <f t="shared" si="7"/>
        <v>18762.079952077045</v>
      </c>
      <c r="K16" s="72">
        <f t="shared" si="8"/>
        <v>19097.368534305479</v>
      </c>
      <c r="L16" s="72">
        <f t="shared" si="9"/>
        <v>19645.029643461501</v>
      </c>
      <c r="N16" s="72">
        <v>0</v>
      </c>
      <c r="O16" s="72">
        <v>0</v>
      </c>
      <c r="P16" s="72">
        <v>0</v>
      </c>
      <c r="Q16" s="72">
        <v>0</v>
      </c>
      <c r="R16" s="45"/>
      <c r="S16" s="85">
        <f t="shared" si="12"/>
        <v>18626.41</v>
      </c>
      <c r="T16" s="85">
        <f t="shared" si="13"/>
        <v>18762.079952077045</v>
      </c>
      <c r="U16" s="85">
        <f t="shared" si="14"/>
        <v>19097.368534305479</v>
      </c>
      <c r="V16" s="85">
        <f t="shared" si="15"/>
        <v>19645.029643461501</v>
      </c>
    </row>
    <row r="17" spans="1:22" x14ac:dyDescent="0.25">
      <c r="A17" s="70" t="s">
        <v>16</v>
      </c>
      <c r="B17" s="70" t="s">
        <v>688</v>
      </c>
      <c r="C17" s="86">
        <v>123.5</v>
      </c>
      <c r="D17" s="71">
        <v>123.5</v>
      </c>
      <c r="E17" s="87" t="s">
        <v>677</v>
      </c>
      <c r="F17" s="87" t="s">
        <v>681</v>
      </c>
      <c r="G17" s="49">
        <v>0</v>
      </c>
      <c r="H17" s="49">
        <v>15</v>
      </c>
      <c r="I17" s="72">
        <f t="shared" si="11"/>
        <v>123.5</v>
      </c>
      <c r="J17" s="72">
        <f t="shared" si="7"/>
        <v>124.39954205246826</v>
      </c>
      <c r="K17" s="72">
        <f t="shared" si="8"/>
        <v>126.62262958813464</v>
      </c>
      <c r="L17" s="72">
        <f t="shared" si="9"/>
        <v>130.25382566836529</v>
      </c>
      <c r="N17" s="72">
        <v>15</v>
      </c>
      <c r="O17" s="72">
        <v>15</v>
      </c>
      <c r="P17" s="72">
        <v>15</v>
      </c>
      <c r="Q17" s="72">
        <v>15</v>
      </c>
      <c r="R17" s="45"/>
      <c r="S17" s="85">
        <f>SUM(I17,N17)</f>
        <v>138.5</v>
      </c>
      <c r="T17" s="85">
        <f t="shared" si="13"/>
        <v>139.39954205246826</v>
      </c>
      <c r="U17" s="85">
        <f t="shared" si="14"/>
        <v>141.62262958813466</v>
      </c>
      <c r="V17" s="85">
        <f t="shared" si="15"/>
        <v>145.25382566836529</v>
      </c>
    </row>
    <row r="18" spans="1:22" x14ac:dyDescent="0.25">
      <c r="A18" s="70" t="s">
        <v>18</v>
      </c>
      <c r="B18" s="70" t="s">
        <v>689</v>
      </c>
      <c r="C18" s="86">
        <v>1413.56</v>
      </c>
      <c r="D18" s="71">
        <v>1413.56</v>
      </c>
      <c r="E18" s="87" t="s">
        <v>677</v>
      </c>
      <c r="F18" s="87" t="s">
        <v>679</v>
      </c>
      <c r="G18" s="49">
        <v>0</v>
      </c>
      <c r="H18" s="49">
        <v>0</v>
      </c>
      <c r="I18" s="72">
        <f t="shared" si="11"/>
        <v>1413.56</v>
      </c>
      <c r="J18" s="72">
        <f t="shared" si="7"/>
        <v>1423.8560053739841</v>
      </c>
      <c r="K18" s="72">
        <f t="shared" si="8"/>
        <v>1449.3010872923369</v>
      </c>
      <c r="L18" s="72">
        <f t="shared" si="9"/>
        <v>1490.8631401763112</v>
      </c>
      <c r="N18" s="72">
        <v>0</v>
      </c>
      <c r="O18" s="72">
        <v>0</v>
      </c>
      <c r="P18" s="72">
        <v>0</v>
      </c>
      <c r="Q18" s="72">
        <v>0</v>
      </c>
      <c r="R18" s="45"/>
      <c r="S18" s="85">
        <f t="shared" si="12"/>
        <v>1413.56</v>
      </c>
      <c r="T18" s="85">
        <f t="shared" si="13"/>
        <v>1423.8560053739841</v>
      </c>
      <c r="U18" s="85">
        <f t="shared" si="14"/>
        <v>1449.3010872923369</v>
      </c>
      <c r="V18" s="85">
        <f t="shared" si="15"/>
        <v>1490.8631401763112</v>
      </c>
    </row>
    <row r="19" spans="1:22" x14ac:dyDescent="0.25">
      <c r="A19" s="70" t="s">
        <v>20</v>
      </c>
      <c r="B19" s="70" t="s">
        <v>690</v>
      </c>
      <c r="C19" s="86">
        <v>866.66</v>
      </c>
      <c r="D19" s="71">
        <v>866.66</v>
      </c>
      <c r="E19" s="87" t="s">
        <v>677</v>
      </c>
      <c r="F19" s="87" t="s">
        <v>679</v>
      </c>
      <c r="G19" s="49">
        <v>0</v>
      </c>
      <c r="H19" s="49">
        <v>0</v>
      </c>
      <c r="I19" s="72">
        <f t="shared" si="11"/>
        <v>866.66</v>
      </c>
      <c r="J19" s="72">
        <f t="shared" si="7"/>
        <v>872.97252724851933</v>
      </c>
      <c r="K19" s="72">
        <f t="shared" si="8"/>
        <v>888.57302152917225</v>
      </c>
      <c r="L19" s="72">
        <f t="shared" si="9"/>
        <v>914.05490326919403</v>
      </c>
      <c r="N19" s="72">
        <v>0</v>
      </c>
      <c r="O19" s="72">
        <v>0</v>
      </c>
      <c r="P19" s="72">
        <v>0</v>
      </c>
      <c r="Q19" s="72">
        <v>0</v>
      </c>
      <c r="R19" s="45"/>
      <c r="S19" s="85">
        <f t="shared" si="12"/>
        <v>866.66</v>
      </c>
      <c r="T19" s="85">
        <f t="shared" si="13"/>
        <v>872.97252724851933</v>
      </c>
      <c r="U19" s="85">
        <f t="shared" si="14"/>
        <v>888.57302152917225</v>
      </c>
      <c r="V19" s="85">
        <f t="shared" si="15"/>
        <v>914.05490326919403</v>
      </c>
    </row>
    <row r="20" spans="1:22" x14ac:dyDescent="0.25">
      <c r="A20" s="70" t="s">
        <v>22</v>
      </c>
      <c r="B20" s="70" t="s">
        <v>691</v>
      </c>
      <c r="C20" s="86">
        <v>2662.27</v>
      </c>
      <c r="D20" s="71">
        <v>2662.27</v>
      </c>
      <c r="E20" s="87" t="s">
        <v>677</v>
      </c>
      <c r="F20" s="87" t="s">
        <v>679</v>
      </c>
      <c r="G20" s="49">
        <v>15</v>
      </c>
      <c r="H20" s="49">
        <v>0</v>
      </c>
      <c r="I20" s="72">
        <f t="shared" si="11"/>
        <v>2662.27</v>
      </c>
      <c r="J20" s="72">
        <f t="shared" si="7"/>
        <v>2681.6612859921024</v>
      </c>
      <c r="K20" s="72">
        <f t="shared" si="8"/>
        <v>2729.5840329846415</v>
      </c>
      <c r="L20" s="72">
        <f t="shared" si="9"/>
        <v>2807.8611535394239</v>
      </c>
      <c r="N20" s="72">
        <v>-15</v>
      </c>
      <c r="O20" s="72">
        <v>-15</v>
      </c>
      <c r="P20" s="72">
        <v>-15</v>
      </c>
      <c r="Q20" s="72">
        <v>-15</v>
      </c>
      <c r="R20" s="45"/>
      <c r="S20" s="85">
        <f t="shared" si="12"/>
        <v>2647.27</v>
      </c>
      <c r="T20" s="85">
        <f t="shared" si="13"/>
        <v>2666.6612859921024</v>
      </c>
      <c r="U20" s="85">
        <f t="shared" si="14"/>
        <v>2714.5840329846415</v>
      </c>
      <c r="V20" s="85">
        <f t="shared" si="15"/>
        <v>2792.8611535394239</v>
      </c>
    </row>
    <row r="21" spans="1:22" x14ac:dyDescent="0.25">
      <c r="A21" s="70" t="s">
        <v>24</v>
      </c>
      <c r="B21" s="70" t="s">
        <v>692</v>
      </c>
      <c r="C21" s="86">
        <v>13436.08</v>
      </c>
      <c r="D21" s="71">
        <v>13436.08</v>
      </c>
      <c r="E21" s="87" t="s">
        <v>677</v>
      </c>
      <c r="F21" s="87" t="s">
        <v>679</v>
      </c>
      <c r="G21" s="49">
        <v>0</v>
      </c>
      <c r="H21" s="49">
        <v>0</v>
      </c>
      <c r="I21" s="72">
        <f t="shared" si="11"/>
        <v>13436.08</v>
      </c>
      <c r="J21" s="72">
        <f t="shared" si="7"/>
        <v>13533.944931014799</v>
      </c>
      <c r="K21" s="72">
        <f t="shared" si="8"/>
        <v>13775.803894384973</v>
      </c>
      <c r="L21" s="72">
        <f t="shared" si="9"/>
        <v>14170.856858187932</v>
      </c>
      <c r="N21" s="72">
        <v>0</v>
      </c>
      <c r="O21" s="72">
        <v>0</v>
      </c>
      <c r="P21" s="72">
        <v>0</v>
      </c>
      <c r="Q21" s="72">
        <v>0</v>
      </c>
      <c r="R21" s="45"/>
      <c r="S21" s="85">
        <f t="shared" si="12"/>
        <v>13436.08</v>
      </c>
      <c r="T21" s="85">
        <f t="shared" si="13"/>
        <v>13533.944931014799</v>
      </c>
      <c r="U21" s="85">
        <f t="shared" si="14"/>
        <v>13775.803894384973</v>
      </c>
      <c r="V21" s="85">
        <f t="shared" si="15"/>
        <v>14170.856858187932</v>
      </c>
    </row>
    <row r="22" spans="1:22" x14ac:dyDescent="0.25">
      <c r="A22" s="70" t="s">
        <v>26</v>
      </c>
      <c r="B22" s="70" t="s">
        <v>693</v>
      </c>
      <c r="C22" s="86">
        <v>622.45000000000005</v>
      </c>
      <c r="D22" s="71">
        <v>622.45000000000005</v>
      </c>
      <c r="E22" s="87" t="s">
        <v>677</v>
      </c>
      <c r="F22" s="87" t="s">
        <v>679</v>
      </c>
      <c r="G22" s="49">
        <v>0</v>
      </c>
      <c r="H22" s="49">
        <v>0</v>
      </c>
      <c r="I22" s="72">
        <f t="shared" si="11"/>
        <v>622.45000000000005</v>
      </c>
      <c r="J22" s="72">
        <f t="shared" si="7"/>
        <v>626.98376478185321</v>
      </c>
      <c r="K22" s="72">
        <f t="shared" si="8"/>
        <v>638.18830596869975</v>
      </c>
      <c r="L22" s="72">
        <f t="shared" si="9"/>
        <v>656.48982823703636</v>
      </c>
      <c r="N22" s="72">
        <v>0</v>
      </c>
      <c r="O22" s="72">
        <v>0</v>
      </c>
      <c r="P22" s="72">
        <v>0</v>
      </c>
      <c r="Q22" s="72">
        <v>0</v>
      </c>
      <c r="R22" s="45"/>
      <c r="S22" s="85">
        <f t="shared" si="12"/>
        <v>622.45000000000005</v>
      </c>
      <c r="T22" s="85">
        <f t="shared" si="13"/>
        <v>626.98376478185321</v>
      </c>
      <c r="U22" s="85">
        <f t="shared" si="14"/>
        <v>638.18830596869975</v>
      </c>
      <c r="V22" s="85">
        <f t="shared" si="15"/>
        <v>656.48982823703636</v>
      </c>
    </row>
    <row r="23" spans="1:22" x14ac:dyDescent="0.25">
      <c r="A23" s="70" t="s">
        <v>28</v>
      </c>
      <c r="B23" s="70" t="s">
        <v>694</v>
      </c>
      <c r="C23" s="86">
        <v>5.4</v>
      </c>
      <c r="D23" s="71">
        <v>5.4</v>
      </c>
      <c r="E23" s="87" t="s">
        <v>679</v>
      </c>
      <c r="F23" s="87" t="s">
        <v>681</v>
      </c>
      <c r="G23" s="49">
        <v>0</v>
      </c>
      <c r="H23" s="49">
        <v>0</v>
      </c>
      <c r="I23" s="72">
        <f t="shared" si="11"/>
        <v>5.4</v>
      </c>
      <c r="J23" s="72">
        <f t="shared" si="7"/>
        <v>5.4</v>
      </c>
      <c r="K23" s="72">
        <f t="shared" si="8"/>
        <v>5.4</v>
      </c>
      <c r="L23" s="72">
        <f t="shared" si="9"/>
        <v>5.4</v>
      </c>
      <c r="N23" s="72">
        <v>0</v>
      </c>
      <c r="O23" s="72">
        <v>0</v>
      </c>
      <c r="P23" s="72">
        <v>0</v>
      </c>
      <c r="Q23" s="72">
        <v>0</v>
      </c>
      <c r="R23" s="45"/>
      <c r="S23" s="85">
        <f t="shared" si="12"/>
        <v>5.4</v>
      </c>
      <c r="T23" s="85">
        <f t="shared" si="13"/>
        <v>5.4</v>
      </c>
      <c r="U23" s="85">
        <f t="shared" si="14"/>
        <v>5.4</v>
      </c>
      <c r="V23" s="85">
        <f t="shared" si="15"/>
        <v>5.4</v>
      </c>
    </row>
    <row r="24" spans="1:22" x14ac:dyDescent="0.25">
      <c r="A24" s="70" t="s">
        <v>30</v>
      </c>
      <c r="B24" s="70" t="s">
        <v>695</v>
      </c>
      <c r="C24" s="86">
        <v>305.07</v>
      </c>
      <c r="D24" s="71">
        <v>305.07</v>
      </c>
      <c r="E24" s="87" t="s">
        <v>677</v>
      </c>
      <c r="F24" s="87" t="s">
        <v>679</v>
      </c>
      <c r="G24" s="49">
        <v>0</v>
      </c>
      <c r="H24" s="49">
        <v>0</v>
      </c>
      <c r="I24" s="72">
        <f t="shared" si="11"/>
        <v>305.07</v>
      </c>
      <c r="J24" s="72">
        <f t="shared" si="7"/>
        <v>307.2920509631295</v>
      </c>
      <c r="K24" s="72">
        <f t="shared" si="8"/>
        <v>312.78352719394525</v>
      </c>
      <c r="L24" s="72">
        <f t="shared" si="9"/>
        <v>321.75331657205021</v>
      </c>
      <c r="N24" s="72">
        <v>0</v>
      </c>
      <c r="O24" s="72">
        <v>0</v>
      </c>
      <c r="P24" s="72">
        <v>0</v>
      </c>
      <c r="Q24" s="72">
        <v>0</v>
      </c>
      <c r="R24" s="45"/>
      <c r="S24" s="85">
        <f t="shared" si="12"/>
        <v>305.07</v>
      </c>
      <c r="T24" s="85">
        <f t="shared" si="13"/>
        <v>307.2920509631295</v>
      </c>
      <c r="U24" s="85">
        <f t="shared" si="14"/>
        <v>312.78352719394525</v>
      </c>
      <c r="V24" s="85">
        <f t="shared" si="15"/>
        <v>321.75331657205021</v>
      </c>
    </row>
    <row r="25" spans="1:22" x14ac:dyDescent="0.25">
      <c r="A25" s="70" t="s">
        <v>32</v>
      </c>
      <c r="B25" s="70" t="s">
        <v>696</v>
      </c>
      <c r="C25" s="86">
        <v>1408.31</v>
      </c>
      <c r="D25" s="71">
        <v>1408.31</v>
      </c>
      <c r="E25" s="87" t="s">
        <v>677</v>
      </c>
      <c r="F25" s="87" t="s">
        <v>679</v>
      </c>
      <c r="G25" s="49">
        <v>27</v>
      </c>
      <c r="H25" s="49">
        <v>0</v>
      </c>
      <c r="I25" s="72">
        <f t="shared" si="11"/>
        <v>1408.31</v>
      </c>
      <c r="J25" s="72">
        <f t="shared" si="7"/>
        <v>1418.5677657320775</v>
      </c>
      <c r="K25" s="72">
        <f t="shared" si="8"/>
        <v>1443.9183439292785</v>
      </c>
      <c r="L25" s="72">
        <f t="shared" si="9"/>
        <v>1485.3260342268463</v>
      </c>
      <c r="N25" s="72">
        <v>-27</v>
      </c>
      <c r="O25" s="72">
        <v>-27</v>
      </c>
      <c r="P25" s="72">
        <v>-27</v>
      </c>
      <c r="Q25" s="72">
        <v>-27</v>
      </c>
      <c r="R25" s="45"/>
      <c r="S25" s="85">
        <f t="shared" si="12"/>
        <v>1381.31</v>
      </c>
      <c r="T25" s="85">
        <f t="shared" si="13"/>
        <v>1391.5677657320775</v>
      </c>
      <c r="U25" s="85">
        <f t="shared" si="14"/>
        <v>1416.9183439292785</v>
      </c>
      <c r="V25" s="85">
        <f t="shared" si="15"/>
        <v>1458.3260342268463</v>
      </c>
    </row>
    <row r="26" spans="1:22" x14ac:dyDescent="0.25">
      <c r="A26" s="70" t="s">
        <v>34</v>
      </c>
      <c r="B26" s="70" t="s">
        <v>697</v>
      </c>
      <c r="C26" s="86">
        <v>1586.18</v>
      </c>
      <c r="D26" s="71">
        <v>1586.18</v>
      </c>
      <c r="E26" s="87" t="s">
        <v>677</v>
      </c>
      <c r="F26" s="87" t="s">
        <v>679</v>
      </c>
      <c r="G26" s="49">
        <v>0</v>
      </c>
      <c r="H26" s="49">
        <v>0</v>
      </c>
      <c r="I26" s="72">
        <f t="shared" si="11"/>
        <v>1586.18</v>
      </c>
      <c r="J26" s="72">
        <f t="shared" si="7"/>
        <v>1597.7333247998713</v>
      </c>
      <c r="K26" s="72">
        <f t="shared" si="8"/>
        <v>1626.2856890696958</v>
      </c>
      <c r="L26" s="72">
        <f t="shared" si="9"/>
        <v>1672.9231837947179</v>
      </c>
      <c r="N26" s="72">
        <v>0</v>
      </c>
      <c r="O26" s="72">
        <v>0</v>
      </c>
      <c r="P26" s="72">
        <v>0</v>
      </c>
      <c r="Q26" s="72">
        <v>0</v>
      </c>
      <c r="R26" s="45"/>
      <c r="S26" s="85">
        <f t="shared" si="12"/>
        <v>1586.18</v>
      </c>
      <c r="T26" s="85">
        <f t="shared" si="13"/>
        <v>1597.7333247998713</v>
      </c>
      <c r="U26" s="85">
        <f t="shared" si="14"/>
        <v>1626.2856890696958</v>
      </c>
      <c r="V26" s="85">
        <f t="shared" si="15"/>
        <v>1672.9231837947179</v>
      </c>
    </row>
    <row r="27" spans="1:22" x14ac:dyDescent="0.25">
      <c r="A27" s="70" t="s">
        <v>36</v>
      </c>
      <c r="B27" s="70" t="s">
        <v>698</v>
      </c>
      <c r="C27" s="86">
        <v>1329.11</v>
      </c>
      <c r="D27" s="71">
        <v>1329.11</v>
      </c>
      <c r="E27" s="87" t="s">
        <v>677</v>
      </c>
      <c r="F27" s="87" t="s">
        <v>679</v>
      </c>
      <c r="G27" s="49">
        <v>0</v>
      </c>
      <c r="H27" s="49">
        <v>0</v>
      </c>
      <c r="I27" s="72">
        <f t="shared" si="11"/>
        <v>1329.11</v>
      </c>
      <c r="J27" s="72">
        <f t="shared" si="7"/>
        <v>1338.7908934198872</v>
      </c>
      <c r="K27" s="72">
        <f t="shared" si="8"/>
        <v>1362.7158154808553</v>
      </c>
      <c r="L27" s="72">
        <f t="shared" si="9"/>
        <v>1401.7948359034897</v>
      </c>
      <c r="N27" s="72">
        <v>0</v>
      </c>
      <c r="O27" s="72">
        <v>0</v>
      </c>
      <c r="P27" s="72">
        <v>0</v>
      </c>
      <c r="Q27" s="72">
        <v>0</v>
      </c>
      <c r="R27" s="45"/>
      <c r="S27" s="85">
        <f t="shared" si="12"/>
        <v>1329.11</v>
      </c>
      <c r="T27" s="85">
        <f t="shared" si="13"/>
        <v>1338.7908934198872</v>
      </c>
      <c r="U27" s="85">
        <f t="shared" si="14"/>
        <v>1362.7158154808553</v>
      </c>
      <c r="V27" s="85">
        <f t="shared" si="15"/>
        <v>1401.7948359034897</v>
      </c>
    </row>
    <row r="28" spans="1:22" x14ac:dyDescent="0.25">
      <c r="A28" s="70" t="s">
        <v>38</v>
      </c>
      <c r="B28" s="70" t="s">
        <v>699</v>
      </c>
      <c r="C28" s="86">
        <v>7740.96</v>
      </c>
      <c r="D28" s="71">
        <v>7740.96</v>
      </c>
      <c r="E28" s="87" t="s">
        <v>677</v>
      </c>
      <c r="F28" s="87" t="s">
        <v>679</v>
      </c>
      <c r="G28" s="49">
        <v>3</v>
      </c>
      <c r="H28" s="49">
        <v>0</v>
      </c>
      <c r="I28" s="72">
        <f t="shared" si="11"/>
        <v>7740.96</v>
      </c>
      <c r="J28" s="72">
        <f t="shared" si="7"/>
        <v>7797.3431501738842</v>
      </c>
      <c r="K28" s="72">
        <f t="shared" si="8"/>
        <v>7936.6859168952778</v>
      </c>
      <c r="L28" s="72">
        <f t="shared" si="9"/>
        <v>8164.2886991561863</v>
      </c>
      <c r="N28" s="72">
        <v>-3</v>
      </c>
      <c r="O28" s="72">
        <v>-3</v>
      </c>
      <c r="P28" s="72">
        <v>-3</v>
      </c>
      <c r="Q28" s="72">
        <v>-3</v>
      </c>
      <c r="R28" s="45"/>
      <c r="S28" s="85">
        <f t="shared" si="12"/>
        <v>7737.96</v>
      </c>
      <c r="T28" s="85">
        <f t="shared" si="13"/>
        <v>7794.3431501738842</v>
      </c>
      <c r="U28" s="85">
        <f t="shared" si="14"/>
        <v>7933.6859168952778</v>
      </c>
      <c r="V28" s="85">
        <f t="shared" si="15"/>
        <v>8161.2886991561863</v>
      </c>
    </row>
    <row r="29" spans="1:22" x14ac:dyDescent="0.25">
      <c r="A29" s="70" t="s">
        <v>40</v>
      </c>
      <c r="B29" s="70" t="s">
        <v>700</v>
      </c>
      <c r="C29" s="86">
        <v>3739.76</v>
      </c>
      <c r="D29" s="71">
        <v>3739.76</v>
      </c>
      <c r="E29" s="87" t="s">
        <v>677</v>
      </c>
      <c r="F29" s="87" t="s">
        <v>679</v>
      </c>
      <c r="G29" s="49">
        <v>0</v>
      </c>
      <c r="H29" s="49">
        <v>0</v>
      </c>
      <c r="I29" s="72">
        <f t="shared" si="11"/>
        <v>3739.76</v>
      </c>
      <c r="J29" s="72">
        <f t="shared" si="7"/>
        <v>3766.9994444221757</v>
      </c>
      <c r="K29" s="72">
        <f t="shared" si="8"/>
        <v>3834.3177751297362</v>
      </c>
      <c r="L29" s="72">
        <f t="shared" si="9"/>
        <v>3944.275684870654</v>
      </c>
      <c r="N29" s="72">
        <v>0</v>
      </c>
      <c r="O29" s="72">
        <v>0</v>
      </c>
      <c r="P29" s="72">
        <v>0</v>
      </c>
      <c r="Q29" s="72">
        <v>0</v>
      </c>
      <c r="R29" s="45"/>
      <c r="S29" s="85">
        <f t="shared" si="12"/>
        <v>3739.76</v>
      </c>
      <c r="T29" s="85">
        <f t="shared" si="13"/>
        <v>3766.9994444221757</v>
      </c>
      <c r="U29" s="85">
        <f t="shared" si="14"/>
        <v>3834.3177751297362</v>
      </c>
      <c r="V29" s="85">
        <f t="shared" si="15"/>
        <v>3944.275684870654</v>
      </c>
    </row>
    <row r="30" spans="1:22" x14ac:dyDescent="0.25">
      <c r="A30" s="70" t="s">
        <v>42</v>
      </c>
      <c r="B30" s="70" t="s">
        <v>701</v>
      </c>
      <c r="C30" s="86">
        <v>337.91</v>
      </c>
      <c r="D30" s="71">
        <v>337.91</v>
      </c>
      <c r="E30" s="87" t="s">
        <v>677</v>
      </c>
      <c r="F30" s="87" t="s">
        <v>679</v>
      </c>
      <c r="G30" s="49">
        <v>0</v>
      </c>
      <c r="H30" s="49">
        <v>0</v>
      </c>
      <c r="I30" s="72">
        <f t="shared" si="11"/>
        <v>337.91</v>
      </c>
      <c r="J30" s="72">
        <f t="shared" si="7"/>
        <v>340.37124902793158</v>
      </c>
      <c r="K30" s="72">
        <f t="shared" si="8"/>
        <v>346.45386853543789</v>
      </c>
      <c r="L30" s="72">
        <f t="shared" si="9"/>
        <v>356.38923264451267</v>
      </c>
      <c r="N30" s="72">
        <v>0</v>
      </c>
      <c r="O30" s="72">
        <v>0</v>
      </c>
      <c r="P30" s="72">
        <v>0</v>
      </c>
      <c r="Q30" s="72">
        <v>0</v>
      </c>
      <c r="R30" s="45"/>
      <c r="S30" s="85">
        <f t="shared" si="12"/>
        <v>337.91</v>
      </c>
      <c r="T30" s="85">
        <f t="shared" si="13"/>
        <v>340.37124902793158</v>
      </c>
      <c r="U30" s="85">
        <f t="shared" si="14"/>
        <v>346.45386853543789</v>
      </c>
      <c r="V30" s="85">
        <f t="shared" si="15"/>
        <v>356.38923264451267</v>
      </c>
    </row>
    <row r="31" spans="1:22" x14ac:dyDescent="0.25">
      <c r="A31" s="70" t="s">
        <v>44</v>
      </c>
      <c r="B31" s="70" t="s">
        <v>702</v>
      </c>
      <c r="C31" s="86">
        <v>2786.68</v>
      </c>
      <c r="D31" s="71">
        <v>2786.68</v>
      </c>
      <c r="E31" s="87" t="s">
        <v>677</v>
      </c>
      <c r="F31" s="87" t="s">
        <v>679</v>
      </c>
      <c r="G31" s="49">
        <v>0</v>
      </c>
      <c r="H31" s="49">
        <v>0</v>
      </c>
      <c r="I31" s="72">
        <f t="shared" si="11"/>
        <v>2786.68</v>
      </c>
      <c r="J31" s="72">
        <f t="shared" si="7"/>
        <v>2806.977456249168</v>
      </c>
      <c r="K31" s="72">
        <f t="shared" si="8"/>
        <v>2857.1396714223729</v>
      </c>
      <c r="L31" s="72">
        <f t="shared" si="9"/>
        <v>2939.0747442390298</v>
      </c>
      <c r="N31" s="72">
        <v>0</v>
      </c>
      <c r="O31" s="72">
        <v>0</v>
      </c>
      <c r="P31" s="72">
        <v>0</v>
      </c>
      <c r="Q31" s="72">
        <v>0</v>
      </c>
      <c r="R31" s="45"/>
      <c r="S31" s="85">
        <f t="shared" si="12"/>
        <v>2786.68</v>
      </c>
      <c r="T31" s="85">
        <f t="shared" si="13"/>
        <v>2806.977456249168</v>
      </c>
      <c r="U31" s="85">
        <f t="shared" si="14"/>
        <v>2857.1396714223729</v>
      </c>
      <c r="V31" s="85">
        <f t="shared" si="15"/>
        <v>2939.0747442390298</v>
      </c>
    </row>
    <row r="32" spans="1:22" x14ac:dyDescent="0.25">
      <c r="A32" s="70" t="s">
        <v>46</v>
      </c>
      <c r="B32" s="70" t="s">
        <v>703</v>
      </c>
      <c r="C32" s="86">
        <v>487.21</v>
      </c>
      <c r="D32" s="71">
        <v>487.21</v>
      </c>
      <c r="E32" s="87" t="s">
        <v>677</v>
      </c>
      <c r="F32" s="87" t="s">
        <v>679</v>
      </c>
      <c r="G32" s="49">
        <v>0</v>
      </c>
      <c r="H32" s="49">
        <v>0</v>
      </c>
      <c r="I32" s="72">
        <f t="shared" si="11"/>
        <v>487.21</v>
      </c>
      <c r="J32" s="72">
        <f t="shared" si="7"/>
        <v>490.75871160634057</v>
      </c>
      <c r="K32" s="72">
        <f t="shared" si="8"/>
        <v>499.52883693631645</v>
      </c>
      <c r="L32" s="72">
        <f t="shared" si="9"/>
        <v>513.8539789788199</v>
      </c>
      <c r="N32" s="72">
        <v>0</v>
      </c>
      <c r="O32" s="72">
        <v>0</v>
      </c>
      <c r="P32" s="72">
        <v>0</v>
      </c>
      <c r="Q32" s="72">
        <v>0</v>
      </c>
      <c r="R32" s="45"/>
      <c r="S32" s="85">
        <f t="shared" si="12"/>
        <v>487.21</v>
      </c>
      <c r="T32" s="85">
        <f t="shared" si="13"/>
        <v>490.75871160634057</v>
      </c>
      <c r="U32" s="85">
        <f t="shared" si="14"/>
        <v>499.52883693631645</v>
      </c>
      <c r="V32" s="85">
        <f t="shared" si="15"/>
        <v>513.8539789788199</v>
      </c>
    </row>
    <row r="33" spans="1:22" x14ac:dyDescent="0.25">
      <c r="A33" s="70" t="s">
        <v>48</v>
      </c>
      <c r="B33" s="70" t="s">
        <v>704</v>
      </c>
      <c r="C33" s="86">
        <v>3078.16</v>
      </c>
      <c r="D33" s="71">
        <v>3156.8599999999997</v>
      </c>
      <c r="E33" s="87" t="s">
        <v>677</v>
      </c>
      <c r="F33" s="87" t="s">
        <v>679</v>
      </c>
      <c r="G33" s="49">
        <v>0</v>
      </c>
      <c r="H33" s="49">
        <v>0</v>
      </c>
      <c r="I33" s="72">
        <f t="shared" si="11"/>
        <v>3156.8599999999997</v>
      </c>
      <c r="J33" s="72">
        <f t="shared" si="7"/>
        <v>3179.8537516093515</v>
      </c>
      <c r="K33" s="72">
        <f t="shared" si="8"/>
        <v>3236.6794691627424</v>
      </c>
      <c r="L33" s="72">
        <f t="shared" si="9"/>
        <v>3329.4987214529201</v>
      </c>
      <c r="N33" s="72">
        <v>0</v>
      </c>
      <c r="O33" s="72">
        <v>0</v>
      </c>
      <c r="P33" s="72">
        <v>0</v>
      </c>
      <c r="Q33" s="72">
        <v>0</v>
      </c>
      <c r="R33" s="45"/>
      <c r="S33" s="85">
        <f t="shared" si="12"/>
        <v>3156.8599999999997</v>
      </c>
      <c r="T33" s="85">
        <f t="shared" si="13"/>
        <v>3179.8537516093515</v>
      </c>
      <c r="U33" s="85">
        <f t="shared" si="14"/>
        <v>3236.6794691627424</v>
      </c>
      <c r="V33" s="85">
        <f t="shared" si="15"/>
        <v>3329.4987214529201</v>
      </c>
    </row>
    <row r="34" spans="1:22" x14ac:dyDescent="0.25">
      <c r="A34" s="73" t="s">
        <v>705</v>
      </c>
      <c r="B34" s="74" t="s">
        <v>706</v>
      </c>
      <c r="C34" s="86">
        <v>78.7</v>
      </c>
      <c r="D34" s="71">
        <v>0</v>
      </c>
      <c r="E34" s="87" t="s">
        <v>679</v>
      </c>
      <c r="F34" s="87" t="s">
        <v>679</v>
      </c>
      <c r="G34" s="49">
        <v>0</v>
      </c>
      <c r="H34" s="49">
        <v>0</v>
      </c>
      <c r="I34" s="72">
        <f>D34</f>
        <v>0</v>
      </c>
      <c r="J34" s="72">
        <f>(IF(E34="Yes",(D34*(1+SY201819Growth)),D34))</f>
        <v>0</v>
      </c>
      <c r="K34" s="72">
        <f>(IF(E34="Yes",((D34*(1+SY201819Growth))*(1+SY201920Growth)),D34))</f>
        <v>0</v>
      </c>
      <c r="L34" s="72">
        <f t="shared" si="9"/>
        <v>0</v>
      </c>
      <c r="N34" s="72">
        <v>0</v>
      </c>
      <c r="O34" s="72">
        <v>0</v>
      </c>
      <c r="P34" s="72">
        <v>0</v>
      </c>
      <c r="Q34" s="72">
        <v>0</v>
      </c>
      <c r="R34" s="45"/>
      <c r="S34" s="85">
        <f t="shared" si="12"/>
        <v>0</v>
      </c>
      <c r="T34" s="85">
        <f t="shared" si="13"/>
        <v>0</v>
      </c>
      <c r="U34" s="85">
        <f t="shared" si="14"/>
        <v>0</v>
      </c>
      <c r="V34" s="85">
        <f t="shared" si="15"/>
        <v>0</v>
      </c>
    </row>
    <row r="35" spans="1:22" x14ac:dyDescent="0.25">
      <c r="A35" s="70" t="s">
        <v>50</v>
      </c>
      <c r="B35" s="70" t="s">
        <v>707</v>
      </c>
      <c r="C35" s="86">
        <v>23135.39</v>
      </c>
      <c r="D35" s="71">
        <v>23135.39</v>
      </c>
      <c r="E35" s="87" t="s">
        <v>677</v>
      </c>
      <c r="F35" s="87" t="s">
        <v>679</v>
      </c>
      <c r="G35" s="49">
        <v>0</v>
      </c>
      <c r="H35" s="49">
        <v>0</v>
      </c>
      <c r="I35" s="72">
        <f t="shared" si="11"/>
        <v>23135.39</v>
      </c>
      <c r="J35" s="72">
        <f t="shared" si="7"/>
        <v>23303.902195993956</v>
      </c>
      <c r="K35" s="72">
        <f t="shared" si="8"/>
        <v>23720.355614146029</v>
      </c>
      <c r="L35" s="72">
        <f t="shared" si="9"/>
        <v>24400.591545179286</v>
      </c>
      <c r="N35" s="72">
        <v>0</v>
      </c>
      <c r="O35" s="72">
        <v>0</v>
      </c>
      <c r="P35" s="72">
        <v>0</v>
      </c>
      <c r="Q35" s="72">
        <v>0</v>
      </c>
      <c r="R35" s="45"/>
      <c r="S35" s="85">
        <f t="shared" si="12"/>
        <v>23135.39</v>
      </c>
      <c r="T35" s="85">
        <f t="shared" si="13"/>
        <v>23303.902195993956</v>
      </c>
      <c r="U35" s="85">
        <f t="shared" si="14"/>
        <v>23720.355614146029</v>
      </c>
      <c r="V35" s="85">
        <f t="shared" si="15"/>
        <v>24400.591545179286</v>
      </c>
    </row>
    <row r="36" spans="1:22" x14ac:dyDescent="0.25">
      <c r="A36" s="70" t="s">
        <v>52</v>
      </c>
      <c r="B36" s="70" t="s">
        <v>708</v>
      </c>
      <c r="C36" s="86">
        <v>1930.5</v>
      </c>
      <c r="D36" s="71">
        <v>1930.5</v>
      </c>
      <c r="E36" s="87" t="s">
        <v>677</v>
      </c>
      <c r="F36" s="87" t="s">
        <v>679</v>
      </c>
      <c r="G36" s="49">
        <v>0</v>
      </c>
      <c r="H36" s="49">
        <v>0</v>
      </c>
      <c r="I36" s="72">
        <f t="shared" si="11"/>
        <v>1930.5</v>
      </c>
      <c r="J36" s="72">
        <f t="shared" si="7"/>
        <v>1944.5612626096354</v>
      </c>
      <c r="K36" s="72">
        <f t="shared" si="8"/>
        <v>1979.3116309303152</v>
      </c>
      <c r="L36" s="72">
        <f t="shared" si="9"/>
        <v>2036.0729591318154</v>
      </c>
      <c r="N36" s="72">
        <v>0</v>
      </c>
      <c r="O36" s="72">
        <v>0</v>
      </c>
      <c r="P36" s="72">
        <v>0</v>
      </c>
      <c r="Q36" s="72">
        <v>0</v>
      </c>
      <c r="R36" s="45"/>
      <c r="S36" s="85">
        <f t="shared" si="12"/>
        <v>1930.5</v>
      </c>
      <c r="T36" s="85">
        <f t="shared" si="13"/>
        <v>1944.5612626096354</v>
      </c>
      <c r="U36" s="85">
        <f t="shared" si="14"/>
        <v>1979.3116309303152</v>
      </c>
      <c r="V36" s="85">
        <f t="shared" si="15"/>
        <v>2036.0729591318154</v>
      </c>
    </row>
    <row r="37" spans="1:22" x14ac:dyDescent="0.25">
      <c r="A37" s="70" t="s">
        <v>54</v>
      </c>
      <c r="B37" s="70" t="s">
        <v>1021</v>
      </c>
      <c r="C37" s="86">
        <v>1666.52</v>
      </c>
      <c r="D37" s="71">
        <v>1666.52</v>
      </c>
      <c r="E37" s="87" t="s">
        <v>677</v>
      </c>
      <c r="F37" s="87" t="s">
        <v>679</v>
      </c>
      <c r="G37" s="49">
        <v>8</v>
      </c>
      <c r="H37" s="49">
        <v>0</v>
      </c>
      <c r="I37" s="72">
        <f t="shared" si="11"/>
        <v>1666.52</v>
      </c>
      <c r="J37" s="72">
        <f t="shared" si="7"/>
        <v>1678.658500577161</v>
      </c>
      <c r="K37" s="72">
        <f t="shared" si="8"/>
        <v>1708.6570417912399</v>
      </c>
      <c r="L37" s="72">
        <f t="shared" si="9"/>
        <v>1757.6567251242436</v>
      </c>
      <c r="N37" s="72">
        <v>-8</v>
      </c>
      <c r="O37" s="72">
        <v>-8</v>
      </c>
      <c r="P37" s="72">
        <v>-8</v>
      </c>
      <c r="Q37" s="72">
        <v>-8</v>
      </c>
      <c r="R37" s="45"/>
      <c r="S37" s="85">
        <f t="shared" si="12"/>
        <v>1658.52</v>
      </c>
      <c r="T37" s="85">
        <f t="shared" si="13"/>
        <v>1670.658500577161</v>
      </c>
      <c r="U37" s="85">
        <f t="shared" si="14"/>
        <v>1700.6570417912399</v>
      </c>
      <c r="V37" s="85">
        <f t="shared" si="15"/>
        <v>1749.6567251242436</v>
      </c>
    </row>
    <row r="38" spans="1:22" x14ac:dyDescent="0.25">
      <c r="A38" s="70" t="s">
        <v>56</v>
      </c>
      <c r="B38" s="70" t="s">
        <v>709</v>
      </c>
      <c r="C38" s="86">
        <v>157</v>
      </c>
      <c r="D38" s="71">
        <v>157</v>
      </c>
      <c r="E38" s="87" t="s">
        <v>677</v>
      </c>
      <c r="F38" s="87" t="s">
        <v>681</v>
      </c>
      <c r="G38" s="49">
        <v>0</v>
      </c>
      <c r="H38" s="49">
        <v>38.799999999999997</v>
      </c>
      <c r="I38" s="72">
        <f t="shared" si="11"/>
        <v>157</v>
      </c>
      <c r="J38" s="72">
        <f t="shared" si="7"/>
        <v>158.14354738653859</v>
      </c>
      <c r="K38" s="72">
        <f t="shared" si="8"/>
        <v>160.96965866669748</v>
      </c>
      <c r="L38" s="72">
        <f t="shared" si="9"/>
        <v>165.58583506018908</v>
      </c>
      <c r="N38" s="72">
        <v>38.799999999999997</v>
      </c>
      <c r="O38" s="72">
        <v>38.799999999999997</v>
      </c>
      <c r="P38" s="72">
        <v>38.799999999999997</v>
      </c>
      <c r="Q38" s="72">
        <v>38.799999999999997</v>
      </c>
      <c r="R38" s="45"/>
      <c r="S38" s="85">
        <f t="shared" si="12"/>
        <v>195.8</v>
      </c>
      <c r="T38" s="85">
        <f t="shared" si="13"/>
        <v>196.94354738653857</v>
      </c>
      <c r="U38" s="85">
        <f t="shared" si="14"/>
        <v>199.76965866669747</v>
      </c>
      <c r="V38" s="85">
        <f t="shared" si="15"/>
        <v>204.38583506018909</v>
      </c>
    </row>
    <row r="39" spans="1:22" x14ac:dyDescent="0.25">
      <c r="A39" s="70" t="s">
        <v>58</v>
      </c>
      <c r="B39" s="70" t="s">
        <v>710</v>
      </c>
      <c r="C39" s="86">
        <v>3150.8</v>
      </c>
      <c r="D39" s="71">
        <v>3150.8</v>
      </c>
      <c r="E39" s="87" t="s">
        <v>677</v>
      </c>
      <c r="F39" s="87" t="s">
        <v>679</v>
      </c>
      <c r="G39" s="49">
        <v>21.2</v>
      </c>
      <c r="H39" s="49">
        <v>0</v>
      </c>
      <c r="I39" s="72">
        <f t="shared" si="11"/>
        <v>3150.8</v>
      </c>
      <c r="J39" s="72">
        <f t="shared" si="7"/>
        <v>3173.74961213698</v>
      </c>
      <c r="K39" s="72">
        <f t="shared" si="8"/>
        <v>3230.4662453950987</v>
      </c>
      <c r="L39" s="72">
        <f t="shared" si="9"/>
        <v>3323.1073191569667</v>
      </c>
      <c r="N39" s="72">
        <v>-21.2</v>
      </c>
      <c r="O39" s="72">
        <v>-21.2</v>
      </c>
      <c r="P39" s="72">
        <v>-21.2</v>
      </c>
      <c r="Q39" s="72">
        <v>-21.2</v>
      </c>
      <c r="R39" s="45"/>
      <c r="S39" s="85">
        <f t="shared" si="12"/>
        <v>3129.6000000000004</v>
      </c>
      <c r="T39" s="85">
        <f t="shared" si="13"/>
        <v>3152.5496121369802</v>
      </c>
      <c r="U39" s="85">
        <f t="shared" si="14"/>
        <v>3209.2662453950988</v>
      </c>
      <c r="V39" s="85">
        <f t="shared" si="15"/>
        <v>3301.9073191569669</v>
      </c>
    </row>
    <row r="40" spans="1:22" x14ac:dyDescent="0.25">
      <c r="A40" s="70" t="s">
        <v>60</v>
      </c>
      <c r="B40" s="70" t="s">
        <v>711</v>
      </c>
      <c r="C40" s="86">
        <v>25928.71</v>
      </c>
      <c r="D40" s="71">
        <v>25928.71</v>
      </c>
      <c r="E40" s="87" t="s">
        <v>677</v>
      </c>
      <c r="F40" s="87" t="s">
        <v>679</v>
      </c>
      <c r="G40" s="49">
        <v>0</v>
      </c>
      <c r="H40" s="49">
        <v>0</v>
      </c>
      <c r="I40" s="72">
        <f t="shared" si="11"/>
        <v>25928.71</v>
      </c>
      <c r="J40" s="72">
        <f t="shared" si="7"/>
        <v>26117.568016285459</v>
      </c>
      <c r="K40" s="72">
        <f t="shared" si="8"/>
        <v>26584.303174317105</v>
      </c>
      <c r="L40" s="72">
        <f t="shared" si="9"/>
        <v>27346.669410085826</v>
      </c>
      <c r="N40" s="72">
        <v>0</v>
      </c>
      <c r="O40" s="72">
        <v>0</v>
      </c>
      <c r="P40" s="72">
        <v>0</v>
      </c>
      <c r="Q40" s="72">
        <v>0</v>
      </c>
      <c r="R40" s="45"/>
      <c r="S40" s="85">
        <f t="shared" si="12"/>
        <v>25928.71</v>
      </c>
      <c r="T40" s="85">
        <f t="shared" si="13"/>
        <v>26117.568016285459</v>
      </c>
      <c r="U40" s="85">
        <f t="shared" si="14"/>
        <v>26584.303174317105</v>
      </c>
      <c r="V40" s="85">
        <f t="shared" si="15"/>
        <v>27346.669410085826</v>
      </c>
    </row>
    <row r="41" spans="1:22" x14ac:dyDescent="0.25">
      <c r="A41" s="70" t="s">
        <v>62</v>
      </c>
      <c r="B41" s="70" t="s">
        <v>712</v>
      </c>
      <c r="C41" s="86">
        <v>7070.24</v>
      </c>
      <c r="D41" s="71">
        <v>7070.24</v>
      </c>
      <c r="E41" s="87" t="s">
        <v>677</v>
      </c>
      <c r="F41" s="87" t="s">
        <v>679</v>
      </c>
      <c r="G41" s="49">
        <v>0</v>
      </c>
      <c r="H41" s="49">
        <v>0</v>
      </c>
      <c r="I41" s="72">
        <f t="shared" si="11"/>
        <v>7070.24</v>
      </c>
      <c r="J41" s="72">
        <f t="shared" si="7"/>
        <v>7121.7377991987296</v>
      </c>
      <c r="K41" s="72">
        <f t="shared" si="8"/>
        <v>7249.0071305199435</v>
      </c>
      <c r="L41" s="72">
        <f t="shared" si="9"/>
        <v>7456.8891367894976</v>
      </c>
      <c r="N41" s="72">
        <v>0</v>
      </c>
      <c r="O41" s="72">
        <v>0</v>
      </c>
      <c r="P41" s="72">
        <v>0</v>
      </c>
      <c r="Q41" s="72">
        <v>0</v>
      </c>
      <c r="R41" s="45"/>
      <c r="S41" s="85">
        <f t="shared" si="12"/>
        <v>7070.24</v>
      </c>
      <c r="T41" s="85">
        <f t="shared" si="13"/>
        <v>7121.7377991987296</v>
      </c>
      <c r="U41" s="85">
        <f t="shared" si="14"/>
        <v>7249.0071305199435</v>
      </c>
      <c r="V41" s="85">
        <f t="shared" si="15"/>
        <v>7456.8891367894976</v>
      </c>
    </row>
    <row r="42" spans="1:22" x14ac:dyDescent="0.25">
      <c r="A42" s="70" t="s">
        <v>64</v>
      </c>
      <c r="B42" s="70" t="s">
        <v>713</v>
      </c>
      <c r="C42" s="86">
        <v>13208.4</v>
      </c>
      <c r="D42" s="71">
        <v>13208.4</v>
      </c>
      <c r="E42" s="87" t="s">
        <v>677</v>
      </c>
      <c r="F42" s="87" t="s">
        <v>679</v>
      </c>
      <c r="G42" s="49">
        <v>14.8</v>
      </c>
      <c r="H42" s="49">
        <v>0</v>
      </c>
      <c r="I42" s="72">
        <f t="shared" si="11"/>
        <v>13208.4</v>
      </c>
      <c r="J42" s="72">
        <f t="shared" si="7"/>
        <v>13304.606568792078</v>
      </c>
      <c r="K42" s="72">
        <f t="shared" si="8"/>
        <v>13542.367130784758</v>
      </c>
      <c r="L42" s="72">
        <f t="shared" si="9"/>
        <v>13930.725756745231</v>
      </c>
      <c r="N42" s="72">
        <v>-14.8</v>
      </c>
      <c r="O42" s="72">
        <v>-14.8</v>
      </c>
      <c r="P42" s="72">
        <v>-14.8</v>
      </c>
      <c r="Q42" s="72">
        <v>-14.8</v>
      </c>
      <c r="R42" s="45"/>
      <c r="S42" s="85">
        <f t="shared" si="12"/>
        <v>13193.6</v>
      </c>
      <c r="T42" s="85">
        <f t="shared" si="13"/>
        <v>13289.806568792079</v>
      </c>
      <c r="U42" s="85">
        <f t="shared" si="14"/>
        <v>13527.567130784759</v>
      </c>
      <c r="V42" s="85">
        <f t="shared" si="15"/>
        <v>13915.925756745231</v>
      </c>
    </row>
    <row r="43" spans="1:22" x14ac:dyDescent="0.25">
      <c r="A43" s="70" t="s">
        <v>66</v>
      </c>
      <c r="B43" s="70" t="s">
        <v>714</v>
      </c>
      <c r="C43" s="86">
        <v>2982.3</v>
      </c>
      <c r="D43" s="71">
        <v>2982.3</v>
      </c>
      <c r="E43" s="87" t="s">
        <v>677</v>
      </c>
      <c r="F43" s="87" t="s">
        <v>679</v>
      </c>
      <c r="G43" s="49">
        <v>0</v>
      </c>
      <c r="H43" s="49">
        <v>0</v>
      </c>
      <c r="I43" s="72">
        <f t="shared" si="11"/>
        <v>2982.3</v>
      </c>
      <c r="J43" s="72">
        <f t="shared" si="7"/>
        <v>3004.0223017253124</v>
      </c>
      <c r="K43" s="72">
        <f t="shared" si="8"/>
        <v>3057.7058155521777</v>
      </c>
      <c r="L43" s="72">
        <f t="shared" si="9"/>
        <v>3145.3925853503306</v>
      </c>
      <c r="N43" s="72">
        <v>0</v>
      </c>
      <c r="O43" s="72">
        <v>0</v>
      </c>
      <c r="P43" s="72">
        <v>0</v>
      </c>
      <c r="Q43" s="72">
        <v>0</v>
      </c>
      <c r="R43" s="45"/>
      <c r="S43" s="85">
        <f t="shared" si="12"/>
        <v>2982.3</v>
      </c>
      <c r="T43" s="85">
        <f t="shared" si="13"/>
        <v>3004.0223017253124</v>
      </c>
      <c r="U43" s="85">
        <f t="shared" si="14"/>
        <v>3057.7058155521777</v>
      </c>
      <c r="V43" s="85">
        <f t="shared" si="15"/>
        <v>3145.3925853503306</v>
      </c>
    </row>
    <row r="44" spans="1:22" x14ac:dyDescent="0.25">
      <c r="A44" s="70" t="s">
        <v>68</v>
      </c>
      <c r="B44" s="70" t="s">
        <v>715</v>
      </c>
      <c r="C44" s="86">
        <v>399.74</v>
      </c>
      <c r="D44" s="71">
        <v>399.74</v>
      </c>
      <c r="E44" s="87" t="s">
        <v>677</v>
      </c>
      <c r="F44" s="87" t="s">
        <v>679</v>
      </c>
      <c r="G44" s="49">
        <v>1</v>
      </c>
      <c r="H44" s="49">
        <v>0</v>
      </c>
      <c r="I44" s="72">
        <f t="shared" si="11"/>
        <v>399.74</v>
      </c>
      <c r="J44" s="72">
        <f t="shared" si="7"/>
        <v>402.65160275347097</v>
      </c>
      <c r="K44" s="72">
        <f t="shared" si="8"/>
        <v>409.84720608551373</v>
      </c>
      <c r="L44" s="72">
        <f t="shared" si="9"/>
        <v>421.6005204264967</v>
      </c>
      <c r="N44" s="72">
        <v>-1</v>
      </c>
      <c r="O44" s="72">
        <v>-1</v>
      </c>
      <c r="P44" s="72">
        <v>-1</v>
      </c>
      <c r="Q44" s="72">
        <v>-1</v>
      </c>
      <c r="R44" s="45"/>
      <c r="S44" s="85">
        <f t="shared" si="12"/>
        <v>398.74</v>
      </c>
      <c r="T44" s="85">
        <f t="shared" si="13"/>
        <v>401.65160275347097</v>
      </c>
      <c r="U44" s="85">
        <f t="shared" si="14"/>
        <v>408.84720608551373</v>
      </c>
      <c r="V44" s="85">
        <f t="shared" si="15"/>
        <v>420.6005204264967</v>
      </c>
    </row>
    <row r="45" spans="1:22" x14ac:dyDescent="0.25">
      <c r="A45" s="70" t="s">
        <v>70</v>
      </c>
      <c r="B45" s="70" t="s">
        <v>716</v>
      </c>
      <c r="C45" s="86">
        <v>26.4</v>
      </c>
      <c r="D45" s="71">
        <v>26.4</v>
      </c>
      <c r="E45" s="87" t="s">
        <v>679</v>
      </c>
      <c r="F45" s="87" t="s">
        <v>681</v>
      </c>
      <c r="G45" s="49">
        <v>0</v>
      </c>
      <c r="H45" s="49">
        <v>1</v>
      </c>
      <c r="I45" s="72">
        <f t="shared" si="11"/>
        <v>26.4</v>
      </c>
      <c r="J45" s="72">
        <f t="shared" si="7"/>
        <v>26.4</v>
      </c>
      <c r="K45" s="72">
        <f t="shared" si="8"/>
        <v>26.4</v>
      </c>
      <c r="L45" s="72">
        <f t="shared" si="9"/>
        <v>26.4</v>
      </c>
      <c r="N45" s="72">
        <v>1</v>
      </c>
      <c r="O45" s="72">
        <v>1</v>
      </c>
      <c r="P45" s="72">
        <v>1</v>
      </c>
      <c r="Q45" s="72">
        <v>1</v>
      </c>
      <c r="R45" s="45"/>
      <c r="S45" s="85">
        <f t="shared" si="12"/>
        <v>27.4</v>
      </c>
      <c r="T45" s="85">
        <f t="shared" si="13"/>
        <v>27.4</v>
      </c>
      <c r="U45" s="85">
        <f t="shared" si="14"/>
        <v>27.4</v>
      </c>
      <c r="V45" s="85">
        <f t="shared" si="15"/>
        <v>27.4</v>
      </c>
    </row>
    <row r="46" spans="1:22" x14ac:dyDescent="0.25">
      <c r="A46" s="70" t="s">
        <v>72</v>
      </c>
      <c r="B46" s="70" t="s">
        <v>717</v>
      </c>
      <c r="C46" s="86">
        <v>6474.69</v>
      </c>
      <c r="D46" s="71">
        <v>6474.69</v>
      </c>
      <c r="E46" s="87" t="s">
        <v>677</v>
      </c>
      <c r="F46" s="87" t="s">
        <v>679</v>
      </c>
      <c r="G46" s="49">
        <v>0</v>
      </c>
      <c r="H46" s="49">
        <v>0</v>
      </c>
      <c r="I46" s="72">
        <f t="shared" si="11"/>
        <v>6474.69</v>
      </c>
      <c r="J46" s="72">
        <f t="shared" si="7"/>
        <v>6521.8499670582642</v>
      </c>
      <c r="K46" s="72">
        <f t="shared" si="8"/>
        <v>6638.3989762591045</v>
      </c>
      <c r="L46" s="72">
        <f t="shared" si="9"/>
        <v>6828.7703847506718</v>
      </c>
      <c r="N46" s="72">
        <v>0</v>
      </c>
      <c r="O46" s="72">
        <v>0</v>
      </c>
      <c r="P46" s="72">
        <v>0</v>
      </c>
      <c r="Q46" s="72">
        <v>0</v>
      </c>
      <c r="R46" s="45"/>
      <c r="S46" s="85">
        <f t="shared" si="12"/>
        <v>6474.69</v>
      </c>
      <c r="T46" s="85">
        <f t="shared" si="13"/>
        <v>6521.8499670582642</v>
      </c>
      <c r="U46" s="85">
        <f t="shared" si="14"/>
        <v>6638.3989762591045</v>
      </c>
      <c r="V46" s="85">
        <f t="shared" si="15"/>
        <v>6828.7703847506718</v>
      </c>
    </row>
    <row r="47" spans="1:22" x14ac:dyDescent="0.25">
      <c r="A47" s="70" t="s">
        <v>74</v>
      </c>
      <c r="B47" s="70" t="s">
        <v>718</v>
      </c>
      <c r="C47" s="86">
        <v>683.71</v>
      </c>
      <c r="D47" s="71">
        <v>683.71</v>
      </c>
      <c r="E47" s="87" t="s">
        <v>677</v>
      </c>
      <c r="F47" s="87" t="s">
        <v>679</v>
      </c>
      <c r="G47" s="49">
        <v>0</v>
      </c>
      <c r="H47" s="49">
        <v>0</v>
      </c>
      <c r="I47" s="72">
        <f t="shared" si="11"/>
        <v>683.71</v>
      </c>
      <c r="J47" s="72">
        <f t="shared" si="7"/>
        <v>688.68996677484267</v>
      </c>
      <c r="K47" s="72">
        <f t="shared" si="8"/>
        <v>700.99723138221486</v>
      </c>
      <c r="L47" s="72">
        <f t="shared" si="9"/>
        <v>721.09994451593548</v>
      </c>
      <c r="N47" s="72">
        <v>0</v>
      </c>
      <c r="O47" s="72">
        <v>0</v>
      </c>
      <c r="P47" s="72">
        <v>0</v>
      </c>
      <c r="Q47" s="72">
        <v>0</v>
      </c>
      <c r="R47" s="45"/>
      <c r="S47" s="85">
        <f t="shared" si="12"/>
        <v>683.71</v>
      </c>
      <c r="T47" s="85">
        <f t="shared" si="13"/>
        <v>688.68996677484267</v>
      </c>
      <c r="U47" s="85">
        <f t="shared" si="14"/>
        <v>700.99723138221486</v>
      </c>
      <c r="V47" s="85">
        <f t="shared" si="15"/>
        <v>721.09994451593548</v>
      </c>
    </row>
    <row r="48" spans="1:22" x14ac:dyDescent="0.25">
      <c r="A48" s="70" t="s">
        <v>76</v>
      </c>
      <c r="B48" s="70" t="s">
        <v>719</v>
      </c>
      <c r="C48" s="86">
        <v>1321.19</v>
      </c>
      <c r="D48" s="71">
        <v>1321.19</v>
      </c>
      <c r="E48" s="87" t="s">
        <v>677</v>
      </c>
      <c r="F48" s="87" t="s">
        <v>679</v>
      </c>
      <c r="G48" s="49">
        <v>0</v>
      </c>
      <c r="H48" s="49">
        <v>0</v>
      </c>
      <c r="I48" s="72">
        <f t="shared" si="11"/>
        <v>1321.19</v>
      </c>
      <c r="J48" s="72">
        <f t="shared" si="7"/>
        <v>1330.8132061886683</v>
      </c>
      <c r="K48" s="72">
        <f t="shared" si="8"/>
        <v>1354.595562636013</v>
      </c>
      <c r="L48" s="72">
        <f t="shared" si="9"/>
        <v>1393.4417160711541</v>
      </c>
      <c r="N48" s="72">
        <v>0</v>
      </c>
      <c r="O48" s="72">
        <v>0</v>
      </c>
      <c r="P48" s="72">
        <v>0</v>
      </c>
      <c r="Q48" s="72">
        <v>0</v>
      </c>
      <c r="R48" s="45"/>
      <c r="S48" s="85">
        <f t="shared" si="12"/>
        <v>1321.19</v>
      </c>
      <c r="T48" s="85">
        <f t="shared" si="13"/>
        <v>1330.8132061886683</v>
      </c>
      <c r="U48" s="85">
        <f t="shared" si="14"/>
        <v>1354.595562636013</v>
      </c>
      <c r="V48" s="85">
        <f t="shared" si="15"/>
        <v>1393.4417160711541</v>
      </c>
    </row>
    <row r="49" spans="1:22" x14ac:dyDescent="0.25">
      <c r="A49" s="70" t="s">
        <v>78</v>
      </c>
      <c r="B49" s="70" t="s">
        <v>720</v>
      </c>
      <c r="C49" s="86">
        <v>1019.33</v>
      </c>
      <c r="D49" s="71">
        <v>1019.33</v>
      </c>
      <c r="E49" s="87" t="s">
        <v>677</v>
      </c>
      <c r="F49" s="87" t="s">
        <v>679</v>
      </c>
      <c r="G49" s="49">
        <v>0</v>
      </c>
      <c r="H49" s="49">
        <v>0</v>
      </c>
      <c r="I49" s="72">
        <f t="shared" si="11"/>
        <v>1019.33</v>
      </c>
      <c r="J49" s="72">
        <f t="shared" si="7"/>
        <v>1026.7545360351617</v>
      </c>
      <c r="K49" s="72">
        <f t="shared" si="8"/>
        <v>1045.1031985269092</v>
      </c>
      <c r="L49" s="72">
        <f t="shared" si="9"/>
        <v>1075.0739442796339</v>
      </c>
      <c r="N49" s="72">
        <v>0</v>
      </c>
      <c r="O49" s="72">
        <v>0</v>
      </c>
      <c r="P49" s="72">
        <v>0</v>
      </c>
      <c r="Q49" s="72">
        <v>0</v>
      </c>
      <c r="R49" s="45"/>
      <c r="S49" s="85">
        <f t="shared" si="12"/>
        <v>1019.33</v>
      </c>
      <c r="T49" s="85">
        <f t="shared" si="13"/>
        <v>1026.7545360351617</v>
      </c>
      <c r="U49" s="85">
        <f t="shared" si="14"/>
        <v>1045.1031985269092</v>
      </c>
      <c r="V49" s="85">
        <f t="shared" si="15"/>
        <v>1075.0739442796339</v>
      </c>
    </row>
    <row r="50" spans="1:22" x14ac:dyDescent="0.25">
      <c r="A50" s="70" t="s">
        <v>80</v>
      </c>
      <c r="B50" s="70" t="s">
        <v>721</v>
      </c>
      <c r="C50" s="86">
        <v>2419.0700000000002</v>
      </c>
      <c r="D50" s="71">
        <v>2419.0700000000002</v>
      </c>
      <c r="E50" s="87" t="s">
        <v>677</v>
      </c>
      <c r="F50" s="87" t="s">
        <v>679</v>
      </c>
      <c r="G50" s="49">
        <v>16</v>
      </c>
      <c r="H50" s="49">
        <v>0</v>
      </c>
      <c r="I50" s="72">
        <f t="shared" si="11"/>
        <v>2419.0700000000002</v>
      </c>
      <c r="J50" s="72">
        <f t="shared" si="7"/>
        <v>2436.6898801041652</v>
      </c>
      <c r="K50" s="72">
        <f t="shared" si="8"/>
        <v>2480.2348547187767</v>
      </c>
      <c r="L50" s="72">
        <f t="shared" si="9"/>
        <v>2551.3613122232587</v>
      </c>
      <c r="N50" s="72">
        <v>-16</v>
      </c>
      <c r="O50" s="72">
        <v>-16</v>
      </c>
      <c r="P50" s="72">
        <v>-16</v>
      </c>
      <c r="Q50" s="72">
        <v>-16</v>
      </c>
      <c r="R50" s="45"/>
      <c r="S50" s="85">
        <f t="shared" si="12"/>
        <v>2403.0700000000002</v>
      </c>
      <c r="T50" s="85">
        <f t="shared" si="13"/>
        <v>2420.6898801041652</v>
      </c>
      <c r="U50" s="85">
        <f t="shared" si="14"/>
        <v>2464.2348547187767</v>
      </c>
      <c r="V50" s="85">
        <f t="shared" si="15"/>
        <v>2535.3613122232587</v>
      </c>
    </row>
    <row r="51" spans="1:22" x14ac:dyDescent="0.25">
      <c r="A51" s="70" t="s">
        <v>82</v>
      </c>
      <c r="B51" s="70" t="s">
        <v>722</v>
      </c>
      <c r="C51" s="86">
        <v>5085.16</v>
      </c>
      <c r="D51" s="71">
        <v>5085.16</v>
      </c>
      <c r="E51" s="87" t="s">
        <v>677</v>
      </c>
      <c r="F51" s="87" t="s">
        <v>679</v>
      </c>
      <c r="G51" s="49">
        <v>0</v>
      </c>
      <c r="H51" s="49">
        <v>0</v>
      </c>
      <c r="I51" s="72">
        <f t="shared" si="11"/>
        <v>5085.16</v>
      </c>
      <c r="J51" s="72">
        <f t="shared" si="7"/>
        <v>5122.1989899880928</v>
      </c>
      <c r="K51" s="72">
        <f t="shared" si="8"/>
        <v>5213.7354743028236</v>
      </c>
      <c r="L51" s="72">
        <f t="shared" si="9"/>
        <v>5363.2513695201978</v>
      </c>
      <c r="N51" s="72">
        <v>0</v>
      </c>
      <c r="O51" s="72">
        <v>0</v>
      </c>
      <c r="P51" s="72">
        <v>0</v>
      </c>
      <c r="Q51" s="72">
        <v>0</v>
      </c>
      <c r="R51" s="45"/>
      <c r="S51" s="85">
        <f t="shared" si="12"/>
        <v>5085.16</v>
      </c>
      <c r="T51" s="85">
        <f t="shared" si="13"/>
        <v>5122.1989899880928</v>
      </c>
      <c r="U51" s="85">
        <f t="shared" si="14"/>
        <v>5213.7354743028236</v>
      </c>
      <c r="V51" s="85">
        <f t="shared" si="15"/>
        <v>5363.2513695201978</v>
      </c>
    </row>
    <row r="52" spans="1:22" x14ac:dyDescent="0.25">
      <c r="A52" s="70" t="s">
        <v>84</v>
      </c>
      <c r="B52" s="70" t="s">
        <v>723</v>
      </c>
      <c r="C52" s="86">
        <v>177.1</v>
      </c>
      <c r="D52" s="71">
        <v>177.1</v>
      </c>
      <c r="E52" s="87" t="s">
        <v>677</v>
      </c>
      <c r="F52" s="87" t="s">
        <v>681</v>
      </c>
      <c r="G52" s="49">
        <v>0</v>
      </c>
      <c r="H52" s="49">
        <v>73.3</v>
      </c>
      <c r="I52" s="72">
        <f t="shared" si="11"/>
        <v>177.1</v>
      </c>
      <c r="J52" s="72">
        <f t="shared" si="7"/>
        <v>178.3899505869808</v>
      </c>
      <c r="K52" s="72">
        <f t="shared" si="8"/>
        <v>181.5778761138352</v>
      </c>
      <c r="L52" s="72">
        <f t="shared" si="9"/>
        <v>186.78504069528336</v>
      </c>
      <c r="N52" s="72">
        <v>73.3</v>
      </c>
      <c r="O52" s="72">
        <v>73.3</v>
      </c>
      <c r="P52" s="72">
        <v>73.3</v>
      </c>
      <c r="Q52" s="72">
        <v>73.3</v>
      </c>
      <c r="R52" s="45"/>
      <c r="S52" s="85">
        <f t="shared" si="12"/>
        <v>250.39999999999998</v>
      </c>
      <c r="T52" s="85">
        <f t="shared" si="13"/>
        <v>251.68995058698079</v>
      </c>
      <c r="U52" s="85">
        <f t="shared" si="14"/>
        <v>254.87787611383521</v>
      </c>
      <c r="V52" s="85">
        <f t="shared" si="15"/>
        <v>260.08504069528334</v>
      </c>
    </row>
    <row r="53" spans="1:22" x14ac:dyDescent="0.25">
      <c r="A53" s="70" t="s">
        <v>86</v>
      </c>
      <c r="B53" s="70" t="s">
        <v>724</v>
      </c>
      <c r="C53" s="86">
        <v>846.51</v>
      </c>
      <c r="D53" s="71">
        <v>846.51</v>
      </c>
      <c r="E53" s="87" t="s">
        <v>677</v>
      </c>
      <c r="F53" s="87" t="s">
        <v>679</v>
      </c>
      <c r="G53" s="49">
        <v>0</v>
      </c>
      <c r="H53" s="49">
        <v>0</v>
      </c>
      <c r="I53" s="72">
        <f t="shared" si="11"/>
        <v>846.51</v>
      </c>
      <c r="J53" s="72">
        <f t="shared" si="7"/>
        <v>852.67575986101133</v>
      </c>
      <c r="K53" s="72">
        <f t="shared" si="8"/>
        <v>867.91353985952912</v>
      </c>
      <c r="L53" s="72">
        <f t="shared" si="9"/>
        <v>892.80296329172381</v>
      </c>
      <c r="N53" s="72">
        <v>0</v>
      </c>
      <c r="O53" s="72">
        <v>0</v>
      </c>
      <c r="P53" s="72">
        <v>0</v>
      </c>
      <c r="Q53" s="72">
        <v>0</v>
      </c>
      <c r="R53" s="45"/>
      <c r="S53" s="85">
        <f t="shared" si="12"/>
        <v>846.51</v>
      </c>
      <c r="T53" s="85">
        <f t="shared" si="13"/>
        <v>852.67575986101133</v>
      </c>
      <c r="U53" s="85">
        <f t="shared" si="14"/>
        <v>867.91353985952912</v>
      </c>
      <c r="V53" s="85">
        <f t="shared" si="15"/>
        <v>892.80296329172381</v>
      </c>
    </row>
    <row r="54" spans="1:22" x14ac:dyDescent="0.25">
      <c r="A54" s="70" t="s">
        <v>88</v>
      </c>
      <c r="B54" s="70" t="s">
        <v>725</v>
      </c>
      <c r="C54" s="86">
        <v>24.5</v>
      </c>
      <c r="D54" s="71">
        <v>24.5</v>
      </c>
      <c r="E54" s="87" t="s">
        <v>679</v>
      </c>
      <c r="F54" s="87" t="s">
        <v>681</v>
      </c>
      <c r="G54" s="49">
        <v>0</v>
      </c>
      <c r="H54" s="49">
        <v>22</v>
      </c>
      <c r="I54" s="72">
        <f t="shared" si="11"/>
        <v>24.5</v>
      </c>
      <c r="J54" s="72">
        <f t="shared" si="7"/>
        <v>24.5</v>
      </c>
      <c r="K54" s="72">
        <f t="shared" si="8"/>
        <v>24.5</v>
      </c>
      <c r="L54" s="72">
        <f t="shared" si="9"/>
        <v>24.5</v>
      </c>
      <c r="N54" s="72">
        <v>22</v>
      </c>
      <c r="O54" s="72">
        <v>22</v>
      </c>
      <c r="P54" s="72">
        <v>22</v>
      </c>
      <c r="Q54" s="72">
        <v>22</v>
      </c>
      <c r="R54" s="45"/>
      <c r="S54" s="85">
        <f t="shared" si="12"/>
        <v>46.5</v>
      </c>
      <c r="T54" s="85">
        <f t="shared" si="13"/>
        <v>46.5</v>
      </c>
      <c r="U54" s="85">
        <f t="shared" si="14"/>
        <v>46.5</v>
      </c>
      <c r="V54" s="85">
        <f t="shared" si="15"/>
        <v>46.5</v>
      </c>
    </row>
    <row r="55" spans="1:22" x14ac:dyDescent="0.25">
      <c r="A55" s="70" t="s">
        <v>90</v>
      </c>
      <c r="B55" s="70" t="s">
        <v>726</v>
      </c>
      <c r="C55" s="86">
        <v>6089.1</v>
      </c>
      <c r="D55" s="71">
        <v>6089.1</v>
      </c>
      <c r="E55" s="87" t="s">
        <v>677</v>
      </c>
      <c r="F55" s="87" t="s">
        <v>679</v>
      </c>
      <c r="G55" s="49">
        <v>46.3</v>
      </c>
      <c r="H55" s="49">
        <v>0</v>
      </c>
      <c r="I55" s="72">
        <f t="shared" si="11"/>
        <v>6089.1</v>
      </c>
      <c r="J55" s="72">
        <f t="shared" si="7"/>
        <v>6133.4514292444092</v>
      </c>
      <c r="K55" s="72">
        <f t="shared" si="8"/>
        <v>6243.059545142597</v>
      </c>
      <c r="L55" s="72">
        <f t="shared" si="9"/>
        <v>6422.0936832165435</v>
      </c>
      <c r="N55" s="72">
        <v>-46.3</v>
      </c>
      <c r="O55" s="72">
        <v>-46.3</v>
      </c>
      <c r="P55" s="72">
        <v>-46.3</v>
      </c>
      <c r="Q55" s="72">
        <v>-46.3</v>
      </c>
      <c r="R55" s="45"/>
      <c r="S55" s="85">
        <f t="shared" si="12"/>
        <v>6042.8</v>
      </c>
      <c r="T55" s="85">
        <f t="shared" si="13"/>
        <v>6087.151429244409</v>
      </c>
      <c r="U55" s="85">
        <f t="shared" si="14"/>
        <v>6196.7595451425968</v>
      </c>
      <c r="V55" s="85">
        <f t="shared" si="15"/>
        <v>6375.7936832165433</v>
      </c>
    </row>
    <row r="56" spans="1:22" x14ac:dyDescent="0.25">
      <c r="A56" s="70" t="s">
        <v>92</v>
      </c>
      <c r="B56" s="70" t="s">
        <v>727</v>
      </c>
      <c r="C56" s="86">
        <v>90.6</v>
      </c>
      <c r="D56" s="71">
        <v>90.6</v>
      </c>
      <c r="E56" s="87" t="s">
        <v>679</v>
      </c>
      <c r="F56" s="87" t="s">
        <v>679</v>
      </c>
      <c r="G56" s="49">
        <v>0</v>
      </c>
      <c r="H56" s="49">
        <v>0</v>
      </c>
      <c r="I56" s="72">
        <f t="shared" si="11"/>
        <v>90.6</v>
      </c>
      <c r="J56" s="72">
        <f t="shared" si="7"/>
        <v>90.6</v>
      </c>
      <c r="K56" s="72">
        <f t="shared" si="8"/>
        <v>90.6</v>
      </c>
      <c r="L56" s="72">
        <f t="shared" si="9"/>
        <v>90.6</v>
      </c>
      <c r="N56" s="72">
        <v>0</v>
      </c>
      <c r="O56" s="72">
        <v>0</v>
      </c>
      <c r="P56" s="72">
        <v>0</v>
      </c>
      <c r="Q56" s="72">
        <v>0</v>
      </c>
      <c r="R56" s="45"/>
      <c r="S56" s="85">
        <f t="shared" si="12"/>
        <v>90.6</v>
      </c>
      <c r="T56" s="85">
        <f t="shared" si="13"/>
        <v>90.6</v>
      </c>
      <c r="U56" s="85">
        <f t="shared" si="14"/>
        <v>90.6</v>
      </c>
      <c r="V56" s="85">
        <f t="shared" si="15"/>
        <v>90.6</v>
      </c>
    </row>
    <row r="57" spans="1:22" x14ac:dyDescent="0.25">
      <c r="A57" s="70" t="s">
        <v>94</v>
      </c>
      <c r="B57" s="70" t="s">
        <v>728</v>
      </c>
      <c r="C57" s="86">
        <v>280.64999999999998</v>
      </c>
      <c r="D57" s="71">
        <v>280.64999999999998</v>
      </c>
      <c r="E57" s="87" t="s">
        <v>677</v>
      </c>
      <c r="F57" s="87" t="s">
        <v>679</v>
      </c>
      <c r="G57" s="49">
        <v>19</v>
      </c>
      <c r="H57" s="49">
        <v>0</v>
      </c>
      <c r="I57" s="72">
        <f t="shared" si="11"/>
        <v>280.64999999999998</v>
      </c>
      <c r="J57" s="72">
        <f t="shared" si="7"/>
        <v>282.69418200020414</v>
      </c>
      <c r="K57" s="72">
        <f t="shared" si="8"/>
        <v>287.74608092234803</v>
      </c>
      <c r="L57" s="72">
        <f t="shared" si="9"/>
        <v>295.99786375568186</v>
      </c>
      <c r="N57" s="72">
        <v>-19</v>
      </c>
      <c r="O57" s="72">
        <v>-19</v>
      </c>
      <c r="P57" s="72">
        <v>-19</v>
      </c>
      <c r="Q57" s="72">
        <v>-19</v>
      </c>
      <c r="R57" s="45"/>
      <c r="S57" s="85">
        <f t="shared" si="12"/>
        <v>261.64999999999998</v>
      </c>
      <c r="T57" s="85">
        <f t="shared" si="13"/>
        <v>263.69418200020414</v>
      </c>
      <c r="U57" s="85">
        <f t="shared" si="14"/>
        <v>268.74608092234803</v>
      </c>
      <c r="V57" s="85">
        <f t="shared" si="15"/>
        <v>276.99786375568186</v>
      </c>
    </row>
    <row r="58" spans="1:22" x14ac:dyDescent="0.25">
      <c r="A58" s="70" t="s">
        <v>96</v>
      </c>
      <c r="B58" s="70" t="s">
        <v>729</v>
      </c>
      <c r="C58" s="86">
        <v>28.3</v>
      </c>
      <c r="D58" s="71">
        <v>28.3</v>
      </c>
      <c r="E58" s="87" t="s">
        <v>679</v>
      </c>
      <c r="F58" s="87" t="s">
        <v>681</v>
      </c>
      <c r="G58" s="49">
        <v>0</v>
      </c>
      <c r="H58" s="49">
        <v>28.5</v>
      </c>
      <c r="I58" s="72">
        <f t="shared" si="11"/>
        <v>28.3</v>
      </c>
      <c r="J58" s="72">
        <f t="shared" si="7"/>
        <v>28.3</v>
      </c>
      <c r="K58" s="72">
        <f t="shared" si="8"/>
        <v>28.3</v>
      </c>
      <c r="L58" s="72">
        <f t="shared" si="9"/>
        <v>28.3</v>
      </c>
      <c r="N58" s="72">
        <v>28.5</v>
      </c>
      <c r="O58" s="72">
        <v>28.5</v>
      </c>
      <c r="P58" s="72">
        <v>28.5</v>
      </c>
      <c r="Q58" s="72">
        <v>28.5</v>
      </c>
      <c r="R58" s="45"/>
      <c r="S58" s="85">
        <f t="shared" si="12"/>
        <v>56.8</v>
      </c>
      <c r="T58" s="85">
        <f t="shared" si="13"/>
        <v>56.8</v>
      </c>
      <c r="U58" s="85">
        <f t="shared" si="14"/>
        <v>56.8</v>
      </c>
      <c r="V58" s="85">
        <f t="shared" si="15"/>
        <v>56.8</v>
      </c>
    </row>
    <row r="59" spans="1:22" x14ac:dyDescent="0.25">
      <c r="A59" s="70" t="s">
        <v>98</v>
      </c>
      <c r="B59" s="70" t="s">
        <v>730</v>
      </c>
      <c r="C59" s="86">
        <v>211.1</v>
      </c>
      <c r="D59" s="71">
        <v>211.1</v>
      </c>
      <c r="E59" s="87" t="s">
        <v>677</v>
      </c>
      <c r="F59" s="87" t="s">
        <v>679</v>
      </c>
      <c r="G59" s="49">
        <v>3</v>
      </c>
      <c r="H59" s="49">
        <v>0</v>
      </c>
      <c r="I59" s="72">
        <f t="shared" si="11"/>
        <v>211.1</v>
      </c>
      <c r="J59" s="72">
        <f t="shared" si="7"/>
        <v>212.63759779170888</v>
      </c>
      <c r="K59" s="72">
        <f t="shared" si="8"/>
        <v>216.43754741745119</v>
      </c>
      <c r="L59" s="72">
        <f t="shared" si="9"/>
        <v>222.64439351086568</v>
      </c>
      <c r="N59" s="72">
        <v>-3</v>
      </c>
      <c r="O59" s="72">
        <v>-3</v>
      </c>
      <c r="P59" s="72">
        <v>-3</v>
      </c>
      <c r="Q59" s="72">
        <v>-3</v>
      </c>
      <c r="R59" s="45"/>
      <c r="S59" s="85">
        <f t="shared" si="12"/>
        <v>208.1</v>
      </c>
      <c r="T59" s="85">
        <f t="shared" si="13"/>
        <v>209.63759779170888</v>
      </c>
      <c r="U59" s="85">
        <f t="shared" si="14"/>
        <v>213.43754741745119</v>
      </c>
      <c r="V59" s="85">
        <f t="shared" si="15"/>
        <v>219.64439351086568</v>
      </c>
    </row>
    <row r="60" spans="1:22" x14ac:dyDescent="0.25">
      <c r="A60" s="70" t="s">
        <v>100</v>
      </c>
      <c r="B60" s="70" t="s">
        <v>731</v>
      </c>
      <c r="C60" s="86">
        <v>70.28</v>
      </c>
      <c r="D60" s="71">
        <v>70.28</v>
      </c>
      <c r="E60" s="87" t="s">
        <v>679</v>
      </c>
      <c r="F60" s="87" t="s">
        <v>681</v>
      </c>
      <c r="G60" s="49">
        <v>0</v>
      </c>
      <c r="H60" s="49">
        <v>15</v>
      </c>
      <c r="I60" s="72">
        <f t="shared" si="11"/>
        <v>70.28</v>
      </c>
      <c r="J60" s="72">
        <f t="shared" si="7"/>
        <v>70.28</v>
      </c>
      <c r="K60" s="72">
        <f t="shared" si="8"/>
        <v>70.28</v>
      </c>
      <c r="L60" s="72">
        <f t="shared" si="9"/>
        <v>70.28</v>
      </c>
      <c r="N60" s="72">
        <v>15</v>
      </c>
      <c r="O60" s="72">
        <v>15</v>
      </c>
      <c r="P60" s="72">
        <v>15</v>
      </c>
      <c r="Q60" s="72">
        <v>15</v>
      </c>
      <c r="R60" s="45"/>
      <c r="S60" s="85">
        <f t="shared" si="12"/>
        <v>85.28</v>
      </c>
      <c r="T60" s="85">
        <f t="shared" si="13"/>
        <v>85.28</v>
      </c>
      <c r="U60" s="85">
        <f t="shared" si="14"/>
        <v>85.28</v>
      </c>
      <c r="V60" s="85">
        <f t="shared" si="15"/>
        <v>85.28</v>
      </c>
    </row>
    <row r="61" spans="1:22" x14ac:dyDescent="0.25">
      <c r="A61" s="70" t="s">
        <v>102</v>
      </c>
      <c r="B61" s="70" t="s">
        <v>732</v>
      </c>
      <c r="C61" s="86">
        <v>218.07</v>
      </c>
      <c r="D61" s="71">
        <v>218.07</v>
      </c>
      <c r="E61" s="87" t="s">
        <v>677</v>
      </c>
      <c r="F61" s="87" t="s">
        <v>679</v>
      </c>
      <c r="G61" s="49">
        <v>0</v>
      </c>
      <c r="H61" s="49">
        <v>0</v>
      </c>
      <c r="I61" s="72">
        <f t="shared" si="11"/>
        <v>218.07</v>
      </c>
      <c r="J61" s="72">
        <f t="shared" si="7"/>
        <v>219.65836546867814</v>
      </c>
      <c r="K61" s="72">
        <f t="shared" si="8"/>
        <v>223.58378003469247</v>
      </c>
      <c r="L61" s="72">
        <f t="shared" si="9"/>
        <v>229.99556083806004</v>
      </c>
      <c r="N61" s="72">
        <v>0</v>
      </c>
      <c r="O61" s="72">
        <v>0</v>
      </c>
      <c r="P61" s="72">
        <v>0</v>
      </c>
      <c r="Q61" s="72">
        <v>0</v>
      </c>
      <c r="R61" s="45"/>
      <c r="S61" s="85">
        <f t="shared" si="12"/>
        <v>218.07</v>
      </c>
      <c r="T61" s="85">
        <f t="shared" si="13"/>
        <v>219.65836546867814</v>
      </c>
      <c r="U61" s="85">
        <f t="shared" si="14"/>
        <v>223.58378003469247</v>
      </c>
      <c r="V61" s="85">
        <f t="shared" si="15"/>
        <v>229.99556083806004</v>
      </c>
    </row>
    <row r="62" spans="1:22" x14ac:dyDescent="0.25">
      <c r="A62" s="70" t="s">
        <v>104</v>
      </c>
      <c r="B62" s="70" t="s">
        <v>733</v>
      </c>
      <c r="C62" s="86">
        <v>359.9</v>
      </c>
      <c r="D62" s="71">
        <v>359.9</v>
      </c>
      <c r="E62" s="87" t="s">
        <v>677</v>
      </c>
      <c r="F62" s="87" t="s">
        <v>679</v>
      </c>
      <c r="G62" s="49">
        <v>10</v>
      </c>
      <c r="H62" s="49">
        <v>0</v>
      </c>
      <c r="I62" s="72">
        <f t="shared" si="11"/>
        <v>359.9</v>
      </c>
      <c r="J62" s="72">
        <f t="shared" si="7"/>
        <v>362.52141849946008</v>
      </c>
      <c r="K62" s="72">
        <f t="shared" si="8"/>
        <v>368.99987359327656</v>
      </c>
      <c r="L62" s="72">
        <f t="shared" si="9"/>
        <v>379.58179642141431</v>
      </c>
      <c r="N62" s="72">
        <v>-10</v>
      </c>
      <c r="O62" s="72">
        <v>-10</v>
      </c>
      <c r="P62" s="72">
        <v>-10</v>
      </c>
      <c r="Q62" s="72">
        <v>-10</v>
      </c>
      <c r="R62" s="45"/>
      <c r="S62" s="85">
        <f t="shared" si="12"/>
        <v>349.9</v>
      </c>
      <c r="T62" s="85">
        <f t="shared" si="13"/>
        <v>352.52141849946008</v>
      </c>
      <c r="U62" s="85">
        <f t="shared" si="14"/>
        <v>358.99987359327656</v>
      </c>
      <c r="V62" s="85">
        <f t="shared" si="15"/>
        <v>369.58179642141431</v>
      </c>
    </row>
    <row r="63" spans="1:22" x14ac:dyDescent="0.25">
      <c r="A63" s="70" t="s">
        <v>106</v>
      </c>
      <c r="B63" s="70" t="s">
        <v>734</v>
      </c>
      <c r="C63" s="86">
        <v>17852.3</v>
      </c>
      <c r="D63" s="71">
        <v>17852.3</v>
      </c>
      <c r="E63" s="87" t="s">
        <v>677</v>
      </c>
      <c r="F63" s="87" t="s">
        <v>679</v>
      </c>
      <c r="G63" s="49">
        <v>0</v>
      </c>
      <c r="H63" s="49">
        <v>0</v>
      </c>
      <c r="I63" s="72">
        <f t="shared" si="11"/>
        <v>17852.3</v>
      </c>
      <c r="J63" s="72">
        <f t="shared" si="7"/>
        <v>17982.33153508728</v>
      </c>
      <c r="K63" s="72">
        <f t="shared" si="8"/>
        <v>18303.685588633653</v>
      </c>
      <c r="L63" s="72">
        <f t="shared" si="9"/>
        <v>18828.586007930022</v>
      </c>
      <c r="N63" s="72">
        <v>0</v>
      </c>
      <c r="O63" s="72">
        <v>0</v>
      </c>
      <c r="P63" s="72">
        <v>0</v>
      </c>
      <c r="Q63" s="72">
        <v>0</v>
      </c>
      <c r="R63" s="45"/>
      <c r="S63" s="85">
        <f t="shared" si="12"/>
        <v>17852.3</v>
      </c>
      <c r="T63" s="85">
        <f t="shared" si="13"/>
        <v>17982.33153508728</v>
      </c>
      <c r="U63" s="85">
        <f t="shared" si="14"/>
        <v>18303.685588633653</v>
      </c>
      <c r="V63" s="85">
        <f t="shared" si="15"/>
        <v>18828.586007930022</v>
      </c>
    </row>
    <row r="64" spans="1:22" x14ac:dyDescent="0.25">
      <c r="A64" s="70" t="s">
        <v>108</v>
      </c>
      <c r="B64" s="70" t="s">
        <v>735</v>
      </c>
      <c r="C64" s="86">
        <v>2113.87</v>
      </c>
      <c r="D64" s="71">
        <v>2113.87</v>
      </c>
      <c r="E64" s="87" t="s">
        <v>677</v>
      </c>
      <c r="F64" s="87" t="s">
        <v>679</v>
      </c>
      <c r="G64" s="49">
        <v>1</v>
      </c>
      <c r="H64" s="49">
        <v>0</v>
      </c>
      <c r="I64" s="72">
        <f t="shared" si="11"/>
        <v>2113.87</v>
      </c>
      <c r="J64" s="72">
        <f t="shared" si="7"/>
        <v>2129.2668822546643</v>
      </c>
      <c r="K64" s="72">
        <f t="shared" si="8"/>
        <v>2167.3180405463172</v>
      </c>
      <c r="L64" s="72">
        <f t="shared" si="9"/>
        <v>2229.4708863610313</v>
      </c>
      <c r="N64" s="72">
        <v>-1</v>
      </c>
      <c r="O64" s="72">
        <v>-1</v>
      </c>
      <c r="P64" s="72">
        <v>-1</v>
      </c>
      <c r="Q64" s="72">
        <v>-1</v>
      </c>
      <c r="R64" s="45"/>
      <c r="S64" s="85">
        <f t="shared" si="12"/>
        <v>2112.87</v>
      </c>
      <c r="T64" s="85">
        <f t="shared" si="13"/>
        <v>2128.2668822546643</v>
      </c>
      <c r="U64" s="85">
        <f t="shared" si="14"/>
        <v>2166.3180405463172</v>
      </c>
      <c r="V64" s="85">
        <f t="shared" si="15"/>
        <v>2228.4708863610313</v>
      </c>
    </row>
    <row r="65" spans="1:22" x14ac:dyDescent="0.25">
      <c r="A65" s="70" t="s">
        <v>110</v>
      </c>
      <c r="B65" s="70" t="s">
        <v>736</v>
      </c>
      <c r="C65" s="86">
        <v>10.199999999999999</v>
      </c>
      <c r="D65" s="71">
        <v>10.199999999999999</v>
      </c>
      <c r="E65" s="87" t="s">
        <v>679</v>
      </c>
      <c r="F65" s="87" t="s">
        <v>681</v>
      </c>
      <c r="G65" s="49">
        <v>0</v>
      </c>
      <c r="H65" s="49">
        <v>2</v>
      </c>
      <c r="I65" s="72">
        <f t="shared" si="11"/>
        <v>10.199999999999999</v>
      </c>
      <c r="J65" s="72">
        <f t="shared" si="7"/>
        <v>10.199999999999999</v>
      </c>
      <c r="K65" s="72">
        <f t="shared" si="8"/>
        <v>10.199999999999999</v>
      </c>
      <c r="L65" s="72">
        <f t="shared" si="9"/>
        <v>10.199999999999999</v>
      </c>
      <c r="N65" s="72">
        <v>2</v>
      </c>
      <c r="O65" s="72">
        <v>2</v>
      </c>
      <c r="P65" s="72">
        <v>2</v>
      </c>
      <c r="Q65" s="72">
        <v>2</v>
      </c>
      <c r="R65" s="45"/>
      <c r="S65" s="85">
        <f t="shared" si="12"/>
        <v>12.2</v>
      </c>
      <c r="T65" s="85">
        <f t="shared" si="13"/>
        <v>12.2</v>
      </c>
      <c r="U65" s="85">
        <f t="shared" si="14"/>
        <v>12.2</v>
      </c>
      <c r="V65" s="85">
        <f t="shared" si="15"/>
        <v>12.2</v>
      </c>
    </row>
    <row r="66" spans="1:22" x14ac:dyDescent="0.25">
      <c r="A66" s="70" t="s">
        <v>112</v>
      </c>
      <c r="B66" s="70" t="s">
        <v>737</v>
      </c>
      <c r="C66" s="86">
        <v>44.6</v>
      </c>
      <c r="D66" s="71">
        <v>44.6</v>
      </c>
      <c r="E66" s="87" t="s">
        <v>679</v>
      </c>
      <c r="F66" s="87" t="s">
        <v>679</v>
      </c>
      <c r="G66" s="49">
        <v>1</v>
      </c>
      <c r="H66" s="49">
        <v>0</v>
      </c>
      <c r="I66" s="72">
        <f t="shared" si="11"/>
        <v>44.6</v>
      </c>
      <c r="J66" s="72">
        <f t="shared" si="7"/>
        <v>44.6</v>
      </c>
      <c r="K66" s="72">
        <f t="shared" si="8"/>
        <v>44.6</v>
      </c>
      <c r="L66" s="72">
        <f t="shared" si="9"/>
        <v>44.6</v>
      </c>
      <c r="N66" s="72">
        <v>-1</v>
      </c>
      <c r="O66" s="72">
        <v>-1</v>
      </c>
      <c r="P66" s="72">
        <v>-1</v>
      </c>
      <c r="Q66" s="72">
        <v>-1</v>
      </c>
      <c r="R66" s="45"/>
      <c r="S66" s="85">
        <f t="shared" si="12"/>
        <v>43.6</v>
      </c>
      <c r="T66" s="85">
        <f t="shared" si="13"/>
        <v>43.6</v>
      </c>
      <c r="U66" s="85">
        <f t="shared" si="14"/>
        <v>43.6</v>
      </c>
      <c r="V66" s="85">
        <f t="shared" si="15"/>
        <v>43.6</v>
      </c>
    </row>
    <row r="67" spans="1:22" x14ac:dyDescent="0.25">
      <c r="A67" s="70" t="s">
        <v>114</v>
      </c>
      <c r="B67" s="70" t="s">
        <v>738</v>
      </c>
      <c r="C67" s="86">
        <v>320.2</v>
      </c>
      <c r="D67" s="71">
        <v>320.2</v>
      </c>
      <c r="E67" s="87" t="s">
        <v>677</v>
      </c>
      <c r="F67" s="87" t="s">
        <v>679</v>
      </c>
      <c r="G67" s="49">
        <v>0</v>
      </c>
      <c r="H67" s="49">
        <v>0</v>
      </c>
      <c r="I67" s="72">
        <f t="shared" si="11"/>
        <v>320.2</v>
      </c>
      <c r="J67" s="72">
        <f t="shared" si="7"/>
        <v>322.53225396923347</v>
      </c>
      <c r="K67" s="72">
        <f t="shared" si="8"/>
        <v>328.29608092405431</v>
      </c>
      <c r="L67" s="72">
        <f t="shared" si="9"/>
        <v>337.71072857498427</v>
      </c>
      <c r="N67" s="72">
        <v>0</v>
      </c>
      <c r="O67" s="72">
        <v>0</v>
      </c>
      <c r="P67" s="72">
        <v>0</v>
      </c>
      <c r="Q67" s="72">
        <v>0</v>
      </c>
      <c r="R67" s="45"/>
      <c r="S67" s="85">
        <f t="shared" si="12"/>
        <v>320.2</v>
      </c>
      <c r="T67" s="85">
        <f t="shared" si="13"/>
        <v>322.53225396923347</v>
      </c>
      <c r="U67" s="85">
        <f t="shared" si="14"/>
        <v>328.29608092405431</v>
      </c>
      <c r="V67" s="85">
        <f t="shared" si="15"/>
        <v>337.71072857498427</v>
      </c>
    </row>
    <row r="68" spans="1:22" x14ac:dyDescent="0.25">
      <c r="A68" s="70" t="s">
        <v>116</v>
      </c>
      <c r="B68" s="70" t="s">
        <v>739</v>
      </c>
      <c r="C68" s="86">
        <v>2372.69</v>
      </c>
      <c r="D68" s="71">
        <v>2372.69</v>
      </c>
      <c r="E68" s="87" t="s">
        <v>677</v>
      </c>
      <c r="F68" s="87" t="s">
        <v>679</v>
      </c>
      <c r="G68" s="49">
        <v>0</v>
      </c>
      <c r="H68" s="49">
        <v>0</v>
      </c>
      <c r="I68" s="72">
        <f t="shared" si="11"/>
        <v>2372.69</v>
      </c>
      <c r="J68" s="72">
        <f t="shared" si="7"/>
        <v>2389.9720601819508</v>
      </c>
      <c r="K68" s="72">
        <f t="shared" si="8"/>
        <v>2432.682161922844</v>
      </c>
      <c r="L68" s="72">
        <f t="shared" si="9"/>
        <v>2502.4449362354144</v>
      </c>
      <c r="N68" s="72">
        <v>0</v>
      </c>
      <c r="O68" s="72">
        <v>0</v>
      </c>
      <c r="P68" s="72">
        <v>0</v>
      </c>
      <c r="Q68" s="72">
        <v>0</v>
      </c>
      <c r="R68" s="45"/>
      <c r="S68" s="85">
        <f t="shared" si="12"/>
        <v>2372.69</v>
      </c>
      <c r="T68" s="85">
        <f t="shared" si="13"/>
        <v>2389.9720601819508</v>
      </c>
      <c r="U68" s="85">
        <f t="shared" si="14"/>
        <v>2432.682161922844</v>
      </c>
      <c r="V68" s="85">
        <f t="shared" si="15"/>
        <v>2502.4449362354144</v>
      </c>
    </row>
    <row r="69" spans="1:22" x14ac:dyDescent="0.25">
      <c r="A69" s="70" t="s">
        <v>118</v>
      </c>
      <c r="B69" s="70" t="s">
        <v>740</v>
      </c>
      <c r="C69" s="86">
        <v>2951.49</v>
      </c>
      <c r="D69" s="71">
        <v>2951.49</v>
      </c>
      <c r="E69" s="87" t="s">
        <v>677</v>
      </c>
      <c r="F69" s="87" t="s">
        <v>679</v>
      </c>
      <c r="G69" s="49">
        <v>0</v>
      </c>
      <c r="H69" s="49">
        <v>0</v>
      </c>
      <c r="I69" s="72">
        <f t="shared" si="11"/>
        <v>2951.49</v>
      </c>
      <c r="J69" s="72">
        <f t="shared" si="7"/>
        <v>2972.9878896553805</v>
      </c>
      <c r="K69" s="72">
        <f t="shared" si="8"/>
        <v>3026.1168016444008</v>
      </c>
      <c r="L69" s="72">
        <f t="shared" si="9"/>
        <v>3112.8976835783274</v>
      </c>
      <c r="N69" s="72">
        <v>0</v>
      </c>
      <c r="O69" s="72">
        <v>0</v>
      </c>
      <c r="P69" s="72">
        <v>0</v>
      </c>
      <c r="Q69" s="72">
        <v>0</v>
      </c>
      <c r="R69" s="45"/>
      <c r="S69" s="85">
        <f t="shared" si="12"/>
        <v>2951.49</v>
      </c>
      <c r="T69" s="85">
        <f t="shared" si="13"/>
        <v>2972.9878896553805</v>
      </c>
      <c r="U69" s="85">
        <f t="shared" si="14"/>
        <v>3026.1168016444008</v>
      </c>
      <c r="V69" s="85">
        <f t="shared" si="15"/>
        <v>3112.8976835783274</v>
      </c>
    </row>
    <row r="70" spans="1:22" x14ac:dyDescent="0.25">
      <c r="A70" s="70" t="s">
        <v>120</v>
      </c>
      <c r="B70" s="70" t="s">
        <v>741</v>
      </c>
      <c r="C70" s="86">
        <v>961.14</v>
      </c>
      <c r="D70" s="71">
        <v>961.14</v>
      </c>
      <c r="E70" s="87" t="s">
        <v>677</v>
      </c>
      <c r="F70" s="87" t="s">
        <v>679</v>
      </c>
      <c r="G70" s="49">
        <v>0</v>
      </c>
      <c r="H70" s="49">
        <v>0</v>
      </c>
      <c r="I70" s="72">
        <f t="shared" si="11"/>
        <v>961.14</v>
      </c>
      <c r="J70" s="72">
        <f t="shared" si="7"/>
        <v>968.14069512801086</v>
      </c>
      <c r="K70" s="72">
        <f t="shared" si="8"/>
        <v>985.44189637522049</v>
      </c>
      <c r="L70" s="72">
        <f t="shared" si="9"/>
        <v>1013.7017166226123</v>
      </c>
      <c r="N70" s="72">
        <v>0</v>
      </c>
      <c r="O70" s="72">
        <v>0</v>
      </c>
      <c r="P70" s="72">
        <v>0</v>
      </c>
      <c r="Q70" s="72">
        <v>0</v>
      </c>
      <c r="R70" s="45"/>
      <c r="S70" s="85">
        <f t="shared" si="12"/>
        <v>961.14</v>
      </c>
      <c r="T70" s="85">
        <f t="shared" si="13"/>
        <v>968.14069512801086</v>
      </c>
      <c r="U70" s="85">
        <f t="shared" si="14"/>
        <v>985.44189637522049</v>
      </c>
      <c r="V70" s="85">
        <f t="shared" si="15"/>
        <v>1013.7017166226123</v>
      </c>
    </row>
    <row r="71" spans="1:22" x14ac:dyDescent="0.25">
      <c r="A71" s="70" t="s">
        <v>122</v>
      </c>
      <c r="B71" s="70" t="s">
        <v>742</v>
      </c>
      <c r="C71" s="86">
        <v>199.35</v>
      </c>
      <c r="D71" s="71">
        <v>199.35</v>
      </c>
      <c r="E71" s="87" t="s">
        <v>677</v>
      </c>
      <c r="F71" s="87" t="s">
        <v>679</v>
      </c>
      <c r="G71" s="49">
        <v>0</v>
      </c>
      <c r="H71" s="49">
        <v>0</v>
      </c>
      <c r="I71" s="72">
        <f t="shared" si="11"/>
        <v>199.35</v>
      </c>
      <c r="J71" s="72">
        <f t="shared" si="7"/>
        <v>200.8020138312514</v>
      </c>
      <c r="K71" s="72">
        <f t="shared" si="8"/>
        <v>204.39045512870155</v>
      </c>
      <c r="L71" s="72">
        <f t="shared" si="9"/>
        <v>210.25182305253944</v>
      </c>
      <c r="N71" s="72">
        <v>0</v>
      </c>
      <c r="O71" s="72">
        <v>0</v>
      </c>
      <c r="P71" s="72">
        <v>0</v>
      </c>
      <c r="Q71" s="72">
        <v>0</v>
      </c>
      <c r="R71" s="45"/>
      <c r="S71" s="85">
        <f t="shared" si="12"/>
        <v>199.35</v>
      </c>
      <c r="T71" s="85">
        <f t="shared" si="13"/>
        <v>200.8020138312514</v>
      </c>
      <c r="U71" s="85">
        <f t="shared" si="14"/>
        <v>204.39045512870155</v>
      </c>
      <c r="V71" s="85">
        <f t="shared" si="15"/>
        <v>210.25182305253944</v>
      </c>
    </row>
    <row r="72" spans="1:22" x14ac:dyDescent="0.25">
      <c r="A72" s="70" t="s">
        <v>124</v>
      </c>
      <c r="B72" s="70" t="s">
        <v>743</v>
      </c>
      <c r="C72" s="86">
        <v>487.22</v>
      </c>
      <c r="D72" s="71">
        <v>487.22</v>
      </c>
      <c r="E72" s="87" t="s">
        <v>677</v>
      </c>
      <c r="F72" s="87" t="s">
        <v>679</v>
      </c>
      <c r="G72" s="49">
        <v>0</v>
      </c>
      <c r="H72" s="49">
        <v>0</v>
      </c>
      <c r="I72" s="72">
        <f t="shared" si="11"/>
        <v>487.22</v>
      </c>
      <c r="J72" s="72">
        <f t="shared" si="7"/>
        <v>490.76878444375376</v>
      </c>
      <c r="K72" s="72">
        <f t="shared" si="8"/>
        <v>499.53908978081756</v>
      </c>
      <c r="L72" s="72">
        <f t="shared" si="9"/>
        <v>513.86452584729511</v>
      </c>
      <c r="N72" s="72">
        <v>0</v>
      </c>
      <c r="O72" s="72">
        <v>0</v>
      </c>
      <c r="P72" s="72">
        <v>0</v>
      </c>
      <c r="Q72" s="72">
        <v>0</v>
      </c>
      <c r="R72" s="45"/>
      <c r="S72" s="85">
        <f t="shared" si="12"/>
        <v>487.22</v>
      </c>
      <c r="T72" s="85">
        <f t="shared" si="13"/>
        <v>490.76878444375376</v>
      </c>
      <c r="U72" s="85">
        <f t="shared" si="14"/>
        <v>499.53908978081756</v>
      </c>
      <c r="V72" s="85">
        <f t="shared" si="15"/>
        <v>513.86452584729511</v>
      </c>
    </row>
    <row r="73" spans="1:22" x14ac:dyDescent="0.25">
      <c r="A73" s="70" t="s">
        <v>126</v>
      </c>
      <c r="B73" s="70" t="s">
        <v>744</v>
      </c>
      <c r="C73" s="86">
        <v>1728.61</v>
      </c>
      <c r="D73" s="71">
        <v>1728.61</v>
      </c>
      <c r="E73" s="87" t="s">
        <v>677</v>
      </c>
      <c r="F73" s="87" t="s">
        <v>679</v>
      </c>
      <c r="G73" s="49">
        <v>0</v>
      </c>
      <c r="H73" s="49">
        <v>0</v>
      </c>
      <c r="I73" s="72">
        <f t="shared" si="11"/>
        <v>1728.61</v>
      </c>
      <c r="J73" s="72">
        <f t="shared" ref="J73:J136" si="16">(IF(E73="Yes",(D73*(1+SY201819Growth)),D73))</f>
        <v>1741.2007480754423</v>
      </c>
      <c r="K73" s="72">
        <f t="shared" ref="K73:K136" si="17">(IF(E73="Yes",((D73*(1+SY201819Growth))*(1+SY201920Growth)),D73))</f>
        <v>1772.3169532983434</v>
      </c>
      <c r="L73" s="72">
        <f t="shared" ref="L73:L136" si="18">(IF(E73="Yes",(((D73*(1+SY201819Growth))*(1+SY201920Growth))*(1+SY202021Growth)),D73))</f>
        <v>1823.1422314865822</v>
      </c>
      <c r="N73" s="72">
        <v>0</v>
      </c>
      <c r="O73" s="72">
        <v>0</v>
      </c>
      <c r="P73" s="72">
        <v>0</v>
      </c>
      <c r="Q73" s="72">
        <v>0</v>
      </c>
      <c r="R73" s="45"/>
      <c r="S73" s="85">
        <f t="shared" si="12"/>
        <v>1728.61</v>
      </c>
      <c r="T73" s="85">
        <f t="shared" si="13"/>
        <v>1741.2007480754423</v>
      </c>
      <c r="U73" s="85">
        <f t="shared" si="14"/>
        <v>1772.3169532983434</v>
      </c>
      <c r="V73" s="85">
        <f t="shared" si="15"/>
        <v>1823.1422314865822</v>
      </c>
    </row>
    <row r="74" spans="1:22" x14ac:dyDescent="0.25">
      <c r="A74" s="70" t="s">
        <v>128</v>
      </c>
      <c r="B74" s="70" t="s">
        <v>745</v>
      </c>
      <c r="C74" s="86">
        <v>8596.84</v>
      </c>
      <c r="D74" s="71">
        <v>8596.84</v>
      </c>
      <c r="E74" s="87" t="s">
        <v>677</v>
      </c>
      <c r="F74" s="87" t="s">
        <v>679</v>
      </c>
      <c r="G74" s="49">
        <v>0</v>
      </c>
      <c r="H74" s="49">
        <v>0</v>
      </c>
      <c r="I74" s="72">
        <f t="shared" ref="I74:I137" si="19">D74</f>
        <v>8596.84</v>
      </c>
      <c r="J74" s="72">
        <f t="shared" si="16"/>
        <v>8659.4571586910224</v>
      </c>
      <c r="K74" s="72">
        <f t="shared" si="17"/>
        <v>8814.2063720523038</v>
      </c>
      <c r="L74" s="72">
        <f t="shared" si="18"/>
        <v>9066.9740782091467</v>
      </c>
      <c r="N74" s="72">
        <v>0</v>
      </c>
      <c r="O74" s="72">
        <v>0</v>
      </c>
      <c r="P74" s="72">
        <v>0</v>
      </c>
      <c r="Q74" s="72">
        <v>0</v>
      </c>
      <c r="R74" s="45"/>
      <c r="S74" s="85">
        <f t="shared" ref="S74:S137" si="20">SUM(I74,N74)</f>
        <v>8596.84</v>
      </c>
      <c r="T74" s="85">
        <f t="shared" ref="T74:T137" si="21">SUM(J74,O74)</f>
        <v>8659.4571586910224</v>
      </c>
      <c r="U74" s="85">
        <f t="shared" ref="U74:U137" si="22">SUM(K74,P74)</f>
        <v>8814.2063720523038</v>
      </c>
      <c r="V74" s="85">
        <f t="shared" ref="V74:V137" si="23">SUM(L74,Q74)</f>
        <v>9066.9740782091467</v>
      </c>
    </row>
    <row r="75" spans="1:22" x14ac:dyDescent="0.25">
      <c r="A75" s="70" t="s">
        <v>130</v>
      </c>
      <c r="B75" s="70" t="s">
        <v>746</v>
      </c>
      <c r="C75" s="86">
        <v>2530.5700000000002</v>
      </c>
      <c r="D75" s="71">
        <v>2530.5700000000002</v>
      </c>
      <c r="E75" s="87" t="s">
        <v>677</v>
      </c>
      <c r="F75" s="87" t="s">
        <v>679</v>
      </c>
      <c r="G75" s="49">
        <v>0</v>
      </c>
      <c r="H75" s="49">
        <v>0</v>
      </c>
      <c r="I75" s="72">
        <f t="shared" si="19"/>
        <v>2530.5700000000002</v>
      </c>
      <c r="J75" s="72">
        <f t="shared" si="16"/>
        <v>2549.002017260847</v>
      </c>
      <c r="K75" s="72">
        <f t="shared" si="17"/>
        <v>2594.5540709056349</v>
      </c>
      <c r="L75" s="72">
        <f t="shared" si="18"/>
        <v>2668.9588957214187</v>
      </c>
      <c r="N75" s="72">
        <v>0</v>
      </c>
      <c r="O75" s="72">
        <v>0</v>
      </c>
      <c r="P75" s="72">
        <v>0</v>
      </c>
      <c r="Q75" s="72">
        <v>0</v>
      </c>
      <c r="R75" s="45"/>
      <c r="S75" s="85">
        <f t="shared" si="20"/>
        <v>2530.5700000000002</v>
      </c>
      <c r="T75" s="85">
        <f t="shared" si="21"/>
        <v>2549.002017260847</v>
      </c>
      <c r="U75" s="85">
        <f t="shared" si="22"/>
        <v>2594.5540709056349</v>
      </c>
      <c r="V75" s="85">
        <f t="shared" si="23"/>
        <v>2668.9588957214187</v>
      </c>
    </row>
    <row r="76" spans="1:22" x14ac:dyDescent="0.25">
      <c r="A76" s="70" t="s">
        <v>132</v>
      </c>
      <c r="B76" s="70" t="s">
        <v>747</v>
      </c>
      <c r="C76" s="86">
        <v>140.36000000000001</v>
      </c>
      <c r="D76" s="71">
        <v>140.36000000000001</v>
      </c>
      <c r="E76" s="87" t="s">
        <v>677</v>
      </c>
      <c r="F76" s="87" t="s">
        <v>679</v>
      </c>
      <c r="G76" s="49">
        <v>0</v>
      </c>
      <c r="H76" s="49">
        <v>0</v>
      </c>
      <c r="I76" s="72">
        <f t="shared" si="19"/>
        <v>140.36000000000001</v>
      </c>
      <c r="J76" s="72">
        <f t="shared" si="16"/>
        <v>141.38234593104815</v>
      </c>
      <c r="K76" s="72">
        <f t="shared" si="17"/>
        <v>143.90892541692779</v>
      </c>
      <c r="L76" s="72">
        <f t="shared" si="18"/>
        <v>148.0358459175041</v>
      </c>
      <c r="N76" s="72">
        <v>0</v>
      </c>
      <c r="O76" s="72">
        <v>0</v>
      </c>
      <c r="P76" s="72">
        <v>0</v>
      </c>
      <c r="Q76" s="72">
        <v>0</v>
      </c>
      <c r="R76" s="45"/>
      <c r="S76" s="85">
        <f t="shared" si="20"/>
        <v>140.36000000000001</v>
      </c>
      <c r="T76" s="85">
        <f t="shared" si="21"/>
        <v>141.38234593104815</v>
      </c>
      <c r="U76" s="85">
        <f t="shared" si="22"/>
        <v>143.90892541692779</v>
      </c>
      <c r="V76" s="85">
        <f t="shared" si="23"/>
        <v>148.0358459175041</v>
      </c>
    </row>
    <row r="77" spans="1:22" x14ac:dyDescent="0.25">
      <c r="A77" s="70" t="s">
        <v>134</v>
      </c>
      <c r="B77" s="70" t="s">
        <v>748</v>
      </c>
      <c r="C77" s="86">
        <v>711.67</v>
      </c>
      <c r="D77" s="71">
        <v>711.67</v>
      </c>
      <c r="E77" s="87" t="s">
        <v>677</v>
      </c>
      <c r="F77" s="87" t="s">
        <v>679</v>
      </c>
      <c r="G77" s="49">
        <v>66</v>
      </c>
      <c r="H77" s="49">
        <v>0</v>
      </c>
      <c r="I77" s="72">
        <f t="shared" si="19"/>
        <v>711.67</v>
      </c>
      <c r="J77" s="72">
        <f t="shared" si="16"/>
        <v>716.85362018202488</v>
      </c>
      <c r="K77" s="72">
        <f t="shared" si="17"/>
        <v>729.66418460718842</v>
      </c>
      <c r="L77" s="72">
        <f t="shared" si="18"/>
        <v>750.58898877251431</v>
      </c>
      <c r="N77" s="72">
        <v>-66</v>
      </c>
      <c r="O77" s="72">
        <v>-66</v>
      </c>
      <c r="P77" s="72">
        <v>-66</v>
      </c>
      <c r="Q77" s="72">
        <v>-66</v>
      </c>
      <c r="R77" s="45"/>
      <c r="S77" s="85">
        <f t="shared" si="20"/>
        <v>645.66999999999996</v>
      </c>
      <c r="T77" s="85">
        <f t="shared" si="21"/>
        <v>650.85362018202488</v>
      </c>
      <c r="U77" s="85">
        <f t="shared" si="22"/>
        <v>663.66418460718842</v>
      </c>
      <c r="V77" s="85">
        <f t="shared" si="23"/>
        <v>684.58898877251431</v>
      </c>
    </row>
    <row r="78" spans="1:22" x14ac:dyDescent="0.25">
      <c r="A78" s="70" t="s">
        <v>136</v>
      </c>
      <c r="B78" s="70" t="s">
        <v>749</v>
      </c>
      <c r="C78" s="86">
        <v>3374.86</v>
      </c>
      <c r="D78" s="71">
        <v>3374.86</v>
      </c>
      <c r="E78" s="87" t="s">
        <v>677</v>
      </c>
      <c r="F78" s="87" t="s">
        <v>679</v>
      </c>
      <c r="G78" s="49">
        <v>99</v>
      </c>
      <c r="H78" s="49">
        <v>0</v>
      </c>
      <c r="I78" s="72">
        <f t="shared" si="19"/>
        <v>3374.86</v>
      </c>
      <c r="J78" s="72">
        <f t="shared" si="16"/>
        <v>3399.441607216138</v>
      </c>
      <c r="K78" s="72">
        <f t="shared" si="17"/>
        <v>3460.1914792859279</v>
      </c>
      <c r="L78" s="72">
        <f t="shared" si="18"/>
        <v>3559.420454211654</v>
      </c>
      <c r="N78" s="72">
        <v>-99</v>
      </c>
      <c r="O78" s="72">
        <v>-99</v>
      </c>
      <c r="P78" s="72">
        <v>-99</v>
      </c>
      <c r="Q78" s="72">
        <v>-99</v>
      </c>
      <c r="R78" s="45"/>
      <c r="S78" s="85">
        <f t="shared" si="20"/>
        <v>3275.86</v>
      </c>
      <c r="T78" s="85">
        <f t="shared" si="21"/>
        <v>3300.441607216138</v>
      </c>
      <c r="U78" s="85">
        <f t="shared" si="22"/>
        <v>3361.1914792859279</v>
      </c>
      <c r="V78" s="85">
        <f t="shared" si="23"/>
        <v>3460.420454211654</v>
      </c>
    </row>
    <row r="79" spans="1:22" x14ac:dyDescent="0.25">
      <c r="A79" s="70" t="s">
        <v>138</v>
      </c>
      <c r="B79" s="70" t="s">
        <v>750</v>
      </c>
      <c r="C79" s="86">
        <v>1657</v>
      </c>
      <c r="D79" s="71">
        <v>1657</v>
      </c>
      <c r="E79" s="87" t="s">
        <v>677</v>
      </c>
      <c r="F79" s="87" t="s">
        <v>679</v>
      </c>
      <c r="G79" s="49">
        <v>0</v>
      </c>
      <c r="H79" s="49">
        <v>0</v>
      </c>
      <c r="I79" s="72">
        <f t="shared" si="19"/>
        <v>1657</v>
      </c>
      <c r="J79" s="72">
        <f t="shared" si="16"/>
        <v>1669.0691593598372</v>
      </c>
      <c r="K79" s="72">
        <f t="shared" si="17"/>
        <v>1698.8963338262274</v>
      </c>
      <c r="L79" s="72">
        <f t="shared" si="18"/>
        <v>1747.6161063358807</v>
      </c>
      <c r="N79" s="72">
        <v>0</v>
      </c>
      <c r="O79" s="72">
        <v>0</v>
      </c>
      <c r="P79" s="72">
        <v>0</v>
      </c>
      <c r="Q79" s="72">
        <v>0</v>
      </c>
      <c r="R79" s="45"/>
      <c r="S79" s="85">
        <f t="shared" si="20"/>
        <v>1657</v>
      </c>
      <c r="T79" s="85">
        <f t="shared" si="21"/>
        <v>1669.0691593598372</v>
      </c>
      <c r="U79" s="85">
        <f t="shared" si="22"/>
        <v>1698.8963338262274</v>
      </c>
      <c r="V79" s="85">
        <f t="shared" si="23"/>
        <v>1747.6161063358807</v>
      </c>
    </row>
    <row r="80" spans="1:22" x14ac:dyDescent="0.25">
      <c r="A80" s="70" t="s">
        <v>140</v>
      </c>
      <c r="B80" s="70" t="s">
        <v>751</v>
      </c>
      <c r="C80" s="86">
        <v>682.2</v>
      </c>
      <c r="D80" s="71">
        <v>682.2</v>
      </c>
      <c r="E80" s="87" t="s">
        <v>677</v>
      </c>
      <c r="F80" s="87" t="s">
        <v>679</v>
      </c>
      <c r="G80" s="49">
        <v>0</v>
      </c>
      <c r="H80" s="49">
        <v>0</v>
      </c>
      <c r="I80" s="72">
        <f t="shared" si="19"/>
        <v>682.2</v>
      </c>
      <c r="J80" s="72">
        <f t="shared" si="16"/>
        <v>687.16896832545626</v>
      </c>
      <c r="K80" s="72">
        <f t="shared" si="17"/>
        <v>699.44905186255426</v>
      </c>
      <c r="L80" s="72">
        <f t="shared" si="18"/>
        <v>719.50736737618456</v>
      </c>
      <c r="N80" s="72">
        <v>0</v>
      </c>
      <c r="O80" s="72">
        <v>0</v>
      </c>
      <c r="P80" s="72">
        <v>0</v>
      </c>
      <c r="Q80" s="72">
        <v>0</v>
      </c>
      <c r="R80" s="45"/>
      <c r="S80" s="85">
        <f t="shared" si="20"/>
        <v>682.2</v>
      </c>
      <c r="T80" s="85">
        <f t="shared" si="21"/>
        <v>687.16896832545626</v>
      </c>
      <c r="U80" s="85">
        <f t="shared" si="22"/>
        <v>699.44905186255426</v>
      </c>
      <c r="V80" s="85">
        <f t="shared" si="23"/>
        <v>719.50736737618456</v>
      </c>
    </row>
    <row r="81" spans="1:22" x14ac:dyDescent="0.25">
      <c r="A81" s="70" t="s">
        <v>142</v>
      </c>
      <c r="B81" s="70" t="s">
        <v>752</v>
      </c>
      <c r="C81" s="86">
        <v>311.77</v>
      </c>
      <c r="D81" s="71">
        <v>311.77</v>
      </c>
      <c r="E81" s="87" t="s">
        <v>677</v>
      </c>
      <c r="F81" s="87" t="s">
        <v>681</v>
      </c>
      <c r="G81" s="49">
        <v>0</v>
      </c>
      <c r="H81" s="49">
        <v>88</v>
      </c>
      <c r="I81" s="72">
        <f t="shared" si="19"/>
        <v>311.77</v>
      </c>
      <c r="J81" s="72">
        <f t="shared" si="16"/>
        <v>314.04085202994355</v>
      </c>
      <c r="K81" s="72">
        <f t="shared" si="17"/>
        <v>319.65293300965777</v>
      </c>
      <c r="L81" s="72">
        <f t="shared" si="18"/>
        <v>328.81971845041494</v>
      </c>
      <c r="N81" s="72">
        <v>88</v>
      </c>
      <c r="O81" s="72">
        <v>88</v>
      </c>
      <c r="P81" s="72">
        <v>88</v>
      </c>
      <c r="Q81" s="72">
        <v>88</v>
      </c>
      <c r="R81" s="45"/>
      <c r="S81" s="85">
        <f t="shared" si="20"/>
        <v>399.77</v>
      </c>
      <c r="T81" s="85">
        <f t="shared" si="21"/>
        <v>402.04085202994355</v>
      </c>
      <c r="U81" s="85">
        <f t="shared" si="22"/>
        <v>407.65293300965777</v>
      </c>
      <c r="V81" s="85">
        <f t="shared" si="23"/>
        <v>416.81971845041494</v>
      </c>
    </row>
    <row r="82" spans="1:22" x14ac:dyDescent="0.25">
      <c r="A82" s="70" t="s">
        <v>144</v>
      </c>
      <c r="B82" s="70" t="s">
        <v>753</v>
      </c>
      <c r="C82" s="86">
        <v>1371.65</v>
      </c>
      <c r="D82" s="71">
        <v>1371.65</v>
      </c>
      <c r="E82" s="87" t="s">
        <v>677</v>
      </c>
      <c r="F82" s="87" t="s">
        <v>679</v>
      </c>
      <c r="G82" s="49">
        <v>0</v>
      </c>
      <c r="H82" s="49">
        <v>0</v>
      </c>
      <c r="I82" s="72">
        <f t="shared" si="19"/>
        <v>1371.65</v>
      </c>
      <c r="J82" s="72">
        <f t="shared" si="16"/>
        <v>1381.6407437754501</v>
      </c>
      <c r="K82" s="72">
        <f t="shared" si="17"/>
        <v>1406.3314159883796</v>
      </c>
      <c r="L82" s="72">
        <f t="shared" si="18"/>
        <v>1446.6612143968684</v>
      </c>
      <c r="N82" s="72">
        <v>0</v>
      </c>
      <c r="O82" s="72">
        <v>0</v>
      </c>
      <c r="P82" s="72">
        <v>0</v>
      </c>
      <c r="Q82" s="72">
        <v>0</v>
      </c>
      <c r="R82" s="45"/>
      <c r="S82" s="85">
        <f t="shared" si="20"/>
        <v>1371.65</v>
      </c>
      <c r="T82" s="85">
        <f t="shared" si="21"/>
        <v>1381.6407437754501</v>
      </c>
      <c r="U82" s="85">
        <f t="shared" si="22"/>
        <v>1406.3314159883796</v>
      </c>
      <c r="V82" s="85">
        <f t="shared" si="23"/>
        <v>1446.6612143968684</v>
      </c>
    </row>
    <row r="83" spans="1:22" x14ac:dyDescent="0.25">
      <c r="A83" s="70" t="s">
        <v>146</v>
      </c>
      <c r="B83" s="70" t="s">
        <v>754</v>
      </c>
      <c r="C83" s="86">
        <v>1454.56</v>
      </c>
      <c r="D83" s="71">
        <v>1454.56</v>
      </c>
      <c r="E83" s="87" t="s">
        <v>677</v>
      </c>
      <c r="F83" s="87" t="s">
        <v>679</v>
      </c>
      <c r="G83" s="49">
        <v>93</v>
      </c>
      <c r="H83" s="49">
        <v>0</v>
      </c>
      <c r="I83" s="72">
        <f t="shared" si="19"/>
        <v>1454.56</v>
      </c>
      <c r="J83" s="72">
        <f t="shared" si="16"/>
        <v>1465.1546387679209</v>
      </c>
      <c r="K83" s="72">
        <f t="shared" si="17"/>
        <v>1491.3377497466975</v>
      </c>
      <c r="L83" s="72">
        <f t="shared" si="18"/>
        <v>1534.1053009245136</v>
      </c>
      <c r="N83" s="72">
        <v>-93</v>
      </c>
      <c r="O83" s="72">
        <v>-93</v>
      </c>
      <c r="P83" s="72">
        <v>-93</v>
      </c>
      <c r="Q83" s="72">
        <v>-93</v>
      </c>
      <c r="R83" s="45"/>
      <c r="S83" s="85">
        <f t="shared" si="20"/>
        <v>1361.56</v>
      </c>
      <c r="T83" s="85">
        <f t="shared" si="21"/>
        <v>1372.1546387679209</v>
      </c>
      <c r="U83" s="85">
        <f t="shared" si="22"/>
        <v>1398.3377497466975</v>
      </c>
      <c r="V83" s="85">
        <f t="shared" si="23"/>
        <v>1441.1053009245136</v>
      </c>
    </row>
    <row r="84" spans="1:22" x14ac:dyDescent="0.25">
      <c r="A84" s="70" t="s">
        <v>148</v>
      </c>
      <c r="B84" s="70" t="s">
        <v>755</v>
      </c>
      <c r="C84" s="86">
        <v>166.17</v>
      </c>
      <c r="D84" s="71">
        <v>166.17</v>
      </c>
      <c r="E84" s="87" t="s">
        <v>677</v>
      </c>
      <c r="F84" s="87" t="s">
        <v>679</v>
      </c>
      <c r="G84" s="49">
        <v>0</v>
      </c>
      <c r="H84" s="49">
        <v>0</v>
      </c>
      <c r="I84" s="72">
        <f t="shared" si="19"/>
        <v>166.17</v>
      </c>
      <c r="J84" s="72">
        <f t="shared" si="16"/>
        <v>167.38033929440201</v>
      </c>
      <c r="K84" s="72">
        <f t="shared" si="17"/>
        <v>170.37151707417271</v>
      </c>
      <c r="L84" s="72">
        <f t="shared" si="18"/>
        <v>175.25731345192111</v>
      </c>
      <c r="N84" s="72">
        <v>0</v>
      </c>
      <c r="O84" s="72">
        <v>0</v>
      </c>
      <c r="P84" s="72">
        <v>0</v>
      </c>
      <c r="Q84" s="72">
        <v>0</v>
      </c>
      <c r="R84" s="45"/>
      <c r="S84" s="85">
        <f t="shared" si="20"/>
        <v>166.17</v>
      </c>
      <c r="T84" s="85">
        <f t="shared" si="21"/>
        <v>167.38033929440201</v>
      </c>
      <c r="U84" s="85">
        <f t="shared" si="22"/>
        <v>170.37151707417271</v>
      </c>
      <c r="V84" s="85">
        <f t="shared" si="23"/>
        <v>175.25731345192111</v>
      </c>
    </row>
    <row r="85" spans="1:22" x14ac:dyDescent="0.25">
      <c r="A85" s="70" t="s">
        <v>150</v>
      </c>
      <c r="B85" s="70" t="s">
        <v>756</v>
      </c>
      <c r="C85" s="86">
        <v>171.4</v>
      </c>
      <c r="D85" s="71">
        <v>171.4</v>
      </c>
      <c r="E85" s="87" t="s">
        <v>677</v>
      </c>
      <c r="F85" s="87" t="s">
        <v>679</v>
      </c>
      <c r="G85" s="49">
        <v>7.4</v>
      </c>
      <c r="H85" s="49">
        <v>0</v>
      </c>
      <c r="I85" s="72">
        <f t="shared" si="19"/>
        <v>171.4</v>
      </c>
      <c r="J85" s="72">
        <f t="shared" si="16"/>
        <v>172.64843326148227</v>
      </c>
      <c r="K85" s="72">
        <f t="shared" si="17"/>
        <v>175.73375474822899</v>
      </c>
      <c r="L85" s="72">
        <f t="shared" si="18"/>
        <v>180.77332566443573</v>
      </c>
      <c r="N85" s="72">
        <v>-7.4</v>
      </c>
      <c r="O85" s="72">
        <v>-7.4</v>
      </c>
      <c r="P85" s="72">
        <v>-7.4</v>
      </c>
      <c r="Q85" s="72">
        <v>-7.4</v>
      </c>
      <c r="R85" s="45"/>
      <c r="S85" s="85">
        <f t="shared" si="20"/>
        <v>164</v>
      </c>
      <c r="T85" s="85">
        <f t="shared" si="21"/>
        <v>165.24843326148226</v>
      </c>
      <c r="U85" s="85">
        <f t="shared" si="22"/>
        <v>168.33375474822898</v>
      </c>
      <c r="V85" s="85">
        <f t="shared" si="23"/>
        <v>173.37332566443573</v>
      </c>
    </row>
    <row r="86" spans="1:22" x14ac:dyDescent="0.25">
      <c r="A86" s="70" t="s">
        <v>152</v>
      </c>
      <c r="B86" s="70" t="s">
        <v>757</v>
      </c>
      <c r="C86" s="86">
        <v>148.13999999999999</v>
      </c>
      <c r="D86" s="71">
        <v>148.13999999999999</v>
      </c>
      <c r="E86" s="87" t="s">
        <v>677</v>
      </c>
      <c r="F86" s="87" t="s">
        <v>681</v>
      </c>
      <c r="G86" s="49">
        <v>0</v>
      </c>
      <c r="H86" s="49">
        <v>109</v>
      </c>
      <c r="I86" s="72">
        <f t="shared" si="19"/>
        <v>148.13999999999999</v>
      </c>
      <c r="J86" s="72">
        <f t="shared" si="16"/>
        <v>149.21901343848296</v>
      </c>
      <c r="K86" s="72">
        <f t="shared" si="17"/>
        <v>151.88563843875517</v>
      </c>
      <c r="L86" s="72">
        <f t="shared" si="18"/>
        <v>156.2413095911873</v>
      </c>
      <c r="N86" s="72">
        <v>109</v>
      </c>
      <c r="O86" s="72">
        <v>109</v>
      </c>
      <c r="P86" s="72">
        <v>109</v>
      </c>
      <c r="Q86" s="72">
        <v>109</v>
      </c>
      <c r="R86" s="45"/>
      <c r="S86" s="85">
        <f t="shared" si="20"/>
        <v>257.14</v>
      </c>
      <c r="T86" s="85">
        <f t="shared" si="21"/>
        <v>258.21901343848299</v>
      </c>
      <c r="U86" s="85">
        <f t="shared" si="22"/>
        <v>260.88563843875517</v>
      </c>
      <c r="V86" s="85">
        <f t="shared" si="23"/>
        <v>265.2413095911873</v>
      </c>
    </row>
    <row r="87" spans="1:22" x14ac:dyDescent="0.25">
      <c r="A87" s="70" t="s">
        <v>154</v>
      </c>
      <c r="B87" s="70" t="s">
        <v>758</v>
      </c>
      <c r="C87" s="86">
        <v>66.599999999999994</v>
      </c>
      <c r="D87" s="71">
        <v>66.599999999999994</v>
      </c>
      <c r="E87" s="87" t="s">
        <v>679</v>
      </c>
      <c r="F87" s="87" t="s">
        <v>681</v>
      </c>
      <c r="G87" s="49">
        <v>0</v>
      </c>
      <c r="H87" s="49">
        <v>27</v>
      </c>
      <c r="I87" s="72">
        <f t="shared" si="19"/>
        <v>66.599999999999994</v>
      </c>
      <c r="J87" s="72">
        <f t="shared" si="16"/>
        <v>66.599999999999994</v>
      </c>
      <c r="K87" s="72">
        <f t="shared" si="17"/>
        <v>66.599999999999994</v>
      </c>
      <c r="L87" s="72">
        <f t="shared" si="18"/>
        <v>66.599999999999994</v>
      </c>
      <c r="N87" s="72">
        <v>27</v>
      </c>
      <c r="O87" s="72">
        <v>27</v>
      </c>
      <c r="P87" s="72">
        <v>27</v>
      </c>
      <c r="Q87" s="72">
        <v>27</v>
      </c>
      <c r="R87" s="45"/>
      <c r="S87" s="85">
        <f t="shared" si="20"/>
        <v>93.6</v>
      </c>
      <c r="T87" s="85">
        <f t="shared" si="21"/>
        <v>93.6</v>
      </c>
      <c r="U87" s="85">
        <f t="shared" si="22"/>
        <v>93.6</v>
      </c>
      <c r="V87" s="85">
        <f t="shared" si="23"/>
        <v>93.6</v>
      </c>
    </row>
    <row r="88" spans="1:22" x14ac:dyDescent="0.25">
      <c r="A88" s="70" t="s">
        <v>156</v>
      </c>
      <c r="B88" s="70" t="s">
        <v>759</v>
      </c>
      <c r="C88" s="86">
        <v>146.29</v>
      </c>
      <c r="D88" s="71">
        <v>146.29</v>
      </c>
      <c r="E88" s="87" t="s">
        <v>677</v>
      </c>
      <c r="F88" s="87" t="s">
        <v>679</v>
      </c>
      <c r="G88" s="49">
        <v>0</v>
      </c>
      <c r="H88" s="49">
        <v>0</v>
      </c>
      <c r="I88" s="72">
        <f t="shared" si="19"/>
        <v>146.29</v>
      </c>
      <c r="J88" s="72">
        <f t="shared" si="16"/>
        <v>147.35553851704924</v>
      </c>
      <c r="K88" s="72">
        <f t="shared" si="17"/>
        <v>149.98886220605843</v>
      </c>
      <c r="L88" s="72">
        <f t="shared" si="18"/>
        <v>154.29013892328064</v>
      </c>
      <c r="N88" s="72">
        <v>0</v>
      </c>
      <c r="O88" s="72">
        <v>0</v>
      </c>
      <c r="P88" s="72">
        <v>0</v>
      </c>
      <c r="Q88" s="72">
        <v>0</v>
      </c>
      <c r="R88" s="45"/>
      <c r="S88" s="85">
        <f t="shared" si="20"/>
        <v>146.29</v>
      </c>
      <c r="T88" s="85">
        <f t="shared" si="21"/>
        <v>147.35553851704924</v>
      </c>
      <c r="U88" s="85">
        <f t="shared" si="22"/>
        <v>149.98886220605843</v>
      </c>
      <c r="V88" s="85">
        <f t="shared" si="23"/>
        <v>154.29013892328064</v>
      </c>
    </row>
    <row r="89" spans="1:22" x14ac:dyDescent="0.25">
      <c r="A89" s="70" t="s">
        <v>158</v>
      </c>
      <c r="B89" s="70" t="s">
        <v>760</v>
      </c>
      <c r="C89" s="86">
        <v>580.33000000000004</v>
      </c>
      <c r="D89" s="71">
        <v>580.33000000000004</v>
      </c>
      <c r="E89" s="87" t="s">
        <v>677</v>
      </c>
      <c r="F89" s="87" t="s">
        <v>679</v>
      </c>
      <c r="G89" s="49">
        <v>0</v>
      </c>
      <c r="H89" s="49">
        <v>0</v>
      </c>
      <c r="I89" s="72">
        <f t="shared" si="19"/>
        <v>580.33000000000004</v>
      </c>
      <c r="J89" s="72">
        <f t="shared" si="16"/>
        <v>584.55697359764304</v>
      </c>
      <c r="K89" s="72">
        <f t="shared" si="17"/>
        <v>595.00332493022017</v>
      </c>
      <c r="L89" s="72">
        <f t="shared" si="18"/>
        <v>612.06641821961489</v>
      </c>
      <c r="N89" s="72">
        <v>0</v>
      </c>
      <c r="O89" s="72">
        <v>0</v>
      </c>
      <c r="P89" s="72">
        <v>0</v>
      </c>
      <c r="Q89" s="72">
        <v>0</v>
      </c>
      <c r="R89" s="45"/>
      <c r="S89" s="85">
        <f t="shared" si="20"/>
        <v>580.33000000000004</v>
      </c>
      <c r="T89" s="85">
        <f t="shared" si="21"/>
        <v>584.55697359764304</v>
      </c>
      <c r="U89" s="85">
        <f t="shared" si="22"/>
        <v>595.00332493022017</v>
      </c>
      <c r="V89" s="85">
        <f t="shared" si="23"/>
        <v>612.06641821961489</v>
      </c>
    </row>
    <row r="90" spans="1:22" x14ac:dyDescent="0.25">
      <c r="A90" s="70" t="s">
        <v>160</v>
      </c>
      <c r="B90" s="70" t="s">
        <v>761</v>
      </c>
      <c r="C90" s="86">
        <v>233.17</v>
      </c>
      <c r="D90" s="71">
        <v>233.17</v>
      </c>
      <c r="E90" s="87" t="s">
        <v>677</v>
      </c>
      <c r="F90" s="87" t="s">
        <v>679</v>
      </c>
      <c r="G90" s="49">
        <v>0</v>
      </c>
      <c r="H90" s="49">
        <v>0</v>
      </c>
      <c r="I90" s="72">
        <f t="shared" si="19"/>
        <v>233.17</v>
      </c>
      <c r="J90" s="72">
        <f t="shared" si="16"/>
        <v>234.86834996254268</v>
      </c>
      <c r="K90" s="72">
        <f t="shared" si="17"/>
        <v>239.0655752312984</v>
      </c>
      <c r="L90" s="72">
        <f t="shared" si="18"/>
        <v>245.92133223556868</v>
      </c>
      <c r="N90" s="72">
        <v>0</v>
      </c>
      <c r="O90" s="72">
        <v>0</v>
      </c>
      <c r="P90" s="72">
        <v>0</v>
      </c>
      <c r="Q90" s="72">
        <v>0</v>
      </c>
      <c r="R90" s="45"/>
      <c r="S90" s="85">
        <f t="shared" si="20"/>
        <v>233.17</v>
      </c>
      <c r="T90" s="85">
        <f t="shared" si="21"/>
        <v>234.86834996254268</v>
      </c>
      <c r="U90" s="85">
        <f t="shared" si="22"/>
        <v>239.0655752312984</v>
      </c>
      <c r="V90" s="85">
        <f t="shared" si="23"/>
        <v>245.92133223556868</v>
      </c>
    </row>
    <row r="91" spans="1:22" x14ac:dyDescent="0.25">
      <c r="A91" s="70" t="s">
        <v>162</v>
      </c>
      <c r="B91" s="70" t="s">
        <v>762</v>
      </c>
      <c r="C91" s="86">
        <v>5797.42</v>
      </c>
      <c r="D91" s="71">
        <v>5797.42</v>
      </c>
      <c r="E91" s="87" t="s">
        <v>677</v>
      </c>
      <c r="F91" s="87" t="s">
        <v>679</v>
      </c>
      <c r="G91" s="49">
        <v>0</v>
      </c>
      <c r="H91" s="49">
        <v>0</v>
      </c>
      <c r="I91" s="72">
        <f t="shared" si="19"/>
        <v>5797.42</v>
      </c>
      <c r="J91" s="72">
        <f t="shared" si="16"/>
        <v>5839.6469075774939</v>
      </c>
      <c r="K91" s="72">
        <f t="shared" si="17"/>
        <v>5944.004576735575</v>
      </c>
      <c r="L91" s="72">
        <f t="shared" si="18"/>
        <v>6114.4626235327469</v>
      </c>
      <c r="N91" s="72">
        <v>0</v>
      </c>
      <c r="O91" s="72">
        <v>0</v>
      </c>
      <c r="P91" s="72">
        <v>0</v>
      </c>
      <c r="Q91" s="72">
        <v>0</v>
      </c>
      <c r="R91" s="45"/>
      <c r="S91" s="85">
        <f t="shared" si="20"/>
        <v>5797.42</v>
      </c>
      <c r="T91" s="85">
        <f t="shared" si="21"/>
        <v>5839.6469075774939</v>
      </c>
      <c r="U91" s="85">
        <f t="shared" si="22"/>
        <v>5944.004576735575</v>
      </c>
      <c r="V91" s="85">
        <f t="shared" si="23"/>
        <v>6114.4626235327469</v>
      </c>
    </row>
    <row r="92" spans="1:22" x14ac:dyDescent="0.25">
      <c r="A92" s="70" t="s">
        <v>164</v>
      </c>
      <c r="B92" s="70" t="s">
        <v>763</v>
      </c>
      <c r="C92" s="86">
        <v>983.17</v>
      </c>
      <c r="D92" s="71">
        <v>983.17</v>
      </c>
      <c r="E92" s="87" t="s">
        <v>677</v>
      </c>
      <c r="F92" s="87" t="s">
        <v>679</v>
      </c>
      <c r="G92" s="49">
        <v>0</v>
      </c>
      <c r="H92" s="49">
        <v>0</v>
      </c>
      <c r="I92" s="72">
        <f t="shared" si="19"/>
        <v>983.17</v>
      </c>
      <c r="J92" s="72">
        <f t="shared" si="16"/>
        <v>990.33115594919195</v>
      </c>
      <c r="K92" s="72">
        <f t="shared" si="17"/>
        <v>1008.0289128110634</v>
      </c>
      <c r="L92" s="72">
        <f t="shared" si="18"/>
        <v>1036.9364678734146</v>
      </c>
      <c r="N92" s="72">
        <v>0</v>
      </c>
      <c r="O92" s="72">
        <v>0</v>
      </c>
      <c r="P92" s="72">
        <v>0</v>
      </c>
      <c r="Q92" s="72">
        <v>0</v>
      </c>
      <c r="R92" s="45"/>
      <c r="S92" s="85">
        <f t="shared" si="20"/>
        <v>983.17</v>
      </c>
      <c r="T92" s="85">
        <f t="shared" si="21"/>
        <v>990.33115594919195</v>
      </c>
      <c r="U92" s="85">
        <f t="shared" si="22"/>
        <v>1008.0289128110634</v>
      </c>
      <c r="V92" s="85">
        <f t="shared" si="23"/>
        <v>1036.9364678734146</v>
      </c>
    </row>
    <row r="93" spans="1:22" x14ac:dyDescent="0.25">
      <c r="A93" s="70" t="s">
        <v>166</v>
      </c>
      <c r="B93" s="70" t="s">
        <v>764</v>
      </c>
      <c r="C93" s="86">
        <v>1340.35</v>
      </c>
      <c r="D93" s="71">
        <v>1340.35</v>
      </c>
      <c r="E93" s="87" t="s">
        <v>677</v>
      </c>
      <c r="F93" s="87" t="s">
        <v>679</v>
      </c>
      <c r="G93" s="49">
        <v>0</v>
      </c>
      <c r="H93" s="49">
        <v>0</v>
      </c>
      <c r="I93" s="72">
        <f t="shared" si="19"/>
        <v>1340.35</v>
      </c>
      <c r="J93" s="72">
        <f t="shared" si="16"/>
        <v>1350.1127626722739</v>
      </c>
      <c r="K93" s="72">
        <f t="shared" si="17"/>
        <v>1374.2400127000508</v>
      </c>
      <c r="L93" s="72">
        <f t="shared" si="18"/>
        <v>1413.6495160695824</v>
      </c>
      <c r="N93" s="72">
        <v>0</v>
      </c>
      <c r="O93" s="72">
        <v>0</v>
      </c>
      <c r="P93" s="72">
        <v>0</v>
      </c>
      <c r="Q93" s="72">
        <v>0</v>
      </c>
      <c r="R93" s="45"/>
      <c r="S93" s="85">
        <f t="shared" si="20"/>
        <v>1340.35</v>
      </c>
      <c r="T93" s="85">
        <f t="shared" si="21"/>
        <v>1350.1127626722739</v>
      </c>
      <c r="U93" s="85">
        <f t="shared" si="22"/>
        <v>1374.2400127000508</v>
      </c>
      <c r="V93" s="85">
        <f t="shared" si="23"/>
        <v>1413.6495160695824</v>
      </c>
    </row>
    <row r="94" spans="1:22" x14ac:dyDescent="0.25">
      <c r="A94" s="70" t="s">
        <v>168</v>
      </c>
      <c r="B94" s="70" t="s">
        <v>765</v>
      </c>
      <c r="C94" s="86">
        <v>18.7</v>
      </c>
      <c r="D94" s="71">
        <v>18.7</v>
      </c>
      <c r="E94" s="87" t="s">
        <v>679</v>
      </c>
      <c r="F94" s="87" t="s">
        <v>681</v>
      </c>
      <c r="G94" s="49">
        <v>0</v>
      </c>
      <c r="H94" s="49">
        <v>7.4</v>
      </c>
      <c r="I94" s="72">
        <f t="shared" si="19"/>
        <v>18.7</v>
      </c>
      <c r="J94" s="72">
        <f t="shared" si="16"/>
        <v>18.7</v>
      </c>
      <c r="K94" s="72">
        <f t="shared" si="17"/>
        <v>18.7</v>
      </c>
      <c r="L94" s="72">
        <f t="shared" si="18"/>
        <v>18.7</v>
      </c>
      <c r="N94" s="72">
        <v>7.4</v>
      </c>
      <c r="O94" s="72">
        <v>7.4</v>
      </c>
      <c r="P94" s="72">
        <v>7.4</v>
      </c>
      <c r="Q94" s="72">
        <v>7.4</v>
      </c>
      <c r="R94" s="45"/>
      <c r="S94" s="85">
        <f t="shared" si="20"/>
        <v>26.1</v>
      </c>
      <c r="T94" s="85">
        <f t="shared" si="21"/>
        <v>26.1</v>
      </c>
      <c r="U94" s="85">
        <f t="shared" si="22"/>
        <v>26.1</v>
      </c>
      <c r="V94" s="85">
        <f t="shared" si="23"/>
        <v>26.1</v>
      </c>
    </row>
    <row r="95" spans="1:22" x14ac:dyDescent="0.25">
      <c r="A95" s="70" t="s">
        <v>170</v>
      </c>
      <c r="B95" s="70" t="s">
        <v>766</v>
      </c>
      <c r="C95" s="86">
        <v>69.400000000000006</v>
      </c>
      <c r="D95" s="71">
        <v>69.400000000000006</v>
      </c>
      <c r="E95" s="87" t="s">
        <v>679</v>
      </c>
      <c r="F95" s="87" t="s">
        <v>681</v>
      </c>
      <c r="G95" s="49">
        <v>0</v>
      </c>
      <c r="H95" s="49">
        <v>21.6</v>
      </c>
      <c r="I95" s="72">
        <f t="shared" si="19"/>
        <v>69.400000000000006</v>
      </c>
      <c r="J95" s="72">
        <f t="shared" si="16"/>
        <v>69.400000000000006</v>
      </c>
      <c r="K95" s="72">
        <f t="shared" si="17"/>
        <v>69.400000000000006</v>
      </c>
      <c r="L95" s="72">
        <f t="shared" si="18"/>
        <v>69.400000000000006</v>
      </c>
      <c r="N95" s="72">
        <v>21.6</v>
      </c>
      <c r="O95" s="72">
        <v>21.6</v>
      </c>
      <c r="P95" s="72">
        <v>21.6</v>
      </c>
      <c r="Q95" s="72">
        <v>21.6</v>
      </c>
      <c r="R95" s="45"/>
      <c r="S95" s="85">
        <f t="shared" si="20"/>
        <v>91</v>
      </c>
      <c r="T95" s="85">
        <f t="shared" si="21"/>
        <v>91</v>
      </c>
      <c r="U95" s="85">
        <f t="shared" si="22"/>
        <v>91</v>
      </c>
      <c r="V95" s="85">
        <f t="shared" si="23"/>
        <v>91</v>
      </c>
    </row>
    <row r="96" spans="1:22" x14ac:dyDescent="0.25">
      <c r="A96" s="70" t="s">
        <v>172</v>
      </c>
      <c r="B96" s="70" t="s">
        <v>767</v>
      </c>
      <c r="C96" s="86">
        <v>618.44000000000005</v>
      </c>
      <c r="D96" s="71">
        <v>618.44000000000005</v>
      </c>
      <c r="E96" s="87" t="s">
        <v>677</v>
      </c>
      <c r="F96" s="87" t="s">
        <v>679</v>
      </c>
      <c r="G96" s="49">
        <v>18.600000000000001</v>
      </c>
      <c r="H96" s="49">
        <v>0</v>
      </c>
      <c r="I96" s="72">
        <f t="shared" si="19"/>
        <v>618.44000000000005</v>
      </c>
      <c r="J96" s="72">
        <f t="shared" si="16"/>
        <v>622.94455697917795</v>
      </c>
      <c r="K96" s="72">
        <f t="shared" si="17"/>
        <v>634.07691532377328</v>
      </c>
      <c r="L96" s="72">
        <f t="shared" si="18"/>
        <v>652.26053397849262</v>
      </c>
      <c r="N96" s="72">
        <v>-18.600000000000001</v>
      </c>
      <c r="O96" s="72">
        <v>-18.600000000000001</v>
      </c>
      <c r="P96" s="72">
        <v>-18.600000000000001</v>
      </c>
      <c r="Q96" s="72">
        <v>-18.600000000000001</v>
      </c>
      <c r="R96" s="45"/>
      <c r="S96" s="85">
        <f t="shared" si="20"/>
        <v>599.84</v>
      </c>
      <c r="T96" s="85">
        <f t="shared" si="21"/>
        <v>604.34455697917792</v>
      </c>
      <c r="U96" s="85">
        <f t="shared" si="22"/>
        <v>615.47691532377326</v>
      </c>
      <c r="V96" s="85">
        <f t="shared" si="23"/>
        <v>633.66053397849259</v>
      </c>
    </row>
    <row r="97" spans="1:22" x14ac:dyDescent="0.25">
      <c r="A97" s="70" t="s">
        <v>174</v>
      </c>
      <c r="B97" s="70" t="s">
        <v>768</v>
      </c>
      <c r="C97" s="86">
        <v>938.65</v>
      </c>
      <c r="D97" s="71">
        <v>938.65</v>
      </c>
      <c r="E97" s="87" t="s">
        <v>677</v>
      </c>
      <c r="F97" s="87" t="s">
        <v>679</v>
      </c>
      <c r="G97" s="49">
        <v>3</v>
      </c>
      <c r="H97" s="49">
        <v>0</v>
      </c>
      <c r="I97" s="72">
        <f t="shared" si="19"/>
        <v>938.65</v>
      </c>
      <c r="J97" s="72">
        <f t="shared" si="16"/>
        <v>945.48688378582449</v>
      </c>
      <c r="K97" s="72">
        <f t="shared" si="17"/>
        <v>962.38324909232858</v>
      </c>
      <c r="L97" s="72">
        <f t="shared" si="18"/>
        <v>989.98180942195199</v>
      </c>
      <c r="N97" s="72">
        <v>-3</v>
      </c>
      <c r="O97" s="72">
        <v>-3</v>
      </c>
      <c r="P97" s="72">
        <v>-3</v>
      </c>
      <c r="Q97" s="72">
        <v>-3</v>
      </c>
      <c r="R97" s="45"/>
      <c r="S97" s="85">
        <f t="shared" si="20"/>
        <v>935.65</v>
      </c>
      <c r="T97" s="85">
        <f t="shared" si="21"/>
        <v>942.48688378582449</v>
      </c>
      <c r="U97" s="85">
        <f t="shared" si="22"/>
        <v>959.38324909232858</v>
      </c>
      <c r="V97" s="85">
        <f t="shared" si="23"/>
        <v>986.98180942195199</v>
      </c>
    </row>
    <row r="98" spans="1:22" x14ac:dyDescent="0.25">
      <c r="A98" s="70" t="s">
        <v>176</v>
      </c>
      <c r="B98" s="70" t="s">
        <v>769</v>
      </c>
      <c r="C98" s="86">
        <v>1141.3900000000001</v>
      </c>
      <c r="D98" s="71">
        <v>1141.3900000000001</v>
      </c>
      <c r="E98" s="87" t="s">
        <v>677</v>
      </c>
      <c r="F98" s="87" t="s">
        <v>679</v>
      </c>
      <c r="G98" s="49">
        <v>0</v>
      </c>
      <c r="H98" s="49">
        <v>0</v>
      </c>
      <c r="I98" s="72">
        <f t="shared" si="19"/>
        <v>1141.3900000000001</v>
      </c>
      <c r="J98" s="72">
        <f t="shared" si="16"/>
        <v>1149.7035895001356</v>
      </c>
      <c r="K98" s="72">
        <f t="shared" si="17"/>
        <v>1170.2494185068908</v>
      </c>
      <c r="L98" s="72">
        <f t="shared" si="18"/>
        <v>1203.8090208875747</v>
      </c>
      <c r="N98" s="72">
        <v>0</v>
      </c>
      <c r="O98" s="72">
        <v>0</v>
      </c>
      <c r="P98" s="72">
        <v>0</v>
      </c>
      <c r="Q98" s="72">
        <v>0</v>
      </c>
      <c r="R98" s="45"/>
      <c r="S98" s="85">
        <f t="shared" si="20"/>
        <v>1141.3900000000001</v>
      </c>
      <c r="T98" s="85">
        <f t="shared" si="21"/>
        <v>1149.7035895001356</v>
      </c>
      <c r="U98" s="85">
        <f t="shared" si="22"/>
        <v>1170.2494185068908</v>
      </c>
      <c r="V98" s="85">
        <f t="shared" si="23"/>
        <v>1203.8090208875747</v>
      </c>
    </row>
    <row r="99" spans="1:22" x14ac:dyDescent="0.25">
      <c r="A99" s="70" t="s">
        <v>178</v>
      </c>
      <c r="B99" s="70" t="s">
        <v>770</v>
      </c>
      <c r="C99" s="86">
        <v>53554.22</v>
      </c>
      <c r="D99" s="71">
        <v>53554.22</v>
      </c>
      <c r="E99" s="87" t="s">
        <v>677</v>
      </c>
      <c r="F99" s="87" t="s">
        <v>679</v>
      </c>
      <c r="G99" s="49">
        <v>0</v>
      </c>
      <c r="H99" s="49">
        <v>0</v>
      </c>
      <c r="I99" s="72">
        <f t="shared" si="19"/>
        <v>53554.22</v>
      </c>
      <c r="J99" s="72">
        <f t="shared" si="16"/>
        <v>53944.295084835117</v>
      </c>
      <c r="K99" s="72">
        <f t="shared" si="17"/>
        <v>54908.309003574679</v>
      </c>
      <c r="L99" s="72">
        <f t="shared" si="18"/>
        <v>56482.931463038723</v>
      </c>
      <c r="N99" s="72">
        <v>0</v>
      </c>
      <c r="O99" s="72">
        <v>0</v>
      </c>
      <c r="P99" s="72">
        <v>0</v>
      </c>
      <c r="Q99" s="72">
        <v>0</v>
      </c>
      <c r="R99" s="45"/>
      <c r="S99" s="85">
        <f t="shared" si="20"/>
        <v>53554.22</v>
      </c>
      <c r="T99" s="85">
        <f t="shared" si="21"/>
        <v>53944.295084835117</v>
      </c>
      <c r="U99" s="85">
        <f t="shared" si="22"/>
        <v>54908.309003574679</v>
      </c>
      <c r="V99" s="85">
        <f t="shared" si="23"/>
        <v>56482.931463038723</v>
      </c>
    </row>
    <row r="100" spans="1:22" x14ac:dyDescent="0.25">
      <c r="A100" s="70" t="s">
        <v>180</v>
      </c>
      <c r="B100" s="70" t="s">
        <v>771</v>
      </c>
      <c r="C100" s="86">
        <v>22434.04</v>
      </c>
      <c r="D100" s="71">
        <v>22434.04</v>
      </c>
      <c r="E100" s="87" t="s">
        <v>677</v>
      </c>
      <c r="F100" s="87" t="s">
        <v>679</v>
      </c>
      <c r="G100" s="49">
        <v>0</v>
      </c>
      <c r="H100" s="49">
        <v>0</v>
      </c>
      <c r="I100" s="72">
        <f t="shared" si="19"/>
        <v>22434.04</v>
      </c>
      <c r="J100" s="72">
        <f t="shared" si="16"/>
        <v>22597.443744022308</v>
      </c>
      <c r="K100" s="72">
        <f t="shared" si="17"/>
        <v>23001.272365063938</v>
      </c>
      <c r="L100" s="72">
        <f t="shared" si="18"/>
        <v>23660.886924673148</v>
      </c>
      <c r="N100" s="72">
        <v>0</v>
      </c>
      <c r="O100" s="72">
        <v>0</v>
      </c>
      <c r="P100" s="72">
        <v>0</v>
      </c>
      <c r="Q100" s="72">
        <v>0</v>
      </c>
      <c r="R100" s="45"/>
      <c r="S100" s="85">
        <f t="shared" si="20"/>
        <v>22434.04</v>
      </c>
      <c r="T100" s="85">
        <f t="shared" si="21"/>
        <v>22597.443744022308</v>
      </c>
      <c r="U100" s="85">
        <f t="shared" si="22"/>
        <v>23001.272365063938</v>
      </c>
      <c r="V100" s="85">
        <f t="shared" si="23"/>
        <v>23660.886924673148</v>
      </c>
    </row>
    <row r="101" spans="1:22" x14ac:dyDescent="0.25">
      <c r="A101" s="70" t="s">
        <v>182</v>
      </c>
      <c r="B101" s="70" t="s">
        <v>772</v>
      </c>
      <c r="C101" s="86">
        <v>4025.13</v>
      </c>
      <c r="D101" s="71">
        <v>4515.3100000000004</v>
      </c>
      <c r="E101" s="87" t="s">
        <v>677</v>
      </c>
      <c r="F101" s="87" t="s">
        <v>679</v>
      </c>
      <c r="G101" s="49">
        <v>4</v>
      </c>
      <c r="H101" s="49">
        <v>0</v>
      </c>
      <c r="I101" s="72">
        <f t="shared" si="19"/>
        <v>4515.3100000000004</v>
      </c>
      <c r="J101" s="72">
        <f t="shared" si="16"/>
        <v>4548.1983499994376</v>
      </c>
      <c r="K101" s="72">
        <f t="shared" si="17"/>
        <v>4629.4771304097194</v>
      </c>
      <c r="L101" s="72">
        <f t="shared" si="18"/>
        <v>4762.2380694625635</v>
      </c>
      <c r="N101" s="72">
        <v>-4</v>
      </c>
      <c r="O101" s="72">
        <v>-4</v>
      </c>
      <c r="P101" s="72">
        <v>-4</v>
      </c>
      <c r="Q101" s="72">
        <v>-4</v>
      </c>
      <c r="R101" s="45"/>
      <c r="S101" s="85">
        <f t="shared" si="20"/>
        <v>4511.3100000000004</v>
      </c>
      <c r="T101" s="85">
        <f t="shared" si="21"/>
        <v>4544.1983499994376</v>
      </c>
      <c r="U101" s="85">
        <f t="shared" si="22"/>
        <v>4625.4771304097194</v>
      </c>
      <c r="V101" s="85">
        <f t="shared" si="23"/>
        <v>4758.2380694625635</v>
      </c>
    </row>
    <row r="102" spans="1:22" x14ac:dyDescent="0.25">
      <c r="A102" s="70" t="s">
        <v>184</v>
      </c>
      <c r="B102" s="70" t="s">
        <v>773</v>
      </c>
      <c r="C102" s="86">
        <v>4451.95</v>
      </c>
      <c r="D102" s="71">
        <v>4451.95</v>
      </c>
      <c r="E102" s="87" t="s">
        <v>677</v>
      </c>
      <c r="F102" s="87" t="s">
        <v>679</v>
      </c>
      <c r="G102" s="49">
        <v>0</v>
      </c>
      <c r="H102" s="49">
        <v>0</v>
      </c>
      <c r="I102" s="72">
        <f t="shared" si="19"/>
        <v>4451.95</v>
      </c>
      <c r="J102" s="72">
        <f t="shared" si="16"/>
        <v>4484.3768521496841</v>
      </c>
      <c r="K102" s="72">
        <f t="shared" si="17"/>
        <v>4564.5151076509792</v>
      </c>
      <c r="L102" s="72">
        <f t="shared" si="18"/>
        <v>4695.4131108038764</v>
      </c>
      <c r="N102" s="72">
        <v>0</v>
      </c>
      <c r="O102" s="72">
        <v>0</v>
      </c>
      <c r="P102" s="72">
        <v>0</v>
      </c>
      <c r="Q102" s="72">
        <v>0</v>
      </c>
      <c r="R102" s="45"/>
      <c r="S102" s="85">
        <f t="shared" si="20"/>
        <v>4451.95</v>
      </c>
      <c r="T102" s="85">
        <f t="shared" si="21"/>
        <v>4484.3768521496841</v>
      </c>
      <c r="U102" s="85">
        <f t="shared" si="22"/>
        <v>4564.5151076509792</v>
      </c>
      <c r="V102" s="85">
        <f t="shared" si="23"/>
        <v>4695.4131108038764</v>
      </c>
    </row>
    <row r="103" spans="1:22" x14ac:dyDescent="0.25">
      <c r="A103" s="70" t="s">
        <v>186</v>
      </c>
      <c r="B103" s="70" t="s">
        <v>774</v>
      </c>
      <c r="C103" s="86">
        <v>19196.2</v>
      </c>
      <c r="D103" s="71">
        <v>19196.2</v>
      </c>
      <c r="E103" s="87" t="s">
        <v>677</v>
      </c>
      <c r="F103" s="87" t="s">
        <v>679</v>
      </c>
      <c r="G103" s="49">
        <v>2</v>
      </c>
      <c r="H103" s="49">
        <v>0</v>
      </c>
      <c r="I103" s="72">
        <f t="shared" si="19"/>
        <v>19196.2</v>
      </c>
      <c r="J103" s="72">
        <f t="shared" si="16"/>
        <v>19336.020155041224</v>
      </c>
      <c r="K103" s="72">
        <f t="shared" si="17"/>
        <v>19681.565361131579</v>
      </c>
      <c r="L103" s="72">
        <f t="shared" si="18"/>
        <v>20245.979662308288</v>
      </c>
      <c r="N103" s="72">
        <v>-2</v>
      </c>
      <c r="O103" s="72">
        <v>-2</v>
      </c>
      <c r="P103" s="72">
        <v>-2</v>
      </c>
      <c r="Q103" s="72">
        <v>-2</v>
      </c>
      <c r="R103" s="45"/>
      <c r="S103" s="85">
        <f t="shared" si="20"/>
        <v>19194.2</v>
      </c>
      <c r="T103" s="85">
        <f t="shared" si="21"/>
        <v>19334.020155041224</v>
      </c>
      <c r="U103" s="85">
        <f t="shared" si="22"/>
        <v>19679.565361131579</v>
      </c>
      <c r="V103" s="85">
        <f t="shared" si="23"/>
        <v>20243.979662308288</v>
      </c>
    </row>
    <row r="104" spans="1:22" x14ac:dyDescent="0.25">
      <c r="A104" s="70" t="s">
        <v>188</v>
      </c>
      <c r="B104" s="70" t="s">
        <v>775</v>
      </c>
      <c r="C104" s="86">
        <v>1566.61</v>
      </c>
      <c r="D104" s="71">
        <v>1566.61</v>
      </c>
      <c r="E104" s="87" t="s">
        <v>677</v>
      </c>
      <c r="F104" s="87" t="s">
        <v>679</v>
      </c>
      <c r="G104" s="49">
        <v>0</v>
      </c>
      <c r="H104" s="49">
        <v>0</v>
      </c>
      <c r="I104" s="72">
        <f t="shared" si="19"/>
        <v>1566.61</v>
      </c>
      <c r="J104" s="72">
        <f t="shared" si="16"/>
        <v>1578.0207819823261</v>
      </c>
      <c r="K104" s="72">
        <f t="shared" si="17"/>
        <v>1606.2208723811141</v>
      </c>
      <c r="L104" s="72">
        <f t="shared" si="18"/>
        <v>1652.2829621888075</v>
      </c>
      <c r="N104" s="72">
        <v>0</v>
      </c>
      <c r="O104" s="72">
        <v>0</v>
      </c>
      <c r="P104" s="72">
        <v>0</v>
      </c>
      <c r="Q104" s="72">
        <v>0</v>
      </c>
      <c r="R104" s="45"/>
      <c r="S104" s="85">
        <f t="shared" si="20"/>
        <v>1566.61</v>
      </c>
      <c r="T104" s="85">
        <f t="shared" si="21"/>
        <v>1578.0207819823261</v>
      </c>
      <c r="U104" s="85">
        <f t="shared" si="22"/>
        <v>1606.2208723811141</v>
      </c>
      <c r="V104" s="85">
        <f t="shared" si="23"/>
        <v>1652.2829621888075</v>
      </c>
    </row>
    <row r="105" spans="1:22" x14ac:dyDescent="0.25">
      <c r="A105" s="70" t="s">
        <v>190</v>
      </c>
      <c r="B105" s="70" t="s">
        <v>776</v>
      </c>
      <c r="C105" s="86">
        <v>15577.67</v>
      </c>
      <c r="D105" s="71">
        <v>15577.67</v>
      </c>
      <c r="E105" s="87" t="s">
        <v>677</v>
      </c>
      <c r="F105" s="87" t="s">
        <v>679</v>
      </c>
      <c r="G105" s="49">
        <v>0</v>
      </c>
      <c r="H105" s="49">
        <v>0</v>
      </c>
      <c r="I105" s="72">
        <f t="shared" si="19"/>
        <v>15577.67</v>
      </c>
      <c r="J105" s="72">
        <f t="shared" si="16"/>
        <v>15691.133718578731</v>
      </c>
      <c r="K105" s="72">
        <f t="shared" si="17"/>
        <v>15971.542819888238</v>
      </c>
      <c r="L105" s="72">
        <f t="shared" si="18"/>
        <v>16429.563663962137</v>
      </c>
      <c r="N105" s="72">
        <v>0</v>
      </c>
      <c r="O105" s="72">
        <v>0</v>
      </c>
      <c r="P105" s="72">
        <v>0</v>
      </c>
      <c r="Q105" s="72">
        <v>0</v>
      </c>
      <c r="R105" s="45"/>
      <c r="S105" s="85">
        <f t="shared" si="20"/>
        <v>15577.67</v>
      </c>
      <c r="T105" s="85">
        <f t="shared" si="21"/>
        <v>15691.133718578731</v>
      </c>
      <c r="U105" s="85">
        <f t="shared" si="22"/>
        <v>15971.542819888238</v>
      </c>
      <c r="V105" s="85">
        <f t="shared" si="23"/>
        <v>16429.563663962137</v>
      </c>
    </row>
    <row r="106" spans="1:22" x14ac:dyDescent="0.25">
      <c r="A106" s="70" t="s">
        <v>192</v>
      </c>
      <c r="B106" s="70" t="s">
        <v>777</v>
      </c>
      <c r="C106" s="86">
        <v>47.97</v>
      </c>
      <c r="D106" s="71">
        <v>47.97</v>
      </c>
      <c r="E106" s="87" t="s">
        <v>679</v>
      </c>
      <c r="F106" s="87" t="s">
        <v>679</v>
      </c>
      <c r="G106" s="49">
        <v>0</v>
      </c>
      <c r="H106" s="49">
        <v>0</v>
      </c>
      <c r="I106" s="72">
        <f t="shared" si="19"/>
        <v>47.97</v>
      </c>
      <c r="J106" s="72">
        <f t="shared" si="16"/>
        <v>47.97</v>
      </c>
      <c r="K106" s="72">
        <f t="shared" si="17"/>
        <v>47.97</v>
      </c>
      <c r="L106" s="72">
        <f t="shared" si="18"/>
        <v>47.97</v>
      </c>
      <c r="N106" s="72">
        <v>0</v>
      </c>
      <c r="O106" s="72">
        <v>0</v>
      </c>
      <c r="P106" s="72">
        <v>0</v>
      </c>
      <c r="Q106" s="72">
        <v>0</v>
      </c>
      <c r="R106" s="45"/>
      <c r="S106" s="85">
        <f t="shared" si="20"/>
        <v>47.97</v>
      </c>
      <c r="T106" s="85">
        <f t="shared" si="21"/>
        <v>47.97</v>
      </c>
      <c r="U106" s="85">
        <f t="shared" si="22"/>
        <v>47.97</v>
      </c>
      <c r="V106" s="85">
        <f t="shared" si="23"/>
        <v>47.97</v>
      </c>
    </row>
    <row r="107" spans="1:22" x14ac:dyDescent="0.25">
      <c r="A107" s="70" t="s">
        <v>194</v>
      </c>
      <c r="B107" s="70" t="s">
        <v>778</v>
      </c>
      <c r="C107" s="86">
        <v>20474.14</v>
      </c>
      <c r="D107" s="71">
        <v>20474.14</v>
      </c>
      <c r="E107" s="87" t="s">
        <v>677</v>
      </c>
      <c r="F107" s="87" t="s">
        <v>679</v>
      </c>
      <c r="G107" s="49">
        <v>0</v>
      </c>
      <c r="H107" s="49">
        <v>0</v>
      </c>
      <c r="I107" s="72">
        <f t="shared" si="19"/>
        <v>20474.14</v>
      </c>
      <c r="J107" s="72">
        <f t="shared" si="16"/>
        <v>20623.268339417995</v>
      </c>
      <c r="K107" s="72">
        <f t="shared" si="17"/>
        <v>20991.817371300494</v>
      </c>
      <c r="L107" s="72">
        <f t="shared" si="18"/>
        <v>21593.806172224329</v>
      </c>
      <c r="N107" s="72">
        <v>0</v>
      </c>
      <c r="O107" s="72">
        <v>0</v>
      </c>
      <c r="P107" s="72">
        <v>0</v>
      </c>
      <c r="Q107" s="72">
        <v>0</v>
      </c>
      <c r="R107" s="45"/>
      <c r="S107" s="85">
        <f t="shared" si="20"/>
        <v>20474.14</v>
      </c>
      <c r="T107" s="85">
        <f t="shared" si="21"/>
        <v>20623.268339417995</v>
      </c>
      <c r="U107" s="85">
        <f t="shared" si="22"/>
        <v>20991.817371300494</v>
      </c>
      <c r="V107" s="85">
        <f t="shared" si="23"/>
        <v>21593.806172224329</v>
      </c>
    </row>
    <row r="108" spans="1:22" x14ac:dyDescent="0.25">
      <c r="A108" s="70" t="s">
        <v>196</v>
      </c>
      <c r="B108" s="70" t="s">
        <v>779</v>
      </c>
      <c r="C108" s="86">
        <v>2852.31</v>
      </c>
      <c r="D108" s="71">
        <v>2852.31</v>
      </c>
      <c r="E108" s="87" t="s">
        <v>677</v>
      </c>
      <c r="F108" s="87" t="s">
        <v>679</v>
      </c>
      <c r="G108" s="49">
        <v>0</v>
      </c>
      <c r="H108" s="49">
        <v>0</v>
      </c>
      <c r="I108" s="72">
        <f t="shared" si="19"/>
        <v>2852.31</v>
      </c>
      <c r="J108" s="72">
        <f t="shared" si="16"/>
        <v>2873.0854881917062</v>
      </c>
      <c r="K108" s="72">
        <f t="shared" si="17"/>
        <v>2924.4290898828526</v>
      </c>
      <c r="L108" s="72">
        <f t="shared" si="18"/>
        <v>3008.293842041579</v>
      </c>
      <c r="N108" s="72">
        <v>0</v>
      </c>
      <c r="O108" s="72">
        <v>0</v>
      </c>
      <c r="P108" s="72">
        <v>0</v>
      </c>
      <c r="Q108" s="72">
        <v>0</v>
      </c>
      <c r="R108" s="45"/>
      <c r="S108" s="85">
        <f t="shared" si="20"/>
        <v>2852.31</v>
      </c>
      <c r="T108" s="85">
        <f t="shared" si="21"/>
        <v>2873.0854881917062</v>
      </c>
      <c r="U108" s="85">
        <f t="shared" si="22"/>
        <v>2924.4290898828526</v>
      </c>
      <c r="V108" s="85">
        <f t="shared" si="23"/>
        <v>3008.293842041579</v>
      </c>
    </row>
    <row r="109" spans="1:22" x14ac:dyDescent="0.25">
      <c r="A109" s="70" t="s">
        <v>197</v>
      </c>
      <c r="B109" s="70" t="s">
        <v>780</v>
      </c>
      <c r="C109" s="86">
        <v>3324.61</v>
      </c>
      <c r="D109" s="71">
        <v>3324.61</v>
      </c>
      <c r="E109" s="87" t="s">
        <v>677</v>
      </c>
      <c r="F109" s="87" t="s">
        <v>679</v>
      </c>
      <c r="G109" s="49">
        <v>0</v>
      </c>
      <c r="H109" s="49">
        <v>0</v>
      </c>
      <c r="I109" s="72">
        <f t="shared" si="19"/>
        <v>3324.61</v>
      </c>
      <c r="J109" s="72">
        <f t="shared" si="16"/>
        <v>3348.8255992150325</v>
      </c>
      <c r="K109" s="72">
        <f t="shared" si="17"/>
        <v>3408.6709356680835</v>
      </c>
      <c r="L109" s="72">
        <f t="shared" si="18"/>
        <v>3506.4224401239185</v>
      </c>
      <c r="N109" s="72">
        <v>0</v>
      </c>
      <c r="O109" s="72">
        <v>0</v>
      </c>
      <c r="P109" s="72">
        <v>0</v>
      </c>
      <c r="Q109" s="72">
        <v>0</v>
      </c>
      <c r="R109" s="45"/>
      <c r="S109" s="85">
        <f t="shared" si="20"/>
        <v>3324.61</v>
      </c>
      <c r="T109" s="85">
        <f t="shared" si="21"/>
        <v>3348.8255992150325</v>
      </c>
      <c r="U109" s="85">
        <f t="shared" si="22"/>
        <v>3408.6709356680835</v>
      </c>
      <c r="V109" s="85">
        <f t="shared" si="23"/>
        <v>3506.4224401239185</v>
      </c>
    </row>
    <row r="110" spans="1:22" x14ac:dyDescent="0.25">
      <c r="A110" s="70" t="s">
        <v>199</v>
      </c>
      <c r="B110" s="70" t="s">
        <v>781</v>
      </c>
      <c r="C110" s="86">
        <v>16419.86</v>
      </c>
      <c r="D110" s="71">
        <v>16419.86</v>
      </c>
      <c r="E110" s="87" t="s">
        <v>677</v>
      </c>
      <c r="F110" s="87" t="s">
        <v>679</v>
      </c>
      <c r="G110" s="49">
        <v>212</v>
      </c>
      <c r="H110" s="49">
        <v>0</v>
      </c>
      <c r="I110" s="72">
        <f t="shared" si="19"/>
        <v>16419.86</v>
      </c>
      <c r="J110" s="72">
        <f t="shared" si="16"/>
        <v>16539.45801267726</v>
      </c>
      <c r="K110" s="72">
        <f t="shared" si="17"/>
        <v>16835.02713092331</v>
      </c>
      <c r="L110" s="72">
        <f t="shared" si="18"/>
        <v>17317.810380072591</v>
      </c>
      <c r="N110" s="72">
        <v>-212</v>
      </c>
      <c r="O110" s="72">
        <v>-212</v>
      </c>
      <c r="P110" s="72">
        <v>-212</v>
      </c>
      <c r="Q110" s="72">
        <v>-212</v>
      </c>
      <c r="R110" s="45"/>
      <c r="S110" s="85">
        <f t="shared" si="20"/>
        <v>16207.86</v>
      </c>
      <c r="T110" s="85">
        <f t="shared" si="21"/>
        <v>16327.45801267726</v>
      </c>
      <c r="U110" s="85">
        <f t="shared" si="22"/>
        <v>16623.02713092331</v>
      </c>
      <c r="V110" s="85">
        <f t="shared" si="23"/>
        <v>17105.810380072591</v>
      </c>
    </row>
    <row r="111" spans="1:22" x14ac:dyDescent="0.25">
      <c r="A111" s="70" t="s">
        <v>201</v>
      </c>
      <c r="B111" s="70" t="s">
        <v>782</v>
      </c>
      <c r="C111" s="86">
        <v>8416.4599999999991</v>
      </c>
      <c r="D111" s="71">
        <v>8416.4599999999991</v>
      </c>
      <c r="E111" s="87" t="s">
        <v>677</v>
      </c>
      <c r="F111" s="87" t="s">
        <v>679</v>
      </c>
      <c r="G111" s="49">
        <v>0</v>
      </c>
      <c r="H111" s="49">
        <v>0</v>
      </c>
      <c r="I111" s="72">
        <f t="shared" si="19"/>
        <v>8416.4599999999991</v>
      </c>
      <c r="J111" s="72">
        <f t="shared" si="16"/>
        <v>8477.7633174325256</v>
      </c>
      <c r="K111" s="72">
        <f t="shared" si="17"/>
        <v>8629.2655629421188</v>
      </c>
      <c r="L111" s="72">
        <f t="shared" si="18"/>
        <v>8876.7296646540053</v>
      </c>
      <c r="N111" s="72">
        <v>0</v>
      </c>
      <c r="O111" s="72">
        <v>0</v>
      </c>
      <c r="P111" s="72">
        <v>0</v>
      </c>
      <c r="Q111" s="72">
        <v>0</v>
      </c>
      <c r="R111" s="45"/>
      <c r="S111" s="85">
        <f t="shared" si="20"/>
        <v>8416.4599999999991</v>
      </c>
      <c r="T111" s="85">
        <f t="shared" si="21"/>
        <v>8477.7633174325256</v>
      </c>
      <c r="U111" s="85">
        <f t="shared" si="22"/>
        <v>8629.2655629421188</v>
      </c>
      <c r="V111" s="85">
        <f t="shared" si="23"/>
        <v>8876.7296646540053</v>
      </c>
    </row>
    <row r="112" spans="1:22" x14ac:dyDescent="0.25">
      <c r="A112" s="70" t="s">
        <v>203</v>
      </c>
      <c r="B112" s="70" t="s">
        <v>783</v>
      </c>
      <c r="C112" s="86">
        <v>6993.21</v>
      </c>
      <c r="D112" s="71">
        <v>6993.21</v>
      </c>
      <c r="E112" s="87" t="s">
        <v>677</v>
      </c>
      <c r="F112" s="87" t="s">
        <v>679</v>
      </c>
      <c r="G112" s="49">
        <v>0</v>
      </c>
      <c r="H112" s="49">
        <v>0</v>
      </c>
      <c r="I112" s="72">
        <f t="shared" si="19"/>
        <v>6993.21</v>
      </c>
      <c r="J112" s="72">
        <f t="shared" si="16"/>
        <v>7044.1467326051943</v>
      </c>
      <c r="K112" s="72">
        <f t="shared" si="17"/>
        <v>7170.0294693282513</v>
      </c>
      <c r="L112" s="72">
        <f t="shared" si="18"/>
        <v>7375.6466089252535</v>
      </c>
      <c r="N112" s="72">
        <v>0</v>
      </c>
      <c r="O112" s="72">
        <v>0</v>
      </c>
      <c r="P112" s="72">
        <v>0</v>
      </c>
      <c r="Q112" s="72">
        <v>0</v>
      </c>
      <c r="R112" s="45"/>
      <c r="S112" s="85">
        <f t="shared" si="20"/>
        <v>6993.21</v>
      </c>
      <c r="T112" s="85">
        <f t="shared" si="21"/>
        <v>7044.1467326051943</v>
      </c>
      <c r="U112" s="85">
        <f t="shared" si="22"/>
        <v>7170.0294693282513</v>
      </c>
      <c r="V112" s="85">
        <f t="shared" si="23"/>
        <v>7375.6466089252535</v>
      </c>
    </row>
    <row r="113" spans="1:22" x14ac:dyDescent="0.25">
      <c r="A113" s="70" t="s">
        <v>205</v>
      </c>
      <c r="B113" s="70" t="s">
        <v>784</v>
      </c>
      <c r="C113" s="86">
        <v>20521.95</v>
      </c>
      <c r="D113" s="71">
        <v>20521.95</v>
      </c>
      <c r="E113" s="87" t="s">
        <v>677</v>
      </c>
      <c r="F113" s="87" t="s">
        <v>679</v>
      </c>
      <c r="G113" s="49">
        <v>0</v>
      </c>
      <c r="H113" s="49">
        <v>0</v>
      </c>
      <c r="I113" s="72">
        <f t="shared" si="19"/>
        <v>20521.95</v>
      </c>
      <c r="J113" s="72">
        <f t="shared" si="16"/>
        <v>20671.426575090292</v>
      </c>
      <c r="K113" s="72">
        <f t="shared" si="17"/>
        <v>21040.836220860081</v>
      </c>
      <c r="L113" s="72">
        <f t="shared" si="18"/>
        <v>21644.230750404124</v>
      </c>
      <c r="N113" s="72">
        <v>0</v>
      </c>
      <c r="O113" s="72">
        <v>0</v>
      </c>
      <c r="P113" s="72">
        <v>0</v>
      </c>
      <c r="Q113" s="72">
        <v>0</v>
      </c>
      <c r="R113" s="45"/>
      <c r="S113" s="85">
        <f t="shared" si="20"/>
        <v>20521.95</v>
      </c>
      <c r="T113" s="85">
        <f t="shared" si="21"/>
        <v>20671.426575090292</v>
      </c>
      <c r="U113" s="85">
        <f t="shared" si="22"/>
        <v>21040.836220860081</v>
      </c>
      <c r="V113" s="85">
        <f t="shared" si="23"/>
        <v>21644.230750404124</v>
      </c>
    </row>
    <row r="114" spans="1:22" x14ac:dyDescent="0.25">
      <c r="A114" s="70" t="s">
        <v>207</v>
      </c>
      <c r="B114" s="70" t="s">
        <v>785</v>
      </c>
      <c r="C114" s="86">
        <v>9622.9</v>
      </c>
      <c r="D114" s="71">
        <v>9622.9</v>
      </c>
      <c r="E114" s="87" t="s">
        <v>677</v>
      </c>
      <c r="F114" s="87" t="s">
        <v>679</v>
      </c>
      <c r="G114" s="49">
        <v>0</v>
      </c>
      <c r="H114" s="49">
        <v>0</v>
      </c>
      <c r="I114" s="72">
        <f t="shared" si="19"/>
        <v>9622.9</v>
      </c>
      <c r="J114" s="72">
        <f t="shared" si="16"/>
        <v>9692.9907143052369</v>
      </c>
      <c r="K114" s="72">
        <f t="shared" si="17"/>
        <v>9866.2097349284286</v>
      </c>
      <c r="L114" s="72">
        <f t="shared" si="18"/>
        <v>10149.14606497257</v>
      </c>
      <c r="N114" s="72">
        <v>0</v>
      </c>
      <c r="O114" s="72">
        <v>0</v>
      </c>
      <c r="P114" s="72">
        <v>0</v>
      </c>
      <c r="Q114" s="72">
        <v>0</v>
      </c>
      <c r="R114" s="45"/>
      <c r="S114" s="85">
        <f t="shared" si="20"/>
        <v>9622.9</v>
      </c>
      <c r="T114" s="85">
        <f t="shared" si="21"/>
        <v>9692.9907143052369</v>
      </c>
      <c r="U114" s="85">
        <f t="shared" si="22"/>
        <v>9866.2097349284286</v>
      </c>
      <c r="V114" s="85">
        <f t="shared" si="23"/>
        <v>10149.14606497257</v>
      </c>
    </row>
    <row r="115" spans="1:22" x14ac:dyDescent="0.25">
      <c r="A115" s="70" t="s">
        <v>209</v>
      </c>
      <c r="B115" s="70" t="s">
        <v>786</v>
      </c>
      <c r="C115" s="86">
        <v>29749.19</v>
      </c>
      <c r="D115" s="71">
        <v>29749.19</v>
      </c>
      <c r="E115" s="87" t="s">
        <v>677</v>
      </c>
      <c r="F115" s="87" t="s">
        <v>679</v>
      </c>
      <c r="G115" s="49">
        <v>0</v>
      </c>
      <c r="H115" s="49">
        <v>0</v>
      </c>
      <c r="I115" s="72">
        <f t="shared" si="19"/>
        <v>29749.19</v>
      </c>
      <c r="J115" s="72">
        <f t="shared" si="16"/>
        <v>29965.875404306622</v>
      </c>
      <c r="K115" s="72">
        <f t="shared" si="17"/>
        <v>30501.381910259424</v>
      </c>
      <c r="L115" s="72">
        <f t="shared" si="18"/>
        <v>31376.079417288063</v>
      </c>
      <c r="N115" s="72">
        <v>0</v>
      </c>
      <c r="O115" s="72">
        <v>0</v>
      </c>
      <c r="P115" s="72">
        <v>0</v>
      </c>
      <c r="Q115" s="72">
        <v>0</v>
      </c>
      <c r="R115" s="45"/>
      <c r="S115" s="85">
        <f t="shared" si="20"/>
        <v>29749.19</v>
      </c>
      <c r="T115" s="85">
        <f t="shared" si="21"/>
        <v>29965.875404306622</v>
      </c>
      <c r="U115" s="85">
        <f t="shared" si="22"/>
        <v>30501.381910259424</v>
      </c>
      <c r="V115" s="85">
        <f t="shared" si="23"/>
        <v>31376.079417288063</v>
      </c>
    </row>
    <row r="116" spans="1:22" x14ac:dyDescent="0.25">
      <c r="A116" s="70" t="s">
        <v>211</v>
      </c>
      <c r="B116" s="70" t="s">
        <v>787</v>
      </c>
      <c r="C116" s="86">
        <v>27271.1</v>
      </c>
      <c r="D116" s="71">
        <v>27271.1</v>
      </c>
      <c r="E116" s="87" t="s">
        <v>677</v>
      </c>
      <c r="F116" s="87" t="s">
        <v>679</v>
      </c>
      <c r="G116" s="49">
        <v>0</v>
      </c>
      <c r="H116" s="49">
        <v>0</v>
      </c>
      <c r="I116" s="72">
        <f t="shared" si="19"/>
        <v>27271.1</v>
      </c>
      <c r="J116" s="72">
        <f t="shared" si="16"/>
        <v>27469.735637790014</v>
      </c>
      <c r="K116" s="72">
        <f t="shared" si="17"/>
        <v>27960.634767295371</v>
      </c>
      <c r="L116" s="72">
        <f t="shared" si="18"/>
        <v>28762.470487324343</v>
      </c>
      <c r="N116" s="72">
        <v>0</v>
      </c>
      <c r="O116" s="72">
        <v>0</v>
      </c>
      <c r="P116" s="72">
        <v>0</v>
      </c>
      <c r="Q116" s="72">
        <v>0</v>
      </c>
      <c r="R116" s="45"/>
      <c r="S116" s="85">
        <f t="shared" si="20"/>
        <v>27271.1</v>
      </c>
      <c r="T116" s="85">
        <f t="shared" si="21"/>
        <v>27469.735637790014</v>
      </c>
      <c r="U116" s="85">
        <f t="shared" si="22"/>
        <v>27960.634767295371</v>
      </c>
      <c r="V116" s="85">
        <f t="shared" si="23"/>
        <v>28762.470487324343</v>
      </c>
    </row>
    <row r="117" spans="1:22" x14ac:dyDescent="0.25">
      <c r="A117" s="70" t="s">
        <v>213</v>
      </c>
      <c r="B117" s="70" t="s">
        <v>788</v>
      </c>
      <c r="C117" s="86">
        <v>22108.83</v>
      </c>
      <c r="D117" s="71">
        <v>22108.83</v>
      </c>
      <c r="E117" s="87" t="s">
        <v>677</v>
      </c>
      <c r="F117" s="87" t="s">
        <v>679</v>
      </c>
      <c r="G117" s="49">
        <v>0</v>
      </c>
      <c r="H117" s="49">
        <v>0</v>
      </c>
      <c r="I117" s="72">
        <f t="shared" si="19"/>
        <v>22108.83</v>
      </c>
      <c r="J117" s="72">
        <f t="shared" si="16"/>
        <v>22269.864998509085</v>
      </c>
      <c r="K117" s="72">
        <f t="shared" si="17"/>
        <v>22667.839609044851</v>
      </c>
      <c r="L117" s="72">
        <f t="shared" si="18"/>
        <v>23317.892214992105</v>
      </c>
      <c r="N117" s="72">
        <v>0</v>
      </c>
      <c r="O117" s="72">
        <v>0</v>
      </c>
      <c r="P117" s="72">
        <v>0</v>
      </c>
      <c r="Q117" s="72">
        <v>0</v>
      </c>
      <c r="R117" s="45"/>
      <c r="S117" s="85">
        <f t="shared" si="20"/>
        <v>22108.83</v>
      </c>
      <c r="T117" s="85">
        <f t="shared" si="21"/>
        <v>22269.864998509085</v>
      </c>
      <c r="U117" s="85">
        <f t="shared" si="22"/>
        <v>22667.839609044851</v>
      </c>
      <c r="V117" s="85">
        <f t="shared" si="23"/>
        <v>23317.892214992105</v>
      </c>
    </row>
    <row r="118" spans="1:22" x14ac:dyDescent="0.25">
      <c r="A118" s="75" t="s">
        <v>789</v>
      </c>
      <c r="B118" s="53" t="s">
        <v>790</v>
      </c>
      <c r="C118" s="86">
        <v>295.58</v>
      </c>
      <c r="D118" s="71">
        <v>295.58</v>
      </c>
      <c r="E118" s="87" t="s">
        <v>677</v>
      </c>
      <c r="F118" s="87" t="s">
        <v>679</v>
      </c>
      <c r="G118" s="49">
        <v>0</v>
      </c>
      <c r="H118" s="49">
        <v>0</v>
      </c>
      <c r="I118" s="72">
        <f t="shared" si="19"/>
        <v>295.58</v>
      </c>
      <c r="J118" s="72">
        <f t="shared" si="16"/>
        <v>297.73292825804504</v>
      </c>
      <c r="K118" s="72">
        <f t="shared" si="17"/>
        <v>303.05357776243591</v>
      </c>
      <c r="L118" s="72">
        <f t="shared" si="18"/>
        <v>311.74433838911261</v>
      </c>
      <c r="N118" s="72">
        <v>0</v>
      </c>
      <c r="O118" s="72">
        <v>0</v>
      </c>
      <c r="P118" s="72">
        <v>0</v>
      </c>
      <c r="Q118" s="72">
        <v>0</v>
      </c>
      <c r="R118" s="45"/>
      <c r="S118" s="85">
        <f t="shared" si="20"/>
        <v>295.58</v>
      </c>
      <c r="T118" s="85">
        <f t="shared" si="21"/>
        <v>297.73292825804504</v>
      </c>
      <c r="U118" s="85">
        <f t="shared" si="22"/>
        <v>303.05357776243591</v>
      </c>
      <c r="V118" s="85">
        <f t="shared" si="23"/>
        <v>311.74433838911261</v>
      </c>
    </row>
    <row r="119" spans="1:22" x14ac:dyDescent="0.25">
      <c r="A119" s="76" t="s">
        <v>791</v>
      </c>
      <c r="B119" s="53" t="s">
        <v>792</v>
      </c>
      <c r="C119" s="86">
        <v>490.18</v>
      </c>
      <c r="D119" s="71">
        <v>0</v>
      </c>
      <c r="E119" s="87" t="s">
        <v>677</v>
      </c>
      <c r="F119" s="87" t="s">
        <v>679</v>
      </c>
      <c r="G119" s="49">
        <v>0</v>
      </c>
      <c r="H119" s="49">
        <v>0</v>
      </c>
      <c r="I119" s="72">
        <f t="shared" si="19"/>
        <v>0</v>
      </c>
      <c r="J119" s="72">
        <f t="shared" si="16"/>
        <v>0</v>
      </c>
      <c r="K119" s="72">
        <f t="shared" si="17"/>
        <v>0</v>
      </c>
      <c r="L119" s="72">
        <f t="shared" si="18"/>
        <v>0</v>
      </c>
      <c r="N119" s="72">
        <v>0</v>
      </c>
      <c r="O119" s="72">
        <v>0</v>
      </c>
      <c r="P119" s="72">
        <v>0</v>
      </c>
      <c r="Q119" s="72">
        <v>0</v>
      </c>
      <c r="R119" s="45"/>
      <c r="S119" s="85">
        <f t="shared" si="20"/>
        <v>0</v>
      </c>
      <c r="T119" s="85">
        <f t="shared" si="21"/>
        <v>0</v>
      </c>
      <c r="U119" s="85">
        <f t="shared" si="22"/>
        <v>0</v>
      </c>
      <c r="V119" s="85">
        <f t="shared" si="23"/>
        <v>0</v>
      </c>
    </row>
    <row r="120" spans="1:22" x14ac:dyDescent="0.25">
      <c r="A120" s="77" t="s">
        <v>793</v>
      </c>
      <c r="B120" s="53" t="s">
        <v>794</v>
      </c>
      <c r="C120" s="86">
        <v>168.9</v>
      </c>
      <c r="D120" s="71">
        <v>168.9</v>
      </c>
      <c r="E120" s="87" t="s">
        <v>677</v>
      </c>
      <c r="F120" s="87" t="s">
        <v>679</v>
      </c>
      <c r="G120" s="49">
        <v>0</v>
      </c>
      <c r="H120" s="49">
        <v>0</v>
      </c>
      <c r="I120" s="72">
        <f t="shared" si="19"/>
        <v>168.9</v>
      </c>
      <c r="J120" s="72">
        <f t="shared" si="16"/>
        <v>170.13022390819344</v>
      </c>
      <c r="K120" s="72">
        <f t="shared" si="17"/>
        <v>173.17054362296309</v>
      </c>
      <c r="L120" s="72">
        <f t="shared" si="18"/>
        <v>178.1366085456429</v>
      </c>
      <c r="N120" s="72">
        <v>0</v>
      </c>
      <c r="O120" s="72">
        <v>0</v>
      </c>
      <c r="P120" s="72">
        <v>0</v>
      </c>
      <c r="Q120" s="72">
        <v>0</v>
      </c>
      <c r="R120" s="45"/>
      <c r="S120" s="85">
        <f t="shared" si="20"/>
        <v>168.9</v>
      </c>
      <c r="T120" s="85">
        <f t="shared" si="21"/>
        <v>170.13022390819344</v>
      </c>
      <c r="U120" s="85">
        <f t="shared" si="22"/>
        <v>173.17054362296309</v>
      </c>
      <c r="V120" s="85">
        <f t="shared" si="23"/>
        <v>178.1366085456429</v>
      </c>
    </row>
    <row r="121" spans="1:22" x14ac:dyDescent="0.25">
      <c r="A121" s="77" t="s">
        <v>795</v>
      </c>
      <c r="B121" s="53" t="s">
        <v>796</v>
      </c>
      <c r="C121" s="86">
        <v>164.2</v>
      </c>
      <c r="D121" s="71">
        <v>164.2</v>
      </c>
      <c r="E121" s="87" t="s">
        <v>677</v>
      </c>
      <c r="F121" s="87" t="s">
        <v>679</v>
      </c>
      <c r="G121" s="49">
        <v>0</v>
      </c>
      <c r="H121" s="49">
        <v>0</v>
      </c>
      <c r="I121" s="72">
        <f t="shared" si="19"/>
        <v>164.2</v>
      </c>
      <c r="J121" s="72">
        <f t="shared" si="16"/>
        <v>165.39599032401043</v>
      </c>
      <c r="K121" s="72">
        <f t="shared" si="17"/>
        <v>168.35170670746322</v>
      </c>
      <c r="L121" s="72">
        <f t="shared" si="18"/>
        <v>173.17958036231238</v>
      </c>
      <c r="N121" s="72">
        <v>0</v>
      </c>
      <c r="O121" s="72">
        <v>0</v>
      </c>
      <c r="P121" s="72">
        <v>0</v>
      </c>
      <c r="Q121" s="72">
        <v>0</v>
      </c>
      <c r="R121" s="45"/>
      <c r="S121" s="85">
        <f t="shared" si="20"/>
        <v>164.2</v>
      </c>
      <c r="T121" s="85">
        <f t="shared" si="21"/>
        <v>165.39599032401043</v>
      </c>
      <c r="U121" s="85">
        <f t="shared" si="22"/>
        <v>168.35170670746322</v>
      </c>
      <c r="V121" s="85">
        <f t="shared" si="23"/>
        <v>173.17958036231238</v>
      </c>
    </row>
    <row r="122" spans="1:22" x14ac:dyDescent="0.25">
      <c r="A122" s="70" t="s">
        <v>797</v>
      </c>
      <c r="B122" s="70" t="s">
        <v>798</v>
      </c>
      <c r="C122" s="86">
        <v>327.9</v>
      </c>
      <c r="D122" s="71">
        <v>327.9</v>
      </c>
      <c r="E122" s="87" t="s">
        <v>677</v>
      </c>
      <c r="F122" s="87" t="s">
        <v>679</v>
      </c>
      <c r="G122" s="49">
        <v>0</v>
      </c>
      <c r="H122" s="49">
        <v>0</v>
      </c>
      <c r="I122" s="72">
        <f t="shared" si="19"/>
        <v>327.9</v>
      </c>
      <c r="J122" s="72">
        <f t="shared" si="16"/>
        <v>330.28833877736304</v>
      </c>
      <c r="K122" s="72">
        <f t="shared" si="17"/>
        <v>336.1907711898732</v>
      </c>
      <c r="L122" s="72">
        <f t="shared" si="18"/>
        <v>345.83181730086613</v>
      </c>
      <c r="N122" s="72">
        <v>0</v>
      </c>
      <c r="O122" s="72">
        <v>0</v>
      </c>
      <c r="P122" s="72">
        <v>0</v>
      </c>
      <c r="Q122" s="72">
        <v>0</v>
      </c>
      <c r="R122" s="45"/>
      <c r="S122" s="85">
        <f t="shared" si="20"/>
        <v>327.9</v>
      </c>
      <c r="T122" s="85">
        <f t="shared" si="21"/>
        <v>330.28833877736304</v>
      </c>
      <c r="U122" s="85">
        <f t="shared" si="22"/>
        <v>336.1907711898732</v>
      </c>
      <c r="V122" s="85">
        <f t="shared" si="23"/>
        <v>345.83181730086613</v>
      </c>
    </row>
    <row r="123" spans="1:22" x14ac:dyDescent="0.25">
      <c r="A123" s="70" t="s">
        <v>799</v>
      </c>
      <c r="B123" s="70" t="s">
        <v>800</v>
      </c>
      <c r="C123" s="86">
        <v>150</v>
      </c>
      <c r="D123" s="71">
        <v>150</v>
      </c>
      <c r="E123" s="87" t="s">
        <v>677</v>
      </c>
      <c r="F123" s="87" t="s">
        <v>679</v>
      </c>
      <c r="G123" s="49">
        <v>0</v>
      </c>
      <c r="H123" s="49">
        <v>0</v>
      </c>
      <c r="I123" s="72">
        <f t="shared" si="19"/>
        <v>150</v>
      </c>
      <c r="J123" s="72">
        <f t="shared" si="16"/>
        <v>151.09256119732987</v>
      </c>
      <c r="K123" s="72">
        <f t="shared" si="17"/>
        <v>153.79266751595301</v>
      </c>
      <c r="L123" s="72">
        <f t="shared" si="18"/>
        <v>158.20302712756919</v>
      </c>
      <c r="N123" s="72">
        <v>0</v>
      </c>
      <c r="O123" s="72">
        <v>0</v>
      </c>
      <c r="P123" s="72">
        <v>0</v>
      </c>
      <c r="Q123" s="72">
        <v>0</v>
      </c>
      <c r="R123" s="45"/>
      <c r="S123" s="85">
        <f t="shared" si="20"/>
        <v>150</v>
      </c>
      <c r="T123" s="85">
        <f t="shared" si="21"/>
        <v>151.09256119732987</v>
      </c>
      <c r="U123" s="85">
        <f t="shared" si="22"/>
        <v>153.79266751595301</v>
      </c>
      <c r="V123" s="85">
        <f t="shared" si="23"/>
        <v>158.20302712756919</v>
      </c>
    </row>
    <row r="124" spans="1:22" x14ac:dyDescent="0.25">
      <c r="A124" s="70" t="s">
        <v>215</v>
      </c>
      <c r="B124" s="70" t="s">
        <v>801</v>
      </c>
      <c r="C124" s="86">
        <v>5081.0200000000004</v>
      </c>
      <c r="D124" s="71">
        <v>5081.0200000000004</v>
      </c>
      <c r="E124" s="87" t="s">
        <v>677</v>
      </c>
      <c r="F124" s="87" t="s">
        <v>679</v>
      </c>
      <c r="G124" s="49">
        <v>0</v>
      </c>
      <c r="H124" s="49">
        <v>0</v>
      </c>
      <c r="I124" s="72">
        <f t="shared" si="19"/>
        <v>5081.0200000000004</v>
      </c>
      <c r="J124" s="72">
        <f t="shared" si="16"/>
        <v>5118.0288352990474</v>
      </c>
      <c r="K124" s="72">
        <f t="shared" si="17"/>
        <v>5209.4907966793844</v>
      </c>
      <c r="L124" s="72">
        <f t="shared" si="18"/>
        <v>5358.8849659714779</v>
      </c>
      <c r="N124" s="72">
        <v>0</v>
      </c>
      <c r="O124" s="72">
        <v>0</v>
      </c>
      <c r="P124" s="72">
        <v>0</v>
      </c>
      <c r="Q124" s="72">
        <v>0</v>
      </c>
      <c r="R124" s="45"/>
      <c r="S124" s="85">
        <f t="shared" si="20"/>
        <v>5081.0200000000004</v>
      </c>
      <c r="T124" s="85">
        <f t="shared" si="21"/>
        <v>5118.0288352990474</v>
      </c>
      <c r="U124" s="85">
        <f t="shared" si="22"/>
        <v>5209.4907966793844</v>
      </c>
      <c r="V124" s="85">
        <f t="shared" si="23"/>
        <v>5358.8849659714779</v>
      </c>
    </row>
    <row r="125" spans="1:22" x14ac:dyDescent="0.25">
      <c r="A125" s="70" t="s">
        <v>217</v>
      </c>
      <c r="B125" s="70" t="s">
        <v>802</v>
      </c>
      <c r="C125" s="86">
        <v>3834.63</v>
      </c>
      <c r="D125" s="71">
        <v>3834.63</v>
      </c>
      <c r="E125" s="87" t="s">
        <v>677</v>
      </c>
      <c r="F125" s="87" t="s">
        <v>679</v>
      </c>
      <c r="G125" s="49">
        <v>0</v>
      </c>
      <c r="H125" s="49">
        <v>0</v>
      </c>
      <c r="I125" s="72">
        <f t="shared" si="19"/>
        <v>3834.63</v>
      </c>
      <c r="J125" s="72">
        <f t="shared" si="16"/>
        <v>3862.5604529607804</v>
      </c>
      <c r="K125" s="72">
        <f t="shared" si="17"/>
        <v>3931.5865109113261</v>
      </c>
      <c r="L125" s="72">
        <f t="shared" si="18"/>
        <v>4044.3338260946043</v>
      </c>
      <c r="N125" s="72">
        <v>0</v>
      </c>
      <c r="O125" s="72">
        <v>0</v>
      </c>
      <c r="P125" s="72">
        <v>0</v>
      </c>
      <c r="Q125" s="72">
        <v>0</v>
      </c>
      <c r="R125" s="45"/>
      <c r="S125" s="85">
        <f t="shared" si="20"/>
        <v>3834.63</v>
      </c>
      <c r="T125" s="85">
        <f t="shared" si="21"/>
        <v>3862.5604529607804</v>
      </c>
      <c r="U125" s="85">
        <f t="shared" si="22"/>
        <v>3931.5865109113261</v>
      </c>
      <c r="V125" s="85">
        <f t="shared" si="23"/>
        <v>4044.3338260946043</v>
      </c>
    </row>
    <row r="126" spans="1:22" x14ac:dyDescent="0.25">
      <c r="A126" s="70" t="s">
        <v>219</v>
      </c>
      <c r="B126" s="70" t="s">
        <v>803</v>
      </c>
      <c r="C126" s="86">
        <v>5854.94</v>
      </c>
      <c r="D126" s="71">
        <v>5925.91</v>
      </c>
      <c r="E126" s="87" t="s">
        <v>677</v>
      </c>
      <c r="F126" s="87" t="s">
        <v>679</v>
      </c>
      <c r="G126" s="49">
        <v>0</v>
      </c>
      <c r="H126" s="49">
        <v>0</v>
      </c>
      <c r="I126" s="72">
        <f t="shared" si="19"/>
        <v>5925.91</v>
      </c>
      <c r="J126" s="72">
        <f t="shared" si="16"/>
        <v>5969.0727954991271</v>
      </c>
      <c r="K126" s="72">
        <f t="shared" si="17"/>
        <v>6075.7433757297413</v>
      </c>
      <c r="L126" s="72">
        <f t="shared" si="18"/>
        <v>6249.9793365702235</v>
      </c>
      <c r="N126" s="72">
        <v>0</v>
      </c>
      <c r="O126" s="72">
        <v>0</v>
      </c>
      <c r="P126" s="72">
        <v>0</v>
      </c>
      <c r="Q126" s="72">
        <v>0</v>
      </c>
      <c r="R126" s="45"/>
      <c r="S126" s="85">
        <f t="shared" si="20"/>
        <v>5925.91</v>
      </c>
      <c r="T126" s="85">
        <f t="shared" si="21"/>
        <v>5969.0727954991271</v>
      </c>
      <c r="U126" s="85">
        <f t="shared" si="22"/>
        <v>6075.7433757297413</v>
      </c>
      <c r="V126" s="85">
        <f t="shared" si="23"/>
        <v>6249.9793365702235</v>
      </c>
    </row>
    <row r="127" spans="1:22" x14ac:dyDescent="0.25">
      <c r="A127" s="76" t="s">
        <v>221</v>
      </c>
      <c r="B127" s="53" t="s">
        <v>804</v>
      </c>
      <c r="C127" s="86">
        <v>11201.52</v>
      </c>
      <c r="D127" s="71">
        <v>11201.52</v>
      </c>
      <c r="E127" s="87" t="s">
        <v>679</v>
      </c>
      <c r="F127" s="87" t="s">
        <v>679</v>
      </c>
      <c r="G127" s="49">
        <v>0</v>
      </c>
      <c r="H127" s="49">
        <v>0</v>
      </c>
      <c r="I127" s="72">
        <f t="shared" si="19"/>
        <v>11201.52</v>
      </c>
      <c r="J127" s="72">
        <f t="shared" si="16"/>
        <v>11201.52</v>
      </c>
      <c r="K127" s="72">
        <f t="shared" si="17"/>
        <v>11201.52</v>
      </c>
      <c r="L127" s="72">
        <f t="shared" si="18"/>
        <v>11201.52</v>
      </c>
      <c r="N127" s="72">
        <v>0</v>
      </c>
      <c r="O127" s="72">
        <v>0</v>
      </c>
      <c r="P127" s="72">
        <v>0</v>
      </c>
      <c r="Q127" s="72">
        <v>0</v>
      </c>
      <c r="R127" s="45"/>
      <c r="S127" s="85">
        <f t="shared" si="20"/>
        <v>11201.52</v>
      </c>
      <c r="T127" s="85">
        <f t="shared" si="21"/>
        <v>11201.52</v>
      </c>
      <c r="U127" s="85">
        <f t="shared" si="22"/>
        <v>11201.52</v>
      </c>
      <c r="V127" s="85">
        <f t="shared" si="23"/>
        <v>11201.52</v>
      </c>
    </row>
    <row r="128" spans="1:22" x14ac:dyDescent="0.25">
      <c r="A128" s="70" t="s">
        <v>223</v>
      </c>
      <c r="B128" s="70" t="s">
        <v>805</v>
      </c>
      <c r="C128" s="86">
        <v>9770.9699999999993</v>
      </c>
      <c r="D128" s="71">
        <v>9770.9699999999993</v>
      </c>
      <c r="E128" s="87" t="s">
        <v>679</v>
      </c>
      <c r="F128" s="87" t="s">
        <v>681</v>
      </c>
      <c r="G128" s="49">
        <v>0</v>
      </c>
      <c r="H128" s="49">
        <v>0</v>
      </c>
      <c r="I128" s="72">
        <f t="shared" si="19"/>
        <v>9770.9699999999993</v>
      </c>
      <c r="J128" s="72">
        <f t="shared" si="16"/>
        <v>9770.9699999999993</v>
      </c>
      <c r="K128" s="72">
        <f t="shared" si="17"/>
        <v>9770.9699999999993</v>
      </c>
      <c r="L128" s="72">
        <f t="shared" si="18"/>
        <v>9770.9699999999993</v>
      </c>
      <c r="N128" s="72">
        <v>0</v>
      </c>
      <c r="O128" s="72">
        <v>0</v>
      </c>
      <c r="P128" s="72">
        <v>0</v>
      </c>
      <c r="Q128" s="72">
        <v>0</v>
      </c>
      <c r="R128" s="45"/>
      <c r="S128" s="85">
        <f t="shared" si="20"/>
        <v>9770.9699999999993</v>
      </c>
      <c r="T128" s="85">
        <f t="shared" si="21"/>
        <v>9770.9699999999993</v>
      </c>
      <c r="U128" s="85">
        <f t="shared" si="22"/>
        <v>9770.9699999999993</v>
      </c>
      <c r="V128" s="85">
        <f t="shared" si="23"/>
        <v>9770.9699999999993</v>
      </c>
    </row>
    <row r="129" spans="1:22" x14ac:dyDescent="0.25">
      <c r="A129" s="70" t="s">
        <v>806</v>
      </c>
      <c r="B129" s="70" t="s">
        <v>807</v>
      </c>
      <c r="C129" s="86">
        <v>70.97</v>
      </c>
      <c r="D129" s="71">
        <v>0</v>
      </c>
      <c r="E129" s="87" t="s">
        <v>677</v>
      </c>
      <c r="F129" s="87" t="s">
        <v>679</v>
      </c>
      <c r="G129" s="49">
        <v>0</v>
      </c>
      <c r="H129" s="49">
        <v>0</v>
      </c>
      <c r="I129" s="72">
        <f t="shared" si="19"/>
        <v>0</v>
      </c>
      <c r="J129" s="72">
        <f t="shared" si="16"/>
        <v>0</v>
      </c>
      <c r="K129" s="72">
        <f t="shared" si="17"/>
        <v>0</v>
      </c>
      <c r="L129" s="72">
        <f t="shared" si="18"/>
        <v>0</v>
      </c>
      <c r="N129" s="72">
        <v>0</v>
      </c>
      <c r="O129" s="72">
        <v>0</v>
      </c>
      <c r="P129" s="72">
        <v>0</v>
      </c>
      <c r="Q129" s="72">
        <v>0</v>
      </c>
      <c r="R129" s="45"/>
      <c r="S129" s="85">
        <f t="shared" si="20"/>
        <v>0</v>
      </c>
      <c r="T129" s="85">
        <f t="shared" si="21"/>
        <v>0</v>
      </c>
      <c r="U129" s="85">
        <f t="shared" si="22"/>
        <v>0</v>
      </c>
      <c r="V129" s="85">
        <f t="shared" si="23"/>
        <v>0</v>
      </c>
    </row>
    <row r="130" spans="1:22" x14ac:dyDescent="0.25">
      <c r="A130" s="70" t="s">
        <v>225</v>
      </c>
      <c r="B130" s="70" t="s">
        <v>808</v>
      </c>
      <c r="C130" s="86">
        <v>32.9</v>
      </c>
      <c r="D130" s="71">
        <v>32.9</v>
      </c>
      <c r="E130" s="87" t="s">
        <v>677</v>
      </c>
      <c r="F130" s="87" t="s">
        <v>679</v>
      </c>
      <c r="G130" s="49">
        <v>0</v>
      </c>
      <c r="H130" s="49">
        <v>33</v>
      </c>
      <c r="I130" s="72">
        <f t="shared" si="19"/>
        <v>32.9</v>
      </c>
      <c r="J130" s="72">
        <f t="shared" si="16"/>
        <v>33.139635089281015</v>
      </c>
      <c r="K130" s="72">
        <f t="shared" si="17"/>
        <v>33.731858408499022</v>
      </c>
      <c r="L130" s="72">
        <f t="shared" si="18"/>
        <v>34.699197283313502</v>
      </c>
      <c r="N130" s="72">
        <v>33</v>
      </c>
      <c r="O130" s="72">
        <v>33</v>
      </c>
      <c r="P130" s="72">
        <v>33</v>
      </c>
      <c r="Q130" s="72">
        <v>33</v>
      </c>
      <c r="R130" s="45"/>
      <c r="S130" s="85">
        <f t="shared" si="20"/>
        <v>65.900000000000006</v>
      </c>
      <c r="T130" s="85">
        <f t="shared" si="21"/>
        <v>66.139635089281015</v>
      </c>
      <c r="U130" s="85">
        <f t="shared" si="22"/>
        <v>66.731858408499022</v>
      </c>
      <c r="V130" s="85">
        <f t="shared" si="23"/>
        <v>67.699197283313509</v>
      </c>
    </row>
    <row r="131" spans="1:22" x14ac:dyDescent="0.25">
      <c r="A131" s="70" t="s">
        <v>227</v>
      </c>
      <c r="B131" s="70" t="s">
        <v>809</v>
      </c>
      <c r="C131" s="86">
        <v>107.94</v>
      </c>
      <c r="D131" s="71">
        <v>107.94</v>
      </c>
      <c r="E131" s="87" t="s">
        <v>677</v>
      </c>
      <c r="F131" s="87" t="s">
        <v>679</v>
      </c>
      <c r="G131" s="49">
        <v>0</v>
      </c>
      <c r="H131" s="49">
        <v>0</v>
      </c>
      <c r="I131" s="72">
        <f t="shared" si="19"/>
        <v>107.94</v>
      </c>
      <c r="J131" s="72">
        <f t="shared" si="16"/>
        <v>108.72620703759857</v>
      </c>
      <c r="K131" s="72">
        <f t="shared" si="17"/>
        <v>110.66920354447979</v>
      </c>
      <c r="L131" s="72">
        <f t="shared" si="18"/>
        <v>113.84289832099878</v>
      </c>
      <c r="N131" s="72">
        <v>0</v>
      </c>
      <c r="O131" s="72">
        <v>0</v>
      </c>
      <c r="P131" s="72">
        <v>0</v>
      </c>
      <c r="Q131" s="72">
        <v>0</v>
      </c>
      <c r="R131" s="45"/>
      <c r="S131" s="85">
        <f t="shared" si="20"/>
        <v>107.94</v>
      </c>
      <c r="T131" s="85">
        <f t="shared" si="21"/>
        <v>108.72620703759857</v>
      </c>
      <c r="U131" s="85">
        <f t="shared" si="22"/>
        <v>110.66920354447979</v>
      </c>
      <c r="V131" s="85">
        <f t="shared" si="23"/>
        <v>113.84289832099878</v>
      </c>
    </row>
    <row r="132" spans="1:22" x14ac:dyDescent="0.25">
      <c r="A132" s="70" t="s">
        <v>229</v>
      </c>
      <c r="B132" s="70" t="s">
        <v>810</v>
      </c>
      <c r="C132" s="86">
        <v>172.68</v>
      </c>
      <c r="D132" s="71">
        <v>172.68</v>
      </c>
      <c r="E132" s="87" t="s">
        <v>677</v>
      </c>
      <c r="F132" s="87" t="s">
        <v>679</v>
      </c>
      <c r="G132" s="49">
        <v>0</v>
      </c>
      <c r="H132" s="49">
        <v>0</v>
      </c>
      <c r="I132" s="72">
        <f t="shared" si="19"/>
        <v>172.68</v>
      </c>
      <c r="J132" s="72">
        <f t="shared" si="16"/>
        <v>173.93775645036615</v>
      </c>
      <c r="K132" s="72">
        <f t="shared" si="17"/>
        <v>177.04611884436511</v>
      </c>
      <c r="L132" s="72">
        <f t="shared" si="18"/>
        <v>182.12332482925765</v>
      </c>
      <c r="N132" s="72">
        <v>0</v>
      </c>
      <c r="O132" s="72">
        <v>0</v>
      </c>
      <c r="P132" s="72">
        <v>0</v>
      </c>
      <c r="Q132" s="72">
        <v>0</v>
      </c>
      <c r="R132" s="45"/>
      <c r="S132" s="85">
        <f t="shared" si="20"/>
        <v>172.68</v>
      </c>
      <c r="T132" s="85">
        <f t="shared" si="21"/>
        <v>173.93775645036615</v>
      </c>
      <c r="U132" s="85">
        <f t="shared" si="22"/>
        <v>177.04611884436511</v>
      </c>
      <c r="V132" s="85">
        <f t="shared" si="23"/>
        <v>182.12332482925765</v>
      </c>
    </row>
    <row r="133" spans="1:22" x14ac:dyDescent="0.25">
      <c r="A133" s="70" t="s">
        <v>231</v>
      </c>
      <c r="B133" s="70" t="s">
        <v>811</v>
      </c>
      <c r="C133" s="86">
        <v>3280.47</v>
      </c>
      <c r="D133" s="71">
        <v>3280.47</v>
      </c>
      <c r="E133" s="87" t="s">
        <v>677</v>
      </c>
      <c r="F133" s="87" t="s">
        <v>679</v>
      </c>
      <c r="G133" s="49">
        <v>33</v>
      </c>
      <c r="H133" s="49">
        <v>0</v>
      </c>
      <c r="I133" s="72">
        <f t="shared" si="19"/>
        <v>3280.47</v>
      </c>
      <c r="J133" s="72">
        <f t="shared" si="16"/>
        <v>3304.3640948733646</v>
      </c>
      <c r="K133" s="72">
        <f t="shared" si="17"/>
        <v>3363.4148800403891</v>
      </c>
      <c r="L133" s="72">
        <f t="shared" si="18"/>
        <v>3459.8685626745123</v>
      </c>
      <c r="N133" s="72">
        <v>-33</v>
      </c>
      <c r="O133" s="72">
        <v>-33</v>
      </c>
      <c r="P133" s="72">
        <v>-33</v>
      </c>
      <c r="Q133" s="72">
        <v>-33</v>
      </c>
      <c r="R133" s="45"/>
      <c r="S133" s="85">
        <f t="shared" si="20"/>
        <v>3247.47</v>
      </c>
      <c r="T133" s="85">
        <f t="shared" si="21"/>
        <v>3271.3640948733646</v>
      </c>
      <c r="U133" s="85">
        <f t="shared" si="22"/>
        <v>3330.4148800403891</v>
      </c>
      <c r="V133" s="85">
        <f t="shared" si="23"/>
        <v>3426.8685626745123</v>
      </c>
    </row>
    <row r="134" spans="1:22" x14ac:dyDescent="0.25">
      <c r="A134" s="70" t="s">
        <v>233</v>
      </c>
      <c r="B134" s="70" t="s">
        <v>812</v>
      </c>
      <c r="C134" s="86">
        <v>669.21</v>
      </c>
      <c r="D134" s="71">
        <v>669.21</v>
      </c>
      <c r="E134" s="87" t="s">
        <v>679</v>
      </c>
      <c r="F134" s="87" t="s">
        <v>679</v>
      </c>
      <c r="G134" s="49">
        <v>0</v>
      </c>
      <c r="H134" s="49">
        <v>0</v>
      </c>
      <c r="I134" s="72">
        <f t="shared" si="19"/>
        <v>669.21</v>
      </c>
      <c r="J134" s="72">
        <f t="shared" si="16"/>
        <v>669.21</v>
      </c>
      <c r="K134" s="72">
        <f t="shared" si="17"/>
        <v>669.21</v>
      </c>
      <c r="L134" s="72">
        <f t="shared" si="18"/>
        <v>669.21</v>
      </c>
      <c r="N134" s="72">
        <v>0</v>
      </c>
      <c r="O134" s="72">
        <v>0</v>
      </c>
      <c r="P134" s="72">
        <v>0</v>
      </c>
      <c r="Q134" s="72">
        <v>0</v>
      </c>
      <c r="R134" s="45"/>
      <c r="S134" s="85">
        <f t="shared" si="20"/>
        <v>669.21</v>
      </c>
      <c r="T134" s="85">
        <f t="shared" si="21"/>
        <v>669.21</v>
      </c>
      <c r="U134" s="85">
        <f t="shared" si="22"/>
        <v>669.21</v>
      </c>
      <c r="V134" s="85">
        <f t="shared" si="23"/>
        <v>669.21</v>
      </c>
    </row>
    <row r="135" spans="1:22" x14ac:dyDescent="0.25">
      <c r="A135" s="70" t="s">
        <v>235</v>
      </c>
      <c r="B135" s="70" t="s">
        <v>813</v>
      </c>
      <c r="C135" s="86">
        <v>902.52</v>
      </c>
      <c r="D135" s="71">
        <v>902.52</v>
      </c>
      <c r="E135" s="87" t="s">
        <v>677</v>
      </c>
      <c r="F135" s="87" t="s">
        <v>679</v>
      </c>
      <c r="G135" s="49">
        <v>0</v>
      </c>
      <c r="H135" s="49">
        <v>0</v>
      </c>
      <c r="I135" s="72">
        <f t="shared" si="19"/>
        <v>902.52</v>
      </c>
      <c r="J135" s="72">
        <f t="shared" si="16"/>
        <v>909.09372221209435</v>
      </c>
      <c r="K135" s="72">
        <f t="shared" si="17"/>
        <v>925.33972190998611</v>
      </c>
      <c r="L135" s="72">
        <f t="shared" si="18"/>
        <v>951.87597362115832</v>
      </c>
      <c r="N135" s="72">
        <v>0</v>
      </c>
      <c r="O135" s="72">
        <v>0</v>
      </c>
      <c r="P135" s="72">
        <v>0</v>
      </c>
      <c r="Q135" s="72">
        <v>0</v>
      </c>
      <c r="R135" s="45"/>
      <c r="S135" s="85">
        <f t="shared" si="20"/>
        <v>902.52</v>
      </c>
      <c r="T135" s="85">
        <f t="shared" si="21"/>
        <v>909.09372221209435</v>
      </c>
      <c r="U135" s="85">
        <f t="shared" si="22"/>
        <v>925.33972190998611</v>
      </c>
      <c r="V135" s="85">
        <f t="shared" si="23"/>
        <v>951.87597362115832</v>
      </c>
    </row>
    <row r="136" spans="1:22" x14ac:dyDescent="0.25">
      <c r="A136" s="70" t="s">
        <v>237</v>
      </c>
      <c r="B136" s="70" t="s">
        <v>814</v>
      </c>
      <c r="C136" s="86">
        <v>66.38</v>
      </c>
      <c r="D136" s="71">
        <v>66.38</v>
      </c>
      <c r="E136" s="87" t="s">
        <v>679</v>
      </c>
      <c r="F136" s="87" t="s">
        <v>681</v>
      </c>
      <c r="G136" s="49">
        <v>0</v>
      </c>
      <c r="H136" s="49">
        <v>0</v>
      </c>
      <c r="I136" s="72">
        <f t="shared" si="19"/>
        <v>66.38</v>
      </c>
      <c r="J136" s="72">
        <f t="shared" si="16"/>
        <v>66.38</v>
      </c>
      <c r="K136" s="72">
        <f t="shared" si="17"/>
        <v>66.38</v>
      </c>
      <c r="L136" s="72">
        <f t="shared" si="18"/>
        <v>66.38</v>
      </c>
      <c r="N136" s="72">
        <v>0</v>
      </c>
      <c r="O136" s="72">
        <v>0</v>
      </c>
      <c r="P136" s="72">
        <v>0</v>
      </c>
      <c r="Q136" s="72">
        <v>0</v>
      </c>
      <c r="R136" s="45"/>
      <c r="S136" s="85">
        <f t="shared" si="20"/>
        <v>66.38</v>
      </c>
      <c r="T136" s="85">
        <f t="shared" si="21"/>
        <v>66.38</v>
      </c>
      <c r="U136" s="85">
        <f t="shared" si="22"/>
        <v>66.38</v>
      </c>
      <c r="V136" s="85">
        <f t="shared" si="23"/>
        <v>66.38</v>
      </c>
    </row>
    <row r="137" spans="1:22" x14ac:dyDescent="0.25">
      <c r="A137" s="70" t="s">
        <v>239</v>
      </c>
      <c r="B137" s="70" t="s">
        <v>815</v>
      </c>
      <c r="C137" s="86">
        <v>118.6</v>
      </c>
      <c r="D137" s="71">
        <v>118.6</v>
      </c>
      <c r="E137" s="87" t="s">
        <v>677</v>
      </c>
      <c r="F137" s="87" t="s">
        <v>679</v>
      </c>
      <c r="G137" s="49">
        <v>1</v>
      </c>
      <c r="H137" s="49">
        <v>0</v>
      </c>
      <c r="I137" s="72">
        <f t="shared" si="19"/>
        <v>118.6</v>
      </c>
      <c r="J137" s="72">
        <f t="shared" ref="J137:J200" si="24">(IF(E137="Yes",(D137*(1+SY201819Growth)),D137))</f>
        <v>119.46385172002215</v>
      </c>
      <c r="K137" s="72">
        <f t="shared" ref="K137:K200" si="25">(IF(E137="Yes",((D137*(1+SY201819Growth))*(1+SY201920Growth)),D137))</f>
        <v>121.59873578261352</v>
      </c>
      <c r="L137" s="72">
        <f t="shared" ref="L137:L200" si="26">(IF(E137="Yes",(((D137*(1+SY201819Growth))*(1+SY201920Growth))*(1+SY202021Growth)),D137))</f>
        <v>125.08586011553137</v>
      </c>
      <c r="N137" s="72">
        <v>-1</v>
      </c>
      <c r="O137" s="72">
        <v>-1</v>
      </c>
      <c r="P137" s="72">
        <v>-1</v>
      </c>
      <c r="Q137" s="72">
        <v>-1</v>
      </c>
      <c r="R137" s="45"/>
      <c r="S137" s="85">
        <f t="shared" si="20"/>
        <v>117.6</v>
      </c>
      <c r="T137" s="85">
        <f t="shared" si="21"/>
        <v>118.46385172002215</v>
      </c>
      <c r="U137" s="85">
        <f t="shared" si="22"/>
        <v>120.59873578261352</v>
      </c>
      <c r="V137" s="85">
        <f t="shared" si="23"/>
        <v>124.08586011553137</v>
      </c>
    </row>
    <row r="138" spans="1:22" x14ac:dyDescent="0.25">
      <c r="A138" s="70" t="s">
        <v>241</v>
      </c>
      <c r="B138" s="70" t="s">
        <v>816</v>
      </c>
      <c r="C138" s="86">
        <v>90.62</v>
      </c>
      <c r="D138" s="71">
        <v>90.62</v>
      </c>
      <c r="E138" s="87" t="s">
        <v>679</v>
      </c>
      <c r="F138" s="87" t="s">
        <v>679</v>
      </c>
      <c r="G138" s="49">
        <v>0</v>
      </c>
      <c r="H138" s="49">
        <v>20.399999999999999</v>
      </c>
      <c r="I138" s="72">
        <f t="shared" ref="I138:I201" si="27">D138</f>
        <v>90.62</v>
      </c>
      <c r="J138" s="72">
        <f t="shared" si="24"/>
        <v>90.62</v>
      </c>
      <c r="K138" s="72">
        <f t="shared" si="25"/>
        <v>90.62</v>
      </c>
      <c r="L138" s="72">
        <f t="shared" si="26"/>
        <v>90.62</v>
      </c>
      <c r="N138" s="72">
        <v>22.4</v>
      </c>
      <c r="O138" s="72">
        <v>22.4</v>
      </c>
      <c r="P138" s="72">
        <v>22.4</v>
      </c>
      <c r="Q138" s="72">
        <v>22.4</v>
      </c>
      <c r="R138" s="45"/>
      <c r="S138" s="85">
        <f t="shared" ref="S138:S201" si="28">SUM(I138,N138)</f>
        <v>113.02000000000001</v>
      </c>
      <c r="T138" s="85">
        <f t="shared" ref="T138:T201" si="29">SUM(J138,O138)</f>
        <v>113.02000000000001</v>
      </c>
      <c r="U138" s="85">
        <f t="shared" ref="U138:U201" si="30">SUM(K138,P138)</f>
        <v>113.02000000000001</v>
      </c>
      <c r="V138" s="85">
        <f t="shared" ref="V138:V201" si="31">SUM(L138,Q138)</f>
        <v>113.02000000000001</v>
      </c>
    </row>
    <row r="139" spans="1:22" x14ac:dyDescent="0.25">
      <c r="A139" s="70" t="s">
        <v>243</v>
      </c>
      <c r="B139" s="70" t="s">
        <v>817</v>
      </c>
      <c r="C139" s="86">
        <v>240.68</v>
      </c>
      <c r="D139" s="71">
        <v>240.68</v>
      </c>
      <c r="E139" s="87" t="s">
        <v>679</v>
      </c>
      <c r="F139" s="87" t="s">
        <v>679</v>
      </c>
      <c r="G139" s="49">
        <v>0</v>
      </c>
      <c r="H139" s="49">
        <v>0</v>
      </c>
      <c r="I139" s="72">
        <f t="shared" si="27"/>
        <v>240.68</v>
      </c>
      <c r="J139" s="72">
        <f t="shared" si="24"/>
        <v>240.68</v>
      </c>
      <c r="K139" s="72">
        <f t="shared" si="25"/>
        <v>240.68</v>
      </c>
      <c r="L139" s="72">
        <f t="shared" si="26"/>
        <v>240.68</v>
      </c>
      <c r="N139" s="72">
        <v>0</v>
      </c>
      <c r="O139" s="72">
        <v>0</v>
      </c>
      <c r="P139" s="72">
        <v>0</v>
      </c>
      <c r="Q139" s="72">
        <v>0</v>
      </c>
      <c r="R139" s="45"/>
      <c r="S139" s="85">
        <f t="shared" si="28"/>
        <v>240.68</v>
      </c>
      <c r="T139" s="85">
        <f t="shared" si="29"/>
        <v>240.68</v>
      </c>
      <c r="U139" s="85">
        <f t="shared" si="30"/>
        <v>240.68</v>
      </c>
      <c r="V139" s="85">
        <f t="shared" si="31"/>
        <v>240.68</v>
      </c>
    </row>
    <row r="140" spans="1:22" x14ac:dyDescent="0.25">
      <c r="A140" s="70" t="s">
        <v>245</v>
      </c>
      <c r="B140" s="70" t="s">
        <v>818</v>
      </c>
      <c r="C140" s="86">
        <v>76.12</v>
      </c>
      <c r="D140" s="71">
        <v>76.12</v>
      </c>
      <c r="E140" s="87" t="s">
        <v>679</v>
      </c>
      <c r="F140" s="87" t="s">
        <v>681</v>
      </c>
      <c r="G140" s="49">
        <v>0</v>
      </c>
      <c r="H140" s="49">
        <v>0</v>
      </c>
      <c r="I140" s="72">
        <f t="shared" si="27"/>
        <v>76.12</v>
      </c>
      <c r="J140" s="72">
        <f t="shared" si="24"/>
        <v>76.12</v>
      </c>
      <c r="K140" s="72">
        <f t="shared" si="25"/>
        <v>76.12</v>
      </c>
      <c r="L140" s="72">
        <f t="shared" si="26"/>
        <v>76.12</v>
      </c>
      <c r="N140" s="72">
        <v>0</v>
      </c>
      <c r="O140" s="72">
        <v>0</v>
      </c>
      <c r="P140" s="72">
        <v>0</v>
      </c>
      <c r="Q140" s="72">
        <v>0</v>
      </c>
      <c r="R140" s="45"/>
      <c r="S140" s="85">
        <f t="shared" si="28"/>
        <v>76.12</v>
      </c>
      <c r="T140" s="85">
        <f t="shared" si="29"/>
        <v>76.12</v>
      </c>
      <c r="U140" s="85">
        <f t="shared" si="30"/>
        <v>76.12</v>
      </c>
      <c r="V140" s="85">
        <f t="shared" si="31"/>
        <v>76.12</v>
      </c>
    </row>
    <row r="141" spans="1:22" x14ac:dyDescent="0.25">
      <c r="A141" s="70" t="s">
        <v>247</v>
      </c>
      <c r="B141" s="70" t="s">
        <v>819</v>
      </c>
      <c r="C141" s="86">
        <v>71.17</v>
      </c>
      <c r="D141" s="71">
        <v>71.17</v>
      </c>
      <c r="E141" s="87" t="s">
        <v>677</v>
      </c>
      <c r="F141" s="87" t="s">
        <v>679</v>
      </c>
      <c r="G141" s="49">
        <v>0</v>
      </c>
      <c r="H141" s="49">
        <v>0</v>
      </c>
      <c r="I141" s="72">
        <f t="shared" si="27"/>
        <v>71.17</v>
      </c>
      <c r="J141" s="72">
        <f t="shared" si="24"/>
        <v>71.688383869426445</v>
      </c>
      <c r="K141" s="72">
        <f t="shared" si="25"/>
        <v>72.969494314069166</v>
      </c>
      <c r="L141" s="72">
        <f t="shared" si="26"/>
        <v>75.062062937793982</v>
      </c>
      <c r="N141" s="72">
        <v>0</v>
      </c>
      <c r="O141" s="72">
        <v>0</v>
      </c>
      <c r="P141" s="72">
        <v>0</v>
      </c>
      <c r="Q141" s="72">
        <v>0</v>
      </c>
      <c r="R141" s="45"/>
      <c r="S141" s="85">
        <f t="shared" si="28"/>
        <v>71.17</v>
      </c>
      <c r="T141" s="85">
        <f t="shared" si="29"/>
        <v>71.688383869426445</v>
      </c>
      <c r="U141" s="85">
        <f t="shared" si="30"/>
        <v>72.969494314069166</v>
      </c>
      <c r="V141" s="85">
        <f t="shared" si="31"/>
        <v>75.062062937793982</v>
      </c>
    </row>
    <row r="142" spans="1:22" x14ac:dyDescent="0.25">
      <c r="A142" s="70" t="s">
        <v>249</v>
      </c>
      <c r="B142" s="70" t="s">
        <v>820</v>
      </c>
      <c r="C142" s="86">
        <v>24.5</v>
      </c>
      <c r="D142" s="71">
        <v>24.5</v>
      </c>
      <c r="E142" s="87" t="s">
        <v>677</v>
      </c>
      <c r="F142" s="87" t="s">
        <v>679</v>
      </c>
      <c r="G142" s="49">
        <v>0</v>
      </c>
      <c r="H142" s="49">
        <v>17</v>
      </c>
      <c r="I142" s="72">
        <f t="shared" si="27"/>
        <v>24.5</v>
      </c>
      <c r="J142" s="72">
        <f t="shared" si="24"/>
        <v>24.678451662230543</v>
      </c>
      <c r="K142" s="72">
        <f t="shared" si="25"/>
        <v>25.119469027605657</v>
      </c>
      <c r="L142" s="72">
        <f t="shared" si="26"/>
        <v>25.83982776416963</v>
      </c>
      <c r="N142" s="72">
        <v>17</v>
      </c>
      <c r="O142" s="72">
        <v>17</v>
      </c>
      <c r="P142" s="72">
        <v>17</v>
      </c>
      <c r="Q142" s="72">
        <v>17</v>
      </c>
      <c r="R142" s="45"/>
      <c r="S142" s="85">
        <f t="shared" si="28"/>
        <v>41.5</v>
      </c>
      <c r="T142" s="85">
        <f t="shared" si="29"/>
        <v>41.678451662230543</v>
      </c>
      <c r="U142" s="85">
        <f t="shared" si="30"/>
        <v>42.11946902760566</v>
      </c>
      <c r="V142" s="85">
        <f t="shared" si="31"/>
        <v>42.839827764169627</v>
      </c>
    </row>
    <row r="143" spans="1:22" x14ac:dyDescent="0.25">
      <c r="A143" s="70" t="s">
        <v>251</v>
      </c>
      <c r="B143" s="70" t="s">
        <v>821</v>
      </c>
      <c r="C143" s="86">
        <v>959.79</v>
      </c>
      <c r="D143" s="71">
        <v>959.79</v>
      </c>
      <c r="E143" s="87" t="s">
        <v>677</v>
      </c>
      <c r="F143" s="87" t="s">
        <v>679</v>
      </c>
      <c r="G143" s="49">
        <v>36.4</v>
      </c>
      <c r="H143" s="49">
        <v>0</v>
      </c>
      <c r="I143" s="72">
        <f t="shared" si="27"/>
        <v>959.79</v>
      </c>
      <c r="J143" s="72">
        <f t="shared" si="24"/>
        <v>966.78086207723481</v>
      </c>
      <c r="K143" s="72">
        <f t="shared" si="25"/>
        <v>984.05776236757686</v>
      </c>
      <c r="L143" s="72">
        <f t="shared" si="26"/>
        <v>1012.2778893784641</v>
      </c>
      <c r="N143" s="72">
        <v>-36.4</v>
      </c>
      <c r="O143" s="72">
        <v>-36.4</v>
      </c>
      <c r="P143" s="72">
        <v>-36.4</v>
      </c>
      <c r="Q143" s="72">
        <v>-36.4</v>
      </c>
      <c r="R143" s="45"/>
      <c r="S143" s="85">
        <f t="shared" si="28"/>
        <v>923.39</v>
      </c>
      <c r="T143" s="85">
        <f t="shared" si="29"/>
        <v>930.38086207723484</v>
      </c>
      <c r="U143" s="85">
        <f t="shared" si="30"/>
        <v>947.65776236757688</v>
      </c>
      <c r="V143" s="85">
        <f t="shared" si="31"/>
        <v>975.87788937846415</v>
      </c>
    </row>
    <row r="144" spans="1:22" x14ac:dyDescent="0.25">
      <c r="A144" s="70" t="s">
        <v>253</v>
      </c>
      <c r="B144" s="70" t="s">
        <v>822</v>
      </c>
      <c r="C144" s="86">
        <v>1272.47</v>
      </c>
      <c r="D144" s="71">
        <v>1272.47</v>
      </c>
      <c r="E144" s="87" t="s">
        <v>677</v>
      </c>
      <c r="F144" s="87" t="s">
        <v>679</v>
      </c>
      <c r="G144" s="49">
        <v>0</v>
      </c>
      <c r="H144" s="49">
        <v>0</v>
      </c>
      <c r="I144" s="72">
        <f t="shared" si="27"/>
        <v>1272.47</v>
      </c>
      <c r="J144" s="72">
        <f t="shared" si="24"/>
        <v>1281.7383423117756</v>
      </c>
      <c r="K144" s="72">
        <f t="shared" si="25"/>
        <v>1304.6437042268315</v>
      </c>
      <c r="L144" s="72">
        <f t="shared" si="26"/>
        <v>1342.0573728601196</v>
      </c>
      <c r="N144" s="72">
        <v>0</v>
      </c>
      <c r="O144" s="72">
        <v>0</v>
      </c>
      <c r="P144" s="72">
        <v>0</v>
      </c>
      <c r="Q144" s="72">
        <v>0</v>
      </c>
      <c r="R144" s="45"/>
      <c r="S144" s="85">
        <f t="shared" si="28"/>
        <v>1272.47</v>
      </c>
      <c r="T144" s="85">
        <f t="shared" si="29"/>
        <v>1281.7383423117756</v>
      </c>
      <c r="U144" s="85">
        <f t="shared" si="30"/>
        <v>1304.6437042268315</v>
      </c>
      <c r="V144" s="85">
        <f t="shared" si="31"/>
        <v>1342.0573728601196</v>
      </c>
    </row>
    <row r="145" spans="1:22" x14ac:dyDescent="0.25">
      <c r="A145" s="70" t="s">
        <v>255</v>
      </c>
      <c r="B145" s="70" t="s">
        <v>823</v>
      </c>
      <c r="C145" s="86">
        <v>243.89</v>
      </c>
      <c r="D145" s="71">
        <v>243.89</v>
      </c>
      <c r="E145" s="87" t="s">
        <v>679</v>
      </c>
      <c r="F145" s="87" t="s">
        <v>681</v>
      </c>
      <c r="G145" s="49">
        <v>0</v>
      </c>
      <c r="H145" s="49">
        <v>0</v>
      </c>
      <c r="I145" s="72">
        <f t="shared" si="27"/>
        <v>243.89</v>
      </c>
      <c r="J145" s="72">
        <f t="shared" si="24"/>
        <v>243.89</v>
      </c>
      <c r="K145" s="72">
        <f t="shared" si="25"/>
        <v>243.89</v>
      </c>
      <c r="L145" s="72">
        <f t="shared" si="26"/>
        <v>243.89</v>
      </c>
      <c r="N145" s="72">
        <v>0</v>
      </c>
      <c r="O145" s="72">
        <v>0</v>
      </c>
      <c r="P145" s="72">
        <v>0</v>
      </c>
      <c r="Q145" s="72">
        <v>0</v>
      </c>
      <c r="R145" s="45"/>
      <c r="S145" s="85">
        <f t="shared" si="28"/>
        <v>243.89</v>
      </c>
      <c r="T145" s="85">
        <f t="shared" si="29"/>
        <v>243.89</v>
      </c>
      <c r="U145" s="85">
        <f t="shared" si="30"/>
        <v>243.89</v>
      </c>
      <c r="V145" s="85">
        <f t="shared" si="31"/>
        <v>243.89</v>
      </c>
    </row>
    <row r="146" spans="1:22" x14ac:dyDescent="0.25">
      <c r="A146" s="70" t="s">
        <v>257</v>
      </c>
      <c r="B146" s="70" t="s">
        <v>824</v>
      </c>
      <c r="C146" s="86">
        <v>822.45</v>
      </c>
      <c r="D146" s="71">
        <v>822.45</v>
      </c>
      <c r="E146" s="87" t="s">
        <v>677</v>
      </c>
      <c r="F146" s="87" t="s">
        <v>679</v>
      </c>
      <c r="G146" s="49">
        <v>26</v>
      </c>
      <c r="H146" s="49">
        <v>0</v>
      </c>
      <c r="I146" s="72">
        <f t="shared" si="27"/>
        <v>822.45</v>
      </c>
      <c r="J146" s="72">
        <f t="shared" si="24"/>
        <v>828.44051304495974</v>
      </c>
      <c r="K146" s="72">
        <f t="shared" si="25"/>
        <v>843.2451959899704</v>
      </c>
      <c r="L146" s="72">
        <f t="shared" si="26"/>
        <v>867.42719774046191</v>
      </c>
      <c r="N146" s="72">
        <v>-26</v>
      </c>
      <c r="O146" s="72">
        <v>-26</v>
      </c>
      <c r="P146" s="72">
        <v>-26</v>
      </c>
      <c r="Q146" s="72">
        <v>-26</v>
      </c>
      <c r="R146" s="45"/>
      <c r="S146" s="85">
        <f t="shared" si="28"/>
        <v>796.45</v>
      </c>
      <c r="T146" s="85">
        <f t="shared" si="29"/>
        <v>802.44051304495974</v>
      </c>
      <c r="U146" s="85">
        <f t="shared" si="30"/>
        <v>817.2451959899704</v>
      </c>
      <c r="V146" s="85">
        <f t="shared" si="31"/>
        <v>841.42719774046191</v>
      </c>
    </row>
    <row r="147" spans="1:22" x14ac:dyDescent="0.25">
      <c r="A147" s="70" t="s">
        <v>259</v>
      </c>
      <c r="B147" s="70" t="s">
        <v>825</v>
      </c>
      <c r="C147" s="86">
        <v>56.8</v>
      </c>
      <c r="D147" s="71">
        <v>56.8</v>
      </c>
      <c r="E147" s="87" t="s">
        <v>677</v>
      </c>
      <c r="F147" s="87" t="s">
        <v>679</v>
      </c>
      <c r="G147" s="49">
        <v>0</v>
      </c>
      <c r="H147" s="49">
        <v>44</v>
      </c>
      <c r="I147" s="72">
        <f t="shared" si="27"/>
        <v>56.8</v>
      </c>
      <c r="J147" s="72">
        <f t="shared" si="24"/>
        <v>57.213716506722243</v>
      </c>
      <c r="K147" s="72">
        <f t="shared" si="25"/>
        <v>58.236156766040871</v>
      </c>
      <c r="L147" s="72">
        <f t="shared" si="26"/>
        <v>59.906212938972864</v>
      </c>
      <c r="N147" s="72">
        <v>44</v>
      </c>
      <c r="O147" s="72">
        <v>44</v>
      </c>
      <c r="P147" s="72">
        <v>44</v>
      </c>
      <c r="Q147" s="72">
        <v>44</v>
      </c>
      <c r="R147" s="45"/>
      <c r="S147" s="85">
        <f t="shared" si="28"/>
        <v>100.8</v>
      </c>
      <c r="T147" s="85">
        <f t="shared" si="29"/>
        <v>101.21371650672225</v>
      </c>
      <c r="U147" s="85">
        <f t="shared" si="30"/>
        <v>102.23615676604086</v>
      </c>
      <c r="V147" s="85">
        <f t="shared" si="31"/>
        <v>103.90621293897286</v>
      </c>
    </row>
    <row r="148" spans="1:22" x14ac:dyDescent="0.25">
      <c r="A148" s="70" t="s">
        <v>261</v>
      </c>
      <c r="B148" s="70" t="s">
        <v>826</v>
      </c>
      <c r="C148" s="86">
        <v>522.54999999999995</v>
      </c>
      <c r="D148" s="71">
        <v>522.54999999999995</v>
      </c>
      <c r="E148" s="87" t="s">
        <v>677</v>
      </c>
      <c r="F148" s="87" t="s">
        <v>679</v>
      </c>
      <c r="G148" s="49">
        <v>0</v>
      </c>
      <c r="H148" s="49">
        <v>0</v>
      </c>
      <c r="I148" s="72">
        <f t="shared" si="27"/>
        <v>522.54999999999995</v>
      </c>
      <c r="J148" s="72">
        <f t="shared" si="24"/>
        <v>526.35611902443145</v>
      </c>
      <c r="K148" s="72">
        <f t="shared" si="25"/>
        <v>535.76238940307496</v>
      </c>
      <c r="L148" s="72">
        <f t="shared" si="26"/>
        <v>551.12661217007519</v>
      </c>
      <c r="N148" s="72">
        <v>0</v>
      </c>
      <c r="O148" s="72">
        <v>0</v>
      </c>
      <c r="P148" s="72">
        <v>0</v>
      </c>
      <c r="Q148" s="72">
        <v>0</v>
      </c>
      <c r="R148" s="45"/>
      <c r="S148" s="85">
        <f t="shared" si="28"/>
        <v>522.54999999999995</v>
      </c>
      <c r="T148" s="85">
        <f t="shared" si="29"/>
        <v>526.35611902443145</v>
      </c>
      <c r="U148" s="85">
        <f t="shared" si="30"/>
        <v>535.76238940307496</v>
      </c>
      <c r="V148" s="85">
        <f t="shared" si="31"/>
        <v>551.12661217007519</v>
      </c>
    </row>
    <row r="149" spans="1:22" x14ac:dyDescent="0.25">
      <c r="A149" s="70" t="s">
        <v>263</v>
      </c>
      <c r="B149" s="70" t="s">
        <v>827</v>
      </c>
      <c r="C149" s="86">
        <v>302.74</v>
      </c>
      <c r="D149" s="71">
        <v>302.74</v>
      </c>
      <c r="E149" s="87" t="s">
        <v>677</v>
      </c>
      <c r="F149" s="87" t="s">
        <v>679</v>
      </c>
      <c r="G149" s="49">
        <v>0</v>
      </c>
      <c r="H149" s="49">
        <v>0</v>
      </c>
      <c r="I149" s="72">
        <f t="shared" si="27"/>
        <v>302.74</v>
      </c>
      <c r="J149" s="72">
        <f t="shared" si="24"/>
        <v>304.94507984586431</v>
      </c>
      <c r="K149" s="72">
        <f t="shared" si="25"/>
        <v>310.39461442519746</v>
      </c>
      <c r="L149" s="72">
        <f t="shared" si="26"/>
        <v>319.29589621733533</v>
      </c>
      <c r="N149" s="72">
        <v>0</v>
      </c>
      <c r="O149" s="72">
        <v>0</v>
      </c>
      <c r="P149" s="72">
        <v>0</v>
      </c>
      <c r="Q149" s="72">
        <v>0</v>
      </c>
      <c r="R149" s="45"/>
      <c r="S149" s="85">
        <f t="shared" si="28"/>
        <v>302.74</v>
      </c>
      <c r="T149" s="85">
        <f t="shared" si="29"/>
        <v>304.94507984586431</v>
      </c>
      <c r="U149" s="85">
        <f t="shared" si="30"/>
        <v>310.39461442519746</v>
      </c>
      <c r="V149" s="85">
        <f t="shared" si="31"/>
        <v>319.29589621733533</v>
      </c>
    </row>
    <row r="150" spans="1:22" x14ac:dyDescent="0.25">
      <c r="A150" s="70" t="s">
        <v>265</v>
      </c>
      <c r="B150" s="70" t="s">
        <v>828</v>
      </c>
      <c r="C150" s="86">
        <v>644.53</v>
      </c>
      <c r="D150" s="71">
        <v>644.53</v>
      </c>
      <c r="E150" s="87" t="s">
        <v>679</v>
      </c>
      <c r="F150" s="87" t="s">
        <v>681</v>
      </c>
      <c r="G150" s="49">
        <v>15</v>
      </c>
      <c r="H150" s="49">
        <v>0</v>
      </c>
      <c r="I150" s="72">
        <f t="shared" si="27"/>
        <v>644.53</v>
      </c>
      <c r="J150" s="72">
        <f t="shared" si="24"/>
        <v>644.53</v>
      </c>
      <c r="K150" s="72">
        <f t="shared" si="25"/>
        <v>644.53</v>
      </c>
      <c r="L150" s="72">
        <f t="shared" si="26"/>
        <v>644.53</v>
      </c>
      <c r="N150" s="72">
        <v>-15</v>
      </c>
      <c r="O150" s="72">
        <v>-15</v>
      </c>
      <c r="P150" s="72">
        <v>-15</v>
      </c>
      <c r="Q150" s="72">
        <v>-15</v>
      </c>
      <c r="R150" s="45"/>
      <c r="S150" s="85">
        <f t="shared" si="28"/>
        <v>629.53</v>
      </c>
      <c r="T150" s="85">
        <f t="shared" si="29"/>
        <v>629.53</v>
      </c>
      <c r="U150" s="85">
        <f t="shared" si="30"/>
        <v>629.53</v>
      </c>
      <c r="V150" s="85">
        <f t="shared" si="31"/>
        <v>629.53</v>
      </c>
    </row>
    <row r="151" spans="1:22" x14ac:dyDescent="0.25">
      <c r="A151" s="70" t="s">
        <v>267</v>
      </c>
      <c r="B151" s="70" t="s">
        <v>829</v>
      </c>
      <c r="C151" s="86">
        <v>703.85</v>
      </c>
      <c r="D151" s="71">
        <v>703.85</v>
      </c>
      <c r="E151" s="87" t="s">
        <v>677</v>
      </c>
      <c r="F151" s="87" t="s">
        <v>679</v>
      </c>
      <c r="G151" s="49">
        <v>14</v>
      </c>
      <c r="H151" s="49">
        <v>0</v>
      </c>
      <c r="I151" s="72">
        <f t="shared" si="27"/>
        <v>703.85</v>
      </c>
      <c r="J151" s="72">
        <f t="shared" si="24"/>
        <v>708.97666132493748</v>
      </c>
      <c r="K151" s="72">
        <f t="shared" si="25"/>
        <v>721.64646020735677</v>
      </c>
      <c r="L151" s="72">
        <f t="shared" si="26"/>
        <v>742.34133762493036</v>
      </c>
      <c r="N151" s="72">
        <v>-14</v>
      </c>
      <c r="O151" s="72">
        <v>-14</v>
      </c>
      <c r="P151" s="72">
        <v>-14</v>
      </c>
      <c r="Q151" s="72">
        <v>-14</v>
      </c>
      <c r="R151" s="45"/>
      <c r="S151" s="85">
        <f t="shared" si="28"/>
        <v>689.85</v>
      </c>
      <c r="T151" s="85">
        <f t="shared" si="29"/>
        <v>694.97666132493748</v>
      </c>
      <c r="U151" s="85">
        <f t="shared" si="30"/>
        <v>707.64646020735677</v>
      </c>
      <c r="V151" s="85">
        <f t="shared" si="31"/>
        <v>728.34133762493036</v>
      </c>
    </row>
    <row r="152" spans="1:22" x14ac:dyDescent="0.25">
      <c r="A152" s="70" t="s">
        <v>269</v>
      </c>
      <c r="B152" s="70" t="s">
        <v>830</v>
      </c>
      <c r="C152" s="86">
        <v>86.55</v>
      </c>
      <c r="D152" s="71">
        <v>86.55</v>
      </c>
      <c r="E152" s="87" t="s">
        <v>677</v>
      </c>
      <c r="F152" s="87" t="s">
        <v>679</v>
      </c>
      <c r="G152" s="49">
        <v>0</v>
      </c>
      <c r="H152" s="49">
        <v>33.6</v>
      </c>
      <c r="I152" s="72">
        <f t="shared" si="27"/>
        <v>86.55</v>
      </c>
      <c r="J152" s="72">
        <f t="shared" si="24"/>
        <v>87.180407810859336</v>
      </c>
      <c r="K152" s="72">
        <f t="shared" si="25"/>
        <v>88.738369156704891</v>
      </c>
      <c r="L152" s="72">
        <f t="shared" si="26"/>
        <v>91.283146652607428</v>
      </c>
      <c r="N152" s="72">
        <v>33.6</v>
      </c>
      <c r="O152" s="72">
        <v>33.6</v>
      </c>
      <c r="P152" s="72">
        <v>33.6</v>
      </c>
      <c r="Q152" s="72">
        <v>33.6</v>
      </c>
      <c r="R152" s="45"/>
      <c r="S152" s="85">
        <f t="shared" si="28"/>
        <v>120.15</v>
      </c>
      <c r="T152" s="85">
        <f t="shared" si="29"/>
        <v>120.78040781085934</v>
      </c>
      <c r="U152" s="85">
        <f t="shared" si="30"/>
        <v>122.33836915670489</v>
      </c>
      <c r="V152" s="85">
        <f t="shared" si="31"/>
        <v>124.88314665260742</v>
      </c>
    </row>
    <row r="153" spans="1:22" x14ac:dyDescent="0.25">
      <c r="A153" s="70" t="s">
        <v>271</v>
      </c>
      <c r="B153" s="70" t="s">
        <v>831</v>
      </c>
      <c r="C153" s="86">
        <v>800.61</v>
      </c>
      <c r="D153" s="71">
        <v>800.61</v>
      </c>
      <c r="E153" s="87" t="s">
        <v>677</v>
      </c>
      <c r="F153" s="87" t="s">
        <v>679</v>
      </c>
      <c r="G153" s="49">
        <v>0</v>
      </c>
      <c r="H153" s="49">
        <v>0</v>
      </c>
      <c r="I153" s="72">
        <f t="shared" si="27"/>
        <v>800.61</v>
      </c>
      <c r="J153" s="72">
        <f t="shared" si="24"/>
        <v>806.44143613462847</v>
      </c>
      <c r="K153" s="72">
        <f t="shared" si="25"/>
        <v>820.85298359964759</v>
      </c>
      <c r="L153" s="72">
        <f t="shared" si="26"/>
        <v>844.39283699068778</v>
      </c>
      <c r="N153" s="72">
        <v>0</v>
      </c>
      <c r="O153" s="72">
        <v>0</v>
      </c>
      <c r="P153" s="72">
        <v>0</v>
      </c>
      <c r="Q153" s="72">
        <v>0</v>
      </c>
      <c r="R153" s="45"/>
      <c r="S153" s="85">
        <f t="shared" si="28"/>
        <v>800.61</v>
      </c>
      <c r="T153" s="85">
        <f t="shared" si="29"/>
        <v>806.44143613462847</v>
      </c>
      <c r="U153" s="85">
        <f t="shared" si="30"/>
        <v>820.85298359964759</v>
      </c>
      <c r="V153" s="85">
        <f t="shared" si="31"/>
        <v>844.39283699068778</v>
      </c>
    </row>
    <row r="154" spans="1:22" x14ac:dyDescent="0.25">
      <c r="A154" s="70" t="s">
        <v>273</v>
      </c>
      <c r="B154" s="70" t="s">
        <v>832</v>
      </c>
      <c r="C154" s="86">
        <v>828.83</v>
      </c>
      <c r="D154" s="71">
        <v>828.83</v>
      </c>
      <c r="E154" s="87" t="s">
        <v>677</v>
      </c>
      <c r="F154" s="87" t="s">
        <v>679</v>
      </c>
      <c r="G154" s="49">
        <v>0</v>
      </c>
      <c r="H154" s="49">
        <v>0</v>
      </c>
      <c r="I154" s="72">
        <f t="shared" si="27"/>
        <v>828.83</v>
      </c>
      <c r="J154" s="72">
        <f t="shared" si="24"/>
        <v>834.86698331455284</v>
      </c>
      <c r="K154" s="72">
        <f t="shared" si="25"/>
        <v>849.78651078164899</v>
      </c>
      <c r="L154" s="72">
        <f t="shared" si="26"/>
        <v>874.15609982762123</v>
      </c>
      <c r="N154" s="72">
        <v>0</v>
      </c>
      <c r="O154" s="72">
        <v>0</v>
      </c>
      <c r="P154" s="72">
        <v>0</v>
      </c>
      <c r="Q154" s="72">
        <v>0</v>
      </c>
      <c r="R154" s="45"/>
      <c r="S154" s="85">
        <f t="shared" si="28"/>
        <v>828.83</v>
      </c>
      <c r="T154" s="85">
        <f t="shared" si="29"/>
        <v>834.86698331455284</v>
      </c>
      <c r="U154" s="85">
        <f t="shared" si="30"/>
        <v>849.78651078164899</v>
      </c>
      <c r="V154" s="85">
        <f t="shared" si="31"/>
        <v>874.15609982762123</v>
      </c>
    </row>
    <row r="155" spans="1:22" x14ac:dyDescent="0.25">
      <c r="A155" s="70" t="s">
        <v>275</v>
      </c>
      <c r="B155" s="70" t="s">
        <v>833</v>
      </c>
      <c r="C155" s="86">
        <v>254.66</v>
      </c>
      <c r="D155" s="71">
        <v>254.66</v>
      </c>
      <c r="E155" s="87" t="s">
        <v>677</v>
      </c>
      <c r="F155" s="87" t="s">
        <v>679</v>
      </c>
      <c r="G155" s="49">
        <v>0</v>
      </c>
      <c r="H155" s="49">
        <v>0</v>
      </c>
      <c r="I155" s="72">
        <f t="shared" si="27"/>
        <v>254.66</v>
      </c>
      <c r="J155" s="72">
        <f t="shared" si="24"/>
        <v>256.51487756341351</v>
      </c>
      <c r="K155" s="72">
        <f t="shared" si="25"/>
        <v>261.098938064084</v>
      </c>
      <c r="L155" s="72">
        <f t="shared" si="26"/>
        <v>268.58655258871181</v>
      </c>
      <c r="N155" s="72">
        <v>0</v>
      </c>
      <c r="O155" s="72">
        <v>0</v>
      </c>
      <c r="P155" s="72">
        <v>0</v>
      </c>
      <c r="Q155" s="72">
        <v>0</v>
      </c>
      <c r="R155" s="45"/>
      <c r="S155" s="85">
        <f t="shared" si="28"/>
        <v>254.66</v>
      </c>
      <c r="T155" s="85">
        <f t="shared" si="29"/>
        <v>256.51487756341351</v>
      </c>
      <c r="U155" s="85">
        <f t="shared" si="30"/>
        <v>261.098938064084</v>
      </c>
      <c r="V155" s="85">
        <f t="shared" si="31"/>
        <v>268.58655258871181</v>
      </c>
    </row>
    <row r="156" spans="1:22" x14ac:dyDescent="0.25">
      <c r="A156" s="70" t="s">
        <v>277</v>
      </c>
      <c r="B156" s="70" t="s">
        <v>834</v>
      </c>
      <c r="C156" s="86">
        <v>2821.81</v>
      </c>
      <c r="D156" s="71">
        <v>2821.81</v>
      </c>
      <c r="E156" s="87" t="s">
        <v>677</v>
      </c>
      <c r="F156" s="87" t="s">
        <v>679</v>
      </c>
      <c r="G156" s="49">
        <v>20.6</v>
      </c>
      <c r="H156" s="49">
        <v>0</v>
      </c>
      <c r="I156" s="72">
        <f t="shared" si="27"/>
        <v>2821.81</v>
      </c>
      <c r="J156" s="72">
        <f t="shared" si="24"/>
        <v>2842.3633340815827</v>
      </c>
      <c r="K156" s="72">
        <f t="shared" si="25"/>
        <v>2893.157914154609</v>
      </c>
      <c r="L156" s="72">
        <f t="shared" si="26"/>
        <v>2976.1258931923066</v>
      </c>
      <c r="N156" s="72">
        <v>-20.6</v>
      </c>
      <c r="O156" s="72">
        <v>-20.6</v>
      </c>
      <c r="P156" s="72">
        <v>-20.6</v>
      </c>
      <c r="Q156" s="72">
        <v>-20.6</v>
      </c>
      <c r="R156" s="45"/>
      <c r="S156" s="85">
        <f t="shared" si="28"/>
        <v>2801.21</v>
      </c>
      <c r="T156" s="85">
        <f t="shared" si="29"/>
        <v>2821.7633340815828</v>
      </c>
      <c r="U156" s="85">
        <f t="shared" si="30"/>
        <v>2872.5579141546091</v>
      </c>
      <c r="V156" s="85">
        <f t="shared" si="31"/>
        <v>2955.5258931923067</v>
      </c>
    </row>
    <row r="157" spans="1:22" x14ac:dyDescent="0.25">
      <c r="A157" s="70" t="s">
        <v>279</v>
      </c>
      <c r="B157" s="70" t="s">
        <v>835</v>
      </c>
      <c r="C157" s="86">
        <v>398.53</v>
      </c>
      <c r="D157" s="71">
        <v>398.53</v>
      </c>
      <c r="E157" s="87" t="s">
        <v>679</v>
      </c>
      <c r="F157" s="87" t="s">
        <v>679</v>
      </c>
      <c r="G157" s="49">
        <v>0</v>
      </c>
      <c r="H157" s="49">
        <v>0</v>
      </c>
      <c r="I157" s="72">
        <f t="shared" si="27"/>
        <v>398.53</v>
      </c>
      <c r="J157" s="72">
        <f t="shared" si="24"/>
        <v>398.53</v>
      </c>
      <c r="K157" s="72">
        <f t="shared" si="25"/>
        <v>398.53</v>
      </c>
      <c r="L157" s="72">
        <f t="shared" si="26"/>
        <v>398.53</v>
      </c>
      <c r="N157" s="72">
        <v>0</v>
      </c>
      <c r="O157" s="72">
        <v>0</v>
      </c>
      <c r="P157" s="72">
        <v>0</v>
      </c>
      <c r="Q157" s="72">
        <v>0</v>
      </c>
      <c r="R157" s="45"/>
      <c r="S157" s="85">
        <f t="shared" si="28"/>
        <v>398.53</v>
      </c>
      <c r="T157" s="85">
        <f t="shared" si="29"/>
        <v>398.53</v>
      </c>
      <c r="U157" s="85">
        <f t="shared" si="30"/>
        <v>398.53</v>
      </c>
      <c r="V157" s="85">
        <f t="shared" si="31"/>
        <v>398.53</v>
      </c>
    </row>
    <row r="158" spans="1:22" x14ac:dyDescent="0.25">
      <c r="A158" s="70" t="s">
        <v>281</v>
      </c>
      <c r="B158" s="70" t="s">
        <v>836</v>
      </c>
      <c r="C158" s="86">
        <v>3508.92</v>
      </c>
      <c r="D158" s="71">
        <v>3508.92</v>
      </c>
      <c r="E158" s="87" t="s">
        <v>677</v>
      </c>
      <c r="F158" s="87" t="s">
        <v>679</v>
      </c>
      <c r="G158" s="49">
        <v>2</v>
      </c>
      <c r="H158" s="49">
        <v>0</v>
      </c>
      <c r="I158" s="72">
        <f t="shared" si="27"/>
        <v>3508.92</v>
      </c>
      <c r="J158" s="72">
        <f t="shared" si="24"/>
        <v>3534.4780655768982</v>
      </c>
      <c r="K158" s="72">
        <f t="shared" si="25"/>
        <v>3597.6411126671856</v>
      </c>
      <c r="L158" s="72">
        <f t="shared" si="26"/>
        <v>3700.8117729898004</v>
      </c>
      <c r="N158" s="72">
        <v>-2</v>
      </c>
      <c r="O158" s="72">
        <v>-2</v>
      </c>
      <c r="P158" s="72">
        <v>-2</v>
      </c>
      <c r="Q158" s="72">
        <v>-2</v>
      </c>
      <c r="R158" s="45"/>
      <c r="S158" s="85">
        <f t="shared" si="28"/>
        <v>3506.92</v>
      </c>
      <c r="T158" s="85">
        <f t="shared" si="29"/>
        <v>3532.4780655768982</v>
      </c>
      <c r="U158" s="85">
        <f t="shared" si="30"/>
        <v>3595.6411126671856</v>
      </c>
      <c r="V158" s="85">
        <f t="shared" si="31"/>
        <v>3698.8117729898004</v>
      </c>
    </row>
    <row r="159" spans="1:22" x14ac:dyDescent="0.25">
      <c r="A159" s="70" t="s">
        <v>283</v>
      </c>
      <c r="B159" s="70" t="s">
        <v>837</v>
      </c>
      <c r="C159" s="86">
        <v>71.38</v>
      </c>
      <c r="D159" s="71">
        <v>71.38</v>
      </c>
      <c r="E159" s="87" t="s">
        <v>679</v>
      </c>
      <c r="F159" s="87" t="s">
        <v>679</v>
      </c>
      <c r="G159" s="49">
        <v>9</v>
      </c>
      <c r="H159" s="49">
        <v>0</v>
      </c>
      <c r="I159" s="72">
        <f t="shared" si="27"/>
        <v>71.38</v>
      </c>
      <c r="J159" s="72">
        <f t="shared" si="24"/>
        <v>71.38</v>
      </c>
      <c r="K159" s="72">
        <f t="shared" si="25"/>
        <v>71.38</v>
      </c>
      <c r="L159" s="72">
        <f t="shared" si="26"/>
        <v>71.38</v>
      </c>
      <c r="N159" s="72">
        <v>-9</v>
      </c>
      <c r="O159" s="72">
        <v>-9</v>
      </c>
      <c r="P159" s="72">
        <v>-9</v>
      </c>
      <c r="Q159" s="72">
        <v>-9</v>
      </c>
      <c r="R159" s="45"/>
      <c r="S159" s="85">
        <f t="shared" si="28"/>
        <v>62.379999999999995</v>
      </c>
      <c r="T159" s="85">
        <f t="shared" si="29"/>
        <v>62.379999999999995</v>
      </c>
      <c r="U159" s="85">
        <f t="shared" si="30"/>
        <v>62.379999999999995</v>
      </c>
      <c r="V159" s="85">
        <f t="shared" si="31"/>
        <v>62.379999999999995</v>
      </c>
    </row>
    <row r="160" spans="1:22" x14ac:dyDescent="0.25">
      <c r="A160" s="70" t="s">
        <v>285</v>
      </c>
      <c r="B160" s="70" t="s">
        <v>838</v>
      </c>
      <c r="C160" s="86">
        <v>597.82000000000005</v>
      </c>
      <c r="D160" s="71">
        <v>597.82000000000005</v>
      </c>
      <c r="E160" s="87" t="s">
        <v>679</v>
      </c>
      <c r="F160" s="87" t="s">
        <v>679</v>
      </c>
      <c r="G160" s="49">
        <v>0</v>
      </c>
      <c r="H160" s="49">
        <v>0</v>
      </c>
      <c r="I160" s="72">
        <f t="shared" si="27"/>
        <v>597.82000000000005</v>
      </c>
      <c r="J160" s="72">
        <f t="shared" si="24"/>
        <v>597.82000000000005</v>
      </c>
      <c r="K160" s="72">
        <f t="shared" si="25"/>
        <v>597.82000000000005</v>
      </c>
      <c r="L160" s="72">
        <f t="shared" si="26"/>
        <v>597.82000000000005</v>
      </c>
      <c r="N160" s="72">
        <v>0</v>
      </c>
      <c r="O160" s="72">
        <v>0</v>
      </c>
      <c r="P160" s="72">
        <v>0</v>
      </c>
      <c r="Q160" s="72">
        <v>0</v>
      </c>
      <c r="R160" s="45"/>
      <c r="S160" s="85">
        <f t="shared" si="28"/>
        <v>597.82000000000005</v>
      </c>
      <c r="T160" s="85">
        <f t="shared" si="29"/>
        <v>597.82000000000005</v>
      </c>
      <c r="U160" s="85">
        <f t="shared" si="30"/>
        <v>597.82000000000005</v>
      </c>
      <c r="V160" s="85">
        <f t="shared" si="31"/>
        <v>597.82000000000005</v>
      </c>
    </row>
    <row r="161" spans="1:22" x14ac:dyDescent="0.25">
      <c r="A161" s="70" t="s">
        <v>287</v>
      </c>
      <c r="B161" s="70" t="s">
        <v>839</v>
      </c>
      <c r="C161" s="86">
        <v>78.7</v>
      </c>
      <c r="D161" s="71">
        <v>78.7</v>
      </c>
      <c r="E161" s="87" t="s">
        <v>677</v>
      </c>
      <c r="F161" s="87" t="s">
        <v>679</v>
      </c>
      <c r="G161" s="49">
        <v>0</v>
      </c>
      <c r="H161" s="49">
        <v>0</v>
      </c>
      <c r="I161" s="72">
        <f t="shared" si="27"/>
        <v>78.7</v>
      </c>
      <c r="J161" s="72">
        <f t="shared" si="24"/>
        <v>79.273230441532405</v>
      </c>
      <c r="K161" s="72">
        <f t="shared" si="25"/>
        <v>80.68988622337001</v>
      </c>
      <c r="L161" s="72">
        <f t="shared" si="26"/>
        <v>83.003854899597954</v>
      </c>
      <c r="N161" s="72">
        <v>0</v>
      </c>
      <c r="O161" s="72">
        <v>0</v>
      </c>
      <c r="P161" s="72">
        <v>0</v>
      </c>
      <c r="Q161" s="72">
        <v>0</v>
      </c>
      <c r="R161" s="45"/>
      <c r="S161" s="85">
        <f t="shared" si="28"/>
        <v>78.7</v>
      </c>
      <c r="T161" s="85">
        <f t="shared" si="29"/>
        <v>79.273230441532405</v>
      </c>
      <c r="U161" s="85">
        <f t="shared" si="30"/>
        <v>80.68988622337001</v>
      </c>
      <c r="V161" s="85">
        <f t="shared" si="31"/>
        <v>83.003854899597954</v>
      </c>
    </row>
    <row r="162" spans="1:22" x14ac:dyDescent="0.25">
      <c r="A162" s="70" t="s">
        <v>289</v>
      </c>
      <c r="B162" s="70" t="s">
        <v>840</v>
      </c>
      <c r="C162" s="86">
        <v>86.83</v>
      </c>
      <c r="D162" s="71">
        <v>86.83</v>
      </c>
      <c r="E162" s="87" t="s">
        <v>677</v>
      </c>
      <c r="F162" s="87" t="s">
        <v>679</v>
      </c>
      <c r="G162" s="49">
        <v>0</v>
      </c>
      <c r="H162" s="49">
        <v>0</v>
      </c>
      <c r="I162" s="72">
        <f t="shared" si="27"/>
        <v>86.83</v>
      </c>
      <c r="J162" s="72">
        <f t="shared" si="24"/>
        <v>87.462447258427687</v>
      </c>
      <c r="K162" s="72">
        <f t="shared" si="25"/>
        <v>89.025448802734672</v>
      </c>
      <c r="L162" s="72">
        <f t="shared" si="26"/>
        <v>91.578458969912219</v>
      </c>
      <c r="N162" s="72">
        <v>0</v>
      </c>
      <c r="O162" s="72">
        <v>0</v>
      </c>
      <c r="P162" s="72">
        <v>0</v>
      </c>
      <c r="Q162" s="72">
        <v>0</v>
      </c>
      <c r="R162" s="45"/>
      <c r="S162" s="85">
        <f t="shared" si="28"/>
        <v>86.83</v>
      </c>
      <c r="T162" s="85">
        <f t="shared" si="29"/>
        <v>87.462447258427687</v>
      </c>
      <c r="U162" s="85">
        <f t="shared" si="30"/>
        <v>89.025448802734672</v>
      </c>
      <c r="V162" s="85">
        <f t="shared" si="31"/>
        <v>91.578458969912219</v>
      </c>
    </row>
    <row r="163" spans="1:22" x14ac:dyDescent="0.25">
      <c r="A163" s="70" t="s">
        <v>291</v>
      </c>
      <c r="B163" s="70" t="s">
        <v>841</v>
      </c>
      <c r="C163" s="86">
        <v>245.78</v>
      </c>
      <c r="D163" s="71">
        <v>245.78</v>
      </c>
      <c r="E163" s="87" t="s">
        <v>677</v>
      </c>
      <c r="F163" s="87" t="s">
        <v>679</v>
      </c>
      <c r="G163" s="49">
        <v>0</v>
      </c>
      <c r="H163" s="49">
        <v>0</v>
      </c>
      <c r="I163" s="72">
        <f t="shared" si="27"/>
        <v>245.78</v>
      </c>
      <c r="J163" s="72">
        <f t="shared" si="24"/>
        <v>247.57019794053156</v>
      </c>
      <c r="K163" s="72">
        <f t="shared" si="25"/>
        <v>251.99441214713954</v>
      </c>
      <c r="L163" s="72">
        <f t="shared" si="26"/>
        <v>259.22093338275971</v>
      </c>
      <c r="N163" s="72">
        <v>0</v>
      </c>
      <c r="O163" s="72">
        <v>0</v>
      </c>
      <c r="P163" s="72">
        <v>0</v>
      </c>
      <c r="Q163" s="72">
        <v>0</v>
      </c>
      <c r="R163" s="45"/>
      <c r="S163" s="85">
        <f t="shared" si="28"/>
        <v>245.78</v>
      </c>
      <c r="T163" s="85">
        <f t="shared" si="29"/>
        <v>247.57019794053156</v>
      </c>
      <c r="U163" s="85">
        <f t="shared" si="30"/>
        <v>251.99441214713954</v>
      </c>
      <c r="V163" s="85">
        <f t="shared" si="31"/>
        <v>259.22093338275971</v>
      </c>
    </row>
    <row r="164" spans="1:22" x14ac:dyDescent="0.25">
      <c r="A164" s="70" t="s">
        <v>293</v>
      </c>
      <c r="B164" s="70" t="s">
        <v>842</v>
      </c>
      <c r="C164" s="86">
        <v>259.51</v>
      </c>
      <c r="D164" s="71">
        <v>259.51</v>
      </c>
      <c r="E164" s="87" t="s">
        <v>677</v>
      </c>
      <c r="F164" s="87" t="s">
        <v>679</v>
      </c>
      <c r="G164" s="49">
        <v>15.5</v>
      </c>
      <c r="H164" s="49">
        <v>0</v>
      </c>
      <c r="I164" s="72">
        <f t="shared" si="27"/>
        <v>259.51</v>
      </c>
      <c r="J164" s="72">
        <f t="shared" si="24"/>
        <v>261.40020370879381</v>
      </c>
      <c r="K164" s="72">
        <f t="shared" si="25"/>
        <v>266.07156764709976</v>
      </c>
      <c r="L164" s="72">
        <f t="shared" si="26"/>
        <v>273.70178379916985</v>
      </c>
      <c r="N164" s="72">
        <v>-15.5</v>
      </c>
      <c r="O164" s="72">
        <v>-15.5</v>
      </c>
      <c r="P164" s="72">
        <v>-15.5</v>
      </c>
      <c r="Q164" s="72">
        <v>-15.5</v>
      </c>
      <c r="R164" s="45"/>
      <c r="S164" s="85">
        <f t="shared" si="28"/>
        <v>244.01</v>
      </c>
      <c r="T164" s="85">
        <f t="shared" si="29"/>
        <v>245.90020370879381</v>
      </c>
      <c r="U164" s="85">
        <f t="shared" si="30"/>
        <v>250.57156764709976</v>
      </c>
      <c r="V164" s="85">
        <f t="shared" si="31"/>
        <v>258.20178379916985</v>
      </c>
    </row>
    <row r="165" spans="1:22" x14ac:dyDescent="0.25">
      <c r="A165" s="70" t="s">
        <v>295</v>
      </c>
      <c r="B165" s="70" t="s">
        <v>843</v>
      </c>
      <c r="C165" s="86">
        <v>128.1</v>
      </c>
      <c r="D165" s="71">
        <v>128.1</v>
      </c>
      <c r="E165" s="87" t="s">
        <v>677</v>
      </c>
      <c r="F165" s="87" t="s">
        <v>681</v>
      </c>
      <c r="G165" s="49">
        <v>0</v>
      </c>
      <c r="H165" s="49">
        <v>0</v>
      </c>
      <c r="I165" s="72">
        <f t="shared" si="27"/>
        <v>128.1</v>
      </c>
      <c r="J165" s="72">
        <f t="shared" si="24"/>
        <v>129.03304726251969</v>
      </c>
      <c r="K165" s="72">
        <f t="shared" si="25"/>
        <v>131.33893805862385</v>
      </c>
      <c r="L165" s="72">
        <f t="shared" si="26"/>
        <v>135.10538516694407</v>
      </c>
      <c r="N165" s="72">
        <v>0</v>
      </c>
      <c r="O165" s="72">
        <v>0</v>
      </c>
      <c r="P165" s="72">
        <v>0</v>
      </c>
      <c r="Q165" s="72">
        <v>0</v>
      </c>
      <c r="R165" s="45"/>
      <c r="S165" s="85">
        <f t="shared" si="28"/>
        <v>128.1</v>
      </c>
      <c r="T165" s="85">
        <f t="shared" si="29"/>
        <v>129.03304726251969</v>
      </c>
      <c r="U165" s="85">
        <f t="shared" si="30"/>
        <v>131.33893805862385</v>
      </c>
      <c r="V165" s="85">
        <f t="shared" si="31"/>
        <v>135.10538516694407</v>
      </c>
    </row>
    <row r="166" spans="1:22" x14ac:dyDescent="0.25">
      <c r="A166" s="70" t="s">
        <v>297</v>
      </c>
      <c r="B166" s="70" t="s">
        <v>844</v>
      </c>
      <c r="C166" s="86">
        <v>580.09</v>
      </c>
      <c r="D166" s="71">
        <v>580.09</v>
      </c>
      <c r="E166" s="87" t="s">
        <v>677</v>
      </c>
      <c r="F166" s="87" t="s">
        <v>681</v>
      </c>
      <c r="G166" s="49">
        <v>0</v>
      </c>
      <c r="H166" s="49">
        <v>0</v>
      </c>
      <c r="I166" s="72">
        <f t="shared" si="27"/>
        <v>580.09</v>
      </c>
      <c r="J166" s="72">
        <f t="shared" si="24"/>
        <v>584.31522549972726</v>
      </c>
      <c r="K166" s="72">
        <f t="shared" si="25"/>
        <v>594.75725666219455</v>
      </c>
      <c r="L166" s="72">
        <f t="shared" si="26"/>
        <v>611.81329337621071</v>
      </c>
      <c r="N166" s="72">
        <v>0</v>
      </c>
      <c r="O166" s="72">
        <v>0</v>
      </c>
      <c r="P166" s="72">
        <v>0</v>
      </c>
      <c r="Q166" s="72">
        <v>0</v>
      </c>
      <c r="R166" s="45"/>
      <c r="S166" s="85">
        <f t="shared" si="28"/>
        <v>580.09</v>
      </c>
      <c r="T166" s="85">
        <f t="shared" si="29"/>
        <v>584.31522549972726</v>
      </c>
      <c r="U166" s="85">
        <f t="shared" si="30"/>
        <v>594.75725666219455</v>
      </c>
      <c r="V166" s="85">
        <f t="shared" si="31"/>
        <v>611.81329337621071</v>
      </c>
    </row>
    <row r="167" spans="1:22" x14ac:dyDescent="0.25">
      <c r="A167" s="70" t="s">
        <v>299</v>
      </c>
      <c r="B167" s="70" t="s">
        <v>845</v>
      </c>
      <c r="C167" s="86">
        <v>215.5</v>
      </c>
      <c r="D167" s="71">
        <v>215.5</v>
      </c>
      <c r="E167" s="87" t="s">
        <v>677</v>
      </c>
      <c r="F167" s="87" t="s">
        <v>679</v>
      </c>
      <c r="G167" s="49">
        <v>0</v>
      </c>
      <c r="H167" s="49">
        <v>92</v>
      </c>
      <c r="I167" s="72">
        <f t="shared" si="27"/>
        <v>215.5</v>
      </c>
      <c r="J167" s="72">
        <f t="shared" si="24"/>
        <v>217.06964625349724</v>
      </c>
      <c r="K167" s="72">
        <f t="shared" si="25"/>
        <v>220.94879899791914</v>
      </c>
      <c r="L167" s="72">
        <f t="shared" si="26"/>
        <v>227.28501563994104</v>
      </c>
      <c r="N167" s="72">
        <v>92</v>
      </c>
      <c r="O167" s="72">
        <v>92</v>
      </c>
      <c r="P167" s="72">
        <v>92</v>
      </c>
      <c r="Q167" s="72">
        <v>92</v>
      </c>
      <c r="R167" s="45"/>
      <c r="S167" s="85">
        <f t="shared" si="28"/>
        <v>307.5</v>
      </c>
      <c r="T167" s="85">
        <f t="shared" si="29"/>
        <v>309.06964625349724</v>
      </c>
      <c r="U167" s="85">
        <f t="shared" si="30"/>
        <v>312.94879899791914</v>
      </c>
      <c r="V167" s="85">
        <f t="shared" si="31"/>
        <v>319.28501563994104</v>
      </c>
    </row>
    <row r="168" spans="1:22" x14ac:dyDescent="0.25">
      <c r="A168" s="70" t="s">
        <v>301</v>
      </c>
      <c r="B168" s="70" t="s">
        <v>846</v>
      </c>
      <c r="C168" s="86">
        <v>218</v>
      </c>
      <c r="D168" s="71">
        <v>218</v>
      </c>
      <c r="E168" s="87" t="s">
        <v>677</v>
      </c>
      <c r="F168" s="87" t="s">
        <v>679</v>
      </c>
      <c r="G168" s="49">
        <v>0</v>
      </c>
      <c r="H168" s="49">
        <v>59</v>
      </c>
      <c r="I168" s="72">
        <f t="shared" si="27"/>
        <v>218</v>
      </c>
      <c r="J168" s="72">
        <f t="shared" si="24"/>
        <v>219.58785560678606</v>
      </c>
      <c r="K168" s="72">
        <f t="shared" si="25"/>
        <v>223.51201012318504</v>
      </c>
      <c r="L168" s="72">
        <f t="shared" si="26"/>
        <v>229.92173275873387</v>
      </c>
      <c r="N168" s="72">
        <v>59</v>
      </c>
      <c r="O168" s="72">
        <v>59</v>
      </c>
      <c r="P168" s="72">
        <v>59</v>
      </c>
      <c r="Q168" s="72">
        <v>59</v>
      </c>
      <c r="R168" s="45"/>
      <c r="S168" s="85">
        <f t="shared" si="28"/>
        <v>277</v>
      </c>
      <c r="T168" s="85">
        <f t="shared" si="29"/>
        <v>278.58785560678609</v>
      </c>
      <c r="U168" s="85">
        <f t="shared" si="30"/>
        <v>282.51201012318506</v>
      </c>
      <c r="V168" s="85">
        <f t="shared" si="31"/>
        <v>288.92173275873387</v>
      </c>
    </row>
    <row r="169" spans="1:22" x14ac:dyDescent="0.25">
      <c r="A169" s="70" t="s">
        <v>303</v>
      </c>
      <c r="B169" s="70" t="s">
        <v>847</v>
      </c>
      <c r="C169" s="86">
        <v>4351.83</v>
      </c>
      <c r="D169" s="71">
        <v>4351.83</v>
      </c>
      <c r="E169" s="87" t="s">
        <v>677</v>
      </c>
      <c r="F169" s="87" t="s">
        <v>681</v>
      </c>
      <c r="G169" s="49">
        <v>604</v>
      </c>
      <c r="H169" s="49">
        <v>0</v>
      </c>
      <c r="I169" s="72">
        <f t="shared" si="27"/>
        <v>4351.83</v>
      </c>
      <c r="J169" s="72">
        <f t="shared" si="24"/>
        <v>4383.5276039691735</v>
      </c>
      <c r="K169" s="72">
        <f t="shared" si="25"/>
        <v>4461.8636285063321</v>
      </c>
      <c r="L169" s="72">
        <f t="shared" si="26"/>
        <v>4589.8178636304629</v>
      </c>
      <c r="N169" s="72">
        <v>-604</v>
      </c>
      <c r="O169" s="72">
        <v>-604</v>
      </c>
      <c r="P169" s="72">
        <v>-604</v>
      </c>
      <c r="Q169" s="72">
        <v>-604</v>
      </c>
      <c r="R169" s="45"/>
      <c r="S169" s="85">
        <f t="shared" si="28"/>
        <v>3747.83</v>
      </c>
      <c r="T169" s="85">
        <f t="shared" si="29"/>
        <v>3779.5276039691735</v>
      </c>
      <c r="U169" s="85">
        <f t="shared" si="30"/>
        <v>3857.8636285063321</v>
      </c>
      <c r="V169" s="85">
        <f t="shared" si="31"/>
        <v>3985.8178636304629</v>
      </c>
    </row>
    <row r="170" spans="1:22" x14ac:dyDescent="0.25">
      <c r="A170" s="70" t="s">
        <v>305</v>
      </c>
      <c r="B170" s="70" t="s">
        <v>848</v>
      </c>
      <c r="C170" s="86">
        <v>1129.77</v>
      </c>
      <c r="D170" s="71">
        <v>1129.77</v>
      </c>
      <c r="E170" s="87" t="s">
        <v>677</v>
      </c>
      <c r="F170" s="87" t="s">
        <v>679</v>
      </c>
      <c r="G170" s="49">
        <v>0</v>
      </c>
      <c r="H170" s="49">
        <v>0</v>
      </c>
      <c r="I170" s="72">
        <f t="shared" si="27"/>
        <v>1129.77</v>
      </c>
      <c r="J170" s="72">
        <f t="shared" si="24"/>
        <v>1137.9989524260491</v>
      </c>
      <c r="K170" s="72">
        <f t="shared" si="25"/>
        <v>1158.3356131966548</v>
      </c>
      <c r="L170" s="72">
        <f t="shared" si="26"/>
        <v>1191.5535597194255</v>
      </c>
      <c r="N170" s="72">
        <v>0</v>
      </c>
      <c r="O170" s="72">
        <v>0</v>
      </c>
      <c r="P170" s="72">
        <v>0</v>
      </c>
      <c r="Q170" s="72">
        <v>0</v>
      </c>
      <c r="R170" s="45"/>
      <c r="S170" s="85">
        <f t="shared" si="28"/>
        <v>1129.77</v>
      </c>
      <c r="T170" s="85">
        <f t="shared" si="29"/>
        <v>1137.9989524260491</v>
      </c>
      <c r="U170" s="85">
        <f t="shared" si="30"/>
        <v>1158.3356131966548</v>
      </c>
      <c r="V170" s="85">
        <f t="shared" si="31"/>
        <v>1191.5535597194255</v>
      </c>
    </row>
    <row r="171" spans="1:22" x14ac:dyDescent="0.25">
      <c r="A171" s="70" t="s">
        <v>307</v>
      </c>
      <c r="B171" s="70" t="s">
        <v>849</v>
      </c>
      <c r="C171" s="86">
        <v>746.83</v>
      </c>
      <c r="D171" s="71">
        <v>746.83</v>
      </c>
      <c r="E171" s="87" t="s">
        <v>677</v>
      </c>
      <c r="F171" s="87" t="s">
        <v>681</v>
      </c>
      <c r="G171" s="49">
        <v>0</v>
      </c>
      <c r="H171" s="49">
        <v>396</v>
      </c>
      <c r="I171" s="72">
        <f t="shared" si="27"/>
        <v>746.83</v>
      </c>
      <c r="J171" s="72">
        <f t="shared" si="24"/>
        <v>752.26971652667919</v>
      </c>
      <c r="K171" s="72">
        <f t="shared" si="25"/>
        <v>765.71318587292797</v>
      </c>
      <c r="L171" s="72">
        <f t="shared" si="26"/>
        <v>787.67177833121661</v>
      </c>
      <c r="N171" s="72">
        <v>396</v>
      </c>
      <c r="O171" s="72">
        <v>396</v>
      </c>
      <c r="P171" s="72">
        <v>396</v>
      </c>
      <c r="Q171" s="72">
        <v>396</v>
      </c>
      <c r="R171" s="45"/>
      <c r="S171" s="85">
        <f t="shared" si="28"/>
        <v>1142.83</v>
      </c>
      <c r="T171" s="85">
        <f t="shared" si="29"/>
        <v>1148.2697165266791</v>
      </c>
      <c r="U171" s="85">
        <f t="shared" si="30"/>
        <v>1161.7131858729281</v>
      </c>
      <c r="V171" s="85">
        <f t="shared" si="31"/>
        <v>1183.6717783312165</v>
      </c>
    </row>
    <row r="172" spans="1:22" x14ac:dyDescent="0.25">
      <c r="A172" s="70" t="s">
        <v>309</v>
      </c>
      <c r="B172" s="70" t="s">
        <v>850</v>
      </c>
      <c r="C172" s="86">
        <v>2190.63</v>
      </c>
      <c r="D172" s="71">
        <v>2190.63</v>
      </c>
      <c r="E172" s="87" t="s">
        <v>677</v>
      </c>
      <c r="F172" s="87" t="s">
        <v>681</v>
      </c>
      <c r="G172" s="49">
        <v>98</v>
      </c>
      <c r="H172" s="49">
        <v>0</v>
      </c>
      <c r="I172" s="72">
        <f t="shared" si="27"/>
        <v>2190.63</v>
      </c>
      <c r="J172" s="72">
        <f t="shared" si="24"/>
        <v>2206.5859822380448</v>
      </c>
      <c r="K172" s="72">
        <f t="shared" si="25"/>
        <v>2246.0188749364811</v>
      </c>
      <c r="L172" s="72">
        <f t="shared" si="26"/>
        <v>2310.4286487764462</v>
      </c>
      <c r="N172" s="72">
        <v>-98</v>
      </c>
      <c r="O172" s="72">
        <v>-98</v>
      </c>
      <c r="P172" s="72">
        <v>-98</v>
      </c>
      <c r="Q172" s="72">
        <v>-98</v>
      </c>
      <c r="R172" s="45"/>
      <c r="S172" s="85">
        <f t="shared" si="28"/>
        <v>2092.63</v>
      </c>
      <c r="T172" s="85">
        <f t="shared" si="29"/>
        <v>2108.5859822380448</v>
      </c>
      <c r="U172" s="85">
        <f t="shared" si="30"/>
        <v>2148.0188749364811</v>
      </c>
      <c r="V172" s="85">
        <f t="shared" si="31"/>
        <v>2212.4286487764462</v>
      </c>
    </row>
    <row r="173" spans="1:22" x14ac:dyDescent="0.25">
      <c r="A173" s="70" t="s">
        <v>311</v>
      </c>
      <c r="B173" s="70" t="s">
        <v>851</v>
      </c>
      <c r="C173" s="86">
        <v>301.60000000000002</v>
      </c>
      <c r="D173" s="71">
        <v>301.60000000000002</v>
      </c>
      <c r="E173" s="87" t="s">
        <v>677</v>
      </c>
      <c r="F173" s="87" t="s">
        <v>679</v>
      </c>
      <c r="G173" s="49">
        <v>0</v>
      </c>
      <c r="H173" s="49">
        <v>155</v>
      </c>
      <c r="I173" s="72">
        <f t="shared" si="27"/>
        <v>301.60000000000002</v>
      </c>
      <c r="J173" s="72">
        <f t="shared" si="24"/>
        <v>303.79677638076458</v>
      </c>
      <c r="K173" s="72">
        <f t="shared" si="25"/>
        <v>309.22579015207617</v>
      </c>
      <c r="L173" s="72">
        <f t="shared" si="26"/>
        <v>318.09355321116573</v>
      </c>
      <c r="N173" s="72">
        <v>155</v>
      </c>
      <c r="O173" s="72">
        <v>155</v>
      </c>
      <c r="P173" s="72">
        <v>155</v>
      </c>
      <c r="Q173" s="72">
        <v>155</v>
      </c>
      <c r="R173" s="45"/>
      <c r="S173" s="85">
        <f t="shared" si="28"/>
        <v>456.6</v>
      </c>
      <c r="T173" s="85">
        <f t="shared" si="29"/>
        <v>458.79677638076458</v>
      </c>
      <c r="U173" s="85">
        <f t="shared" si="30"/>
        <v>464.22579015207617</v>
      </c>
      <c r="V173" s="85">
        <f t="shared" si="31"/>
        <v>473.09355321116573</v>
      </c>
    </row>
    <row r="174" spans="1:22" x14ac:dyDescent="0.25">
      <c r="A174" s="70" t="s">
        <v>313</v>
      </c>
      <c r="B174" s="70" t="s">
        <v>852</v>
      </c>
      <c r="C174" s="86">
        <v>132.69999999999999</v>
      </c>
      <c r="D174" s="71">
        <v>132.69999999999999</v>
      </c>
      <c r="E174" s="87" t="s">
        <v>677</v>
      </c>
      <c r="F174" s="87" t="s">
        <v>679</v>
      </c>
      <c r="G174" s="49">
        <v>0</v>
      </c>
      <c r="H174" s="49">
        <v>63</v>
      </c>
      <c r="I174" s="72">
        <f t="shared" si="27"/>
        <v>132.69999999999999</v>
      </c>
      <c r="J174" s="72">
        <f t="shared" si="24"/>
        <v>133.66655247257114</v>
      </c>
      <c r="K174" s="72">
        <f t="shared" si="25"/>
        <v>136.05524652911308</v>
      </c>
      <c r="L174" s="72">
        <f t="shared" si="26"/>
        <v>139.95694466552285</v>
      </c>
      <c r="N174" s="72">
        <v>63</v>
      </c>
      <c r="O174" s="72">
        <v>63</v>
      </c>
      <c r="P174" s="72">
        <v>63</v>
      </c>
      <c r="Q174" s="72">
        <v>63</v>
      </c>
      <c r="R174" s="45"/>
      <c r="S174" s="85">
        <f t="shared" si="28"/>
        <v>195.7</v>
      </c>
      <c r="T174" s="85">
        <f t="shared" si="29"/>
        <v>196.66655247257114</v>
      </c>
      <c r="U174" s="85">
        <f t="shared" si="30"/>
        <v>199.05524652911308</v>
      </c>
      <c r="V174" s="85">
        <f t="shared" si="31"/>
        <v>202.95694466552285</v>
      </c>
    </row>
    <row r="175" spans="1:22" x14ac:dyDescent="0.25">
      <c r="A175" s="70" t="s">
        <v>315</v>
      </c>
      <c r="B175" s="70" t="s">
        <v>853</v>
      </c>
      <c r="C175" s="86">
        <v>5074.7</v>
      </c>
      <c r="D175" s="71">
        <v>5074.7</v>
      </c>
      <c r="E175" s="87" t="s">
        <v>677</v>
      </c>
      <c r="F175" s="87" t="s">
        <v>679</v>
      </c>
      <c r="G175" s="49">
        <v>0</v>
      </c>
      <c r="H175" s="49">
        <v>0</v>
      </c>
      <c r="I175" s="72">
        <f t="shared" si="27"/>
        <v>5074.7</v>
      </c>
      <c r="J175" s="72">
        <f t="shared" si="24"/>
        <v>5111.662802053932</v>
      </c>
      <c r="K175" s="72">
        <f t="shared" si="25"/>
        <v>5203.0109989547109</v>
      </c>
      <c r="L175" s="72">
        <f t="shared" si="26"/>
        <v>5352.2193450951681</v>
      </c>
      <c r="N175" s="72">
        <v>0</v>
      </c>
      <c r="O175" s="72">
        <v>0</v>
      </c>
      <c r="P175" s="72">
        <v>0</v>
      </c>
      <c r="Q175" s="72">
        <v>0</v>
      </c>
      <c r="R175" s="45"/>
      <c r="S175" s="85">
        <f t="shared" si="28"/>
        <v>5074.7</v>
      </c>
      <c r="T175" s="85">
        <f t="shared" si="29"/>
        <v>5111.662802053932</v>
      </c>
      <c r="U175" s="85">
        <f t="shared" si="30"/>
        <v>5203.0109989547109</v>
      </c>
      <c r="V175" s="85">
        <f t="shared" si="31"/>
        <v>5352.2193450951681</v>
      </c>
    </row>
    <row r="176" spans="1:22" x14ac:dyDescent="0.25">
      <c r="A176" s="70" t="s">
        <v>317</v>
      </c>
      <c r="B176" s="70" t="s">
        <v>854</v>
      </c>
      <c r="C176" s="86">
        <v>1110.48</v>
      </c>
      <c r="D176" s="71">
        <v>1110.48</v>
      </c>
      <c r="E176" s="87" t="s">
        <v>677</v>
      </c>
      <c r="F176" s="87" t="s">
        <v>679</v>
      </c>
      <c r="G176" s="49">
        <v>0</v>
      </c>
      <c r="H176" s="49">
        <v>0</v>
      </c>
      <c r="I176" s="72">
        <f t="shared" si="27"/>
        <v>1110.48</v>
      </c>
      <c r="J176" s="72">
        <f t="shared" si="24"/>
        <v>1118.5684490560725</v>
      </c>
      <c r="K176" s="72">
        <f t="shared" si="25"/>
        <v>1138.5578761541033</v>
      </c>
      <c r="L176" s="72">
        <f t="shared" si="26"/>
        <v>1171.2086504308202</v>
      </c>
      <c r="N176" s="72">
        <v>0</v>
      </c>
      <c r="O176" s="72">
        <v>0</v>
      </c>
      <c r="P176" s="72">
        <v>0</v>
      </c>
      <c r="Q176" s="72">
        <v>0</v>
      </c>
      <c r="R176" s="45"/>
      <c r="S176" s="85">
        <f t="shared" si="28"/>
        <v>1110.48</v>
      </c>
      <c r="T176" s="85">
        <f t="shared" si="29"/>
        <v>1118.5684490560725</v>
      </c>
      <c r="U176" s="85">
        <f t="shared" si="30"/>
        <v>1138.5578761541033</v>
      </c>
      <c r="V176" s="85">
        <f t="shared" si="31"/>
        <v>1171.2086504308202</v>
      </c>
    </row>
    <row r="177" spans="1:22" x14ac:dyDescent="0.25">
      <c r="A177" s="70" t="s">
        <v>319</v>
      </c>
      <c r="B177" s="70" t="s">
        <v>855</v>
      </c>
      <c r="C177" s="86">
        <v>953.07</v>
      </c>
      <c r="D177" s="71">
        <v>953.07</v>
      </c>
      <c r="E177" s="87" t="s">
        <v>677</v>
      </c>
      <c r="F177" s="87" t="s">
        <v>679</v>
      </c>
      <c r="G177" s="49">
        <v>0</v>
      </c>
      <c r="H177" s="49">
        <v>0</v>
      </c>
      <c r="I177" s="72">
        <f t="shared" si="27"/>
        <v>953.07</v>
      </c>
      <c r="J177" s="72">
        <f t="shared" si="24"/>
        <v>960.01191533559461</v>
      </c>
      <c r="K177" s="72">
        <f t="shared" si="25"/>
        <v>977.16785086286234</v>
      </c>
      <c r="L177" s="72">
        <f t="shared" si="26"/>
        <v>1005.1903937631491</v>
      </c>
      <c r="N177" s="72">
        <v>0</v>
      </c>
      <c r="O177" s="72">
        <v>0</v>
      </c>
      <c r="P177" s="72">
        <v>0</v>
      </c>
      <c r="Q177" s="72">
        <v>0</v>
      </c>
      <c r="R177" s="45"/>
      <c r="S177" s="85">
        <f t="shared" si="28"/>
        <v>953.07</v>
      </c>
      <c r="T177" s="85">
        <f t="shared" si="29"/>
        <v>960.01191533559461</v>
      </c>
      <c r="U177" s="85">
        <f t="shared" si="30"/>
        <v>977.16785086286234</v>
      </c>
      <c r="V177" s="85">
        <f t="shared" si="31"/>
        <v>1005.1903937631491</v>
      </c>
    </row>
    <row r="178" spans="1:22" x14ac:dyDescent="0.25">
      <c r="A178" s="70" t="s">
        <v>321</v>
      </c>
      <c r="B178" s="70" t="s">
        <v>856</v>
      </c>
      <c r="C178" s="86">
        <v>316.94</v>
      </c>
      <c r="D178" s="71">
        <v>316.94</v>
      </c>
      <c r="E178" s="87" t="s">
        <v>677</v>
      </c>
      <c r="F178" s="87" t="s">
        <v>679</v>
      </c>
      <c r="G178" s="49">
        <v>0</v>
      </c>
      <c r="H178" s="49">
        <v>0</v>
      </c>
      <c r="I178" s="72">
        <f t="shared" si="27"/>
        <v>316.94</v>
      </c>
      <c r="J178" s="72">
        <f t="shared" si="24"/>
        <v>319.24850897254487</v>
      </c>
      <c r="K178" s="72">
        <f t="shared" si="25"/>
        <v>324.95365361670764</v>
      </c>
      <c r="L178" s="72">
        <f t="shared" si="26"/>
        <v>334.27244945207849</v>
      </c>
      <c r="N178" s="72">
        <v>0</v>
      </c>
      <c r="O178" s="72">
        <v>0</v>
      </c>
      <c r="P178" s="72">
        <v>0</v>
      </c>
      <c r="Q178" s="72">
        <v>0</v>
      </c>
      <c r="R178" s="45"/>
      <c r="S178" s="85">
        <f t="shared" si="28"/>
        <v>316.94</v>
      </c>
      <c r="T178" s="85">
        <f t="shared" si="29"/>
        <v>319.24850897254487</v>
      </c>
      <c r="U178" s="85">
        <f t="shared" si="30"/>
        <v>324.95365361670764</v>
      </c>
      <c r="V178" s="85">
        <f t="shared" si="31"/>
        <v>334.27244945207849</v>
      </c>
    </row>
    <row r="179" spans="1:22" x14ac:dyDescent="0.25">
      <c r="A179" s="70" t="s">
        <v>323</v>
      </c>
      <c r="B179" s="70" t="s">
        <v>857</v>
      </c>
      <c r="C179" s="86">
        <v>643.04</v>
      </c>
      <c r="D179" s="71">
        <v>643.04</v>
      </c>
      <c r="E179" s="87" t="s">
        <v>677</v>
      </c>
      <c r="F179" s="87" t="s">
        <v>679</v>
      </c>
      <c r="G179" s="49">
        <v>0</v>
      </c>
      <c r="H179" s="49">
        <v>0</v>
      </c>
      <c r="I179" s="72">
        <f t="shared" si="27"/>
        <v>643.04</v>
      </c>
      <c r="J179" s="72">
        <f t="shared" si="24"/>
        <v>647.72373701554</v>
      </c>
      <c r="K179" s="72">
        <f t="shared" si="25"/>
        <v>659.29891279638946</v>
      </c>
      <c r="L179" s="72">
        <f t="shared" si="26"/>
        <v>678.20583042741384</v>
      </c>
      <c r="N179" s="72">
        <v>0</v>
      </c>
      <c r="O179" s="72">
        <v>0</v>
      </c>
      <c r="P179" s="72">
        <v>0</v>
      </c>
      <c r="Q179" s="72">
        <v>0</v>
      </c>
      <c r="R179" s="45"/>
      <c r="S179" s="85">
        <f t="shared" si="28"/>
        <v>643.04</v>
      </c>
      <c r="T179" s="85">
        <f t="shared" si="29"/>
        <v>647.72373701554</v>
      </c>
      <c r="U179" s="85">
        <f t="shared" si="30"/>
        <v>659.29891279638946</v>
      </c>
      <c r="V179" s="85">
        <f t="shared" si="31"/>
        <v>678.20583042741384</v>
      </c>
    </row>
    <row r="180" spans="1:22" x14ac:dyDescent="0.25">
      <c r="A180" s="70" t="s">
        <v>325</v>
      </c>
      <c r="B180" s="70" t="s">
        <v>858</v>
      </c>
      <c r="C180" s="86">
        <v>1135.22</v>
      </c>
      <c r="D180" s="71">
        <v>1135.22</v>
      </c>
      <c r="E180" s="87" t="s">
        <v>677</v>
      </c>
      <c r="F180" s="87" t="s">
        <v>679</v>
      </c>
      <c r="G180" s="49">
        <v>0</v>
      </c>
      <c r="H180" s="49">
        <v>0</v>
      </c>
      <c r="I180" s="72">
        <f t="shared" si="27"/>
        <v>1135.22</v>
      </c>
      <c r="J180" s="72">
        <f t="shared" si="24"/>
        <v>1143.4886488162188</v>
      </c>
      <c r="K180" s="72">
        <f t="shared" si="25"/>
        <v>1163.9234134497344</v>
      </c>
      <c r="L180" s="72">
        <f t="shared" si="26"/>
        <v>1197.3016030383938</v>
      </c>
      <c r="N180" s="72">
        <v>0</v>
      </c>
      <c r="O180" s="72">
        <v>0</v>
      </c>
      <c r="P180" s="72">
        <v>0</v>
      </c>
      <c r="Q180" s="72">
        <v>0</v>
      </c>
      <c r="R180" s="45"/>
      <c r="S180" s="85">
        <f t="shared" si="28"/>
        <v>1135.22</v>
      </c>
      <c r="T180" s="85">
        <f t="shared" si="29"/>
        <v>1143.4886488162188</v>
      </c>
      <c r="U180" s="85">
        <f t="shared" si="30"/>
        <v>1163.9234134497344</v>
      </c>
      <c r="V180" s="85">
        <f t="shared" si="31"/>
        <v>1197.3016030383938</v>
      </c>
    </row>
    <row r="181" spans="1:22" x14ac:dyDescent="0.25">
      <c r="A181" s="70" t="s">
        <v>327</v>
      </c>
      <c r="B181" s="70" t="s">
        <v>859</v>
      </c>
      <c r="C181" s="86">
        <v>593.13</v>
      </c>
      <c r="D181" s="71">
        <v>593.13</v>
      </c>
      <c r="E181" s="87" t="s">
        <v>677</v>
      </c>
      <c r="F181" s="87" t="s">
        <v>679</v>
      </c>
      <c r="G181" s="49">
        <v>0</v>
      </c>
      <c r="H181" s="49">
        <v>0</v>
      </c>
      <c r="I181" s="72">
        <f t="shared" si="27"/>
        <v>593.13</v>
      </c>
      <c r="J181" s="72">
        <f t="shared" si="24"/>
        <v>597.45020548648176</v>
      </c>
      <c r="K181" s="72">
        <f t="shared" si="25"/>
        <v>608.12696589158134</v>
      </c>
      <c r="L181" s="72">
        <f t="shared" si="26"/>
        <v>625.56640986783395</v>
      </c>
      <c r="N181" s="72">
        <v>0</v>
      </c>
      <c r="O181" s="72">
        <v>0</v>
      </c>
      <c r="P181" s="72">
        <v>0</v>
      </c>
      <c r="Q181" s="72">
        <v>0</v>
      </c>
      <c r="R181" s="45"/>
      <c r="S181" s="85">
        <f t="shared" si="28"/>
        <v>593.13</v>
      </c>
      <c r="T181" s="85">
        <f t="shared" si="29"/>
        <v>597.45020548648176</v>
      </c>
      <c r="U181" s="85">
        <f t="shared" si="30"/>
        <v>608.12696589158134</v>
      </c>
      <c r="V181" s="85">
        <f t="shared" si="31"/>
        <v>625.56640986783395</v>
      </c>
    </row>
    <row r="182" spans="1:22" x14ac:dyDescent="0.25">
      <c r="A182" s="70" t="s">
        <v>329</v>
      </c>
      <c r="B182" s="70" t="s">
        <v>860</v>
      </c>
      <c r="C182" s="86">
        <v>1025.1500000000001</v>
      </c>
      <c r="D182" s="71">
        <v>1025.1500000000001</v>
      </c>
      <c r="E182" s="87" t="s">
        <v>677</v>
      </c>
      <c r="F182" s="87" t="s">
        <v>679</v>
      </c>
      <c r="G182" s="49">
        <v>0</v>
      </c>
      <c r="H182" s="49">
        <v>0</v>
      </c>
      <c r="I182" s="72">
        <f t="shared" si="27"/>
        <v>1025.1500000000001</v>
      </c>
      <c r="J182" s="72">
        <f t="shared" si="24"/>
        <v>1032.6169274096183</v>
      </c>
      <c r="K182" s="72">
        <f t="shared" si="25"/>
        <v>1051.0703540265283</v>
      </c>
      <c r="L182" s="72">
        <f t="shared" si="26"/>
        <v>1081.2122217321837</v>
      </c>
      <c r="N182" s="72">
        <v>0</v>
      </c>
      <c r="O182" s="72">
        <v>0</v>
      </c>
      <c r="P182" s="72">
        <v>0</v>
      </c>
      <c r="Q182" s="72">
        <v>0</v>
      </c>
      <c r="R182" s="45"/>
      <c r="S182" s="85">
        <f t="shared" si="28"/>
        <v>1025.1500000000001</v>
      </c>
      <c r="T182" s="85">
        <f t="shared" si="29"/>
        <v>1032.6169274096183</v>
      </c>
      <c r="U182" s="85">
        <f t="shared" si="30"/>
        <v>1051.0703540265283</v>
      </c>
      <c r="V182" s="85">
        <f t="shared" si="31"/>
        <v>1081.2122217321837</v>
      </c>
    </row>
    <row r="183" spans="1:22" x14ac:dyDescent="0.25">
      <c r="A183" s="70" t="s">
        <v>331</v>
      </c>
      <c r="B183" s="70" t="s">
        <v>861</v>
      </c>
      <c r="C183" s="86">
        <v>584.6</v>
      </c>
      <c r="D183" s="71">
        <v>584.6</v>
      </c>
      <c r="E183" s="87" t="s">
        <v>677</v>
      </c>
      <c r="F183" s="87" t="s">
        <v>679</v>
      </c>
      <c r="G183" s="49">
        <v>0</v>
      </c>
      <c r="H183" s="49">
        <v>0</v>
      </c>
      <c r="I183" s="72">
        <f t="shared" si="27"/>
        <v>584.6</v>
      </c>
      <c r="J183" s="72">
        <f t="shared" si="24"/>
        <v>588.85807517306034</v>
      </c>
      <c r="K183" s="72">
        <f t="shared" si="25"/>
        <v>599.38128953217426</v>
      </c>
      <c r="L183" s="72">
        <f t="shared" si="26"/>
        <v>616.56993105851302</v>
      </c>
      <c r="N183" s="72">
        <v>0</v>
      </c>
      <c r="O183" s="72">
        <v>0</v>
      </c>
      <c r="P183" s="72">
        <v>0</v>
      </c>
      <c r="Q183" s="72">
        <v>0</v>
      </c>
      <c r="R183" s="45"/>
      <c r="S183" s="85">
        <f t="shared" si="28"/>
        <v>584.6</v>
      </c>
      <c r="T183" s="85">
        <f t="shared" si="29"/>
        <v>588.85807517306034</v>
      </c>
      <c r="U183" s="85">
        <f t="shared" si="30"/>
        <v>599.38128953217426</v>
      </c>
      <c r="V183" s="85">
        <f t="shared" si="31"/>
        <v>616.56993105851302</v>
      </c>
    </row>
    <row r="184" spans="1:22" x14ac:dyDescent="0.25">
      <c r="A184" s="70" t="s">
        <v>333</v>
      </c>
      <c r="B184" s="70" t="s">
        <v>862</v>
      </c>
      <c r="C184" s="86">
        <v>593.83000000000004</v>
      </c>
      <c r="D184" s="71">
        <v>593.83000000000004</v>
      </c>
      <c r="E184" s="87" t="s">
        <v>677</v>
      </c>
      <c r="F184" s="87" t="s">
        <v>679</v>
      </c>
      <c r="G184" s="49">
        <v>0</v>
      </c>
      <c r="H184" s="49">
        <v>0</v>
      </c>
      <c r="I184" s="72">
        <f t="shared" si="27"/>
        <v>593.83000000000004</v>
      </c>
      <c r="J184" s="72">
        <f t="shared" si="24"/>
        <v>598.15530410540271</v>
      </c>
      <c r="K184" s="72">
        <f t="shared" si="25"/>
        <v>608.84466500665587</v>
      </c>
      <c r="L184" s="72">
        <f t="shared" si="26"/>
        <v>626.30469066109606</v>
      </c>
      <c r="N184" s="72">
        <v>0</v>
      </c>
      <c r="O184" s="72">
        <v>0</v>
      </c>
      <c r="P184" s="72">
        <v>0</v>
      </c>
      <c r="Q184" s="72">
        <v>0</v>
      </c>
      <c r="R184" s="45"/>
      <c r="S184" s="85">
        <f t="shared" si="28"/>
        <v>593.83000000000004</v>
      </c>
      <c r="T184" s="85">
        <f t="shared" si="29"/>
        <v>598.15530410540271</v>
      </c>
      <c r="U184" s="85">
        <f t="shared" si="30"/>
        <v>608.84466500665587</v>
      </c>
      <c r="V184" s="85">
        <f t="shared" si="31"/>
        <v>626.30469066109606</v>
      </c>
    </row>
    <row r="185" spans="1:22" x14ac:dyDescent="0.25">
      <c r="A185" s="70" t="s">
        <v>335</v>
      </c>
      <c r="B185" s="70" t="s">
        <v>863</v>
      </c>
      <c r="C185" s="86">
        <v>357.47</v>
      </c>
      <c r="D185" s="71">
        <v>357.47</v>
      </c>
      <c r="E185" s="87" t="s">
        <v>679</v>
      </c>
      <c r="F185" s="87" t="s">
        <v>679</v>
      </c>
      <c r="G185" s="49">
        <v>0</v>
      </c>
      <c r="H185" s="49">
        <v>0</v>
      </c>
      <c r="I185" s="72">
        <f t="shared" si="27"/>
        <v>357.47</v>
      </c>
      <c r="J185" s="72">
        <f t="shared" si="24"/>
        <v>357.47</v>
      </c>
      <c r="K185" s="72">
        <f t="shared" si="25"/>
        <v>357.47</v>
      </c>
      <c r="L185" s="72">
        <f t="shared" si="26"/>
        <v>357.47</v>
      </c>
      <c r="N185" s="72">
        <v>0</v>
      </c>
      <c r="O185" s="72">
        <v>0</v>
      </c>
      <c r="P185" s="72">
        <v>0</v>
      </c>
      <c r="Q185" s="72">
        <v>0</v>
      </c>
      <c r="R185" s="45"/>
      <c r="S185" s="85">
        <f t="shared" si="28"/>
        <v>357.47</v>
      </c>
      <c r="T185" s="85">
        <f t="shared" si="29"/>
        <v>357.47</v>
      </c>
      <c r="U185" s="85">
        <f t="shared" si="30"/>
        <v>357.47</v>
      </c>
      <c r="V185" s="85">
        <f t="shared" si="31"/>
        <v>357.47</v>
      </c>
    </row>
    <row r="186" spans="1:22" x14ac:dyDescent="0.25">
      <c r="A186" s="70" t="s">
        <v>337</v>
      </c>
      <c r="B186" s="70" t="s">
        <v>864</v>
      </c>
      <c r="C186" s="86">
        <v>356.81</v>
      </c>
      <c r="D186" s="71">
        <v>356.81</v>
      </c>
      <c r="E186" s="87" t="s">
        <v>677</v>
      </c>
      <c r="F186" s="87" t="s">
        <v>679</v>
      </c>
      <c r="G186" s="49">
        <v>0</v>
      </c>
      <c r="H186" s="49">
        <v>0</v>
      </c>
      <c r="I186" s="72">
        <f t="shared" si="27"/>
        <v>356.81</v>
      </c>
      <c r="J186" s="72">
        <f t="shared" si="24"/>
        <v>359.40891173879515</v>
      </c>
      <c r="K186" s="72">
        <f t="shared" si="25"/>
        <v>365.83174464244797</v>
      </c>
      <c r="L186" s="72">
        <f t="shared" si="26"/>
        <v>376.32281406258642</v>
      </c>
      <c r="N186" s="72">
        <v>0</v>
      </c>
      <c r="O186" s="72">
        <v>0</v>
      </c>
      <c r="P186" s="72">
        <v>0</v>
      </c>
      <c r="Q186" s="72">
        <v>0</v>
      </c>
      <c r="R186" s="45"/>
      <c r="S186" s="85">
        <f t="shared" si="28"/>
        <v>356.81</v>
      </c>
      <c r="T186" s="85">
        <f t="shared" si="29"/>
        <v>359.40891173879515</v>
      </c>
      <c r="U186" s="85">
        <f t="shared" si="30"/>
        <v>365.83174464244797</v>
      </c>
      <c r="V186" s="85">
        <f t="shared" si="31"/>
        <v>376.32281406258642</v>
      </c>
    </row>
    <row r="187" spans="1:22" x14ac:dyDescent="0.25">
      <c r="A187" s="70" t="s">
        <v>339</v>
      </c>
      <c r="B187" s="70" t="s">
        <v>865</v>
      </c>
      <c r="C187" s="86">
        <v>70.400000000000006</v>
      </c>
      <c r="D187" s="71">
        <v>70.400000000000006</v>
      </c>
      <c r="E187" s="87" t="s">
        <v>677</v>
      </c>
      <c r="F187" s="87" t="s">
        <v>679</v>
      </c>
      <c r="G187" s="49">
        <v>10</v>
      </c>
      <c r="H187" s="49">
        <v>0</v>
      </c>
      <c r="I187" s="72">
        <f t="shared" si="27"/>
        <v>70.400000000000006</v>
      </c>
      <c r="J187" s="72">
        <f t="shared" si="24"/>
        <v>70.912775388613497</v>
      </c>
      <c r="K187" s="72">
        <f t="shared" si="25"/>
        <v>72.180025287487297</v>
      </c>
      <c r="L187" s="72">
        <f t="shared" si="26"/>
        <v>74.249954065205813</v>
      </c>
      <c r="N187" s="72">
        <v>-10</v>
      </c>
      <c r="O187" s="72">
        <v>-10</v>
      </c>
      <c r="P187" s="72">
        <v>-10</v>
      </c>
      <c r="Q187" s="72">
        <v>-10</v>
      </c>
      <c r="R187" s="45"/>
      <c r="S187" s="85">
        <f t="shared" si="28"/>
        <v>60.400000000000006</v>
      </c>
      <c r="T187" s="85">
        <f t="shared" si="29"/>
        <v>60.912775388613497</v>
      </c>
      <c r="U187" s="85">
        <f t="shared" si="30"/>
        <v>62.180025287487297</v>
      </c>
      <c r="V187" s="85">
        <f t="shared" si="31"/>
        <v>64.249954065205813</v>
      </c>
    </row>
    <row r="188" spans="1:22" x14ac:dyDescent="0.25">
      <c r="A188" s="70" t="s">
        <v>341</v>
      </c>
      <c r="B188" s="70" t="s">
        <v>866</v>
      </c>
      <c r="C188" s="86">
        <v>1127.75</v>
      </c>
      <c r="D188" s="71">
        <v>1127.75</v>
      </c>
      <c r="E188" s="87" t="s">
        <v>677</v>
      </c>
      <c r="F188" s="87" t="s">
        <v>679</v>
      </c>
      <c r="G188" s="49">
        <v>0</v>
      </c>
      <c r="H188" s="49">
        <v>0</v>
      </c>
      <c r="I188" s="72">
        <f t="shared" si="27"/>
        <v>1127.75</v>
      </c>
      <c r="J188" s="72">
        <f t="shared" si="24"/>
        <v>1135.9642392685917</v>
      </c>
      <c r="K188" s="72">
        <f t="shared" si="25"/>
        <v>1156.26453860744</v>
      </c>
      <c r="L188" s="72">
        <f t="shared" si="26"/>
        <v>1189.423092287441</v>
      </c>
      <c r="N188" s="72">
        <v>0</v>
      </c>
      <c r="O188" s="72">
        <v>0</v>
      </c>
      <c r="P188" s="72">
        <v>0</v>
      </c>
      <c r="Q188" s="72">
        <v>0</v>
      </c>
      <c r="R188" s="45"/>
      <c r="S188" s="85">
        <f t="shared" si="28"/>
        <v>1127.75</v>
      </c>
      <c r="T188" s="85">
        <f t="shared" si="29"/>
        <v>1135.9642392685917</v>
      </c>
      <c r="U188" s="85">
        <f t="shared" si="30"/>
        <v>1156.26453860744</v>
      </c>
      <c r="V188" s="85">
        <f t="shared" si="31"/>
        <v>1189.423092287441</v>
      </c>
    </row>
    <row r="189" spans="1:22" x14ac:dyDescent="0.25">
      <c r="A189" s="70" t="s">
        <v>343</v>
      </c>
      <c r="B189" s="70" t="s">
        <v>867</v>
      </c>
      <c r="C189" s="86">
        <v>245.12</v>
      </c>
      <c r="D189" s="71">
        <v>245.12</v>
      </c>
      <c r="E189" s="87" t="s">
        <v>677</v>
      </c>
      <c r="F189" s="87" t="s">
        <v>679</v>
      </c>
      <c r="G189" s="49">
        <v>0</v>
      </c>
      <c r="H189" s="49">
        <v>0</v>
      </c>
      <c r="I189" s="72">
        <f t="shared" si="27"/>
        <v>245.12</v>
      </c>
      <c r="J189" s="72">
        <f t="shared" si="24"/>
        <v>246.90539067126332</v>
      </c>
      <c r="K189" s="72">
        <f t="shared" si="25"/>
        <v>251.31772441006936</v>
      </c>
      <c r="L189" s="72">
        <f t="shared" si="26"/>
        <v>258.52484006339841</v>
      </c>
      <c r="N189" s="72">
        <v>0</v>
      </c>
      <c r="O189" s="72">
        <v>0</v>
      </c>
      <c r="P189" s="72">
        <v>0</v>
      </c>
      <c r="Q189" s="72">
        <v>0</v>
      </c>
      <c r="R189" s="45"/>
      <c r="S189" s="85">
        <f t="shared" si="28"/>
        <v>245.12</v>
      </c>
      <c r="T189" s="85">
        <f t="shared" si="29"/>
        <v>246.90539067126332</v>
      </c>
      <c r="U189" s="85">
        <f t="shared" si="30"/>
        <v>251.31772441006936</v>
      </c>
      <c r="V189" s="85">
        <f t="shared" si="31"/>
        <v>258.52484006339841</v>
      </c>
    </row>
    <row r="190" spans="1:22" x14ac:dyDescent="0.25">
      <c r="A190" s="70" t="s">
        <v>345</v>
      </c>
      <c r="B190" s="70" t="s">
        <v>868</v>
      </c>
      <c r="C190" s="86">
        <v>243.08</v>
      </c>
      <c r="D190" s="71">
        <v>243.08</v>
      </c>
      <c r="E190" s="87" t="s">
        <v>677</v>
      </c>
      <c r="F190" s="87" t="s">
        <v>679</v>
      </c>
      <c r="G190" s="49">
        <v>0</v>
      </c>
      <c r="H190" s="49">
        <v>0</v>
      </c>
      <c r="I190" s="72">
        <f t="shared" si="27"/>
        <v>243.08</v>
      </c>
      <c r="J190" s="72">
        <f t="shared" si="24"/>
        <v>244.85053183897963</v>
      </c>
      <c r="K190" s="72">
        <f t="shared" si="25"/>
        <v>249.22614413185238</v>
      </c>
      <c r="L190" s="72">
        <f t="shared" si="26"/>
        <v>256.37327889446345</v>
      </c>
      <c r="N190" s="72">
        <v>0</v>
      </c>
      <c r="O190" s="72">
        <v>0</v>
      </c>
      <c r="P190" s="72">
        <v>0</v>
      </c>
      <c r="Q190" s="72">
        <v>0</v>
      </c>
      <c r="R190" s="45"/>
      <c r="S190" s="85">
        <f t="shared" si="28"/>
        <v>243.08</v>
      </c>
      <c r="T190" s="85">
        <f t="shared" si="29"/>
        <v>244.85053183897963</v>
      </c>
      <c r="U190" s="85">
        <f t="shared" si="30"/>
        <v>249.22614413185238</v>
      </c>
      <c r="V190" s="85">
        <f t="shared" si="31"/>
        <v>256.37327889446345</v>
      </c>
    </row>
    <row r="191" spans="1:22" x14ac:dyDescent="0.25">
      <c r="A191" s="70" t="s">
        <v>347</v>
      </c>
      <c r="B191" s="70" t="s">
        <v>869</v>
      </c>
      <c r="C191" s="86">
        <v>3218.83</v>
      </c>
      <c r="D191" s="71">
        <v>3218.83</v>
      </c>
      <c r="E191" s="87" t="s">
        <v>677</v>
      </c>
      <c r="F191" s="87" t="s">
        <v>679</v>
      </c>
      <c r="G191" s="49">
        <v>0</v>
      </c>
      <c r="H191" s="49">
        <v>0</v>
      </c>
      <c r="I191" s="72">
        <f t="shared" si="27"/>
        <v>3218.83</v>
      </c>
      <c r="J191" s="72">
        <f t="shared" si="24"/>
        <v>3242.2751250586753</v>
      </c>
      <c r="K191" s="72">
        <f t="shared" si="25"/>
        <v>3300.2163465358335</v>
      </c>
      <c r="L191" s="72">
        <f t="shared" si="26"/>
        <v>3394.8576653935565</v>
      </c>
      <c r="N191" s="72">
        <v>0</v>
      </c>
      <c r="O191" s="72">
        <v>0</v>
      </c>
      <c r="P191" s="72">
        <v>0</v>
      </c>
      <c r="Q191" s="72">
        <v>0</v>
      </c>
      <c r="R191" s="45"/>
      <c r="S191" s="85">
        <f t="shared" si="28"/>
        <v>3218.83</v>
      </c>
      <c r="T191" s="85">
        <f t="shared" si="29"/>
        <v>3242.2751250586753</v>
      </c>
      <c r="U191" s="85">
        <f t="shared" si="30"/>
        <v>3300.2163465358335</v>
      </c>
      <c r="V191" s="85">
        <f t="shared" si="31"/>
        <v>3394.8576653935565</v>
      </c>
    </row>
    <row r="192" spans="1:22" x14ac:dyDescent="0.25">
      <c r="A192" s="70" t="s">
        <v>349</v>
      </c>
      <c r="B192" s="70" t="s">
        <v>870</v>
      </c>
      <c r="C192" s="86">
        <v>23188.74</v>
      </c>
      <c r="D192" s="71">
        <v>23188.74</v>
      </c>
      <c r="E192" s="87" t="s">
        <v>677</v>
      </c>
      <c r="F192" s="87" t="s">
        <v>681</v>
      </c>
      <c r="G192" s="49">
        <v>0</v>
      </c>
      <c r="H192" s="49">
        <v>0</v>
      </c>
      <c r="I192" s="72">
        <f t="shared" si="27"/>
        <v>23188.74</v>
      </c>
      <c r="J192" s="72">
        <f t="shared" si="24"/>
        <v>23357.640783593142</v>
      </c>
      <c r="K192" s="72">
        <f t="shared" si="25"/>
        <v>23775.054539559205</v>
      </c>
      <c r="L192" s="72">
        <f t="shared" si="26"/>
        <v>24456.859088494326</v>
      </c>
      <c r="N192" s="72">
        <v>0</v>
      </c>
      <c r="O192" s="72">
        <v>0</v>
      </c>
      <c r="P192" s="72">
        <v>0</v>
      </c>
      <c r="Q192" s="72">
        <v>0</v>
      </c>
      <c r="R192" s="45"/>
      <c r="S192" s="85">
        <f t="shared" si="28"/>
        <v>23188.74</v>
      </c>
      <c r="T192" s="85">
        <f t="shared" si="29"/>
        <v>23357.640783593142</v>
      </c>
      <c r="U192" s="85">
        <f t="shared" si="30"/>
        <v>23775.054539559205</v>
      </c>
      <c r="V192" s="85">
        <f t="shared" si="31"/>
        <v>24456.859088494326</v>
      </c>
    </row>
    <row r="193" spans="1:22" x14ac:dyDescent="0.25">
      <c r="A193" s="70" t="s">
        <v>351</v>
      </c>
      <c r="B193" s="70" t="s">
        <v>871</v>
      </c>
      <c r="C193" s="86">
        <v>28335.119999999999</v>
      </c>
      <c r="D193" s="71">
        <v>28335.119999999999</v>
      </c>
      <c r="E193" s="87" t="s">
        <v>677</v>
      </c>
      <c r="F193" s="87" t="s">
        <v>679</v>
      </c>
      <c r="G193" s="49">
        <v>0</v>
      </c>
      <c r="H193" s="49">
        <v>0</v>
      </c>
      <c r="I193" s="72">
        <f t="shared" si="27"/>
        <v>28335.119999999999</v>
      </c>
      <c r="J193" s="72">
        <f t="shared" si="24"/>
        <v>28541.505684224569</v>
      </c>
      <c r="K193" s="72">
        <f t="shared" si="25"/>
        <v>29051.557927897535</v>
      </c>
      <c r="L193" s="72">
        <f t="shared" si="26"/>
        <v>29884.67838681952</v>
      </c>
      <c r="N193" s="72">
        <v>0</v>
      </c>
      <c r="O193" s="72">
        <v>0</v>
      </c>
      <c r="P193" s="72">
        <v>0</v>
      </c>
      <c r="Q193" s="72">
        <v>0</v>
      </c>
      <c r="R193" s="45"/>
      <c r="S193" s="85">
        <f t="shared" si="28"/>
        <v>28335.119999999999</v>
      </c>
      <c r="T193" s="85">
        <f t="shared" si="29"/>
        <v>28541.505684224569</v>
      </c>
      <c r="U193" s="85">
        <f t="shared" si="30"/>
        <v>29051.557927897535</v>
      </c>
      <c r="V193" s="85">
        <f t="shared" si="31"/>
        <v>29884.67838681952</v>
      </c>
    </row>
    <row r="194" spans="1:22" x14ac:dyDescent="0.25">
      <c r="A194" s="70" t="s">
        <v>353</v>
      </c>
      <c r="B194" s="70" t="s">
        <v>872</v>
      </c>
      <c r="C194" s="86">
        <v>175.4</v>
      </c>
      <c r="D194" s="71">
        <v>175.4</v>
      </c>
      <c r="E194" s="87" t="s">
        <v>677</v>
      </c>
      <c r="F194" s="87" t="s">
        <v>679</v>
      </c>
      <c r="G194" s="49">
        <v>0</v>
      </c>
      <c r="H194" s="49">
        <v>47</v>
      </c>
      <c r="I194" s="72">
        <f t="shared" si="27"/>
        <v>175.4</v>
      </c>
      <c r="J194" s="72">
        <f t="shared" si="24"/>
        <v>176.6775682267444</v>
      </c>
      <c r="K194" s="72">
        <f t="shared" si="25"/>
        <v>179.83489254865438</v>
      </c>
      <c r="L194" s="72">
        <f t="shared" si="26"/>
        <v>184.99207305450423</v>
      </c>
      <c r="N194" s="72">
        <v>47</v>
      </c>
      <c r="O194" s="72">
        <v>47</v>
      </c>
      <c r="P194" s="72">
        <v>47</v>
      </c>
      <c r="Q194" s="72">
        <v>47</v>
      </c>
      <c r="R194" s="45"/>
      <c r="S194" s="85">
        <f t="shared" si="28"/>
        <v>222.4</v>
      </c>
      <c r="T194" s="85">
        <f t="shared" si="29"/>
        <v>223.6775682267444</v>
      </c>
      <c r="U194" s="85">
        <f t="shared" si="30"/>
        <v>226.83489254865438</v>
      </c>
      <c r="V194" s="85">
        <f t="shared" si="31"/>
        <v>231.99207305450423</v>
      </c>
    </row>
    <row r="195" spans="1:22" x14ac:dyDescent="0.25">
      <c r="A195" s="70" t="s">
        <v>355</v>
      </c>
      <c r="B195" s="70" t="s">
        <v>873</v>
      </c>
      <c r="C195" s="86">
        <v>5598.86</v>
      </c>
      <c r="D195" s="71">
        <v>5598.86</v>
      </c>
      <c r="E195" s="87" t="s">
        <v>677</v>
      </c>
      <c r="F195" s="87" t="s">
        <v>681</v>
      </c>
      <c r="G195" s="49">
        <v>0</v>
      </c>
      <c r="H195" s="49">
        <v>0</v>
      </c>
      <c r="I195" s="72">
        <f t="shared" si="27"/>
        <v>5598.86</v>
      </c>
      <c r="J195" s="72">
        <f t="shared" si="24"/>
        <v>5639.6406479018815</v>
      </c>
      <c r="K195" s="72">
        <f t="shared" si="25"/>
        <v>5740.4240963224574</v>
      </c>
      <c r="L195" s="72">
        <f t="shared" si="26"/>
        <v>5905.0440030897462</v>
      </c>
      <c r="N195" s="72">
        <v>0</v>
      </c>
      <c r="O195" s="72">
        <v>0</v>
      </c>
      <c r="P195" s="72">
        <v>0</v>
      </c>
      <c r="Q195" s="72">
        <v>0</v>
      </c>
      <c r="R195" s="45"/>
      <c r="S195" s="85">
        <f t="shared" si="28"/>
        <v>5598.86</v>
      </c>
      <c r="T195" s="85">
        <f t="shared" si="29"/>
        <v>5639.6406479018815</v>
      </c>
      <c r="U195" s="85">
        <f t="shared" si="30"/>
        <v>5740.4240963224574</v>
      </c>
      <c r="V195" s="85">
        <f t="shared" si="31"/>
        <v>5905.0440030897462</v>
      </c>
    </row>
    <row r="196" spans="1:22" x14ac:dyDescent="0.25">
      <c r="A196" s="70" t="s">
        <v>357</v>
      </c>
      <c r="B196" s="70" t="s">
        <v>874</v>
      </c>
      <c r="C196" s="86">
        <v>9518.6299999999992</v>
      </c>
      <c r="D196" s="71">
        <v>9518.6299999999992</v>
      </c>
      <c r="E196" s="87" t="s">
        <v>677</v>
      </c>
      <c r="F196" s="87" t="s">
        <v>679</v>
      </c>
      <c r="G196" s="49">
        <v>340</v>
      </c>
      <c r="H196" s="49">
        <v>0</v>
      </c>
      <c r="I196" s="72">
        <f t="shared" si="27"/>
        <v>9518.6299999999992</v>
      </c>
      <c r="J196" s="72">
        <f t="shared" si="24"/>
        <v>9587.9612385982655</v>
      </c>
      <c r="K196" s="72">
        <f t="shared" si="25"/>
        <v>9759.3033253158374</v>
      </c>
      <c r="L196" s="72">
        <f t="shared" si="26"/>
        <v>10039.173867381958</v>
      </c>
      <c r="N196" s="72">
        <v>-340</v>
      </c>
      <c r="O196" s="72">
        <v>-340</v>
      </c>
      <c r="P196" s="72">
        <v>-340</v>
      </c>
      <c r="Q196" s="72">
        <v>-340</v>
      </c>
      <c r="R196" s="45"/>
      <c r="S196" s="85">
        <f t="shared" si="28"/>
        <v>9178.6299999999992</v>
      </c>
      <c r="T196" s="85">
        <f t="shared" si="29"/>
        <v>9247.9612385982655</v>
      </c>
      <c r="U196" s="85">
        <f t="shared" si="30"/>
        <v>9419.3033253158374</v>
      </c>
      <c r="V196" s="85">
        <f t="shared" si="31"/>
        <v>9699.1738673819582</v>
      </c>
    </row>
    <row r="197" spans="1:22" x14ac:dyDescent="0.25">
      <c r="A197" s="70" t="s">
        <v>359</v>
      </c>
      <c r="B197" s="70" t="s">
        <v>875</v>
      </c>
      <c r="C197" s="86">
        <v>1462.64</v>
      </c>
      <c r="D197" s="71">
        <v>1462.64</v>
      </c>
      <c r="E197" s="87" t="s">
        <v>677</v>
      </c>
      <c r="F197" s="87" t="s">
        <v>679</v>
      </c>
      <c r="G197" s="49">
        <v>0</v>
      </c>
      <c r="H197" s="49">
        <v>563</v>
      </c>
      <c r="I197" s="72">
        <f t="shared" si="27"/>
        <v>1462.64</v>
      </c>
      <c r="J197" s="72">
        <f t="shared" si="24"/>
        <v>1473.2934913977506</v>
      </c>
      <c r="K197" s="72">
        <f t="shared" si="25"/>
        <v>1499.6220481035568</v>
      </c>
      <c r="L197" s="72">
        <f t="shared" si="26"/>
        <v>1542.6271706524519</v>
      </c>
      <c r="N197" s="72">
        <v>563</v>
      </c>
      <c r="O197" s="72">
        <v>563</v>
      </c>
      <c r="P197" s="72">
        <v>563</v>
      </c>
      <c r="Q197" s="72">
        <v>563</v>
      </c>
      <c r="R197" s="45"/>
      <c r="S197" s="85">
        <f t="shared" si="28"/>
        <v>2025.64</v>
      </c>
      <c r="T197" s="85">
        <f t="shared" si="29"/>
        <v>2036.2934913977506</v>
      </c>
      <c r="U197" s="85">
        <f t="shared" si="30"/>
        <v>2062.6220481035571</v>
      </c>
      <c r="V197" s="85">
        <f t="shared" si="31"/>
        <v>2105.6271706524522</v>
      </c>
    </row>
    <row r="198" spans="1:22" x14ac:dyDescent="0.25">
      <c r="A198" s="70" t="s">
        <v>361</v>
      </c>
      <c r="B198" s="70" t="s">
        <v>876</v>
      </c>
      <c r="C198" s="86">
        <v>2641.27</v>
      </c>
      <c r="D198" s="71">
        <v>2641.27</v>
      </c>
      <c r="E198" s="87" t="s">
        <v>677</v>
      </c>
      <c r="F198" s="87" t="s">
        <v>679</v>
      </c>
      <c r="G198" s="49">
        <v>0</v>
      </c>
      <c r="H198" s="49">
        <v>0</v>
      </c>
      <c r="I198" s="72">
        <f t="shared" si="27"/>
        <v>2641.27</v>
      </c>
      <c r="J198" s="72">
        <f t="shared" si="24"/>
        <v>2660.5083274244762</v>
      </c>
      <c r="K198" s="72">
        <f t="shared" si="25"/>
        <v>2708.053059532408</v>
      </c>
      <c r="L198" s="72">
        <f t="shared" si="26"/>
        <v>2785.7127297415645</v>
      </c>
      <c r="N198" s="72">
        <v>0</v>
      </c>
      <c r="O198" s="72">
        <v>0</v>
      </c>
      <c r="P198" s="72">
        <v>0</v>
      </c>
      <c r="Q198" s="72">
        <v>0</v>
      </c>
      <c r="R198" s="45"/>
      <c r="S198" s="85">
        <f t="shared" si="28"/>
        <v>2641.27</v>
      </c>
      <c r="T198" s="85">
        <f t="shared" si="29"/>
        <v>2660.5083274244762</v>
      </c>
      <c r="U198" s="85">
        <f t="shared" si="30"/>
        <v>2708.053059532408</v>
      </c>
      <c r="V198" s="85">
        <f t="shared" si="31"/>
        <v>2785.7127297415645</v>
      </c>
    </row>
    <row r="199" spans="1:22" x14ac:dyDescent="0.25">
      <c r="A199" s="70" t="s">
        <v>363</v>
      </c>
      <c r="B199" s="70" t="s">
        <v>877</v>
      </c>
      <c r="C199" s="86">
        <v>12702.83</v>
      </c>
      <c r="D199" s="71">
        <v>12702.83</v>
      </c>
      <c r="E199" s="87" t="s">
        <v>677</v>
      </c>
      <c r="F199" s="87" t="s">
        <v>679</v>
      </c>
      <c r="G199" s="49">
        <v>0</v>
      </c>
      <c r="H199" s="49">
        <v>0</v>
      </c>
      <c r="I199" s="72">
        <f t="shared" si="27"/>
        <v>12702.83</v>
      </c>
      <c r="J199" s="72">
        <f t="shared" si="24"/>
        <v>12795.354127695186</v>
      </c>
      <c r="K199" s="72">
        <f t="shared" si="25"/>
        <v>13024.014071344489</v>
      </c>
      <c r="L199" s="72">
        <f t="shared" si="26"/>
        <v>13397.507727245997</v>
      </c>
      <c r="N199" s="72">
        <v>0</v>
      </c>
      <c r="O199" s="72">
        <v>0</v>
      </c>
      <c r="P199" s="72">
        <v>0</v>
      </c>
      <c r="Q199" s="72">
        <v>0</v>
      </c>
      <c r="R199" s="45"/>
      <c r="S199" s="85">
        <f t="shared" si="28"/>
        <v>12702.83</v>
      </c>
      <c r="T199" s="85">
        <f t="shared" si="29"/>
        <v>12795.354127695186</v>
      </c>
      <c r="U199" s="85">
        <f t="shared" si="30"/>
        <v>13024.014071344489</v>
      </c>
      <c r="V199" s="85">
        <f t="shared" si="31"/>
        <v>13397.507727245997</v>
      </c>
    </row>
    <row r="200" spans="1:22" x14ac:dyDescent="0.25">
      <c r="A200" s="70" t="s">
        <v>365</v>
      </c>
      <c r="B200" s="70" t="s">
        <v>878</v>
      </c>
      <c r="C200" s="86">
        <v>9003.6299999999992</v>
      </c>
      <c r="D200" s="71">
        <v>9003.6299999999992</v>
      </c>
      <c r="E200" s="87" t="s">
        <v>677</v>
      </c>
      <c r="F200" s="87" t="s">
        <v>679</v>
      </c>
      <c r="G200" s="49">
        <v>0</v>
      </c>
      <c r="H200" s="49">
        <v>0</v>
      </c>
      <c r="I200" s="72">
        <f t="shared" si="27"/>
        <v>9003.6299999999992</v>
      </c>
      <c r="J200" s="72">
        <f t="shared" si="24"/>
        <v>9069.2101118207665</v>
      </c>
      <c r="K200" s="72">
        <f t="shared" si="25"/>
        <v>9231.281833511066</v>
      </c>
      <c r="L200" s="72">
        <f t="shared" si="26"/>
        <v>9496.0101409106373</v>
      </c>
      <c r="N200" s="72">
        <v>0</v>
      </c>
      <c r="O200" s="72">
        <v>0</v>
      </c>
      <c r="P200" s="72">
        <v>0</v>
      </c>
      <c r="Q200" s="72">
        <v>0</v>
      </c>
      <c r="R200" s="45"/>
      <c r="S200" s="85">
        <f t="shared" si="28"/>
        <v>9003.6299999999992</v>
      </c>
      <c r="T200" s="85">
        <f t="shared" si="29"/>
        <v>9069.2101118207665</v>
      </c>
      <c r="U200" s="85">
        <f t="shared" si="30"/>
        <v>9231.281833511066</v>
      </c>
      <c r="V200" s="85">
        <f t="shared" si="31"/>
        <v>9496.0101409106373</v>
      </c>
    </row>
    <row r="201" spans="1:22" x14ac:dyDescent="0.25">
      <c r="A201" s="70" t="s">
        <v>367</v>
      </c>
      <c r="B201" s="70" t="s">
        <v>879</v>
      </c>
      <c r="C201" s="86">
        <v>7774.64</v>
      </c>
      <c r="D201" s="71">
        <v>7774.64</v>
      </c>
      <c r="E201" s="87" t="s">
        <v>677</v>
      </c>
      <c r="F201" s="87" t="s">
        <v>679</v>
      </c>
      <c r="G201" s="49">
        <v>0</v>
      </c>
      <c r="H201" s="49">
        <v>0</v>
      </c>
      <c r="I201" s="72">
        <f t="shared" si="27"/>
        <v>7774.64</v>
      </c>
      <c r="J201" s="72">
        <f t="shared" ref="J201:J264" si="32">(IF(E201="Yes",(D201*(1+SY201819Growth)),D201))</f>
        <v>7831.2684665813913</v>
      </c>
      <c r="K201" s="72">
        <f t="shared" ref="K201:K264" si="33">(IF(E201="Yes",((D201*(1+SY201819Growth))*(1+SY201920Growth)),D201))</f>
        <v>7971.2174971748591</v>
      </c>
      <c r="L201" s="72">
        <f t="shared" ref="L201:L264" si="34">(IF(E201="Yes",(((D201*(1+SY201819Growth))*(1+SY201920Growth))*(1+SY202021Growth)),D201))</f>
        <v>8199.8105521805628</v>
      </c>
      <c r="N201" s="72">
        <v>0</v>
      </c>
      <c r="O201" s="72">
        <v>0</v>
      </c>
      <c r="P201" s="72">
        <v>0</v>
      </c>
      <c r="Q201" s="72">
        <v>0</v>
      </c>
      <c r="R201" s="45"/>
      <c r="S201" s="85">
        <f t="shared" si="28"/>
        <v>7774.64</v>
      </c>
      <c r="T201" s="85">
        <f t="shared" si="29"/>
        <v>7831.2684665813913</v>
      </c>
      <c r="U201" s="85">
        <f t="shared" si="30"/>
        <v>7971.2174971748591</v>
      </c>
      <c r="V201" s="85">
        <f t="shared" si="31"/>
        <v>8199.8105521805628</v>
      </c>
    </row>
    <row r="202" spans="1:22" x14ac:dyDescent="0.25">
      <c r="A202" s="70" t="s">
        <v>369</v>
      </c>
      <c r="B202" s="70" t="s">
        <v>880</v>
      </c>
      <c r="C202" s="86">
        <v>19687.650000000001</v>
      </c>
      <c r="D202" s="71">
        <v>19687.650000000001</v>
      </c>
      <c r="E202" s="87" t="s">
        <v>677</v>
      </c>
      <c r="F202" s="87" t="s">
        <v>679</v>
      </c>
      <c r="G202" s="49">
        <v>0</v>
      </c>
      <c r="H202" s="49">
        <v>0</v>
      </c>
      <c r="I202" s="72">
        <f t="shared" ref="I202:I265" si="35">D202</f>
        <v>19687.650000000001</v>
      </c>
      <c r="J202" s="72">
        <f t="shared" si="32"/>
        <v>19831.049749710743</v>
      </c>
      <c r="K202" s="72">
        <f t="shared" si="33"/>
        <v>20185.441404136349</v>
      </c>
      <c r="L202" s="72">
        <f t="shared" si="34"/>
        <v>20764.305513520583</v>
      </c>
      <c r="N202" s="72">
        <v>0</v>
      </c>
      <c r="O202" s="72">
        <v>0</v>
      </c>
      <c r="P202" s="72">
        <v>0</v>
      </c>
      <c r="Q202" s="72">
        <v>0</v>
      </c>
      <c r="R202" s="45"/>
      <c r="S202" s="85">
        <f t="shared" ref="S202:S265" si="36">SUM(I202,N202)</f>
        <v>19687.650000000001</v>
      </c>
      <c r="T202" s="85">
        <f t="shared" ref="T202:T265" si="37">SUM(J202,O202)</f>
        <v>19831.049749710743</v>
      </c>
      <c r="U202" s="85">
        <f t="shared" ref="U202:U265" si="38">SUM(K202,P202)</f>
        <v>20185.441404136349</v>
      </c>
      <c r="V202" s="85">
        <f t="shared" ref="V202:V265" si="39">SUM(L202,Q202)</f>
        <v>20764.305513520583</v>
      </c>
    </row>
    <row r="203" spans="1:22" x14ac:dyDescent="0.25">
      <c r="A203" s="70" t="s">
        <v>371</v>
      </c>
      <c r="B203" s="70" t="s">
        <v>881</v>
      </c>
      <c r="C203" s="86">
        <v>1865.66</v>
      </c>
      <c r="D203" s="71">
        <v>1865.66</v>
      </c>
      <c r="E203" s="87" t="s">
        <v>677</v>
      </c>
      <c r="F203" s="87" t="s">
        <v>679</v>
      </c>
      <c r="G203" s="49">
        <v>0</v>
      </c>
      <c r="H203" s="49">
        <v>0</v>
      </c>
      <c r="I203" s="72">
        <f t="shared" si="35"/>
        <v>1865.66</v>
      </c>
      <c r="J203" s="72">
        <f t="shared" si="32"/>
        <v>1879.2489848227362</v>
      </c>
      <c r="K203" s="72">
        <f t="shared" si="33"/>
        <v>1912.8321871854193</v>
      </c>
      <c r="L203" s="72">
        <f t="shared" si="34"/>
        <v>1967.6870639388048</v>
      </c>
      <c r="N203" s="72">
        <v>0</v>
      </c>
      <c r="O203" s="72">
        <v>0</v>
      </c>
      <c r="P203" s="72">
        <v>0</v>
      </c>
      <c r="Q203" s="72">
        <v>0</v>
      </c>
      <c r="R203" s="45"/>
      <c r="S203" s="85">
        <f t="shared" si="36"/>
        <v>1865.66</v>
      </c>
      <c r="T203" s="85">
        <f t="shared" si="37"/>
        <v>1879.2489848227362</v>
      </c>
      <c r="U203" s="85">
        <f t="shared" si="38"/>
        <v>1912.8321871854193</v>
      </c>
      <c r="V203" s="85">
        <f t="shared" si="39"/>
        <v>1967.6870639388048</v>
      </c>
    </row>
    <row r="204" spans="1:22" x14ac:dyDescent="0.25">
      <c r="A204" s="77" t="s">
        <v>373</v>
      </c>
      <c r="B204" s="53" t="s">
        <v>882</v>
      </c>
      <c r="C204" s="86">
        <v>3785.1</v>
      </c>
      <c r="D204" s="71">
        <v>3785.1</v>
      </c>
      <c r="E204" s="87" t="s">
        <v>677</v>
      </c>
      <c r="F204" s="87" t="s">
        <v>679</v>
      </c>
      <c r="G204" s="49">
        <v>52</v>
      </c>
      <c r="H204" s="49">
        <v>0</v>
      </c>
      <c r="I204" s="72">
        <f t="shared" si="35"/>
        <v>3785.1</v>
      </c>
      <c r="J204" s="72">
        <f t="shared" si="32"/>
        <v>3812.6696892534219</v>
      </c>
      <c r="K204" s="72">
        <f t="shared" si="33"/>
        <v>3880.8041720975584</v>
      </c>
      <c r="L204" s="72">
        <f t="shared" si="34"/>
        <v>3992.0951865370807</v>
      </c>
      <c r="N204" s="72">
        <v>-52</v>
      </c>
      <c r="O204" s="72">
        <v>-52</v>
      </c>
      <c r="P204" s="72">
        <v>-52</v>
      </c>
      <c r="Q204" s="72">
        <v>-52</v>
      </c>
      <c r="R204" s="45"/>
      <c r="S204" s="85">
        <f t="shared" si="36"/>
        <v>3733.1</v>
      </c>
      <c r="T204" s="85">
        <f t="shared" si="37"/>
        <v>3760.6696892534219</v>
      </c>
      <c r="U204" s="85">
        <f t="shared" si="38"/>
        <v>3828.8041720975584</v>
      </c>
      <c r="V204" s="85">
        <f t="shared" si="39"/>
        <v>3940.0951865370807</v>
      </c>
    </row>
    <row r="205" spans="1:22" x14ac:dyDescent="0.25">
      <c r="A205" s="77" t="s">
        <v>375</v>
      </c>
      <c r="B205" s="53" t="s">
        <v>883</v>
      </c>
      <c r="C205" s="86">
        <v>3753.4</v>
      </c>
      <c r="D205" s="71">
        <v>3753.4</v>
      </c>
      <c r="E205" s="87" t="s">
        <v>677</v>
      </c>
      <c r="F205" s="87" t="s">
        <v>679</v>
      </c>
      <c r="G205" s="49">
        <v>0</v>
      </c>
      <c r="H205" s="49">
        <v>0</v>
      </c>
      <c r="I205" s="72">
        <f t="shared" si="35"/>
        <v>3753.4</v>
      </c>
      <c r="J205" s="72">
        <f t="shared" si="32"/>
        <v>3780.7387946537197</v>
      </c>
      <c r="K205" s="72">
        <f t="shared" si="33"/>
        <v>3848.302655029187</v>
      </c>
      <c r="L205" s="72">
        <f t="shared" si="34"/>
        <v>3958.6616134707879</v>
      </c>
      <c r="N205" s="72">
        <v>0</v>
      </c>
      <c r="O205" s="72">
        <v>0</v>
      </c>
      <c r="P205" s="72">
        <v>0</v>
      </c>
      <c r="Q205" s="72">
        <v>0</v>
      </c>
      <c r="R205" s="45"/>
      <c r="S205" s="85">
        <f t="shared" si="36"/>
        <v>3753.4</v>
      </c>
      <c r="T205" s="85">
        <f t="shared" si="37"/>
        <v>3780.7387946537197</v>
      </c>
      <c r="U205" s="85">
        <f t="shared" si="38"/>
        <v>3848.302655029187</v>
      </c>
      <c r="V205" s="85">
        <f t="shared" si="39"/>
        <v>3958.6616134707879</v>
      </c>
    </row>
    <row r="206" spans="1:22" x14ac:dyDescent="0.25">
      <c r="A206" s="77" t="s">
        <v>884</v>
      </c>
      <c r="B206" s="53" t="s">
        <v>885</v>
      </c>
      <c r="C206" s="86">
        <v>257.2</v>
      </c>
      <c r="D206" s="71">
        <v>257.2</v>
      </c>
      <c r="E206" s="87" t="s">
        <v>677</v>
      </c>
      <c r="F206" s="87" t="s">
        <v>679</v>
      </c>
      <c r="G206" s="49">
        <v>0</v>
      </c>
      <c r="H206" s="49">
        <v>0</v>
      </c>
      <c r="I206" s="72">
        <f t="shared" si="35"/>
        <v>257.2</v>
      </c>
      <c r="J206" s="72">
        <f t="shared" si="32"/>
        <v>259.07337826635495</v>
      </c>
      <c r="K206" s="72">
        <f t="shared" si="33"/>
        <v>263.70316056735408</v>
      </c>
      <c r="L206" s="72">
        <f t="shared" si="34"/>
        <v>271.26545718140528</v>
      </c>
      <c r="N206" s="72">
        <v>0</v>
      </c>
      <c r="O206" s="72">
        <v>0</v>
      </c>
      <c r="P206" s="72">
        <v>0</v>
      </c>
      <c r="Q206" s="72">
        <v>0</v>
      </c>
      <c r="R206" s="45"/>
      <c r="S206" s="85">
        <f t="shared" si="36"/>
        <v>257.2</v>
      </c>
      <c r="T206" s="85">
        <f t="shared" si="37"/>
        <v>259.07337826635495</v>
      </c>
      <c r="U206" s="85">
        <f t="shared" si="38"/>
        <v>263.70316056735408</v>
      </c>
      <c r="V206" s="85">
        <f t="shared" si="39"/>
        <v>271.26545718140528</v>
      </c>
    </row>
    <row r="207" spans="1:22" x14ac:dyDescent="0.25">
      <c r="A207" s="70" t="s">
        <v>886</v>
      </c>
      <c r="B207" s="70" t="s">
        <v>887</v>
      </c>
      <c r="C207" s="86">
        <v>156.41999999999999</v>
      </c>
      <c r="D207" s="71">
        <v>156.41999999999999</v>
      </c>
      <c r="E207" s="87" t="s">
        <v>679</v>
      </c>
      <c r="F207" s="87" t="s">
        <v>681</v>
      </c>
      <c r="G207" s="49">
        <v>0</v>
      </c>
      <c r="H207" s="49">
        <v>0</v>
      </c>
      <c r="I207" s="72">
        <f t="shared" si="35"/>
        <v>156.41999999999999</v>
      </c>
      <c r="J207" s="72">
        <f t="shared" si="32"/>
        <v>156.41999999999999</v>
      </c>
      <c r="K207" s="72">
        <f t="shared" si="33"/>
        <v>156.41999999999999</v>
      </c>
      <c r="L207" s="72">
        <f t="shared" si="34"/>
        <v>156.41999999999999</v>
      </c>
      <c r="N207" s="72">
        <v>0</v>
      </c>
      <c r="O207" s="72">
        <v>0</v>
      </c>
      <c r="P207" s="72">
        <v>0</v>
      </c>
      <c r="Q207" s="72">
        <v>0</v>
      </c>
      <c r="R207" s="45"/>
      <c r="S207" s="85">
        <f t="shared" si="36"/>
        <v>156.41999999999999</v>
      </c>
      <c r="T207" s="85">
        <f t="shared" si="37"/>
        <v>156.41999999999999</v>
      </c>
      <c r="U207" s="85">
        <f t="shared" si="38"/>
        <v>156.41999999999999</v>
      </c>
      <c r="V207" s="85">
        <f t="shared" si="39"/>
        <v>156.41999999999999</v>
      </c>
    </row>
    <row r="208" spans="1:22" x14ac:dyDescent="0.25">
      <c r="A208" s="70" t="s">
        <v>888</v>
      </c>
      <c r="B208" s="70" t="s">
        <v>889</v>
      </c>
      <c r="C208" s="86">
        <v>158</v>
      </c>
      <c r="D208" s="71">
        <v>158</v>
      </c>
      <c r="E208" s="87" t="s">
        <v>677</v>
      </c>
      <c r="F208" s="87" t="s">
        <v>679</v>
      </c>
      <c r="G208" s="49">
        <v>0</v>
      </c>
      <c r="H208" s="49">
        <v>0</v>
      </c>
      <c r="I208" s="72">
        <f t="shared" si="35"/>
        <v>158</v>
      </c>
      <c r="J208" s="72">
        <f t="shared" si="32"/>
        <v>159.15083112785413</v>
      </c>
      <c r="K208" s="72">
        <f t="shared" si="33"/>
        <v>161.99494311680385</v>
      </c>
      <c r="L208" s="72">
        <f t="shared" si="34"/>
        <v>166.64052190770622</v>
      </c>
      <c r="N208" s="72">
        <v>0</v>
      </c>
      <c r="O208" s="72">
        <v>0</v>
      </c>
      <c r="P208" s="72">
        <v>0</v>
      </c>
      <c r="Q208" s="72">
        <v>0</v>
      </c>
      <c r="R208" s="45"/>
      <c r="S208" s="85">
        <f t="shared" si="36"/>
        <v>158</v>
      </c>
      <c r="T208" s="85">
        <f t="shared" si="37"/>
        <v>159.15083112785413</v>
      </c>
      <c r="U208" s="85">
        <f t="shared" si="38"/>
        <v>161.99494311680385</v>
      </c>
      <c r="V208" s="85">
        <f t="shared" si="39"/>
        <v>166.64052190770622</v>
      </c>
    </row>
    <row r="209" spans="1:22" x14ac:dyDescent="0.25">
      <c r="A209" s="70" t="s">
        <v>377</v>
      </c>
      <c r="B209" s="70" t="s">
        <v>890</v>
      </c>
      <c r="C209" s="86">
        <v>11.4</v>
      </c>
      <c r="D209" s="71">
        <v>11.4</v>
      </c>
      <c r="E209" s="87" t="s">
        <v>677</v>
      </c>
      <c r="F209" s="87" t="s">
        <v>679</v>
      </c>
      <c r="G209" s="49">
        <v>0</v>
      </c>
      <c r="H209" s="49">
        <v>3</v>
      </c>
      <c r="I209" s="72">
        <f t="shared" si="35"/>
        <v>11.4</v>
      </c>
      <c r="J209" s="72">
        <f t="shared" si="32"/>
        <v>11.48303465099707</v>
      </c>
      <c r="K209" s="72">
        <f t="shared" si="33"/>
        <v>11.688242731212428</v>
      </c>
      <c r="L209" s="72">
        <f t="shared" si="34"/>
        <v>12.023430061695256</v>
      </c>
      <c r="N209" s="72">
        <v>3</v>
      </c>
      <c r="O209" s="72">
        <v>3</v>
      </c>
      <c r="P209" s="72">
        <v>3</v>
      </c>
      <c r="Q209" s="72">
        <v>3</v>
      </c>
      <c r="R209" s="45"/>
      <c r="S209" s="85">
        <f t="shared" si="36"/>
        <v>14.4</v>
      </c>
      <c r="T209" s="85">
        <f t="shared" si="37"/>
        <v>14.48303465099707</v>
      </c>
      <c r="U209" s="85">
        <f t="shared" si="38"/>
        <v>14.688242731212428</v>
      </c>
      <c r="V209" s="85">
        <f t="shared" si="39"/>
        <v>15.023430061695256</v>
      </c>
    </row>
    <row r="210" spans="1:22" x14ac:dyDescent="0.25">
      <c r="A210" s="70" t="s">
        <v>379</v>
      </c>
      <c r="B210" s="70" t="s">
        <v>891</v>
      </c>
      <c r="C210" s="86">
        <v>761.67</v>
      </c>
      <c r="D210" s="71">
        <v>761.67</v>
      </c>
      <c r="E210" s="87" t="s">
        <v>677</v>
      </c>
      <c r="F210" s="87" t="s">
        <v>679</v>
      </c>
      <c r="G210" s="49">
        <v>0</v>
      </c>
      <c r="H210" s="49">
        <v>0</v>
      </c>
      <c r="I210" s="72">
        <f t="shared" si="35"/>
        <v>761.67</v>
      </c>
      <c r="J210" s="72">
        <f t="shared" si="32"/>
        <v>767.2178072478016</v>
      </c>
      <c r="K210" s="72">
        <f t="shared" si="33"/>
        <v>780.92840711250619</v>
      </c>
      <c r="L210" s="72">
        <f t="shared" si="34"/>
        <v>803.32333114837081</v>
      </c>
      <c r="N210" s="72">
        <v>0</v>
      </c>
      <c r="O210" s="72">
        <v>0</v>
      </c>
      <c r="P210" s="72">
        <v>0</v>
      </c>
      <c r="Q210" s="72">
        <v>0</v>
      </c>
      <c r="R210" s="45"/>
      <c r="S210" s="85">
        <f t="shared" si="36"/>
        <v>761.67</v>
      </c>
      <c r="T210" s="85">
        <f t="shared" si="37"/>
        <v>767.2178072478016</v>
      </c>
      <c r="U210" s="85">
        <f t="shared" si="38"/>
        <v>780.92840711250619</v>
      </c>
      <c r="V210" s="85">
        <f t="shared" si="39"/>
        <v>803.32333114837081</v>
      </c>
    </row>
    <row r="211" spans="1:22" x14ac:dyDescent="0.25">
      <c r="A211" s="70" t="s">
        <v>381</v>
      </c>
      <c r="B211" s="70" t="s">
        <v>892</v>
      </c>
      <c r="C211" s="86">
        <v>243.17</v>
      </c>
      <c r="D211" s="71">
        <v>243.17</v>
      </c>
      <c r="E211" s="87" t="s">
        <v>677</v>
      </c>
      <c r="F211" s="87" t="s">
        <v>679</v>
      </c>
      <c r="G211" s="49">
        <v>0</v>
      </c>
      <c r="H211" s="49">
        <v>0</v>
      </c>
      <c r="I211" s="72">
        <f t="shared" si="35"/>
        <v>243.17</v>
      </c>
      <c r="J211" s="72">
        <f t="shared" si="32"/>
        <v>244.94118737569801</v>
      </c>
      <c r="K211" s="72">
        <f t="shared" si="33"/>
        <v>249.31841973236195</v>
      </c>
      <c r="L211" s="72">
        <f t="shared" si="34"/>
        <v>256.46820071073995</v>
      </c>
      <c r="N211" s="72">
        <v>0</v>
      </c>
      <c r="O211" s="72">
        <v>0</v>
      </c>
      <c r="P211" s="72">
        <v>0</v>
      </c>
      <c r="Q211" s="72">
        <v>0</v>
      </c>
      <c r="R211" s="45"/>
      <c r="S211" s="85">
        <f t="shared" si="36"/>
        <v>243.17</v>
      </c>
      <c r="T211" s="85">
        <f t="shared" si="37"/>
        <v>244.94118737569801</v>
      </c>
      <c r="U211" s="85">
        <f t="shared" si="38"/>
        <v>249.31841973236195</v>
      </c>
      <c r="V211" s="85">
        <f t="shared" si="39"/>
        <v>256.46820071073995</v>
      </c>
    </row>
    <row r="212" spans="1:22" x14ac:dyDescent="0.25">
      <c r="A212" s="70" t="s">
        <v>383</v>
      </c>
      <c r="B212" s="70" t="s">
        <v>893</v>
      </c>
      <c r="C212" s="86">
        <v>762.92</v>
      </c>
      <c r="D212" s="71">
        <v>762.92</v>
      </c>
      <c r="E212" s="87" t="s">
        <v>677</v>
      </c>
      <c r="F212" s="87" t="s">
        <v>679</v>
      </c>
      <c r="G212" s="49">
        <v>3</v>
      </c>
      <c r="H212" s="49">
        <v>0</v>
      </c>
      <c r="I212" s="72">
        <f t="shared" si="35"/>
        <v>762.92</v>
      </c>
      <c r="J212" s="72">
        <f t="shared" si="32"/>
        <v>768.47691192444597</v>
      </c>
      <c r="K212" s="72">
        <f t="shared" si="33"/>
        <v>782.21001267513907</v>
      </c>
      <c r="L212" s="72">
        <f t="shared" si="34"/>
        <v>804.64168970776711</v>
      </c>
      <c r="N212" s="72">
        <v>-3</v>
      </c>
      <c r="O212" s="72">
        <v>-3</v>
      </c>
      <c r="P212" s="72">
        <v>-3</v>
      </c>
      <c r="Q212" s="72">
        <v>-3</v>
      </c>
      <c r="R212" s="45"/>
      <c r="S212" s="85">
        <f t="shared" si="36"/>
        <v>759.92</v>
      </c>
      <c r="T212" s="85">
        <f t="shared" si="37"/>
        <v>765.47691192444597</v>
      </c>
      <c r="U212" s="85">
        <f t="shared" si="38"/>
        <v>779.21001267513907</v>
      </c>
      <c r="V212" s="85">
        <f t="shared" si="39"/>
        <v>801.64168970776711</v>
      </c>
    </row>
    <row r="213" spans="1:22" x14ac:dyDescent="0.25">
      <c r="A213" s="70" t="s">
        <v>385</v>
      </c>
      <c r="B213" s="70" t="s">
        <v>894</v>
      </c>
      <c r="C213" s="86">
        <v>513.22</v>
      </c>
      <c r="D213" s="71">
        <v>513.22</v>
      </c>
      <c r="E213" s="87" t="s">
        <v>677</v>
      </c>
      <c r="F213" s="87" t="s">
        <v>679</v>
      </c>
      <c r="G213" s="49">
        <v>0</v>
      </c>
      <c r="H213" s="49">
        <v>0</v>
      </c>
      <c r="I213" s="72">
        <f t="shared" si="35"/>
        <v>513.22</v>
      </c>
      <c r="J213" s="72">
        <f t="shared" si="32"/>
        <v>516.95816171795764</v>
      </c>
      <c r="K213" s="72">
        <f t="shared" si="33"/>
        <v>526.19648548358282</v>
      </c>
      <c r="L213" s="72">
        <f t="shared" si="34"/>
        <v>541.28638388274055</v>
      </c>
      <c r="N213" s="72">
        <v>0</v>
      </c>
      <c r="O213" s="72">
        <v>0</v>
      </c>
      <c r="P213" s="72">
        <v>0</v>
      </c>
      <c r="Q213" s="72">
        <v>0</v>
      </c>
      <c r="R213" s="45"/>
      <c r="S213" s="85">
        <f t="shared" si="36"/>
        <v>513.22</v>
      </c>
      <c r="T213" s="85">
        <f t="shared" si="37"/>
        <v>516.95816171795764</v>
      </c>
      <c r="U213" s="85">
        <f t="shared" si="38"/>
        <v>526.19648548358282</v>
      </c>
      <c r="V213" s="85">
        <f t="shared" si="39"/>
        <v>541.28638388274055</v>
      </c>
    </row>
    <row r="214" spans="1:22" x14ac:dyDescent="0.25">
      <c r="A214" s="70" t="s">
        <v>387</v>
      </c>
      <c r="B214" s="70" t="s">
        <v>895</v>
      </c>
      <c r="C214" s="86">
        <v>3533.02</v>
      </c>
      <c r="D214" s="71">
        <v>3533.02</v>
      </c>
      <c r="E214" s="87" t="s">
        <v>677</v>
      </c>
      <c r="F214" s="87" t="s">
        <v>679</v>
      </c>
      <c r="G214" s="49">
        <v>0</v>
      </c>
      <c r="H214" s="49">
        <v>0</v>
      </c>
      <c r="I214" s="72">
        <f t="shared" si="35"/>
        <v>3533.02</v>
      </c>
      <c r="J214" s="72">
        <f t="shared" si="32"/>
        <v>3558.7536037426025</v>
      </c>
      <c r="K214" s="72">
        <f t="shared" si="33"/>
        <v>3622.3504679147486</v>
      </c>
      <c r="L214" s="72">
        <f t="shared" si="34"/>
        <v>3726.229726014963</v>
      </c>
      <c r="N214" s="72">
        <v>0</v>
      </c>
      <c r="O214" s="72">
        <v>0</v>
      </c>
      <c r="P214" s="72">
        <v>0</v>
      </c>
      <c r="Q214" s="72">
        <v>0</v>
      </c>
      <c r="R214" s="45"/>
      <c r="S214" s="85">
        <f t="shared" si="36"/>
        <v>3533.02</v>
      </c>
      <c r="T214" s="85">
        <f t="shared" si="37"/>
        <v>3558.7536037426025</v>
      </c>
      <c r="U214" s="85">
        <f t="shared" si="38"/>
        <v>3622.3504679147486</v>
      </c>
      <c r="V214" s="85">
        <f t="shared" si="39"/>
        <v>3726.229726014963</v>
      </c>
    </row>
    <row r="215" spans="1:22" x14ac:dyDescent="0.25">
      <c r="A215" s="70" t="s">
        <v>389</v>
      </c>
      <c r="B215" s="70" t="s">
        <v>896</v>
      </c>
      <c r="C215" s="86">
        <v>4381.2299999999996</v>
      </c>
      <c r="D215" s="71">
        <v>4381.2299999999996</v>
      </c>
      <c r="E215" s="87" t="s">
        <v>677</v>
      </c>
      <c r="F215" s="87" t="s">
        <v>679</v>
      </c>
      <c r="G215" s="49">
        <v>0</v>
      </c>
      <c r="H215" s="49">
        <v>0</v>
      </c>
      <c r="I215" s="72">
        <f t="shared" si="35"/>
        <v>4381.2299999999996</v>
      </c>
      <c r="J215" s="72">
        <f t="shared" si="32"/>
        <v>4413.1417459638496</v>
      </c>
      <c r="K215" s="72">
        <f t="shared" si="33"/>
        <v>4492.0069913394582</v>
      </c>
      <c r="L215" s="72">
        <f t="shared" si="34"/>
        <v>4620.8256569474652</v>
      </c>
      <c r="N215" s="72">
        <v>0</v>
      </c>
      <c r="O215" s="72">
        <v>0</v>
      </c>
      <c r="P215" s="72">
        <v>0</v>
      </c>
      <c r="Q215" s="72">
        <v>0</v>
      </c>
      <c r="R215" s="45"/>
      <c r="S215" s="85">
        <f t="shared" si="36"/>
        <v>4381.2299999999996</v>
      </c>
      <c r="T215" s="85">
        <f t="shared" si="37"/>
        <v>4413.1417459638496</v>
      </c>
      <c r="U215" s="85">
        <f t="shared" si="38"/>
        <v>4492.0069913394582</v>
      </c>
      <c r="V215" s="85">
        <f t="shared" si="39"/>
        <v>4620.8256569474652</v>
      </c>
    </row>
    <row r="216" spans="1:22" x14ac:dyDescent="0.25">
      <c r="A216" s="70" t="s">
        <v>391</v>
      </c>
      <c r="B216" s="70" t="s">
        <v>897</v>
      </c>
      <c r="C216" s="86">
        <v>2717.66</v>
      </c>
      <c r="D216" s="71">
        <v>2717.66</v>
      </c>
      <c r="E216" s="87" t="s">
        <v>677</v>
      </c>
      <c r="F216" s="87" t="s">
        <v>681</v>
      </c>
      <c r="G216" s="49">
        <v>0</v>
      </c>
      <c r="H216" s="49">
        <v>0</v>
      </c>
      <c r="I216" s="72">
        <f t="shared" si="35"/>
        <v>2717.66</v>
      </c>
      <c r="J216" s="72">
        <f t="shared" si="32"/>
        <v>2737.4547324235696</v>
      </c>
      <c r="K216" s="72">
        <f t="shared" si="33"/>
        <v>2786.374538676032</v>
      </c>
      <c r="L216" s="72">
        <f t="shared" si="34"/>
        <v>2866.2802580233974</v>
      </c>
      <c r="N216" s="72">
        <v>0</v>
      </c>
      <c r="O216" s="72">
        <v>0</v>
      </c>
      <c r="P216" s="72">
        <v>0</v>
      </c>
      <c r="Q216" s="72">
        <v>0</v>
      </c>
      <c r="R216" s="45"/>
      <c r="S216" s="85">
        <f t="shared" si="36"/>
        <v>2717.66</v>
      </c>
      <c r="T216" s="85">
        <f t="shared" si="37"/>
        <v>2737.4547324235696</v>
      </c>
      <c r="U216" s="85">
        <f t="shared" si="38"/>
        <v>2786.374538676032</v>
      </c>
      <c r="V216" s="85">
        <f t="shared" si="39"/>
        <v>2866.2802580233974</v>
      </c>
    </row>
    <row r="217" spans="1:22" x14ac:dyDescent="0.25">
      <c r="A217" s="70" t="s">
        <v>393</v>
      </c>
      <c r="B217" s="70" t="s">
        <v>898</v>
      </c>
      <c r="C217" s="86">
        <v>591.16</v>
      </c>
      <c r="D217" s="71">
        <v>591.16</v>
      </c>
      <c r="E217" s="87" t="s">
        <v>677</v>
      </c>
      <c r="F217" s="87" t="s">
        <v>679</v>
      </c>
      <c r="G217" s="49">
        <v>9</v>
      </c>
      <c r="H217" s="49">
        <v>0</v>
      </c>
      <c r="I217" s="72">
        <f t="shared" si="35"/>
        <v>591.16</v>
      </c>
      <c r="J217" s="72">
        <f t="shared" si="32"/>
        <v>595.46585651609007</v>
      </c>
      <c r="K217" s="72">
        <f t="shared" si="33"/>
        <v>606.10715552487181</v>
      </c>
      <c r="L217" s="72">
        <f t="shared" si="34"/>
        <v>623.48867677822523</v>
      </c>
      <c r="N217" s="72">
        <v>-9</v>
      </c>
      <c r="O217" s="72">
        <v>-9</v>
      </c>
      <c r="P217" s="72">
        <v>-9</v>
      </c>
      <c r="Q217" s="72">
        <v>-9</v>
      </c>
      <c r="R217" s="45"/>
      <c r="S217" s="85">
        <f t="shared" si="36"/>
        <v>582.16</v>
      </c>
      <c r="T217" s="85">
        <f t="shared" si="37"/>
        <v>586.46585651609007</v>
      </c>
      <c r="U217" s="85">
        <f t="shared" si="38"/>
        <v>597.10715552487181</v>
      </c>
      <c r="V217" s="85">
        <f t="shared" si="39"/>
        <v>614.48867677822523</v>
      </c>
    </row>
    <row r="218" spans="1:22" x14ac:dyDescent="0.25">
      <c r="A218" s="70" t="s">
        <v>395</v>
      </c>
      <c r="B218" s="70" t="s">
        <v>899</v>
      </c>
      <c r="C218" s="86">
        <v>437.44</v>
      </c>
      <c r="D218" s="71">
        <v>437.44</v>
      </c>
      <c r="E218" s="87" t="s">
        <v>679</v>
      </c>
      <c r="F218" s="87" t="s">
        <v>681</v>
      </c>
      <c r="G218" s="49">
        <v>0</v>
      </c>
      <c r="H218" s="49">
        <v>137</v>
      </c>
      <c r="I218" s="72">
        <f t="shared" si="35"/>
        <v>437.44</v>
      </c>
      <c r="J218" s="72">
        <f t="shared" si="32"/>
        <v>437.44</v>
      </c>
      <c r="K218" s="72">
        <f t="shared" si="33"/>
        <v>437.44</v>
      </c>
      <c r="L218" s="72">
        <f t="shared" si="34"/>
        <v>437.44</v>
      </c>
      <c r="N218" s="72">
        <v>137</v>
      </c>
      <c r="O218" s="72">
        <v>137</v>
      </c>
      <c r="P218" s="72">
        <v>137</v>
      </c>
      <c r="Q218" s="72">
        <v>137</v>
      </c>
      <c r="R218" s="45"/>
      <c r="S218" s="85">
        <f t="shared" si="36"/>
        <v>574.44000000000005</v>
      </c>
      <c r="T218" s="85">
        <f t="shared" si="37"/>
        <v>574.44000000000005</v>
      </c>
      <c r="U218" s="85">
        <f t="shared" si="38"/>
        <v>574.44000000000005</v>
      </c>
      <c r="V218" s="85">
        <f t="shared" si="39"/>
        <v>574.44000000000005</v>
      </c>
    </row>
    <row r="219" spans="1:22" x14ac:dyDescent="0.25">
      <c r="A219" s="70" t="s">
        <v>397</v>
      </c>
      <c r="B219" s="70" t="s">
        <v>900</v>
      </c>
      <c r="C219" s="86">
        <v>6835.05</v>
      </c>
      <c r="D219" s="71">
        <v>6835.05</v>
      </c>
      <c r="E219" s="87" t="s">
        <v>679</v>
      </c>
      <c r="F219" s="87" t="s">
        <v>681</v>
      </c>
      <c r="G219" s="49">
        <v>123</v>
      </c>
      <c r="H219" s="49">
        <v>0</v>
      </c>
      <c r="I219" s="72">
        <f t="shared" si="35"/>
        <v>6835.05</v>
      </c>
      <c r="J219" s="72">
        <f t="shared" si="32"/>
        <v>6835.05</v>
      </c>
      <c r="K219" s="72">
        <f t="shared" si="33"/>
        <v>6835.05</v>
      </c>
      <c r="L219" s="72">
        <f t="shared" si="34"/>
        <v>6835.05</v>
      </c>
      <c r="N219" s="72">
        <v>-123</v>
      </c>
      <c r="O219" s="72">
        <v>-123</v>
      </c>
      <c r="P219" s="72">
        <v>-123</v>
      </c>
      <c r="Q219" s="72">
        <v>-123</v>
      </c>
      <c r="R219" s="45"/>
      <c r="S219" s="85">
        <f t="shared" si="36"/>
        <v>6712.05</v>
      </c>
      <c r="T219" s="85">
        <f t="shared" si="37"/>
        <v>6712.05</v>
      </c>
      <c r="U219" s="85">
        <f t="shared" si="38"/>
        <v>6712.05</v>
      </c>
      <c r="V219" s="85">
        <f t="shared" si="39"/>
        <v>6712.05</v>
      </c>
    </row>
    <row r="220" spans="1:22" x14ac:dyDescent="0.25">
      <c r="A220" s="70" t="s">
        <v>399</v>
      </c>
      <c r="B220" s="70" t="s">
        <v>901</v>
      </c>
      <c r="C220" s="86">
        <v>86.5</v>
      </c>
      <c r="D220" s="71">
        <v>86.5</v>
      </c>
      <c r="E220" s="87" t="s">
        <v>679</v>
      </c>
      <c r="F220" s="87" t="s">
        <v>681</v>
      </c>
      <c r="G220" s="49">
        <v>0</v>
      </c>
      <c r="H220" s="49">
        <v>17.2</v>
      </c>
      <c r="I220" s="72">
        <f t="shared" si="35"/>
        <v>86.5</v>
      </c>
      <c r="J220" s="72">
        <f t="shared" si="32"/>
        <v>86.5</v>
      </c>
      <c r="K220" s="72">
        <f t="shared" si="33"/>
        <v>86.5</v>
      </c>
      <c r="L220" s="72">
        <f t="shared" si="34"/>
        <v>86.5</v>
      </c>
      <c r="N220" s="72">
        <v>17.2</v>
      </c>
      <c r="O220" s="72">
        <v>17.2</v>
      </c>
      <c r="P220" s="72">
        <v>17.2</v>
      </c>
      <c r="Q220" s="72">
        <v>17.2</v>
      </c>
      <c r="R220" s="45"/>
      <c r="S220" s="85">
        <f t="shared" si="36"/>
        <v>103.7</v>
      </c>
      <c r="T220" s="85">
        <f t="shared" si="37"/>
        <v>103.7</v>
      </c>
      <c r="U220" s="85">
        <f t="shared" si="38"/>
        <v>103.7</v>
      </c>
      <c r="V220" s="85">
        <f t="shared" si="39"/>
        <v>103.7</v>
      </c>
    </row>
    <row r="221" spans="1:22" x14ac:dyDescent="0.25">
      <c r="A221" s="70" t="s">
        <v>401</v>
      </c>
      <c r="B221" s="70" t="s">
        <v>902</v>
      </c>
      <c r="C221" s="86">
        <v>63.5</v>
      </c>
      <c r="D221" s="71">
        <v>63.5</v>
      </c>
      <c r="E221" s="87" t="s">
        <v>677</v>
      </c>
      <c r="F221" s="87" t="s">
        <v>679</v>
      </c>
      <c r="G221" s="49">
        <v>0</v>
      </c>
      <c r="H221" s="49">
        <v>15</v>
      </c>
      <c r="I221" s="72">
        <f t="shared" si="35"/>
        <v>63.5</v>
      </c>
      <c r="J221" s="72">
        <f t="shared" si="32"/>
        <v>63.96251757353631</v>
      </c>
      <c r="K221" s="72">
        <f t="shared" si="33"/>
        <v>65.105562581753446</v>
      </c>
      <c r="L221" s="72">
        <f t="shared" si="34"/>
        <v>66.972614817337629</v>
      </c>
      <c r="N221" s="72">
        <v>15</v>
      </c>
      <c r="O221" s="72">
        <v>15</v>
      </c>
      <c r="P221" s="72">
        <v>15</v>
      </c>
      <c r="Q221" s="72">
        <v>15</v>
      </c>
      <c r="R221" s="45"/>
      <c r="S221" s="85">
        <f t="shared" si="36"/>
        <v>78.5</v>
      </c>
      <c r="T221" s="85">
        <f t="shared" si="37"/>
        <v>78.962517573536303</v>
      </c>
      <c r="U221" s="85">
        <f t="shared" si="38"/>
        <v>80.105562581753446</v>
      </c>
      <c r="V221" s="85">
        <f t="shared" si="39"/>
        <v>81.972614817337629</v>
      </c>
    </row>
    <row r="222" spans="1:22" x14ac:dyDescent="0.25">
      <c r="A222" s="70" t="s">
        <v>403</v>
      </c>
      <c r="B222" s="70" t="s">
        <v>903</v>
      </c>
      <c r="C222" s="86">
        <v>29.78</v>
      </c>
      <c r="D222" s="71">
        <v>29.78</v>
      </c>
      <c r="E222" s="87" t="s">
        <v>677</v>
      </c>
      <c r="F222" s="87" t="s">
        <v>679</v>
      </c>
      <c r="G222" s="49">
        <v>0</v>
      </c>
      <c r="H222" s="49">
        <v>5</v>
      </c>
      <c r="I222" s="72">
        <f t="shared" si="35"/>
        <v>29.78</v>
      </c>
      <c r="J222" s="72">
        <f t="shared" si="32"/>
        <v>29.996909816376558</v>
      </c>
      <c r="K222" s="72">
        <f t="shared" si="33"/>
        <v>30.532970924167206</v>
      </c>
      <c r="L222" s="72">
        <f t="shared" si="34"/>
        <v>31.408574319060069</v>
      </c>
      <c r="N222" s="72">
        <v>1</v>
      </c>
      <c r="O222" s="72">
        <v>1</v>
      </c>
      <c r="P222" s="72">
        <v>1</v>
      </c>
      <c r="Q222" s="72">
        <v>1</v>
      </c>
      <c r="R222" s="45"/>
      <c r="S222" s="85">
        <f t="shared" si="36"/>
        <v>30.78</v>
      </c>
      <c r="T222" s="85">
        <f t="shared" si="37"/>
        <v>30.996909816376558</v>
      </c>
      <c r="U222" s="85">
        <f t="shared" si="38"/>
        <v>31.532970924167206</v>
      </c>
      <c r="V222" s="85">
        <f t="shared" si="39"/>
        <v>32.408574319060065</v>
      </c>
    </row>
    <row r="223" spans="1:22" x14ac:dyDescent="0.25">
      <c r="A223" s="70" t="s">
        <v>405</v>
      </c>
      <c r="B223" s="70" t="s">
        <v>904</v>
      </c>
      <c r="C223" s="86">
        <v>882.7</v>
      </c>
      <c r="D223" s="71">
        <v>882.7</v>
      </c>
      <c r="E223" s="87" t="s">
        <v>677</v>
      </c>
      <c r="F223" s="87" t="s">
        <v>679</v>
      </c>
      <c r="G223" s="49">
        <v>16</v>
      </c>
      <c r="H223" s="49">
        <v>0</v>
      </c>
      <c r="I223" s="72">
        <f t="shared" si="35"/>
        <v>882.7</v>
      </c>
      <c r="J223" s="72">
        <f t="shared" si="32"/>
        <v>889.1293584592205</v>
      </c>
      <c r="K223" s="72">
        <f t="shared" si="33"/>
        <v>905.01858410887814</v>
      </c>
      <c r="L223" s="72">
        <f t="shared" si="34"/>
        <v>930.97208030336878</v>
      </c>
      <c r="N223" s="72">
        <v>-14</v>
      </c>
      <c r="O223" s="72">
        <v>-14</v>
      </c>
      <c r="P223" s="72">
        <v>-14</v>
      </c>
      <c r="Q223" s="72">
        <v>-14</v>
      </c>
      <c r="R223" s="45"/>
      <c r="S223" s="85">
        <f t="shared" si="36"/>
        <v>868.7</v>
      </c>
      <c r="T223" s="85">
        <f t="shared" si="37"/>
        <v>875.1293584592205</v>
      </c>
      <c r="U223" s="85">
        <f t="shared" si="38"/>
        <v>891.01858410887814</v>
      </c>
      <c r="V223" s="85">
        <f t="shared" si="39"/>
        <v>916.97208030336878</v>
      </c>
    </row>
    <row r="224" spans="1:22" x14ac:dyDescent="0.25">
      <c r="A224" s="70" t="s">
        <v>407</v>
      </c>
      <c r="B224" s="70" t="s">
        <v>905</v>
      </c>
      <c r="C224" s="86">
        <v>19927.48</v>
      </c>
      <c r="D224" s="71">
        <v>19927.48</v>
      </c>
      <c r="E224" s="87" t="s">
        <v>677</v>
      </c>
      <c r="F224" s="87" t="s">
        <v>679</v>
      </c>
      <c r="G224" s="49">
        <v>0</v>
      </c>
      <c r="H224" s="49">
        <v>0</v>
      </c>
      <c r="I224" s="72">
        <f t="shared" si="35"/>
        <v>19927.48</v>
      </c>
      <c r="J224" s="72">
        <f t="shared" si="32"/>
        <v>20072.626609390445</v>
      </c>
      <c r="K224" s="72">
        <f t="shared" si="33"/>
        <v>20431.335373805352</v>
      </c>
      <c r="L224" s="72">
        <f t="shared" si="34"/>
        <v>21017.251060160612</v>
      </c>
      <c r="N224" s="72">
        <v>0</v>
      </c>
      <c r="O224" s="72">
        <v>0</v>
      </c>
      <c r="P224" s="72">
        <v>0</v>
      </c>
      <c r="Q224" s="72">
        <v>0</v>
      </c>
      <c r="R224" s="45"/>
      <c r="S224" s="85">
        <f t="shared" si="36"/>
        <v>19927.48</v>
      </c>
      <c r="T224" s="85">
        <f t="shared" si="37"/>
        <v>20072.626609390445</v>
      </c>
      <c r="U224" s="85">
        <f t="shared" si="38"/>
        <v>20431.335373805352</v>
      </c>
      <c r="V224" s="85">
        <f t="shared" si="39"/>
        <v>21017.251060160612</v>
      </c>
    </row>
    <row r="225" spans="1:22" x14ac:dyDescent="0.25">
      <c r="A225" s="70" t="s">
        <v>409</v>
      </c>
      <c r="B225" s="70" t="s">
        <v>906</v>
      </c>
      <c r="C225" s="86">
        <v>8646.73</v>
      </c>
      <c r="D225" s="71">
        <v>8646.73</v>
      </c>
      <c r="E225" s="87" t="s">
        <v>677</v>
      </c>
      <c r="F225" s="87" t="s">
        <v>679</v>
      </c>
      <c r="G225" s="49">
        <v>0</v>
      </c>
      <c r="H225" s="49">
        <v>0</v>
      </c>
      <c r="I225" s="72">
        <f t="shared" si="35"/>
        <v>8646.73</v>
      </c>
      <c r="J225" s="72">
        <f t="shared" si="32"/>
        <v>8709.7105445452526</v>
      </c>
      <c r="K225" s="72">
        <f t="shared" si="33"/>
        <v>8865.3578132681068</v>
      </c>
      <c r="L225" s="72">
        <f t="shared" si="34"/>
        <v>9119.5924050317735</v>
      </c>
      <c r="N225" s="72">
        <v>0</v>
      </c>
      <c r="O225" s="72">
        <v>0</v>
      </c>
      <c r="P225" s="72">
        <v>0</v>
      </c>
      <c r="Q225" s="72">
        <v>0</v>
      </c>
      <c r="R225" s="45"/>
      <c r="S225" s="85">
        <f t="shared" si="36"/>
        <v>8646.73</v>
      </c>
      <c r="T225" s="85">
        <f t="shared" si="37"/>
        <v>8709.7105445452526</v>
      </c>
      <c r="U225" s="85">
        <f t="shared" si="38"/>
        <v>8865.3578132681068</v>
      </c>
      <c r="V225" s="85">
        <f t="shared" si="39"/>
        <v>9119.5924050317735</v>
      </c>
    </row>
    <row r="226" spans="1:22" x14ac:dyDescent="0.25">
      <c r="A226" s="70" t="s">
        <v>411</v>
      </c>
      <c r="B226" s="70" t="s">
        <v>907</v>
      </c>
      <c r="C226" s="86">
        <v>15663.78</v>
      </c>
      <c r="D226" s="71">
        <v>15663.78</v>
      </c>
      <c r="E226" s="87" t="s">
        <v>677</v>
      </c>
      <c r="F226" s="87" t="s">
        <v>679</v>
      </c>
      <c r="G226" s="49">
        <v>0</v>
      </c>
      <c r="H226" s="49">
        <v>0</v>
      </c>
      <c r="I226" s="72">
        <f t="shared" si="35"/>
        <v>15663.78</v>
      </c>
      <c r="J226" s="72">
        <f t="shared" si="32"/>
        <v>15777.870921543412</v>
      </c>
      <c r="K226" s="72">
        <f t="shared" si="33"/>
        <v>16059.830063886897</v>
      </c>
      <c r="L226" s="72">
        <f t="shared" si="34"/>
        <v>16520.382748401837</v>
      </c>
      <c r="N226" s="72">
        <v>0</v>
      </c>
      <c r="O226" s="72">
        <v>0</v>
      </c>
      <c r="P226" s="72">
        <v>0</v>
      </c>
      <c r="Q226" s="72">
        <v>0</v>
      </c>
      <c r="R226" s="45"/>
      <c r="S226" s="85">
        <f t="shared" si="36"/>
        <v>15663.78</v>
      </c>
      <c r="T226" s="85">
        <f t="shared" si="37"/>
        <v>15777.870921543412</v>
      </c>
      <c r="U226" s="85">
        <f t="shared" si="38"/>
        <v>16059.830063886897</v>
      </c>
      <c r="V226" s="85">
        <f t="shared" si="39"/>
        <v>16520.382748401837</v>
      </c>
    </row>
    <row r="227" spans="1:22" x14ac:dyDescent="0.25">
      <c r="A227" s="70" t="s">
        <v>413</v>
      </c>
      <c r="B227" s="70" t="s">
        <v>908</v>
      </c>
      <c r="C227" s="86">
        <v>20564.400000000001</v>
      </c>
      <c r="D227" s="71">
        <v>20564.400000000001</v>
      </c>
      <c r="E227" s="87" t="s">
        <v>677</v>
      </c>
      <c r="F227" s="87" t="s">
        <v>679</v>
      </c>
      <c r="G227" s="49">
        <v>0</v>
      </c>
      <c r="H227" s="49">
        <v>0</v>
      </c>
      <c r="I227" s="72">
        <f t="shared" si="35"/>
        <v>20564.400000000001</v>
      </c>
      <c r="J227" s="72">
        <f t="shared" si="32"/>
        <v>20714.185769909138</v>
      </c>
      <c r="K227" s="72">
        <f t="shared" si="33"/>
        <v>21084.359545767096</v>
      </c>
      <c r="L227" s="72">
        <f t="shared" si="34"/>
        <v>21689.002207081227</v>
      </c>
      <c r="N227" s="72">
        <v>0</v>
      </c>
      <c r="O227" s="72">
        <v>0</v>
      </c>
      <c r="P227" s="72">
        <v>0</v>
      </c>
      <c r="Q227" s="72">
        <v>0</v>
      </c>
      <c r="R227" s="45"/>
      <c r="S227" s="85">
        <f t="shared" si="36"/>
        <v>20564.400000000001</v>
      </c>
      <c r="T227" s="85">
        <f t="shared" si="37"/>
        <v>20714.185769909138</v>
      </c>
      <c r="U227" s="85">
        <f t="shared" si="38"/>
        <v>21084.359545767096</v>
      </c>
      <c r="V227" s="85">
        <f t="shared" si="39"/>
        <v>21689.002207081227</v>
      </c>
    </row>
    <row r="228" spans="1:22" x14ac:dyDescent="0.25">
      <c r="A228" s="70" t="s">
        <v>415</v>
      </c>
      <c r="B228" s="70" t="s">
        <v>909</v>
      </c>
      <c r="C228" s="86">
        <v>5468.02</v>
      </c>
      <c r="D228" s="71">
        <v>5468.02</v>
      </c>
      <c r="E228" s="87" t="s">
        <v>679</v>
      </c>
      <c r="F228" s="87" t="s">
        <v>681</v>
      </c>
      <c r="G228" s="49">
        <v>0</v>
      </c>
      <c r="H228" s="49">
        <v>0</v>
      </c>
      <c r="I228" s="72">
        <f t="shared" si="35"/>
        <v>5468.02</v>
      </c>
      <c r="J228" s="72">
        <f t="shared" si="32"/>
        <v>5468.02</v>
      </c>
      <c r="K228" s="72">
        <f t="shared" si="33"/>
        <v>5468.02</v>
      </c>
      <c r="L228" s="72">
        <f t="shared" si="34"/>
        <v>5468.02</v>
      </c>
      <c r="N228" s="72">
        <v>0</v>
      </c>
      <c r="O228" s="72">
        <v>0</v>
      </c>
      <c r="P228" s="72">
        <v>0</v>
      </c>
      <c r="Q228" s="72">
        <v>0</v>
      </c>
      <c r="R228" s="45"/>
      <c r="S228" s="85">
        <f t="shared" si="36"/>
        <v>5468.02</v>
      </c>
      <c r="T228" s="85">
        <f t="shared" si="37"/>
        <v>5468.02</v>
      </c>
      <c r="U228" s="85">
        <f t="shared" si="38"/>
        <v>5468.02</v>
      </c>
      <c r="V228" s="85">
        <f t="shared" si="39"/>
        <v>5468.02</v>
      </c>
    </row>
    <row r="229" spans="1:22" x14ac:dyDescent="0.25">
      <c r="A229" s="70" t="s">
        <v>417</v>
      </c>
      <c r="B229" s="70" t="s">
        <v>910</v>
      </c>
      <c r="C229" s="86">
        <v>10724.46</v>
      </c>
      <c r="D229" s="71">
        <v>10724.46</v>
      </c>
      <c r="E229" s="87" t="s">
        <v>677</v>
      </c>
      <c r="F229" s="87" t="s">
        <v>679</v>
      </c>
      <c r="G229" s="49">
        <v>0</v>
      </c>
      <c r="H229" s="49">
        <v>0</v>
      </c>
      <c r="I229" s="72">
        <f t="shared" si="35"/>
        <v>10724.46</v>
      </c>
      <c r="J229" s="72">
        <f t="shared" si="32"/>
        <v>10802.574192388774</v>
      </c>
      <c r="K229" s="72">
        <f t="shared" si="33"/>
        <v>10995.622073787583</v>
      </c>
      <c r="L229" s="72">
        <f t="shared" si="34"/>
        <v>11310.946908723537</v>
      </c>
      <c r="N229" s="72">
        <v>0</v>
      </c>
      <c r="O229" s="72">
        <v>0</v>
      </c>
      <c r="P229" s="72">
        <v>0</v>
      </c>
      <c r="Q229" s="72">
        <v>0</v>
      </c>
      <c r="R229" s="45"/>
      <c r="S229" s="85">
        <f t="shared" si="36"/>
        <v>10724.46</v>
      </c>
      <c r="T229" s="85">
        <f t="shared" si="37"/>
        <v>10802.574192388774</v>
      </c>
      <c r="U229" s="85">
        <f t="shared" si="38"/>
        <v>10995.622073787583</v>
      </c>
      <c r="V229" s="85">
        <f t="shared" si="39"/>
        <v>11310.946908723537</v>
      </c>
    </row>
    <row r="230" spans="1:22" x14ac:dyDescent="0.25">
      <c r="A230" s="70" t="s">
        <v>419</v>
      </c>
      <c r="B230" s="70" t="s">
        <v>911</v>
      </c>
      <c r="C230" s="86">
        <v>33.299999999999997</v>
      </c>
      <c r="D230" s="71">
        <v>33.299999999999997</v>
      </c>
      <c r="E230" s="87" t="s">
        <v>677</v>
      </c>
      <c r="F230" s="87" t="s">
        <v>679</v>
      </c>
      <c r="G230" s="49">
        <v>0</v>
      </c>
      <c r="H230" s="49">
        <v>7.8</v>
      </c>
      <c r="I230" s="72">
        <f t="shared" si="35"/>
        <v>33.299999999999997</v>
      </c>
      <c r="J230" s="72">
        <f t="shared" si="32"/>
        <v>33.542548585807225</v>
      </c>
      <c r="K230" s="72">
        <f t="shared" si="33"/>
        <v>34.141972188541565</v>
      </c>
      <c r="L230" s="72">
        <f t="shared" si="34"/>
        <v>35.121072022320355</v>
      </c>
      <c r="N230" s="72">
        <v>7.8</v>
      </c>
      <c r="O230" s="72">
        <v>7.8</v>
      </c>
      <c r="P230" s="72">
        <v>7.8</v>
      </c>
      <c r="Q230" s="72">
        <v>7.8</v>
      </c>
      <c r="R230" s="45"/>
      <c r="S230" s="85">
        <f t="shared" si="36"/>
        <v>41.099999999999994</v>
      </c>
      <c r="T230" s="85">
        <f t="shared" si="37"/>
        <v>41.342548585807222</v>
      </c>
      <c r="U230" s="85">
        <f t="shared" si="38"/>
        <v>41.941972188541563</v>
      </c>
      <c r="V230" s="85">
        <f t="shared" si="39"/>
        <v>42.921072022320352</v>
      </c>
    </row>
    <row r="231" spans="1:22" x14ac:dyDescent="0.25">
      <c r="A231" s="70" t="s">
        <v>421</v>
      </c>
      <c r="B231" s="70" t="s">
        <v>912</v>
      </c>
      <c r="C231" s="86">
        <v>6712.65</v>
      </c>
      <c r="D231" s="71">
        <v>6712.65</v>
      </c>
      <c r="E231" s="87" t="s">
        <v>677</v>
      </c>
      <c r="F231" s="87" t="s">
        <v>679</v>
      </c>
      <c r="G231" s="49">
        <v>1.8</v>
      </c>
      <c r="H231" s="49">
        <v>0</v>
      </c>
      <c r="I231" s="72">
        <f t="shared" si="35"/>
        <v>6712.65</v>
      </c>
      <c r="J231" s="72">
        <f t="shared" si="32"/>
        <v>6761.5432061417087</v>
      </c>
      <c r="K231" s="72">
        <f t="shared" si="33"/>
        <v>6882.375664006413</v>
      </c>
      <c r="L231" s="72">
        <f t="shared" si="34"/>
        <v>7079.743666985848</v>
      </c>
      <c r="N231" s="72">
        <v>-1.8</v>
      </c>
      <c r="O231" s="72">
        <v>-1.8</v>
      </c>
      <c r="P231" s="72">
        <v>-1.8</v>
      </c>
      <c r="Q231" s="72">
        <v>-1.8</v>
      </c>
      <c r="R231" s="45"/>
      <c r="S231" s="85">
        <f t="shared" si="36"/>
        <v>6710.8499999999995</v>
      </c>
      <c r="T231" s="85">
        <f t="shared" si="37"/>
        <v>6759.7432061417085</v>
      </c>
      <c r="U231" s="85">
        <f t="shared" si="38"/>
        <v>6880.5756640064128</v>
      </c>
      <c r="V231" s="85">
        <f t="shared" si="39"/>
        <v>7077.9436669858478</v>
      </c>
    </row>
    <row r="232" spans="1:22" x14ac:dyDescent="0.25">
      <c r="A232" s="70" t="s">
        <v>423</v>
      </c>
      <c r="B232" s="70" t="s">
        <v>913</v>
      </c>
      <c r="C232" s="86">
        <v>9889.64</v>
      </c>
      <c r="D232" s="71">
        <v>9889.64</v>
      </c>
      <c r="E232" s="87" t="s">
        <v>677</v>
      </c>
      <c r="F232" s="87" t="s">
        <v>679</v>
      </c>
      <c r="G232" s="49">
        <v>0</v>
      </c>
      <c r="H232" s="49">
        <v>0</v>
      </c>
      <c r="I232" s="72">
        <f t="shared" si="35"/>
        <v>9889.64</v>
      </c>
      <c r="J232" s="72">
        <f t="shared" si="32"/>
        <v>9961.6735794637425</v>
      </c>
      <c r="K232" s="72">
        <f t="shared" si="33"/>
        <v>10139.694109149797</v>
      </c>
      <c r="L232" s="72">
        <f t="shared" si="34"/>
        <v>10430.47323467929</v>
      </c>
      <c r="N232" s="72">
        <v>0</v>
      </c>
      <c r="O232" s="72">
        <v>0</v>
      </c>
      <c r="P232" s="72">
        <v>0</v>
      </c>
      <c r="Q232" s="72">
        <v>0</v>
      </c>
      <c r="R232" s="45"/>
      <c r="S232" s="85">
        <f t="shared" si="36"/>
        <v>9889.64</v>
      </c>
      <c r="T232" s="85">
        <f t="shared" si="37"/>
        <v>9961.6735794637425</v>
      </c>
      <c r="U232" s="85">
        <f t="shared" si="38"/>
        <v>10139.694109149797</v>
      </c>
      <c r="V232" s="85">
        <f t="shared" si="39"/>
        <v>10430.47323467929</v>
      </c>
    </row>
    <row r="233" spans="1:22" x14ac:dyDescent="0.25">
      <c r="A233" s="70" t="s">
        <v>425</v>
      </c>
      <c r="B233" s="70" t="s">
        <v>914</v>
      </c>
      <c r="C233" s="86">
        <v>2394.75</v>
      </c>
      <c r="D233" s="71">
        <v>2394.75</v>
      </c>
      <c r="E233" s="87" t="s">
        <v>677</v>
      </c>
      <c r="F233" s="87" t="s">
        <v>679</v>
      </c>
      <c r="G233" s="49">
        <v>0</v>
      </c>
      <c r="H233" s="49">
        <v>0</v>
      </c>
      <c r="I233" s="72">
        <f t="shared" si="35"/>
        <v>2394.75</v>
      </c>
      <c r="J233" s="72">
        <f t="shared" si="32"/>
        <v>2412.1927395153712</v>
      </c>
      <c r="K233" s="72">
        <f t="shared" si="33"/>
        <v>2455.2999368921896</v>
      </c>
      <c r="L233" s="72">
        <f t="shared" si="34"/>
        <v>2525.7113280916419</v>
      </c>
      <c r="N233" s="72">
        <v>0</v>
      </c>
      <c r="O233" s="72">
        <v>0</v>
      </c>
      <c r="P233" s="72">
        <v>0</v>
      </c>
      <c r="Q233" s="72">
        <v>0</v>
      </c>
      <c r="R233" s="45"/>
      <c r="S233" s="85">
        <f t="shared" si="36"/>
        <v>2394.75</v>
      </c>
      <c r="T233" s="85">
        <f t="shared" si="37"/>
        <v>2412.1927395153712</v>
      </c>
      <c r="U233" s="85">
        <f t="shared" si="38"/>
        <v>2455.2999368921896</v>
      </c>
      <c r="V233" s="85">
        <f t="shared" si="39"/>
        <v>2525.7113280916419</v>
      </c>
    </row>
    <row r="234" spans="1:22" x14ac:dyDescent="0.25">
      <c r="A234" s="70" t="s">
        <v>427</v>
      </c>
      <c r="B234" s="70" t="s">
        <v>915</v>
      </c>
      <c r="C234" s="86">
        <v>1958.83</v>
      </c>
      <c r="D234" s="71">
        <v>1958.83</v>
      </c>
      <c r="E234" s="87" t="s">
        <v>677</v>
      </c>
      <c r="F234" s="87" t="s">
        <v>679</v>
      </c>
      <c r="G234" s="49">
        <v>6</v>
      </c>
      <c r="H234" s="49">
        <v>0</v>
      </c>
      <c r="I234" s="72">
        <f t="shared" si="35"/>
        <v>1958.83</v>
      </c>
      <c r="J234" s="72">
        <f t="shared" si="32"/>
        <v>1973.0976110011043</v>
      </c>
      <c r="K234" s="72">
        <f t="shared" si="33"/>
        <v>2008.3579394018282</v>
      </c>
      <c r="L234" s="72">
        <f t="shared" si="34"/>
        <v>2065.9522375219753</v>
      </c>
      <c r="N234" s="72">
        <v>-6</v>
      </c>
      <c r="O234" s="72">
        <v>-6</v>
      </c>
      <c r="P234" s="72">
        <v>-6</v>
      </c>
      <c r="Q234" s="72">
        <v>-6</v>
      </c>
      <c r="R234" s="45"/>
      <c r="S234" s="85">
        <f t="shared" si="36"/>
        <v>1952.83</v>
      </c>
      <c r="T234" s="85">
        <f t="shared" si="37"/>
        <v>1967.0976110011043</v>
      </c>
      <c r="U234" s="85">
        <f t="shared" si="38"/>
        <v>2002.3579394018282</v>
      </c>
      <c r="V234" s="85">
        <f t="shared" si="39"/>
        <v>2059.9522375219753</v>
      </c>
    </row>
    <row r="235" spans="1:22" x14ac:dyDescent="0.25">
      <c r="A235" s="70" t="s">
        <v>429</v>
      </c>
      <c r="B235" s="70" t="s">
        <v>916</v>
      </c>
      <c r="C235" s="86">
        <v>394.54</v>
      </c>
      <c r="D235" s="71">
        <v>394.54</v>
      </c>
      <c r="E235" s="87" t="s">
        <v>677</v>
      </c>
      <c r="F235" s="87" t="s">
        <v>679</v>
      </c>
      <c r="G235" s="49">
        <v>0</v>
      </c>
      <c r="H235" s="49">
        <v>0</v>
      </c>
      <c r="I235" s="72">
        <f t="shared" si="35"/>
        <v>394.54</v>
      </c>
      <c r="J235" s="72">
        <f t="shared" si="32"/>
        <v>397.41372729863019</v>
      </c>
      <c r="K235" s="72">
        <f t="shared" si="33"/>
        <v>404.5157269449607</v>
      </c>
      <c r="L235" s="72">
        <f t="shared" si="34"/>
        <v>416.11614881940767</v>
      </c>
      <c r="N235" s="72">
        <v>0</v>
      </c>
      <c r="O235" s="72">
        <v>0</v>
      </c>
      <c r="P235" s="72">
        <v>0</v>
      </c>
      <c r="Q235" s="72">
        <v>0</v>
      </c>
      <c r="R235" s="45"/>
      <c r="S235" s="85">
        <f t="shared" si="36"/>
        <v>394.54</v>
      </c>
      <c r="T235" s="85">
        <f t="shared" si="37"/>
        <v>397.41372729863019</v>
      </c>
      <c r="U235" s="85">
        <f t="shared" si="38"/>
        <v>404.5157269449607</v>
      </c>
      <c r="V235" s="85">
        <f t="shared" si="39"/>
        <v>416.11614881940767</v>
      </c>
    </row>
    <row r="236" spans="1:22" x14ac:dyDescent="0.25">
      <c r="A236" s="70" t="s">
        <v>431</v>
      </c>
      <c r="B236" s="70" t="s">
        <v>917</v>
      </c>
      <c r="C236" s="86">
        <v>1954.5</v>
      </c>
      <c r="D236" s="71">
        <v>1954.5</v>
      </c>
      <c r="E236" s="87" t="s">
        <v>677</v>
      </c>
      <c r="F236" s="87" t="s">
        <v>679</v>
      </c>
      <c r="G236" s="49">
        <v>0</v>
      </c>
      <c r="H236" s="49">
        <v>0</v>
      </c>
      <c r="I236" s="72">
        <f t="shared" si="35"/>
        <v>1954.5</v>
      </c>
      <c r="J236" s="72">
        <f t="shared" si="32"/>
        <v>1968.736072401208</v>
      </c>
      <c r="K236" s="72">
        <f t="shared" si="33"/>
        <v>2003.9184577328676</v>
      </c>
      <c r="L236" s="72">
        <f t="shared" si="34"/>
        <v>2061.3854434722261</v>
      </c>
      <c r="N236" s="72">
        <v>0</v>
      </c>
      <c r="O236" s="72">
        <v>0</v>
      </c>
      <c r="P236" s="72">
        <v>0</v>
      </c>
      <c r="Q236" s="72">
        <v>0</v>
      </c>
      <c r="R236" s="45"/>
      <c r="S236" s="85">
        <f t="shared" si="36"/>
        <v>1954.5</v>
      </c>
      <c r="T236" s="85">
        <f t="shared" si="37"/>
        <v>1968.736072401208</v>
      </c>
      <c r="U236" s="85">
        <f t="shared" si="38"/>
        <v>2003.9184577328676</v>
      </c>
      <c r="V236" s="85">
        <f t="shared" si="39"/>
        <v>2061.3854434722261</v>
      </c>
    </row>
    <row r="237" spans="1:22" x14ac:dyDescent="0.25">
      <c r="A237" s="70" t="s">
        <v>433</v>
      </c>
      <c r="B237" s="70" t="s">
        <v>918</v>
      </c>
      <c r="C237" s="86">
        <v>4521.71</v>
      </c>
      <c r="D237" s="71">
        <v>4521.71</v>
      </c>
      <c r="E237" s="87" t="s">
        <v>679</v>
      </c>
      <c r="F237" s="87" t="s">
        <v>681</v>
      </c>
      <c r="G237" s="49">
        <v>5</v>
      </c>
      <c r="H237" s="49">
        <v>0</v>
      </c>
      <c r="I237" s="72">
        <f t="shared" si="35"/>
        <v>4521.71</v>
      </c>
      <c r="J237" s="72">
        <f t="shared" si="32"/>
        <v>4521.71</v>
      </c>
      <c r="K237" s="72">
        <f t="shared" si="33"/>
        <v>4521.71</v>
      </c>
      <c r="L237" s="72">
        <f t="shared" si="34"/>
        <v>4521.71</v>
      </c>
      <c r="N237" s="72">
        <v>-5</v>
      </c>
      <c r="O237" s="72">
        <v>-5</v>
      </c>
      <c r="P237" s="72">
        <v>-5</v>
      </c>
      <c r="Q237" s="72">
        <v>-5</v>
      </c>
      <c r="R237" s="45"/>
      <c r="S237" s="85">
        <f t="shared" si="36"/>
        <v>4516.71</v>
      </c>
      <c r="T237" s="85">
        <f t="shared" si="37"/>
        <v>4516.71</v>
      </c>
      <c r="U237" s="85">
        <f t="shared" si="38"/>
        <v>4516.71</v>
      </c>
      <c r="V237" s="85">
        <f t="shared" si="39"/>
        <v>4516.71</v>
      </c>
    </row>
    <row r="238" spans="1:22" x14ac:dyDescent="0.25">
      <c r="A238" s="70" t="s">
        <v>435</v>
      </c>
      <c r="B238" s="70" t="s">
        <v>919</v>
      </c>
      <c r="C238" s="86">
        <v>30020.76</v>
      </c>
      <c r="D238" s="71">
        <v>30020.76</v>
      </c>
      <c r="E238" s="87" t="s">
        <v>679</v>
      </c>
      <c r="F238" s="87" t="s">
        <v>681</v>
      </c>
      <c r="G238" s="49">
        <v>2</v>
      </c>
      <c r="H238" s="49">
        <v>0</v>
      </c>
      <c r="I238" s="72">
        <f t="shared" si="35"/>
        <v>30020.76</v>
      </c>
      <c r="J238" s="72">
        <f t="shared" si="32"/>
        <v>30020.76</v>
      </c>
      <c r="K238" s="72">
        <f t="shared" si="33"/>
        <v>30020.76</v>
      </c>
      <c r="L238" s="72">
        <f t="shared" si="34"/>
        <v>30020.76</v>
      </c>
      <c r="N238" s="72">
        <v>-2</v>
      </c>
      <c r="O238" s="72">
        <v>-2</v>
      </c>
      <c r="P238" s="72">
        <v>-2</v>
      </c>
      <c r="Q238" s="72">
        <v>-2</v>
      </c>
      <c r="R238" s="45"/>
      <c r="S238" s="85">
        <f t="shared" si="36"/>
        <v>30018.76</v>
      </c>
      <c r="T238" s="85">
        <f t="shared" si="37"/>
        <v>30018.76</v>
      </c>
      <c r="U238" s="85">
        <f t="shared" si="38"/>
        <v>30018.76</v>
      </c>
      <c r="V238" s="85">
        <f t="shared" si="39"/>
        <v>30018.76</v>
      </c>
    </row>
    <row r="239" spans="1:22" x14ac:dyDescent="0.25">
      <c r="A239" s="70" t="s">
        <v>437</v>
      </c>
      <c r="B239" s="70" t="s">
        <v>920</v>
      </c>
      <c r="C239" s="86">
        <v>68.7</v>
      </c>
      <c r="D239" s="71">
        <v>68.7</v>
      </c>
      <c r="E239" s="87" t="s">
        <v>677</v>
      </c>
      <c r="F239" s="87" t="s">
        <v>679</v>
      </c>
      <c r="G239" s="49">
        <v>0</v>
      </c>
      <c r="H239" s="49">
        <v>28.4</v>
      </c>
      <c r="I239" s="72">
        <f t="shared" si="35"/>
        <v>68.7</v>
      </c>
      <c r="J239" s="72">
        <f t="shared" si="32"/>
        <v>69.200393028377079</v>
      </c>
      <c r="K239" s="72">
        <f t="shared" si="33"/>
        <v>70.437041722306475</v>
      </c>
      <c r="L239" s="72">
        <f t="shared" si="34"/>
        <v>72.456986424426674</v>
      </c>
      <c r="N239" s="72">
        <v>28.4</v>
      </c>
      <c r="O239" s="72">
        <v>28.4</v>
      </c>
      <c r="P239" s="72">
        <v>28.4</v>
      </c>
      <c r="Q239" s="72">
        <v>28.4</v>
      </c>
      <c r="R239" s="45"/>
      <c r="S239" s="85">
        <f t="shared" si="36"/>
        <v>97.1</v>
      </c>
      <c r="T239" s="85">
        <f t="shared" si="37"/>
        <v>97.600393028377084</v>
      </c>
      <c r="U239" s="85">
        <f t="shared" si="38"/>
        <v>98.837041722306481</v>
      </c>
      <c r="V239" s="85">
        <f t="shared" si="39"/>
        <v>100.85698642442668</v>
      </c>
    </row>
    <row r="240" spans="1:22" x14ac:dyDescent="0.25">
      <c r="A240" s="70" t="s">
        <v>439</v>
      </c>
      <c r="B240" s="70" t="s">
        <v>921</v>
      </c>
      <c r="C240" s="86">
        <v>53.4</v>
      </c>
      <c r="D240" s="71">
        <v>53.4</v>
      </c>
      <c r="E240" s="87" t="s">
        <v>677</v>
      </c>
      <c r="F240" s="87" t="s">
        <v>679</v>
      </c>
      <c r="G240" s="49">
        <v>0</v>
      </c>
      <c r="H240" s="49">
        <v>20.2</v>
      </c>
      <c r="I240" s="72">
        <f t="shared" si="35"/>
        <v>53.4</v>
      </c>
      <c r="J240" s="72">
        <f t="shared" si="32"/>
        <v>53.788951786249434</v>
      </c>
      <c r="K240" s="72">
        <f t="shared" si="33"/>
        <v>54.75018963567927</v>
      </c>
      <c r="L240" s="72">
        <f t="shared" si="34"/>
        <v>56.320277657414628</v>
      </c>
      <c r="N240" s="72">
        <v>20.2</v>
      </c>
      <c r="O240" s="72">
        <v>20.2</v>
      </c>
      <c r="P240" s="72">
        <v>20.2</v>
      </c>
      <c r="Q240" s="72">
        <v>20.2</v>
      </c>
      <c r="R240" s="45"/>
      <c r="S240" s="85">
        <f t="shared" si="36"/>
        <v>73.599999999999994</v>
      </c>
      <c r="T240" s="85">
        <f t="shared" si="37"/>
        <v>73.98895178624943</v>
      </c>
      <c r="U240" s="85">
        <f t="shared" si="38"/>
        <v>74.950189635679266</v>
      </c>
      <c r="V240" s="85">
        <f t="shared" si="39"/>
        <v>76.520277657414624</v>
      </c>
    </row>
    <row r="241" spans="1:22" x14ac:dyDescent="0.25">
      <c r="A241" s="70" t="s">
        <v>441</v>
      </c>
      <c r="B241" s="70" t="s">
        <v>922</v>
      </c>
      <c r="C241" s="86">
        <v>1405.87</v>
      </c>
      <c r="D241" s="71">
        <v>1405.87</v>
      </c>
      <c r="E241" s="87" t="s">
        <v>677</v>
      </c>
      <c r="F241" s="87" t="s">
        <v>679</v>
      </c>
      <c r="G241" s="49">
        <v>0</v>
      </c>
      <c r="H241" s="49">
        <v>0</v>
      </c>
      <c r="I241" s="72">
        <f t="shared" si="35"/>
        <v>1405.87</v>
      </c>
      <c r="J241" s="72">
        <f t="shared" si="32"/>
        <v>1416.1099934032675</v>
      </c>
      <c r="K241" s="72">
        <f t="shared" si="33"/>
        <v>1441.416649871019</v>
      </c>
      <c r="L241" s="72">
        <f t="shared" si="34"/>
        <v>1482.7525983189046</v>
      </c>
      <c r="N241" s="72">
        <v>0</v>
      </c>
      <c r="O241" s="72">
        <v>0</v>
      </c>
      <c r="P241" s="72">
        <v>0</v>
      </c>
      <c r="Q241" s="72">
        <v>0</v>
      </c>
      <c r="R241" s="45"/>
      <c r="S241" s="85">
        <f t="shared" si="36"/>
        <v>1405.87</v>
      </c>
      <c r="T241" s="85">
        <f t="shared" si="37"/>
        <v>1416.1099934032675</v>
      </c>
      <c r="U241" s="85">
        <f t="shared" si="38"/>
        <v>1441.416649871019</v>
      </c>
      <c r="V241" s="85">
        <f t="shared" si="39"/>
        <v>1482.7525983189046</v>
      </c>
    </row>
    <row r="242" spans="1:22" x14ac:dyDescent="0.25">
      <c r="A242" s="70" t="s">
        <v>443</v>
      </c>
      <c r="B242" s="70" t="s">
        <v>923</v>
      </c>
      <c r="C242" s="86">
        <v>1849.18</v>
      </c>
      <c r="D242" s="71">
        <v>1849.18</v>
      </c>
      <c r="E242" s="87" t="s">
        <v>677</v>
      </c>
      <c r="F242" s="87" t="s">
        <v>679</v>
      </c>
      <c r="G242" s="49">
        <v>0</v>
      </c>
      <c r="H242" s="49">
        <v>0</v>
      </c>
      <c r="I242" s="72">
        <f t="shared" si="35"/>
        <v>1849.18</v>
      </c>
      <c r="J242" s="72">
        <f t="shared" si="32"/>
        <v>1862.6489487658564</v>
      </c>
      <c r="K242" s="72">
        <f t="shared" si="33"/>
        <v>1895.9354994476666</v>
      </c>
      <c r="L242" s="72">
        <f t="shared" si="34"/>
        <v>1950.3058246917226</v>
      </c>
      <c r="N242" s="72">
        <v>0</v>
      </c>
      <c r="O242" s="72">
        <v>0</v>
      </c>
      <c r="P242" s="72">
        <v>0</v>
      </c>
      <c r="Q242" s="72">
        <v>0</v>
      </c>
      <c r="R242" s="45"/>
      <c r="S242" s="85">
        <f t="shared" si="36"/>
        <v>1849.18</v>
      </c>
      <c r="T242" s="85">
        <f t="shared" si="37"/>
        <v>1862.6489487658564</v>
      </c>
      <c r="U242" s="85">
        <f t="shared" si="38"/>
        <v>1895.9354994476666</v>
      </c>
      <c r="V242" s="85">
        <f t="shared" si="39"/>
        <v>1950.3058246917226</v>
      </c>
    </row>
    <row r="243" spans="1:22" x14ac:dyDescent="0.25">
      <c r="A243" s="70" t="s">
        <v>445</v>
      </c>
      <c r="B243" s="70" t="s">
        <v>924</v>
      </c>
      <c r="C243" s="86">
        <v>10224.89</v>
      </c>
      <c r="D243" s="71">
        <v>10224.89</v>
      </c>
      <c r="E243" s="87" t="s">
        <v>677</v>
      </c>
      <c r="F243" s="87" t="s">
        <v>679</v>
      </c>
      <c r="G243" s="49">
        <v>26.4</v>
      </c>
      <c r="H243" s="49">
        <v>0</v>
      </c>
      <c r="I243" s="72">
        <f t="shared" si="35"/>
        <v>10224.89</v>
      </c>
      <c r="J243" s="72">
        <f t="shared" si="32"/>
        <v>10299.365453739774</v>
      </c>
      <c r="K243" s="72">
        <f t="shared" si="33"/>
        <v>10483.420721047951</v>
      </c>
      <c r="L243" s="72">
        <f t="shared" si="34"/>
        <v>10784.057000309405</v>
      </c>
      <c r="N243" s="72">
        <v>-26.4</v>
      </c>
      <c r="O243" s="72">
        <v>-26.4</v>
      </c>
      <c r="P243" s="72">
        <v>-26.4</v>
      </c>
      <c r="Q243" s="72">
        <v>-26.4</v>
      </c>
      <c r="R243" s="45"/>
      <c r="S243" s="85">
        <f t="shared" si="36"/>
        <v>10198.49</v>
      </c>
      <c r="T243" s="85">
        <f t="shared" si="37"/>
        <v>10272.965453739775</v>
      </c>
      <c r="U243" s="85">
        <f t="shared" si="38"/>
        <v>10457.020721047951</v>
      </c>
      <c r="V243" s="85">
        <f t="shared" si="39"/>
        <v>10757.657000309406</v>
      </c>
    </row>
    <row r="244" spans="1:22" x14ac:dyDescent="0.25">
      <c r="A244" s="70" t="s">
        <v>447</v>
      </c>
      <c r="B244" s="70" t="s">
        <v>925</v>
      </c>
      <c r="C244" s="86">
        <v>13726.3</v>
      </c>
      <c r="D244" s="71">
        <v>13726.3</v>
      </c>
      <c r="E244" s="87" t="s">
        <v>677</v>
      </c>
      <c r="F244" s="87" t="s">
        <v>679</v>
      </c>
      <c r="G244" s="49">
        <v>0</v>
      </c>
      <c r="H244" s="49">
        <v>0</v>
      </c>
      <c r="I244" s="72">
        <f t="shared" si="35"/>
        <v>13726.3</v>
      </c>
      <c r="J244" s="72">
        <f t="shared" si="32"/>
        <v>13826.278818419392</v>
      </c>
      <c r="K244" s="72">
        <f t="shared" si="33"/>
        <v>14073.361947494837</v>
      </c>
      <c r="L244" s="72">
        <f t="shared" si="34"/>
        <v>14476.948075074351</v>
      </c>
      <c r="N244" s="72">
        <v>0</v>
      </c>
      <c r="O244" s="72">
        <v>0</v>
      </c>
      <c r="P244" s="72">
        <v>0</v>
      </c>
      <c r="Q244" s="72">
        <v>0</v>
      </c>
      <c r="R244" s="45"/>
      <c r="S244" s="85">
        <f t="shared" si="36"/>
        <v>13726.3</v>
      </c>
      <c r="T244" s="85">
        <f t="shared" si="37"/>
        <v>13826.278818419392</v>
      </c>
      <c r="U244" s="85">
        <f t="shared" si="38"/>
        <v>14073.361947494837</v>
      </c>
      <c r="V244" s="85">
        <f t="shared" si="39"/>
        <v>14476.948075074351</v>
      </c>
    </row>
    <row r="245" spans="1:22" x14ac:dyDescent="0.25">
      <c r="A245" s="70" t="s">
        <v>449</v>
      </c>
      <c r="B245" s="70" t="s">
        <v>926</v>
      </c>
      <c r="C245" s="86">
        <v>895.63</v>
      </c>
      <c r="D245" s="71">
        <v>895.63</v>
      </c>
      <c r="E245" s="87" t="s">
        <v>677</v>
      </c>
      <c r="F245" s="87" t="s">
        <v>679</v>
      </c>
      <c r="G245" s="49">
        <v>0</v>
      </c>
      <c r="H245" s="49">
        <v>0</v>
      </c>
      <c r="I245" s="72">
        <f t="shared" si="35"/>
        <v>895.63</v>
      </c>
      <c r="J245" s="72">
        <f t="shared" si="32"/>
        <v>902.15353723443036</v>
      </c>
      <c r="K245" s="72">
        <f t="shared" si="33"/>
        <v>918.27551204875328</v>
      </c>
      <c r="L245" s="72">
        <f t="shared" si="34"/>
        <v>944.60918124176521</v>
      </c>
      <c r="N245" s="72">
        <v>0</v>
      </c>
      <c r="O245" s="72">
        <v>0</v>
      </c>
      <c r="P245" s="72">
        <v>0</v>
      </c>
      <c r="Q245" s="72">
        <v>0</v>
      </c>
      <c r="R245" s="45"/>
      <c r="S245" s="85">
        <f t="shared" si="36"/>
        <v>895.63</v>
      </c>
      <c r="T245" s="85">
        <f t="shared" si="37"/>
        <v>902.15353723443036</v>
      </c>
      <c r="U245" s="85">
        <f t="shared" si="38"/>
        <v>918.27551204875328</v>
      </c>
      <c r="V245" s="85">
        <f t="shared" si="39"/>
        <v>944.60918124176521</v>
      </c>
    </row>
    <row r="246" spans="1:22" x14ac:dyDescent="0.25">
      <c r="A246" s="70" t="s">
        <v>451</v>
      </c>
      <c r="B246" s="70" t="s">
        <v>927</v>
      </c>
      <c r="C246" s="86">
        <v>4675.8100000000004</v>
      </c>
      <c r="D246" s="71">
        <v>4675.8100000000004</v>
      </c>
      <c r="E246" s="87" t="s">
        <v>677</v>
      </c>
      <c r="F246" s="87" t="s">
        <v>679</v>
      </c>
      <c r="G246" s="49">
        <v>14</v>
      </c>
      <c r="H246" s="49">
        <v>0</v>
      </c>
      <c r="I246" s="72">
        <f t="shared" si="35"/>
        <v>4675.8100000000004</v>
      </c>
      <c r="J246" s="72">
        <f t="shared" si="32"/>
        <v>4709.8673904805801</v>
      </c>
      <c r="K246" s="72">
        <f t="shared" si="33"/>
        <v>4794.035284651789</v>
      </c>
      <c r="L246" s="72">
        <f t="shared" si="34"/>
        <v>4931.5153084890626</v>
      </c>
      <c r="N246" s="72">
        <v>-14</v>
      </c>
      <c r="O246" s="72">
        <v>-14</v>
      </c>
      <c r="P246" s="72">
        <v>-14</v>
      </c>
      <c r="Q246" s="72">
        <v>-14</v>
      </c>
      <c r="R246" s="45"/>
      <c r="S246" s="85">
        <f t="shared" si="36"/>
        <v>4661.8100000000004</v>
      </c>
      <c r="T246" s="85">
        <f t="shared" si="37"/>
        <v>4695.8673904805801</v>
      </c>
      <c r="U246" s="85">
        <f t="shared" si="38"/>
        <v>4780.035284651789</v>
      </c>
      <c r="V246" s="85">
        <f t="shared" si="39"/>
        <v>4917.5153084890626</v>
      </c>
    </row>
    <row r="247" spans="1:22" x14ac:dyDescent="0.25">
      <c r="A247" s="70" t="s">
        <v>453</v>
      </c>
      <c r="B247" s="70" t="s">
        <v>928</v>
      </c>
      <c r="C247" s="86">
        <v>4135.62</v>
      </c>
      <c r="D247" s="71">
        <v>4135.62</v>
      </c>
      <c r="E247" s="87" t="s">
        <v>677</v>
      </c>
      <c r="F247" s="87" t="s">
        <v>679</v>
      </c>
      <c r="G247" s="49">
        <v>0</v>
      </c>
      <c r="H247" s="49">
        <v>0</v>
      </c>
      <c r="I247" s="72">
        <f t="shared" si="35"/>
        <v>4135.62</v>
      </c>
      <c r="J247" s="72">
        <f t="shared" si="32"/>
        <v>4165.7427862593422</v>
      </c>
      <c r="K247" s="72">
        <f t="shared" si="33"/>
        <v>4240.1868775488374</v>
      </c>
      <c r="L247" s="72">
        <f t="shared" si="34"/>
        <v>4361.7840203287842</v>
      </c>
      <c r="N247" s="72">
        <v>0</v>
      </c>
      <c r="O247" s="72">
        <v>0</v>
      </c>
      <c r="P247" s="72">
        <v>0</v>
      </c>
      <c r="Q247" s="72">
        <v>0</v>
      </c>
      <c r="R247" s="45"/>
      <c r="S247" s="85">
        <f t="shared" si="36"/>
        <v>4135.62</v>
      </c>
      <c r="T247" s="85">
        <f t="shared" si="37"/>
        <v>4165.7427862593422</v>
      </c>
      <c r="U247" s="85">
        <f t="shared" si="38"/>
        <v>4240.1868775488374</v>
      </c>
      <c r="V247" s="85">
        <f t="shared" si="39"/>
        <v>4361.7840203287842</v>
      </c>
    </row>
    <row r="248" spans="1:22" x14ac:dyDescent="0.25">
      <c r="A248" s="70" t="s">
        <v>455</v>
      </c>
      <c r="B248" s="70" t="s">
        <v>929</v>
      </c>
      <c r="C248" s="86">
        <v>501.27</v>
      </c>
      <c r="D248" s="71">
        <v>501.27</v>
      </c>
      <c r="E248" s="87" t="s">
        <v>677</v>
      </c>
      <c r="F248" s="87" t="s">
        <v>679</v>
      </c>
      <c r="G248" s="49">
        <v>0</v>
      </c>
      <c r="H248" s="49">
        <v>0</v>
      </c>
      <c r="I248" s="72">
        <f t="shared" si="35"/>
        <v>501.27</v>
      </c>
      <c r="J248" s="72">
        <f t="shared" si="32"/>
        <v>504.92112100923691</v>
      </c>
      <c r="K248" s="72">
        <f t="shared" si="33"/>
        <v>513.94433630481171</v>
      </c>
      <c r="L248" s="72">
        <f t="shared" si="34"/>
        <v>528.68287605491059</v>
      </c>
      <c r="N248" s="72">
        <v>0</v>
      </c>
      <c r="O248" s="72">
        <v>0</v>
      </c>
      <c r="P248" s="72">
        <v>0</v>
      </c>
      <c r="Q248" s="72">
        <v>0</v>
      </c>
      <c r="R248" s="45"/>
      <c r="S248" s="85">
        <f t="shared" si="36"/>
        <v>501.27</v>
      </c>
      <c r="T248" s="85">
        <f t="shared" si="37"/>
        <v>504.92112100923691</v>
      </c>
      <c r="U248" s="85">
        <f t="shared" si="38"/>
        <v>513.94433630481171</v>
      </c>
      <c r="V248" s="85">
        <f t="shared" si="39"/>
        <v>528.68287605491059</v>
      </c>
    </row>
    <row r="249" spans="1:22" x14ac:dyDescent="0.25">
      <c r="A249" s="70" t="s">
        <v>457</v>
      </c>
      <c r="B249" s="70" t="s">
        <v>930</v>
      </c>
      <c r="C249" s="86">
        <v>3727.49</v>
      </c>
      <c r="D249" s="71">
        <v>3727.49</v>
      </c>
      <c r="E249" s="87" t="s">
        <v>677</v>
      </c>
      <c r="F249" s="87" t="s">
        <v>679</v>
      </c>
      <c r="G249" s="49">
        <v>10.199999999999999</v>
      </c>
      <c r="H249" s="49">
        <v>0</v>
      </c>
      <c r="I249" s="72">
        <f t="shared" si="35"/>
        <v>3727.49</v>
      </c>
      <c r="J249" s="72">
        <f t="shared" si="32"/>
        <v>3754.6400729162337</v>
      </c>
      <c r="K249" s="72">
        <f t="shared" si="33"/>
        <v>3821.7375349269309</v>
      </c>
      <c r="L249" s="72">
        <f t="shared" si="34"/>
        <v>3931.3346772516188</v>
      </c>
      <c r="N249" s="72">
        <v>-10.199999999999999</v>
      </c>
      <c r="O249" s="72">
        <v>-10.199999999999999</v>
      </c>
      <c r="P249" s="72">
        <v>-10.199999999999999</v>
      </c>
      <c r="Q249" s="72">
        <v>-10.199999999999999</v>
      </c>
      <c r="R249" s="45"/>
      <c r="S249" s="85">
        <f t="shared" si="36"/>
        <v>3717.29</v>
      </c>
      <c r="T249" s="85">
        <f t="shared" si="37"/>
        <v>3744.4400729162339</v>
      </c>
      <c r="U249" s="85">
        <f t="shared" si="38"/>
        <v>3811.5375349269311</v>
      </c>
      <c r="V249" s="85">
        <f t="shared" si="39"/>
        <v>3921.134677251619</v>
      </c>
    </row>
    <row r="250" spans="1:22" x14ac:dyDescent="0.25">
      <c r="A250" s="77" t="s">
        <v>459</v>
      </c>
      <c r="B250" s="53" t="s">
        <v>931</v>
      </c>
      <c r="C250" s="86">
        <v>2431.77</v>
      </c>
      <c r="D250" s="71">
        <v>2431.77</v>
      </c>
      <c r="E250" s="87" t="s">
        <v>677</v>
      </c>
      <c r="F250" s="87" t="s">
        <v>679</v>
      </c>
      <c r="G250" s="49">
        <v>50.2</v>
      </c>
      <c r="H250" s="49">
        <v>0</v>
      </c>
      <c r="I250" s="72">
        <f t="shared" si="35"/>
        <v>2431.77</v>
      </c>
      <c r="J250" s="72">
        <f t="shared" si="32"/>
        <v>2449.4823836188725</v>
      </c>
      <c r="K250" s="72">
        <f t="shared" si="33"/>
        <v>2493.2559672351272</v>
      </c>
      <c r="L250" s="72">
        <f t="shared" si="34"/>
        <v>2564.755835186726</v>
      </c>
      <c r="N250" s="72">
        <v>-50.2</v>
      </c>
      <c r="O250" s="72">
        <v>-50.2</v>
      </c>
      <c r="P250" s="72">
        <v>-50.2</v>
      </c>
      <c r="Q250" s="72">
        <v>-50.2</v>
      </c>
      <c r="R250" s="45"/>
      <c r="S250" s="85">
        <f t="shared" si="36"/>
        <v>2381.5700000000002</v>
      </c>
      <c r="T250" s="85">
        <f t="shared" si="37"/>
        <v>2399.2823836188727</v>
      </c>
      <c r="U250" s="85">
        <f t="shared" si="38"/>
        <v>2443.0559672351274</v>
      </c>
      <c r="V250" s="85">
        <f t="shared" si="39"/>
        <v>2514.5558351867262</v>
      </c>
    </row>
    <row r="251" spans="1:22" x14ac:dyDescent="0.25">
      <c r="A251" s="77" t="s">
        <v>461</v>
      </c>
      <c r="B251" s="53" t="s">
        <v>932</v>
      </c>
      <c r="C251" s="86">
        <v>1375.98</v>
      </c>
      <c r="D251" s="71">
        <v>1375.98</v>
      </c>
      <c r="E251" s="87" t="s">
        <v>677</v>
      </c>
      <c r="F251" s="87" t="s">
        <v>679</v>
      </c>
      <c r="G251" s="49">
        <v>0</v>
      </c>
      <c r="H251" s="49">
        <v>0</v>
      </c>
      <c r="I251" s="72">
        <f t="shared" si="35"/>
        <v>1375.98</v>
      </c>
      <c r="J251" s="72">
        <f t="shared" si="32"/>
        <v>1386.0022823753463</v>
      </c>
      <c r="K251" s="72">
        <f t="shared" si="33"/>
        <v>1410.7708976573401</v>
      </c>
      <c r="L251" s="72">
        <f t="shared" si="34"/>
        <v>1451.2280084466177</v>
      </c>
      <c r="N251" s="72">
        <v>0</v>
      </c>
      <c r="O251" s="72">
        <v>0</v>
      </c>
      <c r="P251" s="72">
        <v>0</v>
      </c>
      <c r="Q251" s="72">
        <v>0</v>
      </c>
      <c r="R251" s="45"/>
      <c r="S251" s="85">
        <f t="shared" si="36"/>
        <v>1375.98</v>
      </c>
      <c r="T251" s="85">
        <f t="shared" si="37"/>
        <v>1386.0022823753463</v>
      </c>
      <c r="U251" s="85">
        <f t="shared" si="38"/>
        <v>1410.7708976573401</v>
      </c>
      <c r="V251" s="85">
        <f t="shared" si="39"/>
        <v>1451.2280084466177</v>
      </c>
    </row>
    <row r="252" spans="1:22" x14ac:dyDescent="0.25">
      <c r="A252" s="70" t="s">
        <v>933</v>
      </c>
      <c r="B252" s="70" t="s">
        <v>934</v>
      </c>
      <c r="C252" s="86">
        <v>400.05</v>
      </c>
      <c r="D252" s="71">
        <v>400.05</v>
      </c>
      <c r="E252" s="87" t="s">
        <v>679</v>
      </c>
      <c r="F252" s="87" t="s">
        <v>681</v>
      </c>
      <c r="G252" s="49">
        <v>0</v>
      </c>
      <c r="H252" s="49">
        <v>0</v>
      </c>
      <c r="I252" s="72">
        <f t="shared" si="35"/>
        <v>400.05</v>
      </c>
      <c r="J252" s="72">
        <f t="shared" si="32"/>
        <v>400.05</v>
      </c>
      <c r="K252" s="72">
        <f t="shared" si="33"/>
        <v>400.05</v>
      </c>
      <c r="L252" s="72">
        <f t="shared" si="34"/>
        <v>400.05</v>
      </c>
      <c r="N252" s="72">
        <v>0</v>
      </c>
      <c r="O252" s="72">
        <v>0</v>
      </c>
      <c r="P252" s="72">
        <v>0</v>
      </c>
      <c r="Q252" s="72">
        <v>0</v>
      </c>
      <c r="R252" s="45"/>
      <c r="S252" s="85">
        <f t="shared" si="36"/>
        <v>400.05</v>
      </c>
      <c r="T252" s="85">
        <f t="shared" si="37"/>
        <v>400.05</v>
      </c>
      <c r="U252" s="85">
        <f t="shared" si="38"/>
        <v>400.05</v>
      </c>
      <c r="V252" s="85">
        <f t="shared" si="39"/>
        <v>400.05</v>
      </c>
    </row>
    <row r="253" spans="1:22" x14ac:dyDescent="0.25">
      <c r="A253" s="70" t="s">
        <v>935</v>
      </c>
      <c r="B253" s="70" t="s">
        <v>936</v>
      </c>
      <c r="C253" s="86">
        <v>395.95</v>
      </c>
      <c r="D253" s="71">
        <v>395.95</v>
      </c>
      <c r="E253" s="87" t="s">
        <v>677</v>
      </c>
      <c r="F253" s="87" t="s">
        <v>679</v>
      </c>
      <c r="G253" s="49">
        <v>0</v>
      </c>
      <c r="H253" s="49">
        <v>0</v>
      </c>
      <c r="I253" s="72">
        <f t="shared" si="35"/>
        <v>395.95</v>
      </c>
      <c r="J253" s="72">
        <f t="shared" si="32"/>
        <v>398.83399737388504</v>
      </c>
      <c r="K253" s="72">
        <f t="shared" si="33"/>
        <v>405.96137801961061</v>
      </c>
      <c r="L253" s="72">
        <f t="shared" si="34"/>
        <v>417.60325727440676</v>
      </c>
      <c r="N253" s="72">
        <v>0</v>
      </c>
      <c r="O253" s="72">
        <v>0</v>
      </c>
      <c r="P253" s="72">
        <v>0</v>
      </c>
      <c r="Q253" s="72">
        <v>0</v>
      </c>
      <c r="R253" s="45"/>
      <c r="S253" s="85">
        <f t="shared" si="36"/>
        <v>395.95</v>
      </c>
      <c r="T253" s="85">
        <f t="shared" si="37"/>
        <v>398.83399737388504</v>
      </c>
      <c r="U253" s="85">
        <f t="shared" si="38"/>
        <v>405.96137801961061</v>
      </c>
      <c r="V253" s="85">
        <f t="shared" si="39"/>
        <v>417.60325727440676</v>
      </c>
    </row>
    <row r="254" spans="1:22" x14ac:dyDescent="0.25">
      <c r="A254" s="70" t="s">
        <v>463</v>
      </c>
      <c r="B254" s="70" t="s">
        <v>937</v>
      </c>
      <c r="C254" s="86">
        <v>30.1</v>
      </c>
      <c r="D254" s="71">
        <v>30.1</v>
      </c>
      <c r="E254" s="87" t="s">
        <v>677</v>
      </c>
      <c r="F254" s="87" t="s">
        <v>679</v>
      </c>
      <c r="G254" s="49">
        <v>0</v>
      </c>
      <c r="H254" s="49">
        <v>10.5</v>
      </c>
      <c r="I254" s="72">
        <f t="shared" si="35"/>
        <v>30.1</v>
      </c>
      <c r="J254" s="72">
        <f t="shared" si="32"/>
        <v>30.319240613597529</v>
      </c>
      <c r="K254" s="72">
        <f t="shared" si="33"/>
        <v>30.86106194820124</v>
      </c>
      <c r="L254" s="72">
        <f t="shared" si="34"/>
        <v>31.74607411026555</v>
      </c>
      <c r="N254" s="72">
        <v>10.5</v>
      </c>
      <c r="O254" s="72">
        <v>10.5</v>
      </c>
      <c r="P254" s="72">
        <v>10.5</v>
      </c>
      <c r="Q254" s="72">
        <v>10.5</v>
      </c>
      <c r="R254" s="45"/>
      <c r="S254" s="85">
        <f t="shared" si="36"/>
        <v>40.6</v>
      </c>
      <c r="T254" s="85">
        <f t="shared" si="37"/>
        <v>40.819240613597529</v>
      </c>
      <c r="U254" s="85">
        <f t="shared" si="38"/>
        <v>41.36106194820124</v>
      </c>
      <c r="V254" s="85">
        <f t="shared" si="39"/>
        <v>42.246074110265553</v>
      </c>
    </row>
    <row r="255" spans="1:22" x14ac:dyDescent="0.25">
      <c r="A255" s="70" t="s">
        <v>465</v>
      </c>
      <c r="B255" s="70" t="s">
        <v>938</v>
      </c>
      <c r="C255" s="86">
        <v>776.84</v>
      </c>
      <c r="D255" s="71">
        <v>776.84</v>
      </c>
      <c r="E255" s="87" t="s">
        <v>677</v>
      </c>
      <c r="F255" s="87" t="s">
        <v>681</v>
      </c>
      <c r="G255" s="49">
        <v>37.200000000000003</v>
      </c>
      <c r="H255" s="49">
        <v>0</v>
      </c>
      <c r="I255" s="72">
        <f t="shared" si="35"/>
        <v>776.84</v>
      </c>
      <c r="J255" s="72">
        <f t="shared" si="32"/>
        <v>782.49830160355828</v>
      </c>
      <c r="K255" s="72">
        <f t="shared" si="33"/>
        <v>796.48197222061958</v>
      </c>
      <c r="L255" s="72">
        <f t="shared" si="34"/>
        <v>819.32293062520557</v>
      </c>
      <c r="N255" s="72">
        <v>-37.200000000000003</v>
      </c>
      <c r="O255" s="72">
        <v>-37.200000000000003</v>
      </c>
      <c r="P255" s="72">
        <v>-37.200000000000003</v>
      </c>
      <c r="Q255" s="72">
        <v>-37.200000000000003</v>
      </c>
      <c r="R255" s="45"/>
      <c r="S255" s="85">
        <f t="shared" si="36"/>
        <v>739.64</v>
      </c>
      <c r="T255" s="85">
        <f t="shared" si="37"/>
        <v>745.29830160355823</v>
      </c>
      <c r="U255" s="85">
        <f t="shared" si="38"/>
        <v>759.28197222061954</v>
      </c>
      <c r="V255" s="85">
        <f t="shared" si="39"/>
        <v>782.12293062520553</v>
      </c>
    </row>
    <row r="256" spans="1:22" x14ac:dyDescent="0.25">
      <c r="A256" s="70" t="s">
        <v>467</v>
      </c>
      <c r="B256" s="70" t="s">
        <v>939</v>
      </c>
      <c r="C256" s="86">
        <v>401.2</v>
      </c>
      <c r="D256" s="71">
        <v>401.2</v>
      </c>
      <c r="E256" s="87" t="s">
        <v>677</v>
      </c>
      <c r="F256" s="87" t="s">
        <v>679</v>
      </c>
      <c r="G256" s="49">
        <v>0</v>
      </c>
      <c r="H256" s="49">
        <v>0</v>
      </c>
      <c r="I256" s="72">
        <f t="shared" si="35"/>
        <v>401.2</v>
      </c>
      <c r="J256" s="72">
        <f t="shared" si="32"/>
        <v>404.1222370157916</v>
      </c>
      <c r="K256" s="72">
        <f t="shared" si="33"/>
        <v>411.34412138266896</v>
      </c>
      <c r="L256" s="72">
        <f t="shared" si="34"/>
        <v>423.1403632238717</v>
      </c>
      <c r="N256" s="72">
        <v>0</v>
      </c>
      <c r="O256" s="72">
        <v>0</v>
      </c>
      <c r="P256" s="72">
        <v>0</v>
      </c>
      <c r="Q256" s="72">
        <v>0</v>
      </c>
      <c r="R256" s="45"/>
      <c r="S256" s="85">
        <f t="shared" si="36"/>
        <v>401.2</v>
      </c>
      <c r="T256" s="85">
        <f t="shared" si="37"/>
        <v>404.1222370157916</v>
      </c>
      <c r="U256" s="85">
        <f t="shared" si="38"/>
        <v>411.34412138266896</v>
      </c>
      <c r="V256" s="85">
        <f t="shared" si="39"/>
        <v>423.1403632238717</v>
      </c>
    </row>
    <row r="257" spans="1:22" x14ac:dyDescent="0.25">
      <c r="A257" s="70" t="s">
        <v>469</v>
      </c>
      <c r="B257" s="70" t="s">
        <v>940</v>
      </c>
      <c r="C257" s="86">
        <v>698.83</v>
      </c>
      <c r="D257" s="71">
        <v>698.83</v>
      </c>
      <c r="E257" s="87" t="s">
        <v>677</v>
      </c>
      <c r="F257" s="87" t="s">
        <v>681</v>
      </c>
      <c r="G257" s="49">
        <v>0</v>
      </c>
      <c r="H257" s="49">
        <v>35.200000000000003</v>
      </c>
      <c r="I257" s="72">
        <f t="shared" si="35"/>
        <v>698.83</v>
      </c>
      <c r="J257" s="72">
        <f t="shared" si="32"/>
        <v>703.92009694353362</v>
      </c>
      <c r="K257" s="72">
        <f t="shared" si="33"/>
        <v>716.49953226782304</v>
      </c>
      <c r="L257" s="72">
        <f t="shared" si="34"/>
        <v>737.04680965039461</v>
      </c>
      <c r="N257" s="72">
        <v>29.230000000000004</v>
      </c>
      <c r="O257" s="72">
        <v>29.230000000000004</v>
      </c>
      <c r="P257" s="72">
        <v>29.230000000000004</v>
      </c>
      <c r="Q257" s="72">
        <v>29.230000000000004</v>
      </c>
      <c r="R257" s="45"/>
      <c r="S257" s="85">
        <f t="shared" si="36"/>
        <v>728.06000000000006</v>
      </c>
      <c r="T257" s="85">
        <f t="shared" si="37"/>
        <v>733.15009694353364</v>
      </c>
      <c r="U257" s="85">
        <f t="shared" si="38"/>
        <v>745.72953226782306</v>
      </c>
      <c r="V257" s="85">
        <f t="shared" si="39"/>
        <v>766.27680965039463</v>
      </c>
    </row>
    <row r="258" spans="1:22" x14ac:dyDescent="0.25">
      <c r="A258" s="70" t="s">
        <v>471</v>
      </c>
      <c r="B258" s="70" t="s">
        <v>941</v>
      </c>
      <c r="C258" s="86">
        <v>1758.65</v>
      </c>
      <c r="D258" s="71">
        <v>1758.65</v>
      </c>
      <c r="E258" s="87" t="s">
        <v>679</v>
      </c>
      <c r="F258" s="87" t="s">
        <v>681</v>
      </c>
      <c r="G258" s="49">
        <v>15.780000000000001</v>
      </c>
      <c r="H258" s="49">
        <v>0</v>
      </c>
      <c r="I258" s="72">
        <f t="shared" si="35"/>
        <v>1758.65</v>
      </c>
      <c r="J258" s="72">
        <f t="shared" si="32"/>
        <v>1758.65</v>
      </c>
      <c r="K258" s="72">
        <f t="shared" si="33"/>
        <v>1758.65</v>
      </c>
      <c r="L258" s="72">
        <f t="shared" si="34"/>
        <v>1758.65</v>
      </c>
      <c r="N258" s="72">
        <v>-15.780000000000001</v>
      </c>
      <c r="O258" s="72">
        <v>-15.780000000000001</v>
      </c>
      <c r="P258" s="72">
        <v>-15.780000000000001</v>
      </c>
      <c r="Q258" s="72">
        <v>-15.780000000000001</v>
      </c>
      <c r="R258" s="45"/>
      <c r="S258" s="85">
        <f t="shared" si="36"/>
        <v>1742.8700000000001</v>
      </c>
      <c r="T258" s="85">
        <f t="shared" si="37"/>
        <v>1742.8700000000001</v>
      </c>
      <c r="U258" s="85">
        <f t="shared" si="38"/>
        <v>1742.8700000000001</v>
      </c>
      <c r="V258" s="85">
        <f t="shared" si="39"/>
        <v>1742.8700000000001</v>
      </c>
    </row>
    <row r="259" spans="1:22" x14ac:dyDescent="0.25">
      <c r="A259" s="70" t="s">
        <v>473</v>
      </c>
      <c r="B259" s="70" t="s">
        <v>942</v>
      </c>
      <c r="C259" s="86">
        <v>213.97</v>
      </c>
      <c r="D259" s="71">
        <v>213.97</v>
      </c>
      <c r="E259" s="87" t="s">
        <v>679</v>
      </c>
      <c r="F259" s="87" t="s">
        <v>681</v>
      </c>
      <c r="G259" s="49">
        <v>0</v>
      </c>
      <c r="H259" s="49">
        <v>79.2</v>
      </c>
      <c r="I259" s="72">
        <f t="shared" si="35"/>
        <v>213.97</v>
      </c>
      <c r="J259" s="72">
        <f t="shared" si="32"/>
        <v>213.97</v>
      </c>
      <c r="K259" s="72">
        <f t="shared" si="33"/>
        <v>213.97</v>
      </c>
      <c r="L259" s="72">
        <f t="shared" si="34"/>
        <v>213.97</v>
      </c>
      <c r="N259" s="72">
        <v>84.2</v>
      </c>
      <c r="O259" s="72">
        <v>84.2</v>
      </c>
      <c r="P259" s="72">
        <v>84.2</v>
      </c>
      <c r="Q259" s="72">
        <v>84.2</v>
      </c>
      <c r="R259" s="45"/>
      <c r="S259" s="85">
        <f t="shared" si="36"/>
        <v>298.17</v>
      </c>
      <c r="T259" s="85">
        <f t="shared" si="37"/>
        <v>298.17</v>
      </c>
      <c r="U259" s="85">
        <f t="shared" si="38"/>
        <v>298.17</v>
      </c>
      <c r="V259" s="85">
        <f t="shared" si="39"/>
        <v>298.17</v>
      </c>
    </row>
    <row r="260" spans="1:22" x14ac:dyDescent="0.25">
      <c r="A260" s="70" t="s">
        <v>475</v>
      </c>
      <c r="B260" s="70" t="s">
        <v>943</v>
      </c>
      <c r="C260" s="86">
        <v>78.03</v>
      </c>
      <c r="D260" s="71">
        <v>78.03</v>
      </c>
      <c r="E260" s="87" t="s">
        <v>677</v>
      </c>
      <c r="F260" s="87" t="s">
        <v>679</v>
      </c>
      <c r="G260" s="49">
        <v>0</v>
      </c>
      <c r="H260" s="49">
        <v>13.280000000000001</v>
      </c>
      <c r="I260" s="72">
        <f t="shared" si="35"/>
        <v>78.03</v>
      </c>
      <c r="J260" s="72">
        <f t="shared" si="32"/>
        <v>78.598350334850991</v>
      </c>
      <c r="K260" s="72">
        <f t="shared" si="33"/>
        <v>80.002945641798746</v>
      </c>
      <c r="L260" s="72">
        <f t="shared" si="34"/>
        <v>82.297214711761484</v>
      </c>
      <c r="N260" s="72">
        <v>14.250000000000002</v>
      </c>
      <c r="O260" s="72">
        <v>14.250000000000002</v>
      </c>
      <c r="P260" s="72">
        <v>14.250000000000002</v>
      </c>
      <c r="Q260" s="72">
        <v>14.250000000000002</v>
      </c>
      <c r="R260" s="45"/>
      <c r="S260" s="85">
        <f t="shared" si="36"/>
        <v>92.28</v>
      </c>
      <c r="T260" s="85">
        <f t="shared" si="37"/>
        <v>92.848350334850991</v>
      </c>
      <c r="U260" s="85">
        <f t="shared" si="38"/>
        <v>94.252945641798746</v>
      </c>
      <c r="V260" s="85">
        <f t="shared" si="39"/>
        <v>96.547214711761484</v>
      </c>
    </row>
    <row r="261" spans="1:22" x14ac:dyDescent="0.25">
      <c r="A261" s="70" t="s">
        <v>477</v>
      </c>
      <c r="B261" s="70" t="s">
        <v>944</v>
      </c>
      <c r="C261" s="86">
        <v>35.5</v>
      </c>
      <c r="D261" s="71">
        <v>35.5</v>
      </c>
      <c r="E261" s="87" t="s">
        <v>677</v>
      </c>
      <c r="F261" s="87" t="s">
        <v>679</v>
      </c>
      <c r="G261" s="49">
        <v>0</v>
      </c>
      <c r="H261" s="49">
        <v>12</v>
      </c>
      <c r="I261" s="72">
        <f t="shared" si="35"/>
        <v>35.5</v>
      </c>
      <c r="J261" s="72">
        <f t="shared" si="32"/>
        <v>35.758572816701403</v>
      </c>
      <c r="K261" s="72">
        <f t="shared" si="33"/>
        <v>36.397597978775543</v>
      </c>
      <c r="L261" s="72">
        <f t="shared" si="34"/>
        <v>37.441383086858039</v>
      </c>
      <c r="N261" s="72">
        <v>12</v>
      </c>
      <c r="O261" s="72">
        <v>12</v>
      </c>
      <c r="P261" s="72">
        <v>12</v>
      </c>
      <c r="Q261" s="72">
        <v>12</v>
      </c>
      <c r="R261" s="45"/>
      <c r="S261" s="85">
        <f t="shared" si="36"/>
        <v>47.5</v>
      </c>
      <c r="T261" s="85">
        <f t="shared" si="37"/>
        <v>47.758572816701403</v>
      </c>
      <c r="U261" s="85">
        <f t="shared" si="38"/>
        <v>48.397597978775543</v>
      </c>
      <c r="V261" s="85">
        <f t="shared" si="39"/>
        <v>49.441383086858039</v>
      </c>
    </row>
    <row r="262" spans="1:22" x14ac:dyDescent="0.25">
      <c r="A262" s="70" t="s">
        <v>479</v>
      </c>
      <c r="B262" s="70" t="s">
        <v>945</v>
      </c>
      <c r="C262" s="86">
        <v>136.56</v>
      </c>
      <c r="D262" s="71">
        <v>136.56</v>
      </c>
      <c r="E262" s="87" t="s">
        <v>677</v>
      </c>
      <c r="F262" s="87" t="s">
        <v>679</v>
      </c>
      <c r="G262" s="49">
        <v>5</v>
      </c>
      <c r="H262" s="49">
        <v>0</v>
      </c>
      <c r="I262" s="72">
        <f t="shared" si="35"/>
        <v>136.56</v>
      </c>
      <c r="J262" s="72">
        <f t="shared" si="32"/>
        <v>137.55466771404912</v>
      </c>
      <c r="K262" s="72">
        <f t="shared" si="33"/>
        <v>140.01284450652363</v>
      </c>
      <c r="L262" s="72">
        <f t="shared" si="34"/>
        <v>144.028035896939</v>
      </c>
      <c r="N262" s="72">
        <v>-5</v>
      </c>
      <c r="O262" s="72">
        <v>-5</v>
      </c>
      <c r="P262" s="72">
        <v>-5</v>
      </c>
      <c r="Q262" s="72">
        <v>-5</v>
      </c>
      <c r="R262" s="45"/>
      <c r="S262" s="85">
        <f t="shared" si="36"/>
        <v>131.56</v>
      </c>
      <c r="T262" s="85">
        <f t="shared" si="37"/>
        <v>132.55466771404912</v>
      </c>
      <c r="U262" s="85">
        <f t="shared" si="38"/>
        <v>135.01284450652363</v>
      </c>
      <c r="V262" s="85">
        <f t="shared" si="39"/>
        <v>139.028035896939</v>
      </c>
    </row>
    <row r="263" spans="1:22" x14ac:dyDescent="0.25">
      <c r="A263" s="70" t="s">
        <v>481</v>
      </c>
      <c r="B263" s="70" t="s">
        <v>946</v>
      </c>
      <c r="C263" s="86">
        <v>497.58</v>
      </c>
      <c r="D263" s="71">
        <v>497.58</v>
      </c>
      <c r="E263" s="87" t="s">
        <v>677</v>
      </c>
      <c r="F263" s="87" t="s">
        <v>679</v>
      </c>
      <c r="G263" s="49">
        <v>33</v>
      </c>
      <c r="H263" s="49">
        <v>0</v>
      </c>
      <c r="I263" s="72">
        <f t="shared" si="35"/>
        <v>497.58</v>
      </c>
      <c r="J263" s="72">
        <f t="shared" si="32"/>
        <v>501.20424400378261</v>
      </c>
      <c r="K263" s="72">
        <f t="shared" si="33"/>
        <v>510.16103668391929</v>
      </c>
      <c r="L263" s="72">
        <f t="shared" si="34"/>
        <v>524.79108158757242</v>
      </c>
      <c r="N263" s="72">
        <v>-33</v>
      </c>
      <c r="O263" s="72">
        <v>-33</v>
      </c>
      <c r="P263" s="72">
        <v>-33</v>
      </c>
      <c r="Q263" s="72">
        <v>-33</v>
      </c>
      <c r="R263" s="45"/>
      <c r="S263" s="85">
        <f t="shared" si="36"/>
        <v>464.58</v>
      </c>
      <c r="T263" s="85">
        <f t="shared" si="37"/>
        <v>468.20424400378261</v>
      </c>
      <c r="U263" s="85">
        <f t="shared" si="38"/>
        <v>477.16103668391929</v>
      </c>
      <c r="V263" s="85">
        <f t="shared" si="39"/>
        <v>491.79108158757242</v>
      </c>
    </row>
    <row r="264" spans="1:22" x14ac:dyDescent="0.25">
      <c r="A264" s="70" t="s">
        <v>483</v>
      </c>
      <c r="B264" s="70" t="s">
        <v>947</v>
      </c>
      <c r="C264" s="86">
        <v>231.82</v>
      </c>
      <c r="D264" s="71">
        <v>231.82</v>
      </c>
      <c r="E264" s="87" t="s">
        <v>677</v>
      </c>
      <c r="F264" s="87" t="s">
        <v>679</v>
      </c>
      <c r="G264" s="49">
        <v>3</v>
      </c>
      <c r="H264" s="49">
        <v>0</v>
      </c>
      <c r="I264" s="72">
        <f t="shared" si="35"/>
        <v>231.82</v>
      </c>
      <c r="J264" s="72">
        <f t="shared" si="32"/>
        <v>233.50851691176672</v>
      </c>
      <c r="K264" s="72">
        <f t="shared" si="33"/>
        <v>237.68144122365484</v>
      </c>
      <c r="L264" s="72">
        <f t="shared" si="34"/>
        <v>244.49750499142058</v>
      </c>
      <c r="N264" s="72">
        <v>-3</v>
      </c>
      <c r="O264" s="72">
        <v>-3</v>
      </c>
      <c r="P264" s="72">
        <v>-3</v>
      </c>
      <c r="Q264" s="72">
        <v>-3</v>
      </c>
      <c r="R264" s="45"/>
      <c r="S264" s="85">
        <f t="shared" si="36"/>
        <v>228.82</v>
      </c>
      <c r="T264" s="85">
        <f t="shared" si="37"/>
        <v>230.50851691176672</v>
      </c>
      <c r="U264" s="85">
        <f t="shared" si="38"/>
        <v>234.68144122365484</v>
      </c>
      <c r="V264" s="85">
        <f t="shared" si="39"/>
        <v>241.49750499142058</v>
      </c>
    </row>
    <row r="265" spans="1:22" x14ac:dyDescent="0.25">
      <c r="A265" s="70" t="s">
        <v>485</v>
      </c>
      <c r="B265" s="70" t="s">
        <v>948</v>
      </c>
      <c r="C265" s="86">
        <v>961.81</v>
      </c>
      <c r="D265" s="71">
        <v>961.81</v>
      </c>
      <c r="E265" s="87" t="s">
        <v>677</v>
      </c>
      <c r="F265" s="87" t="s">
        <v>679</v>
      </c>
      <c r="G265" s="49">
        <v>14</v>
      </c>
      <c r="H265" s="49">
        <v>0</v>
      </c>
      <c r="I265" s="72">
        <f t="shared" si="35"/>
        <v>961.81</v>
      </c>
      <c r="J265" s="72">
        <f t="shared" ref="J265:J318" si="40">(IF(E265="Yes",(D265*(1+SY201819Growth)),D265))</f>
        <v>968.81557523469223</v>
      </c>
      <c r="K265" s="72">
        <f t="shared" ref="K265:K318" si="41">(IF(E265="Yes",((D265*(1+SY201819Growth))*(1+SY201920Growth)),D265))</f>
        <v>986.1288369567917</v>
      </c>
      <c r="L265" s="72">
        <f t="shared" ref="L265:L318" si="42">(IF(E265="Yes",(((D265*(1+SY201819Growth))*(1+SY201920Growth))*(1+SY202021Growth)),D265))</f>
        <v>1014.4083568104487</v>
      </c>
      <c r="N265" s="72">
        <v>-14</v>
      </c>
      <c r="O265" s="72">
        <v>-14</v>
      </c>
      <c r="P265" s="72">
        <v>-14</v>
      </c>
      <c r="Q265" s="72">
        <v>-14</v>
      </c>
      <c r="R265" s="45"/>
      <c r="S265" s="85">
        <f t="shared" si="36"/>
        <v>947.81</v>
      </c>
      <c r="T265" s="85">
        <f t="shared" si="37"/>
        <v>954.81557523469223</v>
      </c>
      <c r="U265" s="85">
        <f t="shared" si="38"/>
        <v>972.1288369567917</v>
      </c>
      <c r="V265" s="85">
        <f t="shared" si="39"/>
        <v>1000.4083568104487</v>
      </c>
    </row>
    <row r="266" spans="1:22" x14ac:dyDescent="0.25">
      <c r="A266" s="70" t="s">
        <v>487</v>
      </c>
      <c r="B266" s="70" t="s">
        <v>949</v>
      </c>
      <c r="C266" s="86">
        <v>5652.86</v>
      </c>
      <c r="D266" s="71">
        <v>5652.86</v>
      </c>
      <c r="E266" s="87" t="s">
        <v>677</v>
      </c>
      <c r="F266" s="87" t="s">
        <v>679</v>
      </c>
      <c r="G266" s="49">
        <v>0</v>
      </c>
      <c r="H266" s="49">
        <v>0</v>
      </c>
      <c r="I266" s="72">
        <f t="shared" ref="I266:I318" si="43">D266</f>
        <v>5652.86</v>
      </c>
      <c r="J266" s="72">
        <f t="shared" si="40"/>
        <v>5694.0339699329206</v>
      </c>
      <c r="K266" s="72">
        <f t="shared" si="41"/>
        <v>5795.7894566282012</v>
      </c>
      <c r="L266" s="72">
        <f t="shared" si="42"/>
        <v>5961.9970928556713</v>
      </c>
      <c r="N266" s="72">
        <v>0</v>
      </c>
      <c r="O266" s="72">
        <v>0</v>
      </c>
      <c r="P266" s="72">
        <v>0</v>
      </c>
      <c r="Q266" s="72">
        <v>0</v>
      </c>
      <c r="R266" s="45"/>
      <c r="S266" s="85">
        <f t="shared" ref="S266:S318" si="44">SUM(I266,N266)</f>
        <v>5652.86</v>
      </c>
      <c r="T266" s="85">
        <f t="shared" ref="T266:T318" si="45">SUM(J266,O266)</f>
        <v>5694.0339699329206</v>
      </c>
      <c r="U266" s="85">
        <f t="shared" ref="U266:U318" si="46">SUM(K266,P266)</f>
        <v>5795.7894566282012</v>
      </c>
      <c r="V266" s="85">
        <f t="shared" ref="V266:V318" si="47">SUM(L266,Q266)</f>
        <v>5961.9970928556713</v>
      </c>
    </row>
    <row r="267" spans="1:22" x14ac:dyDescent="0.25">
      <c r="A267" s="70" t="s">
        <v>489</v>
      </c>
      <c r="B267" s="70" t="s">
        <v>950</v>
      </c>
      <c r="C267" s="86">
        <v>14803.87</v>
      </c>
      <c r="D267" s="71">
        <v>14936.070000000002</v>
      </c>
      <c r="E267" s="87" t="s">
        <v>677</v>
      </c>
      <c r="F267" s="87" t="s">
        <v>679</v>
      </c>
      <c r="G267" s="49">
        <v>0</v>
      </c>
      <c r="H267" s="49">
        <v>0</v>
      </c>
      <c r="I267" s="72">
        <f t="shared" si="43"/>
        <v>14936.070000000002</v>
      </c>
      <c r="J267" s="72">
        <f t="shared" si="40"/>
        <v>15044.860470150687</v>
      </c>
      <c r="K267" s="72">
        <f t="shared" si="41"/>
        <v>15313.720316700004</v>
      </c>
      <c r="L267" s="72">
        <f t="shared" si="42"/>
        <v>15752.87658259515</v>
      </c>
      <c r="N267" s="72">
        <v>0</v>
      </c>
      <c r="O267" s="72">
        <v>0</v>
      </c>
      <c r="P267" s="72">
        <v>0</v>
      </c>
      <c r="Q267" s="72">
        <v>0</v>
      </c>
      <c r="R267" s="45"/>
      <c r="S267" s="85">
        <f t="shared" si="44"/>
        <v>14936.070000000002</v>
      </c>
      <c r="T267" s="85">
        <f t="shared" si="45"/>
        <v>15044.860470150687</v>
      </c>
      <c r="U267" s="85">
        <f t="shared" si="46"/>
        <v>15313.720316700004</v>
      </c>
      <c r="V267" s="85">
        <f t="shared" si="47"/>
        <v>15752.87658259515</v>
      </c>
    </row>
    <row r="268" spans="1:22" x14ac:dyDescent="0.25">
      <c r="A268" s="70" t="s">
        <v>491</v>
      </c>
      <c r="B268" s="70" t="s">
        <v>951</v>
      </c>
      <c r="C268" s="86">
        <v>7050.69</v>
      </c>
      <c r="D268" s="71">
        <v>7050.69</v>
      </c>
      <c r="E268" s="87" t="s">
        <v>677</v>
      </c>
      <c r="F268" s="87" t="s">
        <v>679</v>
      </c>
      <c r="G268" s="49">
        <v>10.19</v>
      </c>
      <c r="H268" s="49">
        <v>0</v>
      </c>
      <c r="I268" s="72">
        <f t="shared" si="43"/>
        <v>7050.69</v>
      </c>
      <c r="J268" s="72">
        <f t="shared" si="40"/>
        <v>7102.045402056011</v>
      </c>
      <c r="K268" s="72">
        <f t="shared" si="41"/>
        <v>7228.9628195203641</v>
      </c>
      <c r="L268" s="72">
        <f t="shared" si="42"/>
        <v>7436.2700089205373</v>
      </c>
      <c r="N268" s="72">
        <v>-10.19</v>
      </c>
      <c r="O268" s="72">
        <v>-10.19</v>
      </c>
      <c r="P268" s="72">
        <v>-10.19</v>
      </c>
      <c r="Q268" s="72">
        <v>-10.19</v>
      </c>
      <c r="R268" s="45"/>
      <c r="S268" s="85">
        <f t="shared" si="44"/>
        <v>7040.5</v>
      </c>
      <c r="T268" s="85">
        <f t="shared" si="45"/>
        <v>7091.8554020560114</v>
      </c>
      <c r="U268" s="85">
        <f t="shared" si="46"/>
        <v>7218.7728195203645</v>
      </c>
      <c r="V268" s="85">
        <f t="shared" si="47"/>
        <v>7426.0800089205377</v>
      </c>
    </row>
    <row r="269" spans="1:22" x14ac:dyDescent="0.25">
      <c r="A269" s="70" t="s">
        <v>493</v>
      </c>
      <c r="B269" s="70" t="s">
        <v>952</v>
      </c>
      <c r="C269" s="86">
        <v>9901.31</v>
      </c>
      <c r="D269" s="71">
        <v>9901.31</v>
      </c>
      <c r="E269" s="87" t="s">
        <v>677</v>
      </c>
      <c r="F269" s="87" t="s">
        <v>681</v>
      </c>
      <c r="G269" s="49">
        <v>260</v>
      </c>
      <c r="H269" s="49">
        <v>0</v>
      </c>
      <c r="I269" s="72">
        <f t="shared" si="43"/>
        <v>9901.31</v>
      </c>
      <c r="J269" s="72">
        <f t="shared" si="40"/>
        <v>9973.4285807248943</v>
      </c>
      <c r="K269" s="72">
        <f t="shared" si="41"/>
        <v>10151.659178682537</v>
      </c>
      <c r="L269" s="72">
        <f t="shared" si="42"/>
        <v>10442.781430189812</v>
      </c>
      <c r="N269" s="72">
        <v>-260</v>
      </c>
      <c r="O269" s="72">
        <v>-260</v>
      </c>
      <c r="P269" s="72">
        <v>-260</v>
      </c>
      <c r="Q269" s="72">
        <v>-260</v>
      </c>
      <c r="R269" s="45"/>
      <c r="S269" s="85">
        <f t="shared" si="44"/>
        <v>9641.31</v>
      </c>
      <c r="T269" s="85">
        <f t="shared" si="45"/>
        <v>9713.4285807248943</v>
      </c>
      <c r="U269" s="85">
        <f t="shared" si="46"/>
        <v>9891.6591786825375</v>
      </c>
      <c r="V269" s="85">
        <f t="shared" si="47"/>
        <v>10182.781430189812</v>
      </c>
    </row>
    <row r="270" spans="1:22" x14ac:dyDescent="0.25">
      <c r="A270" s="70" t="s">
        <v>495</v>
      </c>
      <c r="B270" s="70" t="s">
        <v>953</v>
      </c>
      <c r="C270" s="86">
        <v>855.74</v>
      </c>
      <c r="D270" s="71">
        <v>855.74</v>
      </c>
      <c r="E270" s="87" t="s">
        <v>677</v>
      </c>
      <c r="F270" s="87" t="s">
        <v>679</v>
      </c>
      <c r="G270" s="49">
        <v>0</v>
      </c>
      <c r="H270" s="49">
        <v>0</v>
      </c>
      <c r="I270" s="72">
        <f t="shared" si="43"/>
        <v>855.74</v>
      </c>
      <c r="J270" s="72">
        <f t="shared" si="40"/>
        <v>861.97298879335369</v>
      </c>
      <c r="K270" s="72">
        <f t="shared" si="41"/>
        <v>877.37691533401085</v>
      </c>
      <c r="L270" s="72">
        <f t="shared" si="42"/>
        <v>902.53772289430697</v>
      </c>
      <c r="N270" s="72">
        <v>0</v>
      </c>
      <c r="O270" s="72">
        <v>0</v>
      </c>
      <c r="P270" s="72">
        <v>0</v>
      </c>
      <c r="Q270" s="72">
        <v>0</v>
      </c>
      <c r="R270" s="45"/>
      <c r="S270" s="85">
        <f t="shared" si="44"/>
        <v>855.74</v>
      </c>
      <c r="T270" s="85">
        <f t="shared" si="45"/>
        <v>861.97298879335369</v>
      </c>
      <c r="U270" s="85">
        <f t="shared" si="46"/>
        <v>877.37691533401085</v>
      </c>
      <c r="V270" s="85">
        <f t="shared" si="47"/>
        <v>902.53772289430697</v>
      </c>
    </row>
    <row r="271" spans="1:22" x14ac:dyDescent="0.25">
      <c r="A271" s="70" t="s">
        <v>497</v>
      </c>
      <c r="B271" s="70" t="s">
        <v>954</v>
      </c>
      <c r="C271" s="86">
        <v>637.88</v>
      </c>
      <c r="D271" s="71">
        <v>637.88</v>
      </c>
      <c r="E271" s="87" t="s">
        <v>677</v>
      </c>
      <c r="F271" s="87" t="s">
        <v>679</v>
      </c>
      <c r="G271" s="49">
        <v>0</v>
      </c>
      <c r="H271" s="49">
        <v>248.19</v>
      </c>
      <c r="I271" s="72">
        <f t="shared" si="43"/>
        <v>637.88</v>
      </c>
      <c r="J271" s="72">
        <f t="shared" si="40"/>
        <v>642.52615291035181</v>
      </c>
      <c r="K271" s="72">
        <f t="shared" si="41"/>
        <v>654.00844503384064</v>
      </c>
      <c r="L271" s="72">
        <f t="shared" si="42"/>
        <v>672.76364629422551</v>
      </c>
      <c r="N271" s="72">
        <v>248.19</v>
      </c>
      <c r="O271" s="72">
        <v>248.19</v>
      </c>
      <c r="P271" s="72">
        <v>248.19</v>
      </c>
      <c r="Q271" s="72">
        <v>248.19</v>
      </c>
      <c r="R271" s="45"/>
      <c r="S271" s="85">
        <f t="shared" si="44"/>
        <v>886.06999999999994</v>
      </c>
      <c r="T271" s="85">
        <f t="shared" si="45"/>
        <v>890.71615291035187</v>
      </c>
      <c r="U271" s="85">
        <f t="shared" si="46"/>
        <v>902.1984450338407</v>
      </c>
      <c r="V271" s="85">
        <f t="shared" si="47"/>
        <v>920.95364629422556</v>
      </c>
    </row>
    <row r="272" spans="1:22" x14ac:dyDescent="0.25">
      <c r="A272" s="70" t="s">
        <v>499</v>
      </c>
      <c r="B272" s="70" t="s">
        <v>955</v>
      </c>
      <c r="C272" s="86">
        <v>2264.2800000000002</v>
      </c>
      <c r="D272" s="71">
        <v>2264.2800000000002</v>
      </c>
      <c r="E272" s="87" t="s">
        <v>677</v>
      </c>
      <c r="F272" s="87" t="s">
        <v>679</v>
      </c>
      <c r="G272" s="49">
        <v>0</v>
      </c>
      <c r="H272" s="49">
        <v>0</v>
      </c>
      <c r="I272" s="72">
        <f t="shared" si="43"/>
        <v>2264.2800000000002</v>
      </c>
      <c r="J272" s="72">
        <f t="shared" si="40"/>
        <v>2280.772429785934</v>
      </c>
      <c r="K272" s="72">
        <f t="shared" si="41"/>
        <v>2321.531074686814</v>
      </c>
      <c r="L272" s="72">
        <f t="shared" si="42"/>
        <v>2388.1063350960826</v>
      </c>
      <c r="N272" s="72">
        <v>0</v>
      </c>
      <c r="O272" s="72">
        <v>0</v>
      </c>
      <c r="P272" s="72">
        <v>0</v>
      </c>
      <c r="Q272" s="72">
        <v>0</v>
      </c>
      <c r="R272" s="45"/>
      <c r="S272" s="85">
        <f t="shared" si="44"/>
        <v>2264.2800000000002</v>
      </c>
      <c r="T272" s="85">
        <f t="shared" si="45"/>
        <v>2280.772429785934</v>
      </c>
      <c r="U272" s="85">
        <f t="shared" si="46"/>
        <v>2321.531074686814</v>
      </c>
      <c r="V272" s="85">
        <f t="shared" si="47"/>
        <v>2388.1063350960826</v>
      </c>
    </row>
    <row r="273" spans="1:22" x14ac:dyDescent="0.25">
      <c r="A273" s="70" t="s">
        <v>501</v>
      </c>
      <c r="B273" s="70" t="s">
        <v>956</v>
      </c>
      <c r="C273" s="86">
        <v>1238.71</v>
      </c>
      <c r="D273" s="71">
        <v>1238.71</v>
      </c>
      <c r="E273" s="87" t="s">
        <v>679</v>
      </c>
      <c r="F273" s="87" t="s">
        <v>681</v>
      </c>
      <c r="G273" s="49">
        <v>0</v>
      </c>
      <c r="H273" s="49">
        <v>0</v>
      </c>
      <c r="I273" s="72">
        <f t="shared" si="43"/>
        <v>1238.71</v>
      </c>
      <c r="J273" s="72">
        <f t="shared" si="40"/>
        <v>1238.71</v>
      </c>
      <c r="K273" s="72">
        <f t="shared" si="41"/>
        <v>1238.71</v>
      </c>
      <c r="L273" s="72">
        <f t="shared" si="42"/>
        <v>1238.71</v>
      </c>
      <c r="N273" s="72">
        <v>0</v>
      </c>
      <c r="O273" s="72">
        <v>0</v>
      </c>
      <c r="P273" s="72">
        <v>0</v>
      </c>
      <c r="Q273" s="72">
        <v>0</v>
      </c>
      <c r="R273" s="45"/>
      <c r="S273" s="85">
        <f t="shared" si="44"/>
        <v>1238.71</v>
      </c>
      <c r="T273" s="85">
        <f t="shared" si="45"/>
        <v>1238.71</v>
      </c>
      <c r="U273" s="85">
        <f t="shared" si="46"/>
        <v>1238.71</v>
      </c>
      <c r="V273" s="85">
        <f t="shared" si="47"/>
        <v>1238.71</v>
      </c>
    </row>
    <row r="274" spans="1:22" x14ac:dyDescent="0.25">
      <c r="A274" s="70" t="s">
        <v>957</v>
      </c>
      <c r="B274" s="70" t="s">
        <v>958</v>
      </c>
      <c r="C274" s="86">
        <v>132.19999999999999</v>
      </c>
      <c r="D274" s="71">
        <v>0</v>
      </c>
      <c r="E274" s="87" t="s">
        <v>677</v>
      </c>
      <c r="F274" s="87" t="s">
        <v>679</v>
      </c>
      <c r="G274" s="49">
        <v>0</v>
      </c>
      <c r="H274" s="49">
        <v>0</v>
      </c>
      <c r="I274" s="72">
        <f t="shared" si="43"/>
        <v>0</v>
      </c>
      <c r="J274" s="72">
        <f t="shared" si="40"/>
        <v>0</v>
      </c>
      <c r="K274" s="72">
        <f t="shared" si="41"/>
        <v>0</v>
      </c>
      <c r="L274" s="72">
        <f t="shared" si="42"/>
        <v>0</v>
      </c>
      <c r="N274" s="72">
        <v>0</v>
      </c>
      <c r="O274" s="72">
        <v>0</v>
      </c>
      <c r="P274" s="72">
        <v>0</v>
      </c>
      <c r="Q274" s="72">
        <v>0</v>
      </c>
      <c r="R274" s="45"/>
      <c r="S274" s="85">
        <f t="shared" si="44"/>
        <v>0</v>
      </c>
      <c r="T274" s="85">
        <f t="shared" si="45"/>
        <v>0</v>
      </c>
      <c r="U274" s="85">
        <f t="shared" si="46"/>
        <v>0</v>
      </c>
      <c r="V274" s="85">
        <f t="shared" si="47"/>
        <v>0</v>
      </c>
    </row>
    <row r="275" spans="1:22" x14ac:dyDescent="0.25">
      <c r="A275" s="70" t="s">
        <v>503</v>
      </c>
      <c r="B275" s="70" t="s">
        <v>959</v>
      </c>
      <c r="C275" s="86">
        <v>483.31</v>
      </c>
      <c r="D275" s="71">
        <v>483.31</v>
      </c>
      <c r="E275" s="87" t="s">
        <v>677</v>
      </c>
      <c r="F275" s="87" t="s">
        <v>681</v>
      </c>
      <c r="G275" s="49">
        <v>0</v>
      </c>
      <c r="H275" s="49">
        <v>0</v>
      </c>
      <c r="I275" s="72">
        <f t="shared" si="43"/>
        <v>483.31</v>
      </c>
      <c r="J275" s="72">
        <f t="shared" si="40"/>
        <v>486.83030501521</v>
      </c>
      <c r="K275" s="72">
        <f t="shared" si="41"/>
        <v>495.53022758090168</v>
      </c>
      <c r="L275" s="72">
        <f t="shared" si="42"/>
        <v>509.74070027350308</v>
      </c>
      <c r="N275" s="72">
        <v>0</v>
      </c>
      <c r="O275" s="72">
        <v>0</v>
      </c>
      <c r="P275" s="72">
        <v>0</v>
      </c>
      <c r="Q275" s="72">
        <v>0</v>
      </c>
      <c r="R275" s="45"/>
      <c r="S275" s="85">
        <f t="shared" si="44"/>
        <v>483.31</v>
      </c>
      <c r="T275" s="85">
        <f t="shared" si="45"/>
        <v>486.83030501521</v>
      </c>
      <c r="U275" s="85">
        <f t="shared" si="46"/>
        <v>495.53022758090168</v>
      </c>
      <c r="V275" s="85">
        <f t="shared" si="47"/>
        <v>509.74070027350308</v>
      </c>
    </row>
    <row r="276" spans="1:22" x14ac:dyDescent="0.25">
      <c r="A276" s="70" t="s">
        <v>505</v>
      </c>
      <c r="B276" s="70" t="s">
        <v>960</v>
      </c>
      <c r="C276" s="86">
        <v>17.399999999999999</v>
      </c>
      <c r="D276" s="71">
        <v>17.399999999999999</v>
      </c>
      <c r="E276" s="87" t="s">
        <v>677</v>
      </c>
      <c r="F276" s="87" t="s">
        <v>679</v>
      </c>
      <c r="G276" s="49">
        <v>0</v>
      </c>
      <c r="H276" s="49">
        <v>25</v>
      </c>
      <c r="I276" s="72">
        <f t="shared" si="43"/>
        <v>17.399999999999999</v>
      </c>
      <c r="J276" s="72">
        <f t="shared" si="40"/>
        <v>17.526737098890262</v>
      </c>
      <c r="K276" s="72">
        <f t="shared" si="41"/>
        <v>17.839949431850545</v>
      </c>
      <c r="L276" s="72">
        <f t="shared" si="42"/>
        <v>18.35155114679802</v>
      </c>
      <c r="N276" s="72">
        <v>25</v>
      </c>
      <c r="O276" s="72">
        <v>25</v>
      </c>
      <c r="P276" s="72">
        <v>25</v>
      </c>
      <c r="Q276" s="72">
        <v>25</v>
      </c>
      <c r="R276" s="45"/>
      <c r="S276" s="85">
        <f t="shared" si="44"/>
        <v>42.4</v>
      </c>
      <c r="T276" s="85">
        <f t="shared" si="45"/>
        <v>42.526737098890266</v>
      </c>
      <c r="U276" s="85">
        <f t="shared" si="46"/>
        <v>42.839949431850542</v>
      </c>
      <c r="V276" s="85">
        <f t="shared" si="47"/>
        <v>43.351551146798016</v>
      </c>
    </row>
    <row r="277" spans="1:22" x14ac:dyDescent="0.25">
      <c r="A277" s="70" t="s">
        <v>507</v>
      </c>
      <c r="B277" s="70" t="s">
        <v>961</v>
      </c>
      <c r="C277" s="86">
        <v>5722.04</v>
      </c>
      <c r="D277" s="71">
        <v>5722.04</v>
      </c>
      <c r="E277" s="87" t="s">
        <v>677</v>
      </c>
      <c r="F277" s="87" t="s">
        <v>679</v>
      </c>
      <c r="G277" s="49">
        <v>9</v>
      </c>
      <c r="H277" s="49">
        <v>0</v>
      </c>
      <c r="I277" s="72">
        <f t="shared" si="43"/>
        <v>5722.04</v>
      </c>
      <c r="J277" s="72">
        <f t="shared" si="40"/>
        <v>5763.7178591571292</v>
      </c>
      <c r="K277" s="72">
        <f t="shared" si="41"/>
        <v>5866.718634886558</v>
      </c>
      <c r="L277" s="72">
        <f t="shared" si="42"/>
        <v>6034.9603289669058</v>
      </c>
      <c r="N277" s="72">
        <v>-9</v>
      </c>
      <c r="O277" s="72">
        <v>-9</v>
      </c>
      <c r="P277" s="72">
        <v>-9</v>
      </c>
      <c r="Q277" s="72">
        <v>-9</v>
      </c>
      <c r="R277" s="45"/>
      <c r="S277" s="85">
        <f t="shared" si="44"/>
        <v>5713.04</v>
      </c>
      <c r="T277" s="85">
        <f t="shared" si="45"/>
        <v>5754.7178591571292</v>
      </c>
      <c r="U277" s="85">
        <f t="shared" si="46"/>
        <v>5857.718634886558</v>
      </c>
      <c r="V277" s="85">
        <f t="shared" si="47"/>
        <v>6025.9603289669058</v>
      </c>
    </row>
    <row r="278" spans="1:22" x14ac:dyDescent="0.25">
      <c r="A278" s="70" t="s">
        <v>509</v>
      </c>
      <c r="B278" s="70" t="s">
        <v>962</v>
      </c>
      <c r="C278" s="86">
        <v>1425.19</v>
      </c>
      <c r="D278" s="71">
        <v>1425.19</v>
      </c>
      <c r="E278" s="87" t="s">
        <v>677</v>
      </c>
      <c r="F278" s="87" t="s">
        <v>679</v>
      </c>
      <c r="G278" s="49">
        <v>0</v>
      </c>
      <c r="H278" s="49">
        <v>0</v>
      </c>
      <c r="I278" s="72">
        <f t="shared" si="43"/>
        <v>1425.19</v>
      </c>
      <c r="J278" s="72">
        <f t="shared" si="40"/>
        <v>1435.5707152854836</v>
      </c>
      <c r="K278" s="72">
        <f t="shared" si="41"/>
        <v>1461.2251454470738</v>
      </c>
      <c r="L278" s="72">
        <f t="shared" si="42"/>
        <v>1503.1291482129354</v>
      </c>
      <c r="N278" s="72">
        <v>0</v>
      </c>
      <c r="O278" s="72">
        <v>0</v>
      </c>
      <c r="P278" s="72">
        <v>0</v>
      </c>
      <c r="Q278" s="72">
        <v>0</v>
      </c>
      <c r="R278" s="45"/>
      <c r="S278" s="85">
        <f t="shared" si="44"/>
        <v>1425.19</v>
      </c>
      <c r="T278" s="85">
        <f t="shared" si="45"/>
        <v>1435.5707152854836</v>
      </c>
      <c r="U278" s="85">
        <f t="shared" si="46"/>
        <v>1461.2251454470738</v>
      </c>
      <c r="V278" s="85">
        <f t="shared" si="47"/>
        <v>1503.1291482129354</v>
      </c>
    </row>
    <row r="279" spans="1:22" x14ac:dyDescent="0.25">
      <c r="A279" s="70" t="s">
        <v>511</v>
      </c>
      <c r="B279" s="70" t="s">
        <v>963</v>
      </c>
      <c r="C279" s="86">
        <v>201.32</v>
      </c>
      <c r="D279" s="71">
        <v>201.32</v>
      </c>
      <c r="E279" s="87" t="s">
        <v>677</v>
      </c>
      <c r="F279" s="87" t="s">
        <v>679</v>
      </c>
      <c r="G279" s="49">
        <v>0</v>
      </c>
      <c r="H279" s="49">
        <v>0</v>
      </c>
      <c r="I279" s="72">
        <f t="shared" si="43"/>
        <v>201.32</v>
      </c>
      <c r="J279" s="72">
        <f t="shared" si="40"/>
        <v>202.78636280164298</v>
      </c>
      <c r="K279" s="72">
        <f t="shared" si="41"/>
        <v>206.41026549541104</v>
      </c>
      <c r="L279" s="72">
        <f t="shared" si="42"/>
        <v>212.32955614214816</v>
      </c>
      <c r="N279" s="72">
        <v>0</v>
      </c>
      <c r="O279" s="72">
        <v>0</v>
      </c>
      <c r="P279" s="72">
        <v>0</v>
      </c>
      <c r="Q279" s="72">
        <v>0</v>
      </c>
      <c r="R279" s="45"/>
      <c r="S279" s="85">
        <f t="shared" si="44"/>
        <v>201.32</v>
      </c>
      <c r="T279" s="85">
        <f t="shared" si="45"/>
        <v>202.78636280164298</v>
      </c>
      <c r="U279" s="85">
        <f t="shared" si="46"/>
        <v>206.41026549541104</v>
      </c>
      <c r="V279" s="85">
        <f t="shared" si="47"/>
        <v>212.32955614214816</v>
      </c>
    </row>
    <row r="280" spans="1:22" x14ac:dyDescent="0.25">
      <c r="A280" s="70" t="s">
        <v>513</v>
      </c>
      <c r="B280" s="70" t="s">
        <v>964</v>
      </c>
      <c r="C280" s="86">
        <v>747.85</v>
      </c>
      <c r="D280" s="71">
        <v>747.85</v>
      </c>
      <c r="E280" s="87" t="s">
        <v>677</v>
      </c>
      <c r="F280" s="87" t="s">
        <v>679</v>
      </c>
      <c r="G280" s="49">
        <v>0</v>
      </c>
      <c r="H280" s="49">
        <v>0</v>
      </c>
      <c r="I280" s="72">
        <f t="shared" si="43"/>
        <v>747.85</v>
      </c>
      <c r="J280" s="72">
        <f t="shared" si="40"/>
        <v>753.29714594282098</v>
      </c>
      <c r="K280" s="72">
        <f t="shared" si="41"/>
        <v>766.75897601203644</v>
      </c>
      <c r="L280" s="72">
        <f t="shared" si="42"/>
        <v>788.74755891568418</v>
      </c>
      <c r="N280" s="72">
        <v>0</v>
      </c>
      <c r="O280" s="72">
        <v>0</v>
      </c>
      <c r="P280" s="72">
        <v>0</v>
      </c>
      <c r="Q280" s="72">
        <v>0</v>
      </c>
      <c r="R280" s="45"/>
      <c r="S280" s="85">
        <f t="shared" si="44"/>
        <v>747.85</v>
      </c>
      <c r="T280" s="85">
        <f t="shared" si="45"/>
        <v>753.29714594282098</v>
      </c>
      <c r="U280" s="85">
        <f t="shared" si="46"/>
        <v>766.75897601203644</v>
      </c>
      <c r="V280" s="85">
        <f t="shared" si="47"/>
        <v>788.74755891568418</v>
      </c>
    </row>
    <row r="281" spans="1:22" x14ac:dyDescent="0.25">
      <c r="A281" s="70" t="s">
        <v>515</v>
      </c>
      <c r="B281" s="70" t="s">
        <v>965</v>
      </c>
      <c r="C281" s="86">
        <v>277.70999999999998</v>
      </c>
      <c r="D281" s="71">
        <v>277.70999999999998</v>
      </c>
      <c r="E281" s="87" t="s">
        <v>677</v>
      </c>
      <c r="F281" s="87" t="s">
        <v>679</v>
      </c>
      <c r="G281" s="49">
        <v>16</v>
      </c>
      <c r="H281" s="49">
        <v>0</v>
      </c>
      <c r="I281" s="72">
        <f t="shared" si="43"/>
        <v>277.70999999999998</v>
      </c>
      <c r="J281" s="72">
        <f t="shared" si="40"/>
        <v>279.7327678007365</v>
      </c>
      <c r="K281" s="72">
        <f t="shared" si="41"/>
        <v>284.73174463903536</v>
      </c>
      <c r="L281" s="72">
        <f t="shared" si="42"/>
        <v>292.89708442398154</v>
      </c>
      <c r="N281" s="72">
        <v>-16</v>
      </c>
      <c r="O281" s="72">
        <v>-16</v>
      </c>
      <c r="P281" s="72">
        <v>-16</v>
      </c>
      <c r="Q281" s="72">
        <v>-16</v>
      </c>
      <c r="R281" s="45"/>
      <c r="S281" s="85">
        <f t="shared" si="44"/>
        <v>261.70999999999998</v>
      </c>
      <c r="T281" s="85">
        <f t="shared" si="45"/>
        <v>263.7327678007365</v>
      </c>
      <c r="U281" s="85">
        <f t="shared" si="46"/>
        <v>268.73174463903536</v>
      </c>
      <c r="V281" s="85">
        <f t="shared" si="47"/>
        <v>276.89708442398154</v>
      </c>
    </row>
    <row r="282" spans="1:22" x14ac:dyDescent="0.25">
      <c r="A282" s="70" t="s">
        <v>517</v>
      </c>
      <c r="B282" s="70" t="s">
        <v>966</v>
      </c>
      <c r="C282" s="86">
        <v>250.18</v>
      </c>
      <c r="D282" s="71">
        <v>250.18</v>
      </c>
      <c r="E282" s="87" t="s">
        <v>677</v>
      </c>
      <c r="F282" s="87" t="s">
        <v>679</v>
      </c>
      <c r="G282" s="49">
        <v>0</v>
      </c>
      <c r="H282" s="49">
        <v>0</v>
      </c>
      <c r="I282" s="72">
        <f t="shared" si="43"/>
        <v>250.18</v>
      </c>
      <c r="J282" s="72">
        <f t="shared" si="40"/>
        <v>252.00224640231991</v>
      </c>
      <c r="K282" s="72">
        <f t="shared" si="41"/>
        <v>256.5056637276075</v>
      </c>
      <c r="L282" s="72">
        <f t="shared" si="42"/>
        <v>263.86155551183504</v>
      </c>
      <c r="N282" s="72">
        <v>0</v>
      </c>
      <c r="O282" s="72">
        <v>0</v>
      </c>
      <c r="P282" s="72">
        <v>0</v>
      </c>
      <c r="Q282" s="72">
        <v>0</v>
      </c>
      <c r="R282" s="45"/>
      <c r="S282" s="85">
        <f t="shared" si="44"/>
        <v>250.18</v>
      </c>
      <c r="T282" s="85">
        <f t="shared" si="45"/>
        <v>252.00224640231991</v>
      </c>
      <c r="U282" s="85">
        <f t="shared" si="46"/>
        <v>256.5056637276075</v>
      </c>
      <c r="V282" s="85">
        <f t="shared" si="47"/>
        <v>263.86155551183504</v>
      </c>
    </row>
    <row r="283" spans="1:22" x14ac:dyDescent="0.25">
      <c r="A283" s="70" t="s">
        <v>519</v>
      </c>
      <c r="B283" s="70" t="s">
        <v>967</v>
      </c>
      <c r="C283" s="86">
        <v>11441.57</v>
      </c>
      <c r="D283" s="71">
        <v>11441.57</v>
      </c>
      <c r="E283" s="87" t="s">
        <v>677</v>
      </c>
      <c r="F283" s="87" t="s">
        <v>679</v>
      </c>
      <c r="G283" s="49">
        <v>0</v>
      </c>
      <c r="H283" s="49">
        <v>0</v>
      </c>
      <c r="I283" s="72">
        <f t="shared" si="43"/>
        <v>11441.57</v>
      </c>
      <c r="J283" s="72">
        <f t="shared" si="40"/>
        <v>11524.907436123556</v>
      </c>
      <c r="K283" s="72">
        <f t="shared" si="41"/>
        <v>11730.86380580335</v>
      </c>
      <c r="L283" s="72">
        <f t="shared" si="42"/>
        <v>12067.273393946545</v>
      </c>
      <c r="N283" s="72">
        <v>0</v>
      </c>
      <c r="O283" s="72">
        <v>0</v>
      </c>
      <c r="P283" s="72">
        <v>0</v>
      </c>
      <c r="Q283" s="72">
        <v>0</v>
      </c>
      <c r="R283" s="45"/>
      <c r="S283" s="85">
        <f t="shared" si="44"/>
        <v>11441.57</v>
      </c>
      <c r="T283" s="85">
        <f t="shared" si="45"/>
        <v>11524.907436123556</v>
      </c>
      <c r="U283" s="85">
        <f t="shared" si="46"/>
        <v>11730.86380580335</v>
      </c>
      <c r="V283" s="85">
        <f t="shared" si="47"/>
        <v>12067.273393946545</v>
      </c>
    </row>
    <row r="284" spans="1:22" x14ac:dyDescent="0.25">
      <c r="A284" s="70" t="s">
        <v>521</v>
      </c>
      <c r="B284" s="70" t="s">
        <v>968</v>
      </c>
      <c r="C284" s="86">
        <v>4680.32</v>
      </c>
      <c r="D284" s="71">
        <v>4995.53</v>
      </c>
      <c r="E284" s="87" t="s">
        <v>677</v>
      </c>
      <c r="F284" s="87" t="s">
        <v>679</v>
      </c>
      <c r="G284" s="49">
        <v>0</v>
      </c>
      <c r="H284" s="49">
        <v>0</v>
      </c>
      <c r="I284" s="72">
        <f t="shared" si="43"/>
        <v>4995.53</v>
      </c>
      <c r="J284" s="72">
        <f t="shared" si="40"/>
        <v>5031.9161482539812</v>
      </c>
      <c r="K284" s="72">
        <f t="shared" si="41"/>
        <v>5121.8392290397906</v>
      </c>
      <c r="L284" s="72">
        <f t="shared" si="42"/>
        <v>5268.7197873772366</v>
      </c>
      <c r="N284" s="72">
        <v>0</v>
      </c>
      <c r="O284" s="72">
        <v>0</v>
      </c>
      <c r="P284" s="72">
        <v>0</v>
      </c>
      <c r="Q284" s="72">
        <v>0</v>
      </c>
      <c r="R284" s="45"/>
      <c r="S284" s="85">
        <f t="shared" si="44"/>
        <v>4995.53</v>
      </c>
      <c r="T284" s="85">
        <f t="shared" si="45"/>
        <v>5031.9161482539812</v>
      </c>
      <c r="U284" s="85">
        <f t="shared" si="46"/>
        <v>5121.8392290397906</v>
      </c>
      <c r="V284" s="85">
        <f t="shared" si="47"/>
        <v>5268.7197873772366</v>
      </c>
    </row>
    <row r="285" spans="1:22" x14ac:dyDescent="0.25">
      <c r="A285" s="70" t="s">
        <v>523</v>
      </c>
      <c r="B285" s="70" t="s">
        <v>969</v>
      </c>
      <c r="C285" s="86">
        <v>2184.91</v>
      </c>
      <c r="D285" s="71">
        <v>2184.91</v>
      </c>
      <c r="E285" s="87" t="s">
        <v>677</v>
      </c>
      <c r="F285" s="87" t="s">
        <v>679</v>
      </c>
      <c r="G285" s="49">
        <v>0</v>
      </c>
      <c r="H285" s="49">
        <v>0</v>
      </c>
      <c r="I285" s="72">
        <f t="shared" si="43"/>
        <v>2184.91</v>
      </c>
      <c r="J285" s="72">
        <f t="shared" si="40"/>
        <v>2200.8243192377199</v>
      </c>
      <c r="K285" s="72">
        <f t="shared" si="41"/>
        <v>2240.1542478818724</v>
      </c>
      <c r="L285" s="72">
        <f t="shared" si="42"/>
        <v>2304.3958400086476</v>
      </c>
      <c r="N285" s="72">
        <v>0</v>
      </c>
      <c r="O285" s="72">
        <v>0</v>
      </c>
      <c r="P285" s="72">
        <v>0</v>
      </c>
      <c r="Q285" s="72">
        <v>0</v>
      </c>
      <c r="R285" s="45"/>
      <c r="S285" s="85">
        <f t="shared" si="44"/>
        <v>2184.91</v>
      </c>
      <c r="T285" s="85">
        <f t="shared" si="45"/>
        <v>2200.8243192377199</v>
      </c>
      <c r="U285" s="85">
        <f t="shared" si="46"/>
        <v>2240.1542478818724</v>
      </c>
      <c r="V285" s="85">
        <f t="shared" si="47"/>
        <v>2304.3958400086476</v>
      </c>
    </row>
    <row r="286" spans="1:22" x14ac:dyDescent="0.25">
      <c r="A286" s="70" t="s">
        <v>525</v>
      </c>
      <c r="B286" s="70" t="s">
        <v>970</v>
      </c>
      <c r="C286" s="86">
        <v>3190.13</v>
      </c>
      <c r="D286" s="71">
        <v>3190.13</v>
      </c>
      <c r="E286" s="87" t="s">
        <v>677</v>
      </c>
      <c r="F286" s="87" t="s">
        <v>679</v>
      </c>
      <c r="G286" s="49">
        <v>0</v>
      </c>
      <c r="H286" s="49">
        <v>0</v>
      </c>
      <c r="I286" s="72">
        <f t="shared" si="43"/>
        <v>3190.13</v>
      </c>
      <c r="J286" s="72">
        <f t="shared" si="40"/>
        <v>3213.3660816829197</v>
      </c>
      <c r="K286" s="72">
        <f t="shared" si="41"/>
        <v>3270.7906828177811</v>
      </c>
      <c r="L286" s="72">
        <f t="shared" si="42"/>
        <v>3364.5881528698151</v>
      </c>
      <c r="N286" s="72">
        <v>0</v>
      </c>
      <c r="O286" s="72">
        <v>0</v>
      </c>
      <c r="P286" s="72">
        <v>0</v>
      </c>
      <c r="Q286" s="72">
        <v>0</v>
      </c>
      <c r="R286" s="45"/>
      <c r="S286" s="85">
        <f t="shared" si="44"/>
        <v>3190.13</v>
      </c>
      <c r="T286" s="85">
        <f t="shared" si="45"/>
        <v>3213.3660816829197</v>
      </c>
      <c r="U286" s="85">
        <f t="shared" si="46"/>
        <v>3270.7906828177811</v>
      </c>
      <c r="V286" s="85">
        <f t="shared" si="47"/>
        <v>3364.5881528698151</v>
      </c>
    </row>
    <row r="287" spans="1:22" x14ac:dyDescent="0.25">
      <c r="A287" s="76" t="s">
        <v>527</v>
      </c>
      <c r="B287" s="53" t="s">
        <v>971</v>
      </c>
      <c r="C287" s="86">
        <v>1751.49</v>
      </c>
      <c r="D287" s="71">
        <v>1751.49</v>
      </c>
      <c r="E287" s="87" t="s">
        <v>677</v>
      </c>
      <c r="F287" s="87" t="s">
        <v>679</v>
      </c>
      <c r="G287" s="49">
        <v>0</v>
      </c>
      <c r="H287" s="49">
        <v>0</v>
      </c>
      <c r="I287" s="72">
        <f t="shared" si="43"/>
        <v>1751.49</v>
      </c>
      <c r="J287" s="72">
        <f t="shared" si="40"/>
        <v>1764.247400076742</v>
      </c>
      <c r="K287" s="72">
        <f t="shared" si="41"/>
        <v>1795.7754615167769</v>
      </c>
      <c r="L287" s="72">
        <f t="shared" si="42"/>
        <v>1847.2734665577743</v>
      </c>
      <c r="N287" s="72">
        <v>0</v>
      </c>
      <c r="O287" s="72">
        <v>0</v>
      </c>
      <c r="P287" s="72">
        <v>0</v>
      </c>
      <c r="Q287" s="72">
        <v>0</v>
      </c>
      <c r="R287" s="45"/>
      <c r="S287" s="85">
        <f t="shared" si="44"/>
        <v>1751.49</v>
      </c>
      <c r="T287" s="85">
        <f t="shared" si="45"/>
        <v>1764.247400076742</v>
      </c>
      <c r="U287" s="85">
        <f t="shared" si="46"/>
        <v>1795.7754615167769</v>
      </c>
      <c r="V287" s="85">
        <f t="shared" si="47"/>
        <v>1847.2734665577743</v>
      </c>
    </row>
    <row r="288" spans="1:22" x14ac:dyDescent="0.25">
      <c r="A288" s="70" t="s">
        <v>529</v>
      </c>
      <c r="B288" s="70" t="s">
        <v>972</v>
      </c>
      <c r="C288" s="86">
        <v>1744.47</v>
      </c>
      <c r="D288" s="71">
        <v>1744.47</v>
      </c>
      <c r="E288" s="87" t="s">
        <v>679</v>
      </c>
      <c r="F288" s="87" t="s">
        <v>679</v>
      </c>
      <c r="G288" s="49">
        <v>0</v>
      </c>
      <c r="H288" s="49">
        <v>0</v>
      </c>
      <c r="I288" s="72">
        <f t="shared" si="43"/>
        <v>1744.47</v>
      </c>
      <c r="J288" s="72">
        <f t="shared" si="40"/>
        <v>1744.47</v>
      </c>
      <c r="K288" s="72">
        <f t="shared" si="41"/>
        <v>1744.47</v>
      </c>
      <c r="L288" s="72">
        <f t="shared" si="42"/>
        <v>1744.47</v>
      </c>
      <c r="N288" s="72">
        <v>0</v>
      </c>
      <c r="O288" s="72">
        <v>0</v>
      </c>
      <c r="P288" s="72">
        <v>0</v>
      </c>
      <c r="Q288" s="72">
        <v>0</v>
      </c>
      <c r="R288" s="45"/>
      <c r="S288" s="85">
        <f t="shared" si="44"/>
        <v>1744.47</v>
      </c>
      <c r="T288" s="85">
        <f t="shared" si="45"/>
        <v>1744.47</v>
      </c>
      <c r="U288" s="85">
        <f t="shared" si="46"/>
        <v>1744.47</v>
      </c>
      <c r="V288" s="85">
        <f t="shared" si="47"/>
        <v>1744.47</v>
      </c>
    </row>
    <row r="289" spans="1:22" x14ac:dyDescent="0.25">
      <c r="A289" s="70" t="s">
        <v>531</v>
      </c>
      <c r="B289" s="70" t="s">
        <v>973</v>
      </c>
      <c r="C289" s="86">
        <v>1810.98</v>
      </c>
      <c r="D289" s="71">
        <v>1810.98</v>
      </c>
      <c r="E289" s="87" t="s">
        <v>679</v>
      </c>
      <c r="F289" s="87" t="s">
        <v>681</v>
      </c>
      <c r="G289" s="49">
        <v>0</v>
      </c>
      <c r="H289" s="49">
        <v>0</v>
      </c>
      <c r="I289" s="72">
        <f t="shared" si="43"/>
        <v>1810.98</v>
      </c>
      <c r="J289" s="72">
        <f t="shared" si="40"/>
        <v>1810.98</v>
      </c>
      <c r="K289" s="72">
        <f t="shared" si="41"/>
        <v>1810.98</v>
      </c>
      <c r="L289" s="72">
        <f t="shared" si="42"/>
        <v>1810.98</v>
      </c>
      <c r="N289" s="72">
        <v>0</v>
      </c>
      <c r="O289" s="72">
        <v>0</v>
      </c>
      <c r="P289" s="72">
        <v>0</v>
      </c>
      <c r="Q289" s="72">
        <v>0</v>
      </c>
      <c r="R289" s="45"/>
      <c r="S289" s="85">
        <f t="shared" si="44"/>
        <v>1810.98</v>
      </c>
      <c r="T289" s="85">
        <f t="shared" si="45"/>
        <v>1810.98</v>
      </c>
      <c r="U289" s="85">
        <f t="shared" si="46"/>
        <v>1810.98</v>
      </c>
      <c r="V289" s="85">
        <f t="shared" si="47"/>
        <v>1810.98</v>
      </c>
    </row>
    <row r="290" spans="1:22" x14ac:dyDescent="0.25">
      <c r="A290" s="70" t="s">
        <v>974</v>
      </c>
      <c r="B290" s="70" t="s">
        <v>975</v>
      </c>
      <c r="C290" s="86">
        <v>315.20999999999998</v>
      </c>
      <c r="D290" s="71">
        <v>0</v>
      </c>
      <c r="E290" s="87" t="s">
        <v>677</v>
      </c>
      <c r="F290" s="87" t="s">
        <v>679</v>
      </c>
      <c r="G290" s="49">
        <v>0</v>
      </c>
      <c r="H290" s="49">
        <v>0</v>
      </c>
      <c r="I290" s="72">
        <f t="shared" si="43"/>
        <v>0</v>
      </c>
      <c r="J290" s="72">
        <f t="shared" si="40"/>
        <v>0</v>
      </c>
      <c r="K290" s="72">
        <f t="shared" si="41"/>
        <v>0</v>
      </c>
      <c r="L290" s="72">
        <f t="shared" si="42"/>
        <v>0</v>
      </c>
      <c r="N290" s="72">
        <v>0</v>
      </c>
      <c r="O290" s="72">
        <v>0</v>
      </c>
      <c r="P290" s="72">
        <v>0</v>
      </c>
      <c r="Q290" s="72">
        <v>0</v>
      </c>
      <c r="R290" s="45"/>
      <c r="S290" s="85">
        <f t="shared" si="44"/>
        <v>0</v>
      </c>
      <c r="T290" s="85">
        <f t="shared" si="45"/>
        <v>0</v>
      </c>
      <c r="U290" s="85">
        <f t="shared" si="46"/>
        <v>0</v>
      </c>
      <c r="V290" s="85">
        <f t="shared" si="47"/>
        <v>0</v>
      </c>
    </row>
    <row r="291" spans="1:22" x14ac:dyDescent="0.25">
      <c r="A291" s="70" t="s">
        <v>533</v>
      </c>
      <c r="B291" s="70" t="s">
        <v>1022</v>
      </c>
      <c r="C291" s="86">
        <v>62.63</v>
      </c>
      <c r="D291" s="71">
        <v>62.63</v>
      </c>
      <c r="E291" s="87" t="s">
        <v>677</v>
      </c>
      <c r="F291" s="87" t="s">
        <v>679</v>
      </c>
      <c r="G291" s="49">
        <v>0</v>
      </c>
      <c r="H291" s="49">
        <v>0</v>
      </c>
      <c r="I291" s="72">
        <f t="shared" si="43"/>
        <v>62.63</v>
      </c>
      <c r="J291" s="72">
        <f t="shared" si="40"/>
        <v>63.086180718591798</v>
      </c>
      <c r="K291" s="72">
        <f t="shared" si="41"/>
        <v>64.213565110160914</v>
      </c>
      <c r="L291" s="72">
        <f t="shared" si="42"/>
        <v>66.055037259997718</v>
      </c>
      <c r="N291" s="72">
        <v>0</v>
      </c>
      <c r="O291" s="72">
        <v>0</v>
      </c>
      <c r="P291" s="72">
        <v>0</v>
      </c>
      <c r="Q291" s="72">
        <v>0</v>
      </c>
      <c r="R291" s="45"/>
      <c r="S291" s="85">
        <f t="shared" si="44"/>
        <v>62.63</v>
      </c>
      <c r="T291" s="85">
        <f t="shared" si="45"/>
        <v>63.086180718591798</v>
      </c>
      <c r="U291" s="85">
        <f t="shared" si="46"/>
        <v>64.213565110160914</v>
      </c>
      <c r="V291" s="85">
        <f t="shared" si="47"/>
        <v>66.055037259997718</v>
      </c>
    </row>
    <row r="292" spans="1:22" x14ac:dyDescent="0.25">
      <c r="A292" s="70" t="s">
        <v>535</v>
      </c>
      <c r="B292" s="70" t="s">
        <v>976</v>
      </c>
      <c r="C292" s="86">
        <v>38.6</v>
      </c>
      <c r="D292" s="71">
        <v>38.6</v>
      </c>
      <c r="E292" s="87" t="s">
        <v>677</v>
      </c>
      <c r="F292" s="87" t="s">
        <v>679</v>
      </c>
      <c r="G292" s="49">
        <v>0</v>
      </c>
      <c r="H292" s="49">
        <v>14</v>
      </c>
      <c r="I292" s="72">
        <f t="shared" si="43"/>
        <v>38.6</v>
      </c>
      <c r="J292" s="72">
        <f t="shared" si="40"/>
        <v>38.881152414779557</v>
      </c>
      <c r="K292" s="72">
        <f t="shared" si="41"/>
        <v>39.575979774105242</v>
      </c>
      <c r="L292" s="72">
        <f t="shared" si="42"/>
        <v>40.710912314161135</v>
      </c>
      <c r="N292" s="72">
        <v>14</v>
      </c>
      <c r="O292" s="72">
        <v>14</v>
      </c>
      <c r="P292" s="72">
        <v>14</v>
      </c>
      <c r="Q292" s="72">
        <v>14</v>
      </c>
      <c r="R292" s="45"/>
      <c r="S292" s="85">
        <f t="shared" si="44"/>
        <v>52.6</v>
      </c>
      <c r="T292" s="85">
        <f t="shared" si="45"/>
        <v>52.881152414779557</v>
      </c>
      <c r="U292" s="85">
        <f t="shared" si="46"/>
        <v>53.575979774105242</v>
      </c>
      <c r="V292" s="85">
        <f t="shared" si="47"/>
        <v>54.710912314161135</v>
      </c>
    </row>
    <row r="293" spans="1:22" x14ac:dyDescent="0.25">
      <c r="A293" s="70" t="s">
        <v>537</v>
      </c>
      <c r="B293" s="70" t="s">
        <v>977</v>
      </c>
      <c r="C293" s="86">
        <v>192.16</v>
      </c>
      <c r="D293" s="71">
        <v>192.16</v>
      </c>
      <c r="E293" s="87" t="s">
        <v>677</v>
      </c>
      <c r="F293" s="87" t="s">
        <v>679</v>
      </c>
      <c r="G293" s="49">
        <v>0</v>
      </c>
      <c r="H293" s="49">
        <v>0</v>
      </c>
      <c r="I293" s="72">
        <f t="shared" si="43"/>
        <v>192.16</v>
      </c>
      <c r="J293" s="72">
        <f t="shared" si="40"/>
        <v>193.55964373119272</v>
      </c>
      <c r="K293" s="72">
        <f t="shared" si="41"/>
        <v>197.01865993243686</v>
      </c>
      <c r="L293" s="72">
        <f t="shared" si="42"/>
        <v>202.66862461889127</v>
      </c>
      <c r="N293" s="72">
        <v>0</v>
      </c>
      <c r="O293" s="72">
        <v>0</v>
      </c>
      <c r="P293" s="72">
        <v>0</v>
      </c>
      <c r="Q293" s="72">
        <v>0</v>
      </c>
      <c r="R293" s="45"/>
      <c r="S293" s="85">
        <f t="shared" si="44"/>
        <v>192.16</v>
      </c>
      <c r="T293" s="85">
        <f t="shared" si="45"/>
        <v>193.55964373119272</v>
      </c>
      <c r="U293" s="85">
        <f t="shared" si="46"/>
        <v>197.01865993243686</v>
      </c>
      <c r="V293" s="85">
        <f t="shared" si="47"/>
        <v>202.66862461889127</v>
      </c>
    </row>
    <row r="294" spans="1:22" x14ac:dyDescent="0.25">
      <c r="A294" s="70" t="s">
        <v>539</v>
      </c>
      <c r="B294" s="70" t="s">
        <v>978</v>
      </c>
      <c r="C294" s="86">
        <v>2851.24</v>
      </c>
      <c r="D294" s="71">
        <v>2851.24</v>
      </c>
      <c r="E294" s="87" t="s">
        <v>677</v>
      </c>
      <c r="F294" s="87" t="s">
        <v>679</v>
      </c>
      <c r="G294" s="49">
        <v>0</v>
      </c>
      <c r="H294" s="49">
        <v>0</v>
      </c>
      <c r="I294" s="72">
        <f t="shared" si="43"/>
        <v>2851.24</v>
      </c>
      <c r="J294" s="72">
        <f t="shared" si="40"/>
        <v>2872.0076945884985</v>
      </c>
      <c r="K294" s="72">
        <f t="shared" si="41"/>
        <v>2923.3320355212386</v>
      </c>
      <c r="L294" s="72">
        <f t="shared" si="42"/>
        <v>3007.1653271147352</v>
      </c>
      <c r="N294" s="72">
        <v>0</v>
      </c>
      <c r="O294" s="72">
        <v>0</v>
      </c>
      <c r="P294" s="72">
        <v>0</v>
      </c>
      <c r="Q294" s="72">
        <v>0</v>
      </c>
      <c r="R294" s="45"/>
      <c r="S294" s="85">
        <f t="shared" si="44"/>
        <v>2851.24</v>
      </c>
      <c r="T294" s="85">
        <f t="shared" si="45"/>
        <v>2872.0076945884985</v>
      </c>
      <c r="U294" s="85">
        <f t="shared" si="46"/>
        <v>2923.3320355212386</v>
      </c>
      <c r="V294" s="85">
        <f t="shared" si="47"/>
        <v>3007.1653271147352</v>
      </c>
    </row>
    <row r="295" spans="1:22" x14ac:dyDescent="0.25">
      <c r="A295" s="70" t="s">
        <v>541</v>
      </c>
      <c r="B295" s="70" t="s">
        <v>979</v>
      </c>
      <c r="C295" s="86">
        <v>578.14</v>
      </c>
      <c r="D295" s="71">
        <v>578.14</v>
      </c>
      <c r="E295" s="87" t="s">
        <v>679</v>
      </c>
      <c r="F295" s="87" t="s">
        <v>681</v>
      </c>
      <c r="G295" s="49">
        <v>5.5</v>
      </c>
      <c r="H295" s="49">
        <v>0</v>
      </c>
      <c r="I295" s="72">
        <f t="shared" si="43"/>
        <v>578.14</v>
      </c>
      <c r="J295" s="72">
        <f t="shared" si="40"/>
        <v>578.14</v>
      </c>
      <c r="K295" s="72">
        <f t="shared" si="41"/>
        <v>578.14</v>
      </c>
      <c r="L295" s="72">
        <f t="shared" si="42"/>
        <v>578.14</v>
      </c>
      <c r="N295" s="72">
        <v>-5.5</v>
      </c>
      <c r="O295" s="72">
        <v>-5.5</v>
      </c>
      <c r="P295" s="72">
        <v>-5.5</v>
      </c>
      <c r="Q295" s="72">
        <v>-5.5</v>
      </c>
      <c r="R295" s="45"/>
      <c r="S295" s="85">
        <f t="shared" si="44"/>
        <v>572.64</v>
      </c>
      <c r="T295" s="85">
        <f t="shared" si="45"/>
        <v>572.64</v>
      </c>
      <c r="U295" s="85">
        <f t="shared" si="46"/>
        <v>572.64</v>
      </c>
      <c r="V295" s="85">
        <f t="shared" si="47"/>
        <v>572.64</v>
      </c>
    </row>
    <row r="296" spans="1:22" x14ac:dyDescent="0.25">
      <c r="A296" s="70" t="s">
        <v>543</v>
      </c>
      <c r="B296" s="70" t="s">
        <v>980</v>
      </c>
      <c r="C296" s="86">
        <v>182.65</v>
      </c>
      <c r="D296" s="71">
        <v>182.65</v>
      </c>
      <c r="E296" s="87" t="s">
        <v>677</v>
      </c>
      <c r="F296" s="87" t="s">
        <v>679</v>
      </c>
      <c r="G296" s="49">
        <v>0</v>
      </c>
      <c r="H296" s="49">
        <v>0</v>
      </c>
      <c r="I296" s="72">
        <f t="shared" si="43"/>
        <v>182.65</v>
      </c>
      <c r="J296" s="72">
        <f t="shared" si="40"/>
        <v>183.98037535128199</v>
      </c>
      <c r="K296" s="72">
        <f t="shared" si="41"/>
        <v>187.26820481192544</v>
      </c>
      <c r="L296" s="72">
        <f t="shared" si="42"/>
        <v>192.63855269900341</v>
      </c>
      <c r="N296" s="72">
        <v>0</v>
      </c>
      <c r="O296" s="72">
        <v>0</v>
      </c>
      <c r="P296" s="72">
        <v>0</v>
      </c>
      <c r="Q296" s="72">
        <v>0</v>
      </c>
      <c r="R296" s="45"/>
      <c r="S296" s="85">
        <f t="shared" si="44"/>
        <v>182.65</v>
      </c>
      <c r="T296" s="85">
        <f t="shared" si="45"/>
        <v>183.98037535128199</v>
      </c>
      <c r="U296" s="85">
        <f t="shared" si="46"/>
        <v>187.26820481192544</v>
      </c>
      <c r="V296" s="85">
        <f t="shared" si="47"/>
        <v>192.63855269900341</v>
      </c>
    </row>
    <row r="297" spans="1:22" x14ac:dyDescent="0.25">
      <c r="A297" s="70" t="s">
        <v>545</v>
      </c>
      <c r="B297" s="70" t="s">
        <v>981</v>
      </c>
      <c r="C297" s="86">
        <v>112.26</v>
      </c>
      <c r="D297" s="71">
        <v>112.26</v>
      </c>
      <c r="E297" s="87" t="s">
        <v>679</v>
      </c>
      <c r="F297" s="87" t="s">
        <v>679</v>
      </c>
      <c r="G297" s="49">
        <v>0</v>
      </c>
      <c r="H297" s="49">
        <v>0</v>
      </c>
      <c r="I297" s="72">
        <f t="shared" si="43"/>
        <v>112.26</v>
      </c>
      <c r="J297" s="72">
        <f t="shared" si="40"/>
        <v>112.26</v>
      </c>
      <c r="K297" s="72">
        <f t="shared" si="41"/>
        <v>112.26</v>
      </c>
      <c r="L297" s="72">
        <f t="shared" si="42"/>
        <v>112.26</v>
      </c>
      <c r="N297" s="72">
        <v>0</v>
      </c>
      <c r="O297" s="72">
        <v>0</v>
      </c>
      <c r="P297" s="72">
        <v>0</v>
      </c>
      <c r="Q297" s="72">
        <v>0</v>
      </c>
      <c r="R297" s="45"/>
      <c r="S297" s="85">
        <f t="shared" si="44"/>
        <v>112.26</v>
      </c>
      <c r="T297" s="85">
        <f t="shared" si="45"/>
        <v>112.26</v>
      </c>
      <c r="U297" s="85">
        <f t="shared" si="46"/>
        <v>112.26</v>
      </c>
      <c r="V297" s="85">
        <f t="shared" si="47"/>
        <v>112.26</v>
      </c>
    </row>
    <row r="298" spans="1:22" x14ac:dyDescent="0.25">
      <c r="A298" s="70" t="s">
        <v>547</v>
      </c>
      <c r="B298" s="70" t="s">
        <v>982</v>
      </c>
      <c r="C298" s="86">
        <v>42.2</v>
      </c>
      <c r="D298" s="71">
        <v>42.2</v>
      </c>
      <c r="E298" s="87" t="s">
        <v>677</v>
      </c>
      <c r="F298" s="87" t="s">
        <v>679</v>
      </c>
      <c r="G298" s="49">
        <v>0</v>
      </c>
      <c r="H298" s="49">
        <v>5.5</v>
      </c>
      <c r="I298" s="72">
        <f t="shared" si="43"/>
        <v>42.2</v>
      </c>
      <c r="J298" s="72">
        <f t="shared" si="40"/>
        <v>42.50737388351547</v>
      </c>
      <c r="K298" s="72">
        <f t="shared" si="41"/>
        <v>43.267003794488112</v>
      </c>
      <c r="L298" s="72">
        <f t="shared" si="42"/>
        <v>44.507784965222797</v>
      </c>
      <c r="N298" s="72">
        <v>5.5</v>
      </c>
      <c r="O298" s="72">
        <v>5.5</v>
      </c>
      <c r="P298" s="72">
        <v>5.5</v>
      </c>
      <c r="Q298" s="72">
        <v>5.5</v>
      </c>
      <c r="R298" s="45"/>
      <c r="S298" s="85">
        <f t="shared" si="44"/>
        <v>47.7</v>
      </c>
      <c r="T298" s="85">
        <f t="shared" si="45"/>
        <v>48.00737388351547</v>
      </c>
      <c r="U298" s="85">
        <f t="shared" si="46"/>
        <v>48.767003794488112</v>
      </c>
      <c r="V298" s="85">
        <f t="shared" si="47"/>
        <v>50.007784965222797</v>
      </c>
    </row>
    <row r="299" spans="1:22" x14ac:dyDescent="0.25">
      <c r="A299" s="70" t="s">
        <v>549</v>
      </c>
      <c r="B299" s="70" t="s">
        <v>983</v>
      </c>
      <c r="C299" s="86">
        <v>149.13999999999999</v>
      </c>
      <c r="D299" s="71">
        <v>149.13999999999999</v>
      </c>
      <c r="E299" s="87" t="s">
        <v>677</v>
      </c>
      <c r="F299" s="87" t="s">
        <v>679</v>
      </c>
      <c r="G299" s="49">
        <v>0</v>
      </c>
      <c r="H299" s="49">
        <v>0</v>
      </c>
      <c r="I299" s="72">
        <f t="shared" si="43"/>
        <v>149.13999999999999</v>
      </c>
      <c r="J299" s="72">
        <f t="shared" si="40"/>
        <v>150.22629717979851</v>
      </c>
      <c r="K299" s="72">
        <f t="shared" si="41"/>
        <v>152.91092288886153</v>
      </c>
      <c r="L299" s="72">
        <f t="shared" si="42"/>
        <v>157.29599643870444</v>
      </c>
      <c r="N299" s="72">
        <v>0</v>
      </c>
      <c r="O299" s="72">
        <v>0</v>
      </c>
      <c r="P299" s="72">
        <v>0</v>
      </c>
      <c r="Q299" s="72">
        <v>0</v>
      </c>
      <c r="R299" s="45"/>
      <c r="S299" s="85">
        <f t="shared" si="44"/>
        <v>149.13999999999999</v>
      </c>
      <c r="T299" s="85">
        <f t="shared" si="45"/>
        <v>150.22629717979851</v>
      </c>
      <c r="U299" s="85">
        <f t="shared" si="46"/>
        <v>152.91092288886153</v>
      </c>
      <c r="V299" s="85">
        <f t="shared" si="47"/>
        <v>157.29599643870444</v>
      </c>
    </row>
    <row r="300" spans="1:22" x14ac:dyDescent="0.25">
      <c r="A300" s="70" t="s">
        <v>551</v>
      </c>
      <c r="B300" s="70" t="s">
        <v>984</v>
      </c>
      <c r="C300" s="86">
        <v>89.23</v>
      </c>
      <c r="D300" s="71">
        <v>89.23</v>
      </c>
      <c r="E300" s="87" t="s">
        <v>677</v>
      </c>
      <c r="F300" s="87" t="s">
        <v>679</v>
      </c>
      <c r="G300" s="49">
        <v>0</v>
      </c>
      <c r="H300" s="49">
        <v>0</v>
      </c>
      <c r="I300" s="72">
        <f t="shared" si="43"/>
        <v>89.23</v>
      </c>
      <c r="J300" s="72">
        <f t="shared" si="40"/>
        <v>89.879928237584963</v>
      </c>
      <c r="K300" s="72">
        <f t="shared" si="41"/>
        <v>91.486131482989919</v>
      </c>
      <c r="L300" s="72">
        <f t="shared" si="42"/>
        <v>94.109707403953323</v>
      </c>
      <c r="N300" s="72">
        <v>0</v>
      </c>
      <c r="O300" s="72">
        <v>0</v>
      </c>
      <c r="P300" s="72">
        <v>0</v>
      </c>
      <c r="Q300" s="72">
        <v>0</v>
      </c>
      <c r="R300" s="45"/>
      <c r="S300" s="85">
        <f t="shared" si="44"/>
        <v>89.23</v>
      </c>
      <c r="T300" s="85">
        <f t="shared" si="45"/>
        <v>89.879928237584963</v>
      </c>
      <c r="U300" s="85">
        <f t="shared" si="46"/>
        <v>91.486131482989919</v>
      </c>
      <c r="V300" s="85">
        <f t="shared" si="47"/>
        <v>94.109707403953323</v>
      </c>
    </row>
    <row r="301" spans="1:22" x14ac:dyDescent="0.25">
      <c r="A301" s="70" t="s">
        <v>553</v>
      </c>
      <c r="B301" s="70" t="s">
        <v>985</v>
      </c>
      <c r="C301" s="86">
        <v>171.01</v>
      </c>
      <c r="D301" s="71">
        <v>171.01</v>
      </c>
      <c r="E301" s="87" t="s">
        <v>677</v>
      </c>
      <c r="F301" s="87" t="s">
        <v>681</v>
      </c>
      <c r="G301" s="49">
        <v>0</v>
      </c>
      <c r="H301" s="49">
        <v>0</v>
      </c>
      <c r="I301" s="72">
        <f t="shared" si="43"/>
        <v>171.01</v>
      </c>
      <c r="J301" s="72">
        <f t="shared" si="40"/>
        <v>172.25559260236921</v>
      </c>
      <c r="K301" s="72">
        <f t="shared" si="41"/>
        <v>175.33389381268751</v>
      </c>
      <c r="L301" s="72">
        <f t="shared" si="42"/>
        <v>180.36199779390404</v>
      </c>
      <c r="N301" s="72">
        <v>0</v>
      </c>
      <c r="O301" s="72">
        <v>0</v>
      </c>
      <c r="P301" s="72">
        <v>0</v>
      </c>
      <c r="Q301" s="72">
        <v>0</v>
      </c>
      <c r="R301" s="45"/>
      <c r="S301" s="85">
        <f t="shared" si="44"/>
        <v>171.01</v>
      </c>
      <c r="T301" s="85">
        <f t="shared" si="45"/>
        <v>172.25559260236921</v>
      </c>
      <c r="U301" s="85">
        <f t="shared" si="46"/>
        <v>175.33389381268751</v>
      </c>
      <c r="V301" s="85">
        <f t="shared" si="47"/>
        <v>180.36199779390404</v>
      </c>
    </row>
    <row r="302" spans="1:22" x14ac:dyDescent="0.25">
      <c r="A302" s="70" t="s">
        <v>555</v>
      </c>
      <c r="B302" s="70" t="s">
        <v>986</v>
      </c>
      <c r="C302" s="86">
        <v>155.58000000000001</v>
      </c>
      <c r="D302" s="71">
        <v>155.58000000000001</v>
      </c>
      <c r="E302" s="87" t="s">
        <v>677</v>
      </c>
      <c r="F302" s="87" t="s">
        <v>679</v>
      </c>
      <c r="G302" s="49">
        <v>5</v>
      </c>
      <c r="H302" s="49">
        <v>0</v>
      </c>
      <c r="I302" s="72">
        <f t="shared" si="43"/>
        <v>155.58000000000001</v>
      </c>
      <c r="J302" s="72">
        <f t="shared" si="40"/>
        <v>156.71320447387055</v>
      </c>
      <c r="K302" s="72">
        <f t="shared" si="41"/>
        <v>159.51375474754647</v>
      </c>
      <c r="L302" s="72">
        <f t="shared" si="42"/>
        <v>164.08817973671475</v>
      </c>
      <c r="N302" s="72">
        <v>-5</v>
      </c>
      <c r="O302" s="72">
        <v>-5</v>
      </c>
      <c r="P302" s="72">
        <v>-5</v>
      </c>
      <c r="Q302" s="72">
        <v>-5</v>
      </c>
      <c r="R302" s="45"/>
      <c r="S302" s="85">
        <f t="shared" si="44"/>
        <v>150.58000000000001</v>
      </c>
      <c r="T302" s="85">
        <f t="shared" si="45"/>
        <v>151.71320447387055</v>
      </c>
      <c r="U302" s="85">
        <f t="shared" si="46"/>
        <v>154.51375474754647</v>
      </c>
      <c r="V302" s="85">
        <f t="shared" si="47"/>
        <v>159.08817973671475</v>
      </c>
    </row>
    <row r="303" spans="1:22" x14ac:dyDescent="0.25">
      <c r="A303" s="70" t="s">
        <v>557</v>
      </c>
      <c r="B303" s="70" t="s">
        <v>987</v>
      </c>
      <c r="C303" s="86">
        <v>113.8</v>
      </c>
      <c r="D303" s="71">
        <v>113.8</v>
      </c>
      <c r="E303" s="87" t="s">
        <v>677</v>
      </c>
      <c r="F303" s="87" t="s">
        <v>679</v>
      </c>
      <c r="G303" s="49">
        <v>0</v>
      </c>
      <c r="H303" s="49">
        <v>0</v>
      </c>
      <c r="I303" s="72">
        <f t="shared" si="43"/>
        <v>113.8</v>
      </c>
      <c r="J303" s="72">
        <f t="shared" si="40"/>
        <v>114.62888976170758</v>
      </c>
      <c r="K303" s="72">
        <f t="shared" si="41"/>
        <v>116.67737042210301</v>
      </c>
      <c r="L303" s="72">
        <f t="shared" si="42"/>
        <v>120.02336324744914</v>
      </c>
      <c r="N303" s="72">
        <v>0</v>
      </c>
      <c r="O303" s="72">
        <v>0</v>
      </c>
      <c r="P303" s="72">
        <v>0</v>
      </c>
      <c r="Q303" s="72">
        <v>0</v>
      </c>
      <c r="R303" s="45"/>
      <c r="S303" s="85">
        <f t="shared" si="44"/>
        <v>113.8</v>
      </c>
      <c r="T303" s="85">
        <f t="shared" si="45"/>
        <v>114.62888976170758</v>
      </c>
      <c r="U303" s="85">
        <f t="shared" si="46"/>
        <v>116.67737042210301</v>
      </c>
      <c r="V303" s="85">
        <f t="shared" si="47"/>
        <v>120.02336324744914</v>
      </c>
    </row>
    <row r="304" spans="1:22" x14ac:dyDescent="0.25">
      <c r="A304" s="70" t="s">
        <v>559</v>
      </c>
      <c r="B304" s="70" t="s">
        <v>988</v>
      </c>
      <c r="C304" s="86">
        <v>595.14</v>
      </c>
      <c r="D304" s="71">
        <v>595.14</v>
      </c>
      <c r="E304" s="87" t="s">
        <v>677</v>
      </c>
      <c r="F304" s="87" t="s">
        <v>679</v>
      </c>
      <c r="G304" s="49">
        <v>0</v>
      </c>
      <c r="H304" s="49">
        <v>167</v>
      </c>
      <c r="I304" s="72">
        <f t="shared" si="43"/>
        <v>595.14</v>
      </c>
      <c r="J304" s="72">
        <f t="shared" si="40"/>
        <v>599.47484580652599</v>
      </c>
      <c r="K304" s="72">
        <f t="shared" si="41"/>
        <v>610.18778763629518</v>
      </c>
      <c r="L304" s="72">
        <f t="shared" si="42"/>
        <v>627.68633043134355</v>
      </c>
      <c r="N304" s="72">
        <v>167</v>
      </c>
      <c r="O304" s="72">
        <v>167</v>
      </c>
      <c r="P304" s="72">
        <v>167</v>
      </c>
      <c r="Q304" s="72">
        <v>167</v>
      </c>
      <c r="R304" s="45"/>
      <c r="S304" s="85">
        <f t="shared" si="44"/>
        <v>762.14</v>
      </c>
      <c r="T304" s="85">
        <f t="shared" si="45"/>
        <v>766.47484580652599</v>
      </c>
      <c r="U304" s="85">
        <f t="shared" si="46"/>
        <v>777.18778763629518</v>
      </c>
      <c r="V304" s="85">
        <f t="shared" si="47"/>
        <v>794.68633043134355</v>
      </c>
    </row>
    <row r="305" spans="1:22" x14ac:dyDescent="0.25">
      <c r="A305" s="70" t="s">
        <v>561</v>
      </c>
      <c r="B305" s="70" t="s">
        <v>989</v>
      </c>
      <c r="C305" s="86">
        <v>1276.42</v>
      </c>
      <c r="D305" s="71">
        <v>1276.42</v>
      </c>
      <c r="E305" s="87" t="s">
        <v>677</v>
      </c>
      <c r="F305" s="87" t="s">
        <v>679</v>
      </c>
      <c r="G305" s="49">
        <v>0</v>
      </c>
      <c r="H305" s="49">
        <v>0</v>
      </c>
      <c r="I305" s="72">
        <f t="shared" si="43"/>
        <v>1276.42</v>
      </c>
      <c r="J305" s="72">
        <f t="shared" si="40"/>
        <v>1285.7171130899719</v>
      </c>
      <c r="K305" s="72">
        <f t="shared" si="41"/>
        <v>1308.6935778047516</v>
      </c>
      <c r="L305" s="72">
        <f t="shared" si="42"/>
        <v>1346.2233859078124</v>
      </c>
      <c r="N305" s="72">
        <v>0</v>
      </c>
      <c r="O305" s="72">
        <v>0</v>
      </c>
      <c r="P305" s="72">
        <v>0</v>
      </c>
      <c r="Q305" s="72">
        <v>0</v>
      </c>
      <c r="R305" s="45"/>
      <c r="S305" s="85">
        <f t="shared" si="44"/>
        <v>1276.42</v>
      </c>
      <c r="T305" s="85">
        <f t="shared" si="45"/>
        <v>1285.7171130899719</v>
      </c>
      <c r="U305" s="85">
        <f t="shared" si="46"/>
        <v>1308.6935778047516</v>
      </c>
      <c r="V305" s="85">
        <f t="shared" si="47"/>
        <v>1346.2233859078124</v>
      </c>
    </row>
    <row r="306" spans="1:22" x14ac:dyDescent="0.25">
      <c r="A306" s="70" t="s">
        <v>563</v>
      </c>
      <c r="B306" s="70" t="s">
        <v>990</v>
      </c>
      <c r="C306" s="86">
        <v>16157.51</v>
      </c>
      <c r="D306" s="71">
        <v>16157.51</v>
      </c>
      <c r="E306" s="87" t="s">
        <v>677</v>
      </c>
      <c r="F306" s="87" t="s">
        <v>679</v>
      </c>
      <c r="G306" s="49">
        <v>166</v>
      </c>
      <c r="H306" s="49">
        <v>0</v>
      </c>
      <c r="I306" s="72">
        <f t="shared" si="43"/>
        <v>16157.51</v>
      </c>
      <c r="J306" s="72">
        <f t="shared" si="40"/>
        <v>16275.197123143129</v>
      </c>
      <c r="K306" s="72">
        <f t="shared" si="41"/>
        <v>16566.043755437906</v>
      </c>
      <c r="L306" s="72">
        <f t="shared" si="42"/>
        <v>17041.11328562647</v>
      </c>
      <c r="N306" s="72">
        <v>-166</v>
      </c>
      <c r="O306" s="72">
        <v>-166</v>
      </c>
      <c r="P306" s="72">
        <v>-166</v>
      </c>
      <c r="Q306" s="72">
        <v>-166</v>
      </c>
      <c r="R306" s="45"/>
      <c r="S306" s="85">
        <f t="shared" si="44"/>
        <v>15991.51</v>
      </c>
      <c r="T306" s="85">
        <f t="shared" si="45"/>
        <v>16109.197123143129</v>
      </c>
      <c r="U306" s="85">
        <f t="shared" si="46"/>
        <v>16400.043755437906</v>
      </c>
      <c r="V306" s="85">
        <f t="shared" si="47"/>
        <v>16875.11328562647</v>
      </c>
    </row>
    <row r="307" spans="1:22" x14ac:dyDescent="0.25">
      <c r="A307" s="70" t="s">
        <v>565</v>
      </c>
      <c r="B307" s="70" t="s">
        <v>991</v>
      </c>
      <c r="C307" s="86">
        <v>3176.38</v>
      </c>
      <c r="D307" s="71">
        <v>3176.38</v>
      </c>
      <c r="E307" s="87" t="s">
        <v>677</v>
      </c>
      <c r="F307" s="87" t="s">
        <v>679</v>
      </c>
      <c r="G307" s="49">
        <v>1</v>
      </c>
      <c r="H307" s="49">
        <v>0</v>
      </c>
      <c r="I307" s="72">
        <f t="shared" si="43"/>
        <v>3176.38</v>
      </c>
      <c r="J307" s="72">
        <f t="shared" si="40"/>
        <v>3199.5159302398311</v>
      </c>
      <c r="K307" s="72">
        <f t="shared" si="41"/>
        <v>3256.6930216288188</v>
      </c>
      <c r="L307" s="72">
        <f t="shared" si="42"/>
        <v>3350.0862087164546</v>
      </c>
      <c r="N307" s="72">
        <v>-1</v>
      </c>
      <c r="O307" s="72">
        <v>-1</v>
      </c>
      <c r="P307" s="72">
        <v>-1</v>
      </c>
      <c r="Q307" s="72">
        <v>-1</v>
      </c>
      <c r="R307" s="45"/>
      <c r="S307" s="85">
        <f t="shared" si="44"/>
        <v>3175.38</v>
      </c>
      <c r="T307" s="85">
        <f t="shared" si="45"/>
        <v>3198.5159302398311</v>
      </c>
      <c r="U307" s="85">
        <f t="shared" si="46"/>
        <v>3255.6930216288188</v>
      </c>
      <c r="V307" s="85">
        <f t="shared" si="47"/>
        <v>3349.0862087164546</v>
      </c>
    </row>
    <row r="308" spans="1:22" x14ac:dyDescent="0.25">
      <c r="A308" s="70" t="s">
        <v>567</v>
      </c>
      <c r="B308" s="70" t="s">
        <v>992</v>
      </c>
      <c r="C308" s="86">
        <v>3646.93</v>
      </c>
      <c r="D308" s="71">
        <v>3646.93</v>
      </c>
      <c r="E308" s="87" t="s">
        <v>677</v>
      </c>
      <c r="F308" s="87" t="s">
        <v>679</v>
      </c>
      <c r="G308" s="49">
        <v>0</v>
      </c>
      <c r="H308" s="49">
        <v>0</v>
      </c>
      <c r="I308" s="72">
        <f t="shared" si="43"/>
        <v>3646.93</v>
      </c>
      <c r="J308" s="72">
        <f t="shared" si="40"/>
        <v>3673.4932947158545</v>
      </c>
      <c r="K308" s="72">
        <f t="shared" si="41"/>
        <v>3739.1406196263633</v>
      </c>
      <c r="L308" s="72">
        <f t="shared" si="42"/>
        <v>3846.3691048156393</v>
      </c>
      <c r="N308" s="72">
        <v>0</v>
      </c>
      <c r="O308" s="72">
        <v>0</v>
      </c>
      <c r="P308" s="72">
        <v>0</v>
      </c>
      <c r="Q308" s="72">
        <v>0</v>
      </c>
      <c r="R308" s="45"/>
      <c r="S308" s="85">
        <f t="shared" si="44"/>
        <v>3646.93</v>
      </c>
      <c r="T308" s="85">
        <f t="shared" si="45"/>
        <v>3673.4932947158545</v>
      </c>
      <c r="U308" s="85">
        <f t="shared" si="46"/>
        <v>3739.1406196263633</v>
      </c>
      <c r="V308" s="85">
        <f t="shared" si="47"/>
        <v>3846.3691048156393</v>
      </c>
    </row>
    <row r="309" spans="1:22" x14ac:dyDescent="0.25">
      <c r="A309" s="70" t="s">
        <v>569</v>
      </c>
      <c r="B309" s="70" t="s">
        <v>993</v>
      </c>
      <c r="C309" s="86">
        <v>869.82</v>
      </c>
      <c r="D309" s="71">
        <v>869.82</v>
      </c>
      <c r="E309" s="87" t="s">
        <v>677</v>
      </c>
      <c r="F309" s="87" t="s">
        <v>679</v>
      </c>
      <c r="G309" s="49">
        <v>0</v>
      </c>
      <c r="H309" s="49">
        <v>0</v>
      </c>
      <c r="I309" s="72">
        <f t="shared" si="43"/>
        <v>869.82</v>
      </c>
      <c r="J309" s="72">
        <f t="shared" si="40"/>
        <v>876.15554387107647</v>
      </c>
      <c r="K309" s="72">
        <f t="shared" si="41"/>
        <v>891.81292039150833</v>
      </c>
      <c r="L309" s="72">
        <f t="shared" si="42"/>
        <v>917.38771370734821</v>
      </c>
      <c r="N309" s="72">
        <v>0</v>
      </c>
      <c r="O309" s="72">
        <v>0</v>
      </c>
      <c r="P309" s="72">
        <v>0</v>
      </c>
      <c r="Q309" s="72">
        <v>0</v>
      </c>
      <c r="R309" s="45"/>
      <c r="S309" s="85">
        <f t="shared" si="44"/>
        <v>869.82</v>
      </c>
      <c r="T309" s="85">
        <f t="shared" si="45"/>
        <v>876.15554387107647</v>
      </c>
      <c r="U309" s="85">
        <f t="shared" si="46"/>
        <v>891.81292039150833</v>
      </c>
      <c r="V309" s="85">
        <f t="shared" si="47"/>
        <v>917.38771370734821</v>
      </c>
    </row>
    <row r="310" spans="1:22" x14ac:dyDescent="0.25">
      <c r="A310" s="70" t="s">
        <v>571</v>
      </c>
      <c r="B310" s="70" t="s">
        <v>994</v>
      </c>
      <c r="C310" s="86">
        <v>3675.02</v>
      </c>
      <c r="D310" s="71">
        <v>3675.02</v>
      </c>
      <c r="E310" s="87" t="s">
        <v>677</v>
      </c>
      <c r="F310" s="87" t="s">
        <v>679</v>
      </c>
      <c r="G310" s="49">
        <v>0</v>
      </c>
      <c r="H310" s="49">
        <v>0</v>
      </c>
      <c r="I310" s="72">
        <f t="shared" si="43"/>
        <v>3675.02</v>
      </c>
      <c r="J310" s="72">
        <f t="shared" si="40"/>
        <v>3701.7878950094082</v>
      </c>
      <c r="K310" s="72">
        <f t="shared" si="41"/>
        <v>3767.940859829851</v>
      </c>
      <c r="L310" s="72">
        <f t="shared" si="42"/>
        <v>3875.9952583623954</v>
      </c>
      <c r="N310" s="72">
        <v>0</v>
      </c>
      <c r="O310" s="72">
        <v>0</v>
      </c>
      <c r="P310" s="72">
        <v>0</v>
      </c>
      <c r="Q310" s="72">
        <v>0</v>
      </c>
      <c r="R310" s="45"/>
      <c r="S310" s="85">
        <f t="shared" si="44"/>
        <v>3675.02</v>
      </c>
      <c r="T310" s="85">
        <f t="shared" si="45"/>
        <v>3701.7878950094082</v>
      </c>
      <c r="U310" s="85">
        <f t="shared" si="46"/>
        <v>3767.940859829851</v>
      </c>
      <c r="V310" s="85">
        <f t="shared" si="47"/>
        <v>3875.9952583623954</v>
      </c>
    </row>
    <row r="311" spans="1:22" x14ac:dyDescent="0.25">
      <c r="A311" s="70" t="s">
        <v>573</v>
      </c>
      <c r="B311" s="70" t="s">
        <v>995</v>
      </c>
      <c r="C311" s="86">
        <v>6729.89</v>
      </c>
      <c r="D311" s="71">
        <v>6729.89</v>
      </c>
      <c r="E311" s="87" t="s">
        <v>677</v>
      </c>
      <c r="F311" s="87" t="s">
        <v>679</v>
      </c>
      <c r="G311" s="49">
        <v>0</v>
      </c>
      <c r="H311" s="49">
        <v>0</v>
      </c>
      <c r="I311" s="72">
        <f t="shared" si="43"/>
        <v>6729.89</v>
      </c>
      <c r="J311" s="72">
        <f t="shared" si="40"/>
        <v>6778.9087778419889</v>
      </c>
      <c r="K311" s="72">
        <f t="shared" si="41"/>
        <v>6900.0515679262471</v>
      </c>
      <c r="L311" s="72">
        <f t="shared" si="42"/>
        <v>7097.926468237044</v>
      </c>
      <c r="N311" s="72">
        <v>0</v>
      </c>
      <c r="O311" s="72">
        <v>0</v>
      </c>
      <c r="P311" s="72">
        <v>0</v>
      </c>
      <c r="Q311" s="72">
        <v>0</v>
      </c>
      <c r="R311" s="45"/>
      <c r="S311" s="85">
        <f t="shared" si="44"/>
        <v>6729.89</v>
      </c>
      <c r="T311" s="85">
        <f t="shared" si="45"/>
        <v>6778.9087778419889</v>
      </c>
      <c r="U311" s="85">
        <f t="shared" si="46"/>
        <v>6900.0515679262471</v>
      </c>
      <c r="V311" s="85">
        <f t="shared" si="47"/>
        <v>7097.926468237044</v>
      </c>
    </row>
    <row r="312" spans="1:22" x14ac:dyDescent="0.25">
      <c r="A312" s="78" t="s">
        <v>575</v>
      </c>
      <c r="B312" s="70" t="s">
        <v>996</v>
      </c>
      <c r="C312" s="86">
        <v>4202.3</v>
      </c>
      <c r="D312" s="71">
        <v>4202.3</v>
      </c>
      <c r="E312" s="87" t="s">
        <v>677</v>
      </c>
      <c r="F312" s="87" t="s">
        <v>679</v>
      </c>
      <c r="G312" s="49">
        <v>0</v>
      </c>
      <c r="H312" s="49">
        <v>0</v>
      </c>
      <c r="I312" s="72">
        <f t="shared" si="43"/>
        <v>4202.3</v>
      </c>
      <c r="J312" s="72">
        <f t="shared" si="40"/>
        <v>4232.9084661302622</v>
      </c>
      <c r="K312" s="72">
        <f t="shared" si="41"/>
        <v>4308.5528446819289</v>
      </c>
      <c r="L312" s="72">
        <f t="shared" si="42"/>
        <v>4432.1105393212265</v>
      </c>
      <c r="N312" s="72">
        <v>0</v>
      </c>
      <c r="O312" s="72">
        <v>0</v>
      </c>
      <c r="P312" s="72">
        <v>0</v>
      </c>
      <c r="Q312" s="72">
        <v>0</v>
      </c>
      <c r="R312" s="45"/>
      <c r="S312" s="85">
        <f t="shared" si="44"/>
        <v>4202.3</v>
      </c>
      <c r="T312" s="85">
        <f t="shared" si="45"/>
        <v>4232.9084661302622</v>
      </c>
      <c r="U312" s="85">
        <f t="shared" si="46"/>
        <v>4308.5528446819289</v>
      </c>
      <c r="V312" s="85">
        <f t="shared" si="47"/>
        <v>4432.1105393212265</v>
      </c>
    </row>
    <row r="313" spans="1:22" x14ac:dyDescent="0.25">
      <c r="A313" s="78" t="s">
        <v>577</v>
      </c>
      <c r="B313" s="70" t="s">
        <v>997</v>
      </c>
      <c r="C313" s="86">
        <v>1120.93</v>
      </c>
      <c r="D313" s="71">
        <v>1120.93</v>
      </c>
      <c r="E313" s="87" t="s">
        <v>677</v>
      </c>
      <c r="F313" s="87" t="s">
        <v>679</v>
      </c>
      <c r="G313" s="49">
        <v>0</v>
      </c>
      <c r="H313" s="49">
        <v>0</v>
      </c>
      <c r="I313" s="72">
        <f t="shared" si="43"/>
        <v>1120.93</v>
      </c>
      <c r="J313" s="72">
        <f t="shared" si="40"/>
        <v>1129.0945641528199</v>
      </c>
      <c r="K313" s="72">
        <f t="shared" si="41"/>
        <v>1149.2720986577149</v>
      </c>
      <c r="L313" s="72">
        <f t="shared" si="42"/>
        <v>1182.2301279873743</v>
      </c>
      <c r="N313" s="72">
        <v>0</v>
      </c>
      <c r="O313" s="72">
        <v>0</v>
      </c>
      <c r="P313" s="72">
        <v>0</v>
      </c>
      <c r="Q313" s="72">
        <v>0</v>
      </c>
      <c r="R313" s="45"/>
      <c r="S313" s="85">
        <f t="shared" si="44"/>
        <v>1120.93</v>
      </c>
      <c r="T313" s="85">
        <f t="shared" si="45"/>
        <v>1129.0945641528199</v>
      </c>
      <c r="U313" s="85">
        <f t="shared" si="46"/>
        <v>1149.2720986577149</v>
      </c>
      <c r="V313" s="85">
        <f t="shared" si="47"/>
        <v>1182.2301279873743</v>
      </c>
    </row>
    <row r="314" spans="1:22" x14ac:dyDescent="0.25">
      <c r="A314" s="78" t="s">
        <v>579</v>
      </c>
      <c r="B314" s="70" t="s">
        <v>998</v>
      </c>
      <c r="C314" s="86">
        <v>1428.43</v>
      </c>
      <c r="D314" s="71">
        <v>1428.43</v>
      </c>
      <c r="E314" s="87" t="s">
        <v>677</v>
      </c>
      <c r="F314" s="87" t="s">
        <v>679</v>
      </c>
      <c r="G314" s="49">
        <v>0</v>
      </c>
      <c r="H314" s="49">
        <v>0</v>
      </c>
      <c r="I314" s="72">
        <f t="shared" si="43"/>
        <v>1428.43</v>
      </c>
      <c r="J314" s="72">
        <f t="shared" si="40"/>
        <v>1438.834314607346</v>
      </c>
      <c r="K314" s="72">
        <f t="shared" si="41"/>
        <v>1464.5470670654183</v>
      </c>
      <c r="L314" s="72">
        <f t="shared" si="42"/>
        <v>1506.5463335988909</v>
      </c>
      <c r="N314" s="72">
        <v>0</v>
      </c>
      <c r="O314" s="72">
        <v>0</v>
      </c>
      <c r="P314" s="72">
        <v>0</v>
      </c>
      <c r="Q314" s="72">
        <v>0</v>
      </c>
      <c r="R314" s="45"/>
      <c r="S314" s="85">
        <f t="shared" si="44"/>
        <v>1428.43</v>
      </c>
      <c r="T314" s="85">
        <f t="shared" si="45"/>
        <v>1438.834314607346</v>
      </c>
      <c r="U314" s="85">
        <f t="shared" si="46"/>
        <v>1464.5470670654183</v>
      </c>
      <c r="V314" s="85">
        <f t="shared" si="47"/>
        <v>1506.5463335988909</v>
      </c>
    </row>
    <row r="315" spans="1:22" x14ac:dyDescent="0.25">
      <c r="A315" s="78" t="s">
        <v>581</v>
      </c>
      <c r="B315" s="70" t="s">
        <v>999</v>
      </c>
      <c r="C315" s="86">
        <v>1288.8900000000001</v>
      </c>
      <c r="D315" s="71">
        <v>1288.8900000000001</v>
      </c>
      <c r="E315" s="87" t="s">
        <v>677</v>
      </c>
      <c r="F315" s="87" t="s">
        <v>679</v>
      </c>
      <c r="G315" s="49">
        <v>0</v>
      </c>
      <c r="H315" s="49">
        <v>0</v>
      </c>
      <c r="I315" s="72">
        <f t="shared" si="43"/>
        <v>1288.8900000000001</v>
      </c>
      <c r="J315" s="72">
        <f t="shared" si="40"/>
        <v>1298.2779413441767</v>
      </c>
      <c r="K315" s="72">
        <f t="shared" si="41"/>
        <v>1321.478874897578</v>
      </c>
      <c r="L315" s="72">
        <f t="shared" si="42"/>
        <v>1359.375330896351</v>
      </c>
      <c r="N315" s="72">
        <v>0</v>
      </c>
      <c r="O315" s="72">
        <v>0</v>
      </c>
      <c r="P315" s="72">
        <v>0</v>
      </c>
      <c r="Q315" s="72">
        <v>0</v>
      </c>
      <c r="R315" s="45"/>
      <c r="S315" s="85">
        <f t="shared" si="44"/>
        <v>1288.8900000000001</v>
      </c>
      <c r="T315" s="85">
        <f t="shared" si="45"/>
        <v>1298.2779413441767</v>
      </c>
      <c r="U315" s="85">
        <f t="shared" si="46"/>
        <v>1321.478874897578</v>
      </c>
      <c r="V315" s="85">
        <f t="shared" si="47"/>
        <v>1359.375330896351</v>
      </c>
    </row>
    <row r="316" spans="1:22" x14ac:dyDescent="0.25">
      <c r="A316" s="45" t="s">
        <v>583</v>
      </c>
      <c r="B316" s="45" t="s">
        <v>1000</v>
      </c>
      <c r="C316">
        <v>3343.76</v>
      </c>
      <c r="D316" s="45">
        <v>3343.76</v>
      </c>
      <c r="E316" s="87" t="s">
        <v>677</v>
      </c>
      <c r="F316" s="87" t="s">
        <v>679</v>
      </c>
      <c r="G316" s="49">
        <v>0</v>
      </c>
      <c r="H316" s="49">
        <v>0</v>
      </c>
      <c r="I316" s="72">
        <f t="shared" si="43"/>
        <v>3343.76</v>
      </c>
      <c r="J316" s="72">
        <f t="shared" si="40"/>
        <v>3368.1150828612249</v>
      </c>
      <c r="K316" s="72">
        <f t="shared" si="41"/>
        <v>3428.3051328876204</v>
      </c>
      <c r="L316" s="72">
        <f t="shared" si="42"/>
        <v>3526.6196932538714</v>
      </c>
      <c r="N316" s="72">
        <v>0</v>
      </c>
      <c r="O316" s="72">
        <v>0</v>
      </c>
      <c r="P316" s="72">
        <v>0</v>
      </c>
      <c r="Q316" s="72">
        <v>0</v>
      </c>
      <c r="R316" s="45"/>
      <c r="S316" s="85">
        <f t="shared" si="44"/>
        <v>3343.76</v>
      </c>
      <c r="T316" s="85">
        <f t="shared" si="45"/>
        <v>3368.1150828612249</v>
      </c>
      <c r="U316" s="85">
        <f t="shared" si="46"/>
        <v>3428.3051328876204</v>
      </c>
      <c r="V316" s="85">
        <f t="shared" si="47"/>
        <v>3526.6196932538714</v>
      </c>
    </row>
    <row r="317" spans="1:22" x14ac:dyDescent="0.25">
      <c r="A317" s="45" t="s">
        <v>585</v>
      </c>
      <c r="B317" s="45" t="s">
        <v>1001</v>
      </c>
      <c r="C317">
        <v>5277.67</v>
      </c>
      <c r="D317" s="45">
        <v>5277.67</v>
      </c>
      <c r="E317" s="87" t="s">
        <v>677</v>
      </c>
      <c r="F317" s="87" t="s">
        <v>679</v>
      </c>
      <c r="G317" s="49">
        <v>0</v>
      </c>
      <c r="H317" s="49">
        <v>0</v>
      </c>
      <c r="I317" s="72">
        <f t="shared" si="43"/>
        <v>5277.67</v>
      </c>
      <c r="J317" s="72">
        <f t="shared" si="40"/>
        <v>5316.1111830287464</v>
      </c>
      <c r="K317" s="72">
        <f t="shared" si="41"/>
        <v>5411.1129837927983</v>
      </c>
      <c r="L317" s="72">
        <f t="shared" si="42"/>
        <v>5566.2891345357202</v>
      </c>
      <c r="N317" s="72">
        <v>0</v>
      </c>
      <c r="O317" s="72">
        <v>0</v>
      </c>
      <c r="P317" s="72">
        <v>0</v>
      </c>
      <c r="Q317" s="72">
        <v>0</v>
      </c>
      <c r="R317" s="45"/>
      <c r="S317" s="85">
        <f t="shared" si="44"/>
        <v>5277.67</v>
      </c>
      <c r="T317" s="85">
        <f t="shared" si="45"/>
        <v>5316.1111830287464</v>
      </c>
      <c r="U317" s="85">
        <f t="shared" si="46"/>
        <v>5411.1129837927983</v>
      </c>
      <c r="V317" s="85">
        <f t="shared" si="47"/>
        <v>5566.2891345357202</v>
      </c>
    </row>
    <row r="318" spans="1:22" x14ac:dyDescent="0.25">
      <c r="A318" s="45" t="s">
        <v>587</v>
      </c>
      <c r="B318" s="45" t="s">
        <v>1002</v>
      </c>
      <c r="C318">
        <v>902.41</v>
      </c>
      <c r="D318" s="45">
        <v>902.41</v>
      </c>
      <c r="E318" s="87" t="s">
        <v>677</v>
      </c>
      <c r="F318" s="87" t="s">
        <v>679</v>
      </c>
      <c r="G318" s="49">
        <v>0</v>
      </c>
      <c r="H318" s="49">
        <v>0</v>
      </c>
      <c r="I318" s="72">
        <f t="shared" si="43"/>
        <v>902.41</v>
      </c>
      <c r="J318" s="72">
        <f t="shared" si="40"/>
        <v>908.9829210005496</v>
      </c>
      <c r="K318" s="72">
        <f t="shared" si="41"/>
        <v>925.22694062047435</v>
      </c>
      <c r="L318" s="72">
        <f t="shared" si="42"/>
        <v>951.75995806793139</v>
      </c>
      <c r="N318" s="72">
        <v>0</v>
      </c>
      <c r="O318" s="72">
        <v>0</v>
      </c>
      <c r="P318" s="72">
        <v>0</v>
      </c>
      <c r="Q318" s="72">
        <v>0</v>
      </c>
      <c r="R318" s="45"/>
      <c r="S318" s="85">
        <f t="shared" si="44"/>
        <v>902.41</v>
      </c>
      <c r="T318" s="85">
        <f t="shared" si="45"/>
        <v>908.9829210005496</v>
      </c>
      <c r="U318" s="85">
        <f t="shared" si="46"/>
        <v>925.22694062047435</v>
      </c>
      <c r="V318" s="85">
        <f t="shared" si="47"/>
        <v>951.75995806793139</v>
      </c>
    </row>
  </sheetData>
  <autoFilter ref="A8:X8"/>
  <mergeCells count="2">
    <mergeCell ref="I5:L5"/>
    <mergeCell ref="N5:Q5"/>
  </mergeCells>
  <conditionalFormatting sqref="A5:A31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pane ySplit="1" topLeftCell="A2" activePane="bottomLeft" state="frozen"/>
      <selection activeCell="C3" sqref="C3:D3"/>
      <selection pane="bottomLeft" activeCell="A2" sqref="A2"/>
    </sheetView>
  </sheetViews>
  <sheetFormatPr defaultRowHeight="15" x14ac:dyDescent="0.25"/>
  <cols>
    <col min="2" max="2" width="20.42578125" bestFit="1" customWidth="1"/>
    <col min="3" max="7" width="14.28515625" bestFit="1" customWidth="1"/>
  </cols>
  <sheetData>
    <row r="1" spans="1:7" x14ac:dyDescent="0.25">
      <c r="A1" t="s">
        <v>612</v>
      </c>
      <c r="B1" t="s">
        <v>597</v>
      </c>
      <c r="C1" s="88">
        <v>2019</v>
      </c>
      <c r="D1" s="88">
        <v>2020</v>
      </c>
      <c r="E1" s="88">
        <v>2021</v>
      </c>
      <c r="F1" s="88">
        <v>2022</v>
      </c>
      <c r="G1" s="88">
        <v>2023</v>
      </c>
    </row>
    <row r="2" spans="1:7" x14ac:dyDescent="0.25">
      <c r="A2" t="s">
        <v>649</v>
      </c>
      <c r="B2" t="s">
        <v>650</v>
      </c>
      <c r="C2" s="23">
        <f>SUM(C3:C297)</f>
        <v>2243720589</v>
      </c>
      <c r="D2" s="23">
        <f t="shared" ref="D2:G2" si="0">SUM(D3:D297)</f>
        <v>2261259844</v>
      </c>
      <c r="E2" s="23">
        <f t="shared" si="0"/>
        <v>1649328390</v>
      </c>
      <c r="F2" s="23">
        <f t="shared" si="0"/>
        <v>1447396338</v>
      </c>
      <c r="G2" s="23">
        <f t="shared" si="0"/>
        <v>46158806</v>
      </c>
    </row>
    <row r="3" spans="1:7" x14ac:dyDescent="0.25">
      <c r="A3" t="s">
        <v>136</v>
      </c>
      <c r="B3" t="s">
        <v>137</v>
      </c>
      <c r="C3" s="2">
        <v>5200000</v>
      </c>
      <c r="D3" s="2">
        <v>5200000</v>
      </c>
      <c r="E3" s="2">
        <v>0</v>
      </c>
      <c r="F3" s="2">
        <v>0</v>
      </c>
      <c r="G3" s="2">
        <v>0</v>
      </c>
    </row>
    <row r="4" spans="1:7" x14ac:dyDescent="0.25">
      <c r="A4" t="s">
        <v>265</v>
      </c>
      <c r="B4" t="s">
        <v>266</v>
      </c>
      <c r="C4" s="2">
        <v>683833</v>
      </c>
      <c r="D4" s="2">
        <v>718025</v>
      </c>
      <c r="E4" s="2">
        <v>0</v>
      </c>
      <c r="F4" s="2">
        <v>0</v>
      </c>
      <c r="G4" s="2">
        <v>0</v>
      </c>
    </row>
    <row r="5" spans="1:7" x14ac:dyDescent="0.25">
      <c r="A5" t="s">
        <v>287</v>
      </c>
      <c r="B5" t="s">
        <v>288</v>
      </c>
      <c r="C5" s="2">
        <v>210000</v>
      </c>
      <c r="D5" s="2">
        <v>215000</v>
      </c>
      <c r="E5" s="2">
        <v>0</v>
      </c>
      <c r="F5" s="2">
        <v>0</v>
      </c>
      <c r="G5" s="2">
        <v>0</v>
      </c>
    </row>
    <row r="6" spans="1:7" x14ac:dyDescent="0.25">
      <c r="A6" t="s">
        <v>391</v>
      </c>
      <c r="B6" t="s">
        <v>392</v>
      </c>
      <c r="C6" s="2">
        <v>7623438</v>
      </c>
      <c r="D6" s="2">
        <v>7852141</v>
      </c>
      <c r="E6" s="2">
        <v>8087705</v>
      </c>
      <c r="F6" s="2">
        <v>8330336</v>
      </c>
      <c r="G6" s="2">
        <v>0</v>
      </c>
    </row>
    <row r="7" spans="1:7" x14ac:dyDescent="0.25">
      <c r="A7" t="s">
        <v>415</v>
      </c>
      <c r="B7" t="s">
        <v>416</v>
      </c>
      <c r="C7" s="2">
        <v>14541698</v>
      </c>
      <c r="D7" s="2">
        <v>15123366</v>
      </c>
      <c r="E7" s="2">
        <v>0</v>
      </c>
      <c r="F7" s="2">
        <v>0</v>
      </c>
      <c r="G7" s="2">
        <v>0</v>
      </c>
    </row>
    <row r="8" spans="1:7" x14ac:dyDescent="0.25">
      <c r="A8" t="s">
        <v>12</v>
      </c>
      <c r="B8" t="s">
        <v>13</v>
      </c>
      <c r="C8" s="2">
        <v>652000</v>
      </c>
      <c r="D8" s="2">
        <v>635000</v>
      </c>
      <c r="E8" s="2">
        <v>648000</v>
      </c>
      <c r="F8" s="2">
        <v>0</v>
      </c>
      <c r="G8" s="2">
        <v>0</v>
      </c>
    </row>
    <row r="9" spans="1:7" x14ac:dyDescent="0.25">
      <c r="A9" t="s">
        <v>199</v>
      </c>
      <c r="B9" t="s">
        <v>200</v>
      </c>
      <c r="C9" s="2">
        <v>45400000</v>
      </c>
      <c r="D9" s="2">
        <v>47750000</v>
      </c>
      <c r="E9" s="2">
        <v>0</v>
      </c>
      <c r="F9" s="2">
        <v>0</v>
      </c>
      <c r="G9" s="2">
        <v>0</v>
      </c>
    </row>
    <row r="10" spans="1:7" x14ac:dyDescent="0.25">
      <c r="A10" t="s">
        <v>217</v>
      </c>
      <c r="B10" t="s">
        <v>218</v>
      </c>
      <c r="C10" s="2">
        <v>10600000</v>
      </c>
      <c r="D10" s="2">
        <v>10800000</v>
      </c>
      <c r="E10" s="2">
        <v>11000000</v>
      </c>
      <c r="F10" s="2">
        <v>0</v>
      </c>
      <c r="G10" s="2">
        <v>0</v>
      </c>
    </row>
    <row r="11" spans="1:7" x14ac:dyDescent="0.25">
      <c r="A11" t="s">
        <v>64</v>
      </c>
      <c r="B11" t="s">
        <v>65</v>
      </c>
      <c r="C11" s="2">
        <v>33260000</v>
      </c>
      <c r="D11" s="2">
        <v>34930000</v>
      </c>
      <c r="E11" s="2">
        <v>36670000</v>
      </c>
      <c r="F11" s="2">
        <v>0</v>
      </c>
      <c r="G11" s="2">
        <v>0</v>
      </c>
    </row>
    <row r="12" spans="1:7" x14ac:dyDescent="0.25">
      <c r="A12" t="s">
        <v>194</v>
      </c>
      <c r="B12" t="s">
        <v>195</v>
      </c>
      <c r="C12" s="2">
        <v>68000000</v>
      </c>
      <c r="D12" s="2">
        <v>74000000</v>
      </c>
      <c r="E12" s="2">
        <v>79000000</v>
      </c>
      <c r="F12" s="2">
        <v>83000000</v>
      </c>
      <c r="G12" s="2">
        <v>0</v>
      </c>
    </row>
    <row r="13" spans="1:7" x14ac:dyDescent="0.25">
      <c r="A13" t="s">
        <v>519</v>
      </c>
      <c r="B13" t="s">
        <v>520</v>
      </c>
      <c r="C13" s="2">
        <v>34900000</v>
      </c>
      <c r="D13" s="2">
        <v>35900000</v>
      </c>
      <c r="E13" s="2">
        <v>0</v>
      </c>
      <c r="F13" s="2">
        <v>0</v>
      </c>
      <c r="G13" s="2">
        <v>0</v>
      </c>
    </row>
    <row r="14" spans="1:7" x14ac:dyDescent="0.25">
      <c r="A14" t="s">
        <v>2</v>
      </c>
      <c r="B14" t="s">
        <v>3</v>
      </c>
      <c r="C14" s="2">
        <v>40000</v>
      </c>
      <c r="D14" s="2">
        <v>40000</v>
      </c>
      <c r="E14" s="2">
        <v>0</v>
      </c>
      <c r="F14" s="2">
        <v>0</v>
      </c>
      <c r="G14" s="2">
        <v>0</v>
      </c>
    </row>
    <row r="15" spans="1:7" x14ac:dyDescent="0.25">
      <c r="A15" t="s">
        <v>369</v>
      </c>
      <c r="B15" t="s">
        <v>370</v>
      </c>
      <c r="C15" s="2">
        <v>25500000</v>
      </c>
      <c r="D15" s="2">
        <v>29500000</v>
      </c>
      <c r="E15" s="2">
        <v>34000000</v>
      </c>
      <c r="F15" s="2">
        <v>39000000</v>
      </c>
      <c r="G15" s="2">
        <v>0</v>
      </c>
    </row>
    <row r="16" spans="1:7" x14ac:dyDescent="0.25">
      <c r="A16" t="s">
        <v>239</v>
      </c>
      <c r="B16" t="s">
        <v>240</v>
      </c>
      <c r="C16" s="2">
        <v>300000</v>
      </c>
      <c r="D16" s="2">
        <v>300000</v>
      </c>
      <c r="E16" s="2">
        <v>300000</v>
      </c>
      <c r="F16" s="2">
        <v>0</v>
      </c>
      <c r="G16" s="2">
        <v>0</v>
      </c>
    </row>
    <row r="17" spans="1:7" x14ac:dyDescent="0.25">
      <c r="A17" t="s">
        <v>523</v>
      </c>
      <c r="B17" t="s">
        <v>524</v>
      </c>
      <c r="C17" s="2">
        <v>7340000</v>
      </c>
      <c r="D17" s="2">
        <v>7500000</v>
      </c>
      <c r="E17" s="2">
        <v>0</v>
      </c>
      <c r="F17" s="2">
        <v>0</v>
      </c>
      <c r="G17" s="2">
        <v>0</v>
      </c>
    </row>
    <row r="18" spans="1:7" x14ac:dyDescent="0.25">
      <c r="A18" t="s">
        <v>269</v>
      </c>
      <c r="B18" t="s">
        <v>270</v>
      </c>
      <c r="C18" s="2">
        <v>250000</v>
      </c>
      <c r="D18" s="2">
        <v>250000</v>
      </c>
      <c r="E18" s="2">
        <v>250000</v>
      </c>
      <c r="F18" s="2">
        <v>250000</v>
      </c>
      <c r="G18" s="2">
        <v>0</v>
      </c>
    </row>
    <row r="19" spans="1:7" x14ac:dyDescent="0.25">
      <c r="A19" t="s">
        <v>215</v>
      </c>
      <c r="B19" t="s">
        <v>216</v>
      </c>
      <c r="C19" s="2">
        <v>6652154</v>
      </c>
      <c r="D19" s="2">
        <v>8647800</v>
      </c>
      <c r="E19" s="2">
        <v>0</v>
      </c>
      <c r="F19" s="2">
        <v>0</v>
      </c>
      <c r="G19" s="2">
        <v>0</v>
      </c>
    </row>
    <row r="20" spans="1:7" x14ac:dyDescent="0.25">
      <c r="A20" t="s">
        <v>319</v>
      </c>
      <c r="B20" t="s">
        <v>320</v>
      </c>
      <c r="C20" s="2">
        <v>672176</v>
      </c>
      <c r="D20" s="2">
        <v>672176</v>
      </c>
      <c r="E20" s="2">
        <v>0</v>
      </c>
      <c r="F20" s="2">
        <v>0</v>
      </c>
      <c r="G20" s="2">
        <v>0</v>
      </c>
    </row>
    <row r="21" spans="1:7" x14ac:dyDescent="0.25">
      <c r="A21" t="s">
        <v>86</v>
      </c>
      <c r="B21" t="s">
        <v>87</v>
      </c>
      <c r="C21" s="2">
        <v>285134</v>
      </c>
      <c r="D21" s="2">
        <v>287985</v>
      </c>
      <c r="E21" s="2">
        <v>0</v>
      </c>
      <c r="F21" s="2">
        <v>0</v>
      </c>
      <c r="G21" s="2">
        <v>0</v>
      </c>
    </row>
    <row r="22" spans="1:7" x14ac:dyDescent="0.25">
      <c r="A22" t="s">
        <v>170</v>
      </c>
      <c r="B22" t="s">
        <v>171</v>
      </c>
      <c r="C22" s="2">
        <v>314681</v>
      </c>
      <c r="D22" s="2">
        <v>320975</v>
      </c>
      <c r="E22" s="2">
        <v>0</v>
      </c>
      <c r="F22" s="2">
        <v>0</v>
      </c>
      <c r="G22" s="2">
        <v>0</v>
      </c>
    </row>
    <row r="23" spans="1:7" x14ac:dyDescent="0.25">
      <c r="A23" t="s">
        <v>387</v>
      </c>
      <c r="B23" t="s">
        <v>388</v>
      </c>
      <c r="C23" s="2">
        <v>9100000</v>
      </c>
      <c r="D23" s="2">
        <v>9200000</v>
      </c>
      <c r="E23" s="2">
        <v>0</v>
      </c>
      <c r="F23" s="2">
        <v>0</v>
      </c>
      <c r="G23" s="2">
        <v>0</v>
      </c>
    </row>
    <row r="24" spans="1:7" x14ac:dyDescent="0.25">
      <c r="A24" t="s">
        <v>62</v>
      </c>
      <c r="B24" t="s">
        <v>63</v>
      </c>
      <c r="C24" s="2">
        <v>16583000</v>
      </c>
      <c r="D24" s="2">
        <v>17080000</v>
      </c>
      <c r="E24" s="2">
        <v>17593000</v>
      </c>
      <c r="F24" s="2">
        <v>0</v>
      </c>
      <c r="G24" s="2">
        <v>0</v>
      </c>
    </row>
    <row r="25" spans="1:7" x14ac:dyDescent="0.25">
      <c r="A25" t="s">
        <v>46</v>
      </c>
      <c r="B25" t="s">
        <v>47</v>
      </c>
      <c r="C25" s="2">
        <v>275000</v>
      </c>
      <c r="D25" s="2">
        <v>275000</v>
      </c>
      <c r="E25" s="2">
        <v>0</v>
      </c>
      <c r="F25" s="2">
        <v>0</v>
      </c>
      <c r="G25" s="2">
        <v>0</v>
      </c>
    </row>
    <row r="26" spans="1:7" x14ac:dyDescent="0.25">
      <c r="A26" t="s">
        <v>353</v>
      </c>
      <c r="B26" t="s">
        <v>354</v>
      </c>
      <c r="C26" s="2">
        <v>607000</v>
      </c>
      <c r="D26" s="2">
        <v>619000</v>
      </c>
      <c r="E26" s="2">
        <v>0</v>
      </c>
      <c r="F26" s="2">
        <v>0</v>
      </c>
      <c r="G26" s="2">
        <v>0</v>
      </c>
    </row>
    <row r="27" spans="1:7" x14ac:dyDescent="0.25">
      <c r="A27" t="s">
        <v>36</v>
      </c>
      <c r="B27" t="s">
        <v>37</v>
      </c>
      <c r="C27" s="2">
        <v>3195365</v>
      </c>
      <c r="D27" s="2">
        <v>3227319</v>
      </c>
      <c r="E27" s="2">
        <v>3259592</v>
      </c>
      <c r="F27" s="2">
        <v>0</v>
      </c>
      <c r="G27" s="2">
        <v>0</v>
      </c>
    </row>
    <row r="28" spans="1:7" x14ac:dyDescent="0.25">
      <c r="A28" t="s">
        <v>34</v>
      </c>
      <c r="B28" t="s">
        <v>35</v>
      </c>
      <c r="C28" s="2">
        <v>1462859</v>
      </c>
      <c r="D28" s="2">
        <v>1682288</v>
      </c>
      <c r="E28" s="2">
        <v>0</v>
      </c>
      <c r="F28" s="2">
        <v>0</v>
      </c>
      <c r="G28" s="2">
        <v>0</v>
      </c>
    </row>
    <row r="29" spans="1:7" x14ac:dyDescent="0.25">
      <c r="A29" t="s">
        <v>76</v>
      </c>
      <c r="B29" t="s">
        <v>77</v>
      </c>
      <c r="C29" s="2">
        <v>1455000</v>
      </c>
      <c r="D29" s="2">
        <v>1605000</v>
      </c>
      <c r="E29" s="2">
        <v>0</v>
      </c>
      <c r="F29" s="2">
        <v>0</v>
      </c>
      <c r="G29" s="2">
        <v>0</v>
      </c>
    </row>
    <row r="30" spans="1:7" x14ac:dyDescent="0.25">
      <c r="A30" t="s">
        <v>241</v>
      </c>
      <c r="B30" t="s">
        <v>242</v>
      </c>
      <c r="C30" s="2">
        <v>225000</v>
      </c>
      <c r="D30" s="2">
        <v>225000</v>
      </c>
      <c r="E30" s="2">
        <v>0</v>
      </c>
      <c r="F30" s="2">
        <v>0</v>
      </c>
      <c r="G30" s="2">
        <v>0</v>
      </c>
    </row>
    <row r="31" spans="1:7" x14ac:dyDescent="0.25">
      <c r="A31" t="s">
        <v>221</v>
      </c>
      <c r="B31" t="s">
        <v>222</v>
      </c>
      <c r="C31" s="2">
        <v>22900000</v>
      </c>
      <c r="D31" s="2">
        <v>18000000</v>
      </c>
      <c r="E31" s="2">
        <v>18000000</v>
      </c>
      <c r="F31" s="2">
        <v>18000000</v>
      </c>
      <c r="G31" s="2">
        <v>0</v>
      </c>
    </row>
    <row r="32" spans="1:7" x14ac:dyDescent="0.25">
      <c r="A32" t="s">
        <v>447</v>
      </c>
      <c r="B32" t="s">
        <v>448</v>
      </c>
      <c r="C32" s="2">
        <v>13646750</v>
      </c>
      <c r="D32" s="2">
        <v>14738500</v>
      </c>
      <c r="E32" s="2">
        <v>15915500</v>
      </c>
      <c r="F32" s="2">
        <v>0</v>
      </c>
      <c r="G32" s="2">
        <v>0</v>
      </c>
    </row>
    <row r="33" spans="1:7" x14ac:dyDescent="0.25">
      <c r="A33" t="s">
        <v>281</v>
      </c>
      <c r="B33" t="s">
        <v>282</v>
      </c>
      <c r="C33" s="2">
        <v>3300000</v>
      </c>
      <c r="D33" s="2">
        <v>3500000</v>
      </c>
      <c r="E33" s="2">
        <v>0</v>
      </c>
      <c r="F33" s="2">
        <v>0</v>
      </c>
      <c r="G33" s="2">
        <v>0</v>
      </c>
    </row>
    <row r="34" spans="1:7" x14ac:dyDescent="0.25">
      <c r="A34" t="s">
        <v>277</v>
      </c>
      <c r="B34" t="s">
        <v>278</v>
      </c>
      <c r="C34" s="2">
        <v>5000000</v>
      </c>
      <c r="D34" s="2">
        <v>5100000</v>
      </c>
      <c r="E34" s="2">
        <v>0</v>
      </c>
      <c r="F34" s="2">
        <v>0</v>
      </c>
      <c r="G34" s="2">
        <v>0</v>
      </c>
    </row>
    <row r="35" spans="1:7" x14ac:dyDescent="0.25">
      <c r="A35" t="s">
        <v>451</v>
      </c>
      <c r="B35" t="s">
        <v>452</v>
      </c>
      <c r="C35" s="2">
        <v>5800000</v>
      </c>
      <c r="D35" s="2">
        <v>6400000</v>
      </c>
      <c r="E35" s="2">
        <v>7000000</v>
      </c>
      <c r="F35" s="2">
        <v>0</v>
      </c>
      <c r="G35" s="2">
        <v>0</v>
      </c>
    </row>
    <row r="36" spans="1:7" x14ac:dyDescent="0.25">
      <c r="A36" t="s">
        <v>465</v>
      </c>
      <c r="B36" t="s">
        <v>466</v>
      </c>
      <c r="C36" s="2">
        <v>1000000</v>
      </c>
      <c r="D36" s="2">
        <v>1000000</v>
      </c>
      <c r="E36" s="2">
        <v>1000000</v>
      </c>
      <c r="F36" s="2">
        <v>0</v>
      </c>
      <c r="G36" s="2">
        <v>0</v>
      </c>
    </row>
    <row r="37" spans="1:7" x14ac:dyDescent="0.25">
      <c r="A37" t="s">
        <v>174</v>
      </c>
      <c r="B37" t="s">
        <v>175</v>
      </c>
      <c r="C37" s="2">
        <v>3595000</v>
      </c>
      <c r="D37" s="2">
        <v>3775000</v>
      </c>
      <c r="E37" s="2">
        <v>3965000</v>
      </c>
      <c r="F37" s="2">
        <v>0</v>
      </c>
      <c r="G37" s="2">
        <v>0</v>
      </c>
    </row>
    <row r="38" spans="1:7" x14ac:dyDescent="0.25">
      <c r="A38" t="s">
        <v>10</v>
      </c>
      <c r="B38" t="s">
        <v>11</v>
      </c>
      <c r="C38" s="2">
        <v>2337122</v>
      </c>
      <c r="D38" s="2">
        <v>2570834</v>
      </c>
      <c r="E38" s="2">
        <v>2827917</v>
      </c>
      <c r="F38" s="2">
        <v>3110709</v>
      </c>
      <c r="G38" s="2">
        <v>0</v>
      </c>
    </row>
    <row r="39" spans="1:7" x14ac:dyDescent="0.25">
      <c r="A39" t="s">
        <v>235</v>
      </c>
      <c r="B39" t="s">
        <v>236</v>
      </c>
      <c r="C39" s="2">
        <v>2200000</v>
      </c>
      <c r="D39" s="2">
        <v>2200000</v>
      </c>
      <c r="E39" s="2">
        <v>0</v>
      </c>
      <c r="F39" s="2">
        <v>0</v>
      </c>
      <c r="G39" s="2">
        <v>0</v>
      </c>
    </row>
    <row r="40" spans="1:7" x14ac:dyDescent="0.25">
      <c r="A40" t="s">
        <v>363</v>
      </c>
      <c r="B40" t="s">
        <v>364</v>
      </c>
      <c r="C40" s="2">
        <v>23500000</v>
      </c>
      <c r="D40" s="2">
        <v>23500000</v>
      </c>
      <c r="E40" s="2">
        <v>0</v>
      </c>
      <c r="F40" s="2">
        <v>0</v>
      </c>
      <c r="G40" s="2">
        <v>0</v>
      </c>
    </row>
    <row r="41" spans="1:7" x14ac:dyDescent="0.25">
      <c r="A41" t="s">
        <v>541</v>
      </c>
      <c r="B41" t="s">
        <v>542</v>
      </c>
      <c r="C41" s="2">
        <v>750000</v>
      </c>
      <c r="D41" s="2">
        <v>750000</v>
      </c>
      <c r="E41" s="2">
        <v>0</v>
      </c>
      <c r="F41" s="2">
        <v>0</v>
      </c>
      <c r="G41" s="2">
        <v>0</v>
      </c>
    </row>
    <row r="42" spans="1:7" x14ac:dyDescent="0.25">
      <c r="A42" t="s">
        <v>509</v>
      </c>
      <c r="B42" t="s">
        <v>510</v>
      </c>
      <c r="C42" s="2">
        <v>2300000</v>
      </c>
      <c r="D42" s="2">
        <v>2450000</v>
      </c>
      <c r="E42" s="2">
        <v>2600000</v>
      </c>
      <c r="F42" s="2">
        <v>2750000</v>
      </c>
      <c r="G42" s="2">
        <v>0</v>
      </c>
    </row>
    <row r="43" spans="1:7" x14ac:dyDescent="0.25">
      <c r="A43" t="s">
        <v>549</v>
      </c>
      <c r="B43" t="s">
        <v>550</v>
      </c>
      <c r="C43" s="2">
        <v>496935</v>
      </c>
      <c r="D43" s="2">
        <v>375000</v>
      </c>
      <c r="E43" s="2">
        <v>0</v>
      </c>
      <c r="F43" s="2">
        <v>0</v>
      </c>
      <c r="G43" s="2">
        <v>0</v>
      </c>
    </row>
    <row r="44" spans="1:7" x14ac:dyDescent="0.25">
      <c r="A44" t="s">
        <v>479</v>
      </c>
      <c r="B44" t="s">
        <v>480</v>
      </c>
      <c r="C44" s="2">
        <v>125000</v>
      </c>
      <c r="D44" s="2">
        <v>125000</v>
      </c>
      <c r="E44" s="2">
        <v>0</v>
      </c>
      <c r="F44" s="2">
        <v>0</v>
      </c>
      <c r="G44" s="2">
        <v>0</v>
      </c>
    </row>
    <row r="45" spans="1:7" x14ac:dyDescent="0.25">
      <c r="A45" t="s">
        <v>513</v>
      </c>
      <c r="B45" t="s">
        <v>514</v>
      </c>
      <c r="C45" s="2">
        <v>2300000</v>
      </c>
      <c r="D45" s="2">
        <v>2375000</v>
      </c>
      <c r="E45" s="2">
        <v>2500000</v>
      </c>
      <c r="F45" s="2">
        <v>2525000</v>
      </c>
      <c r="G45" s="2">
        <v>0</v>
      </c>
    </row>
    <row r="46" spans="1:7" x14ac:dyDescent="0.25">
      <c r="A46" t="s">
        <v>471</v>
      </c>
      <c r="B46" t="s">
        <v>472</v>
      </c>
      <c r="C46" s="2">
        <v>1590688</v>
      </c>
      <c r="D46" s="2">
        <v>1622502</v>
      </c>
      <c r="E46" s="2">
        <v>1687402</v>
      </c>
      <c r="F46" s="2">
        <v>1738024</v>
      </c>
      <c r="G46" s="2">
        <v>0</v>
      </c>
    </row>
    <row r="47" spans="1:7" x14ac:dyDescent="0.25">
      <c r="A47" t="s">
        <v>385</v>
      </c>
      <c r="B47" t="s">
        <v>386</v>
      </c>
      <c r="C47" s="2">
        <v>1806509</v>
      </c>
      <c r="D47" s="2">
        <v>1500000</v>
      </c>
      <c r="E47" s="2">
        <v>1500000</v>
      </c>
      <c r="F47" s="2">
        <v>0</v>
      </c>
      <c r="G47" s="2">
        <v>0</v>
      </c>
    </row>
    <row r="48" spans="1:7" x14ac:dyDescent="0.25">
      <c r="A48" t="s">
        <v>395</v>
      </c>
      <c r="B48" t="s">
        <v>396</v>
      </c>
      <c r="C48" s="2">
        <v>877000</v>
      </c>
      <c r="D48" s="2">
        <v>965000</v>
      </c>
      <c r="E48" s="2">
        <v>0</v>
      </c>
      <c r="F48" s="2">
        <v>0</v>
      </c>
      <c r="G48" s="2">
        <v>0</v>
      </c>
    </row>
    <row r="49" spans="1:7" x14ac:dyDescent="0.25">
      <c r="A49" t="s">
        <v>152</v>
      </c>
      <c r="B49" t="s">
        <v>153</v>
      </c>
      <c r="C49" s="2">
        <v>820000</v>
      </c>
      <c r="D49" s="2">
        <v>820000</v>
      </c>
      <c r="E49" s="2">
        <v>0</v>
      </c>
      <c r="F49" s="2">
        <v>0</v>
      </c>
      <c r="G49" s="2">
        <v>0</v>
      </c>
    </row>
    <row r="50" spans="1:7" x14ac:dyDescent="0.25">
      <c r="A50" t="s">
        <v>122</v>
      </c>
      <c r="B50" t="s">
        <v>123</v>
      </c>
      <c r="C50" s="2">
        <v>505924</v>
      </c>
      <c r="D50" s="2">
        <v>505924</v>
      </c>
      <c r="E50" s="2">
        <v>0</v>
      </c>
      <c r="F50" s="2">
        <v>0</v>
      </c>
      <c r="G50" s="2">
        <v>0</v>
      </c>
    </row>
    <row r="51" spans="1:7" x14ac:dyDescent="0.25">
      <c r="A51" t="s">
        <v>164</v>
      </c>
      <c r="B51" t="s">
        <v>165</v>
      </c>
      <c r="C51" s="2">
        <v>2440000</v>
      </c>
      <c r="D51" s="2">
        <v>2440000</v>
      </c>
      <c r="E51" s="2">
        <v>2440000</v>
      </c>
      <c r="F51" s="2">
        <v>2440000</v>
      </c>
      <c r="G51" s="2">
        <v>0</v>
      </c>
    </row>
    <row r="52" spans="1:7" x14ac:dyDescent="0.25">
      <c r="A52" t="s">
        <v>42</v>
      </c>
      <c r="B52" t="s">
        <v>43</v>
      </c>
      <c r="C52" s="2">
        <v>520000</v>
      </c>
      <c r="D52" s="2">
        <v>520000</v>
      </c>
      <c r="E52" s="2">
        <v>0</v>
      </c>
      <c r="F52" s="2">
        <v>0</v>
      </c>
      <c r="G52" s="2">
        <v>0</v>
      </c>
    </row>
    <row r="53" spans="1:7" x14ac:dyDescent="0.25">
      <c r="A53" t="s">
        <v>289</v>
      </c>
      <c r="B53" t="s">
        <v>290</v>
      </c>
      <c r="C53" s="2">
        <v>275000</v>
      </c>
      <c r="D53" s="2">
        <v>275000</v>
      </c>
      <c r="E53" s="2">
        <v>0</v>
      </c>
      <c r="F53" s="2">
        <v>0</v>
      </c>
      <c r="G53" s="2">
        <v>0</v>
      </c>
    </row>
    <row r="54" spans="1:7" x14ac:dyDescent="0.25">
      <c r="A54" t="s">
        <v>98</v>
      </c>
      <c r="B54" t="s">
        <v>99</v>
      </c>
      <c r="C54" s="2">
        <v>185000</v>
      </c>
      <c r="D54" s="2">
        <v>190000</v>
      </c>
      <c r="E54" s="2">
        <v>195000</v>
      </c>
      <c r="F54" s="2">
        <v>200000</v>
      </c>
      <c r="G54" s="2">
        <v>0</v>
      </c>
    </row>
    <row r="55" spans="1:7" x14ac:dyDescent="0.25">
      <c r="A55" t="s">
        <v>343</v>
      </c>
      <c r="B55" t="s">
        <v>344</v>
      </c>
      <c r="C55" s="2">
        <v>425000</v>
      </c>
      <c r="D55" s="2">
        <v>425000</v>
      </c>
      <c r="E55" s="2">
        <v>0</v>
      </c>
      <c r="F55" s="2">
        <v>0</v>
      </c>
      <c r="G55" s="2">
        <v>0</v>
      </c>
    </row>
    <row r="56" spans="1:7" x14ac:dyDescent="0.25">
      <c r="A56" t="s">
        <v>225</v>
      </c>
      <c r="B56" t="s">
        <v>226</v>
      </c>
      <c r="C56" s="2">
        <v>125000</v>
      </c>
      <c r="D56" s="2">
        <v>125000</v>
      </c>
      <c r="E56" s="2">
        <v>0</v>
      </c>
      <c r="F56" s="2">
        <v>0</v>
      </c>
      <c r="G56" s="2">
        <v>0</v>
      </c>
    </row>
    <row r="57" spans="1:7" x14ac:dyDescent="0.25">
      <c r="A57" t="s">
        <v>429</v>
      </c>
      <c r="B57" t="s">
        <v>430</v>
      </c>
      <c r="C57" s="2">
        <v>520596</v>
      </c>
      <c r="D57" s="2">
        <v>520596</v>
      </c>
      <c r="E57" s="2">
        <v>520596</v>
      </c>
      <c r="F57" s="2">
        <v>520596</v>
      </c>
      <c r="G57" s="2">
        <v>0</v>
      </c>
    </row>
    <row r="58" spans="1:7" x14ac:dyDescent="0.25">
      <c r="A58" t="s">
        <v>297</v>
      </c>
      <c r="B58" t="s">
        <v>298</v>
      </c>
      <c r="C58" s="2">
        <v>1109000</v>
      </c>
      <c r="D58" s="2">
        <v>1131000</v>
      </c>
      <c r="E58" s="2">
        <v>0</v>
      </c>
      <c r="F58" s="2">
        <v>0</v>
      </c>
      <c r="G58" s="2">
        <v>0</v>
      </c>
    </row>
    <row r="59" spans="1:7" x14ac:dyDescent="0.25">
      <c r="A59" t="s">
        <v>68</v>
      </c>
      <c r="B59" t="s">
        <v>69</v>
      </c>
      <c r="C59" s="2">
        <v>1460000</v>
      </c>
      <c r="D59" s="2">
        <v>1460000</v>
      </c>
      <c r="E59" s="2">
        <v>0</v>
      </c>
      <c r="F59" s="2">
        <v>0</v>
      </c>
      <c r="G59" s="2">
        <v>0</v>
      </c>
    </row>
    <row r="60" spans="1:7" x14ac:dyDescent="0.25">
      <c r="A60" t="s">
        <v>459</v>
      </c>
      <c r="B60" t="s">
        <v>460</v>
      </c>
      <c r="C60" s="2">
        <v>2000000</v>
      </c>
      <c r="D60" s="2">
        <v>2000000</v>
      </c>
      <c r="E60" s="2">
        <v>2000000</v>
      </c>
      <c r="F60" s="2">
        <v>0</v>
      </c>
      <c r="G60" s="2">
        <v>0</v>
      </c>
    </row>
    <row r="61" spans="1:7" x14ac:dyDescent="0.25">
      <c r="A61" t="s">
        <v>359</v>
      </c>
      <c r="B61" t="s">
        <v>360</v>
      </c>
      <c r="C61" s="2">
        <v>6650000</v>
      </c>
      <c r="D61" s="2">
        <v>7250000</v>
      </c>
      <c r="E61" s="2">
        <v>0</v>
      </c>
      <c r="F61" s="2">
        <v>0</v>
      </c>
      <c r="G61" s="2">
        <v>0</v>
      </c>
    </row>
    <row r="62" spans="1:7" x14ac:dyDescent="0.25">
      <c r="A62" t="s">
        <v>505</v>
      </c>
      <c r="B62" t="s">
        <v>506</v>
      </c>
      <c r="C62" s="2">
        <v>230730</v>
      </c>
      <c r="D62" s="2">
        <v>230730</v>
      </c>
      <c r="E62" s="2">
        <v>0</v>
      </c>
      <c r="F62" s="2">
        <v>0</v>
      </c>
      <c r="G62" s="2">
        <v>0</v>
      </c>
    </row>
    <row r="63" spans="1:7" x14ac:dyDescent="0.25">
      <c r="A63" t="s">
        <v>453</v>
      </c>
      <c r="B63" t="s">
        <v>454</v>
      </c>
      <c r="C63" s="2">
        <v>13000000</v>
      </c>
      <c r="D63" s="2">
        <v>13400000</v>
      </c>
      <c r="E63" s="2">
        <v>0</v>
      </c>
      <c r="F63" s="2">
        <v>0</v>
      </c>
      <c r="G63" s="2">
        <v>0</v>
      </c>
    </row>
    <row r="64" spans="1:7" x14ac:dyDescent="0.25">
      <c r="A64" t="s">
        <v>565</v>
      </c>
      <c r="B64" t="s">
        <v>566</v>
      </c>
      <c r="C64" s="2">
        <v>3462000</v>
      </c>
      <c r="D64" s="2">
        <v>3602000</v>
      </c>
      <c r="E64" s="2">
        <v>3746000</v>
      </c>
      <c r="F64" s="2">
        <v>0</v>
      </c>
      <c r="G64" s="2">
        <v>0</v>
      </c>
    </row>
    <row r="65" spans="1:7" x14ac:dyDescent="0.25">
      <c r="A65" t="s">
        <v>90</v>
      </c>
      <c r="B65" t="s">
        <v>91</v>
      </c>
      <c r="C65" s="2">
        <v>9919034</v>
      </c>
      <c r="D65" s="2">
        <v>10216605</v>
      </c>
      <c r="E65" s="2">
        <v>10523103</v>
      </c>
      <c r="F65" s="2">
        <v>0</v>
      </c>
      <c r="G65" s="2">
        <v>0</v>
      </c>
    </row>
    <row r="66" spans="1:7" x14ac:dyDescent="0.25">
      <c r="A66" t="s">
        <v>227</v>
      </c>
      <c r="B66" t="s">
        <v>228</v>
      </c>
      <c r="C66" s="2">
        <v>495000</v>
      </c>
      <c r="D66" s="2">
        <v>495000</v>
      </c>
      <c r="E66" s="2">
        <v>495000</v>
      </c>
      <c r="F66" s="2">
        <v>495000</v>
      </c>
      <c r="G66" s="2">
        <v>0</v>
      </c>
    </row>
    <row r="67" spans="1:7" x14ac:dyDescent="0.25">
      <c r="A67" t="s">
        <v>371</v>
      </c>
      <c r="B67" t="s">
        <v>372</v>
      </c>
      <c r="C67" s="2">
        <v>3695438</v>
      </c>
      <c r="D67" s="2">
        <v>3898688</v>
      </c>
      <c r="E67" s="2">
        <v>0</v>
      </c>
      <c r="F67" s="2">
        <v>0</v>
      </c>
      <c r="G67" s="2">
        <v>0</v>
      </c>
    </row>
    <row r="68" spans="1:7" x14ac:dyDescent="0.25">
      <c r="A68" t="s">
        <v>413</v>
      </c>
      <c r="B68" t="s">
        <v>414</v>
      </c>
      <c r="C68" s="2">
        <v>49000000</v>
      </c>
      <c r="D68" s="2">
        <v>57000000</v>
      </c>
      <c r="E68" s="2">
        <v>66500000</v>
      </c>
      <c r="F68" s="2">
        <v>78500000</v>
      </c>
      <c r="G68" s="2">
        <v>0</v>
      </c>
    </row>
    <row r="69" spans="1:7" x14ac:dyDescent="0.25">
      <c r="A69" t="s">
        <v>231</v>
      </c>
      <c r="B69" t="s">
        <v>232</v>
      </c>
      <c r="C69" s="2">
        <v>4512578</v>
      </c>
      <c r="D69" s="2">
        <v>4625392</v>
      </c>
      <c r="E69" s="2">
        <v>4741027</v>
      </c>
      <c r="F69" s="2">
        <v>4859552</v>
      </c>
      <c r="G69" s="2">
        <v>0</v>
      </c>
    </row>
    <row r="70" spans="1:7" x14ac:dyDescent="0.25">
      <c r="A70" t="s">
        <v>146</v>
      </c>
      <c r="B70" t="s">
        <v>147</v>
      </c>
      <c r="C70" s="2">
        <v>2514435</v>
      </c>
      <c r="D70" s="2">
        <v>2514435</v>
      </c>
      <c r="E70" s="2">
        <v>0</v>
      </c>
      <c r="F70" s="2">
        <v>0</v>
      </c>
      <c r="G70" s="2">
        <v>0</v>
      </c>
    </row>
    <row r="71" spans="1:7" x14ac:dyDescent="0.25">
      <c r="A71" t="s">
        <v>551</v>
      </c>
      <c r="B71" t="s">
        <v>552</v>
      </c>
      <c r="C71" s="2">
        <v>370000</v>
      </c>
      <c r="D71" s="2">
        <v>370000</v>
      </c>
      <c r="E71" s="2">
        <v>0</v>
      </c>
      <c r="F71" s="2">
        <v>0</v>
      </c>
      <c r="G71" s="2">
        <v>0</v>
      </c>
    </row>
    <row r="72" spans="1:7" x14ac:dyDescent="0.25">
      <c r="A72" t="s">
        <v>30</v>
      </c>
      <c r="B72" t="s">
        <v>31</v>
      </c>
      <c r="C72" s="2">
        <v>650000</v>
      </c>
      <c r="D72" s="2">
        <v>650000</v>
      </c>
      <c r="E72" s="2">
        <v>0</v>
      </c>
      <c r="F72" s="2">
        <v>0</v>
      </c>
      <c r="G72" s="2">
        <v>0</v>
      </c>
    </row>
    <row r="73" spans="1:7" x14ac:dyDescent="0.25">
      <c r="A73" t="s">
        <v>182</v>
      </c>
      <c r="B73" t="s">
        <v>183</v>
      </c>
      <c r="C73" s="2">
        <v>6320160</v>
      </c>
      <c r="D73" s="2">
        <v>7268164</v>
      </c>
      <c r="E73" s="2">
        <v>8358411</v>
      </c>
      <c r="F73" s="2">
        <v>9612173</v>
      </c>
      <c r="G73" s="2">
        <v>0</v>
      </c>
    </row>
    <row r="74" spans="1:7" x14ac:dyDescent="0.25">
      <c r="A74" t="s">
        <v>130</v>
      </c>
      <c r="B74" t="s">
        <v>131</v>
      </c>
      <c r="C74" s="2">
        <v>4006060</v>
      </c>
      <c r="D74" s="2">
        <v>1540000</v>
      </c>
      <c r="E74" s="2">
        <v>1694000</v>
      </c>
      <c r="F74" s="2">
        <v>0</v>
      </c>
      <c r="G74" s="2">
        <v>0</v>
      </c>
    </row>
    <row r="75" spans="1:7" x14ac:dyDescent="0.25">
      <c r="A75" t="s">
        <v>259</v>
      </c>
      <c r="B75" t="s">
        <v>260</v>
      </c>
      <c r="C75" s="2">
        <v>190000</v>
      </c>
      <c r="D75" s="2">
        <v>190000</v>
      </c>
      <c r="E75" s="2">
        <v>190000</v>
      </c>
      <c r="F75" s="2">
        <v>0</v>
      </c>
      <c r="G75" s="2">
        <v>0</v>
      </c>
    </row>
    <row r="76" spans="1:7" x14ac:dyDescent="0.25">
      <c r="A76" t="s">
        <v>407</v>
      </c>
      <c r="B76" t="s">
        <v>408</v>
      </c>
      <c r="C76" s="2">
        <v>44220000</v>
      </c>
      <c r="D76" s="2">
        <v>45320000</v>
      </c>
      <c r="E76" s="2">
        <v>48880000</v>
      </c>
      <c r="F76" s="2">
        <v>53250000</v>
      </c>
      <c r="G76" s="2">
        <v>0</v>
      </c>
    </row>
    <row r="77" spans="1:7" x14ac:dyDescent="0.25">
      <c r="A77" t="s">
        <v>60</v>
      </c>
      <c r="B77" t="s">
        <v>61</v>
      </c>
      <c r="C77" s="2">
        <v>54097000</v>
      </c>
      <c r="D77" s="2">
        <v>31950000</v>
      </c>
      <c r="E77" s="2">
        <v>35300000</v>
      </c>
      <c r="F77" s="2">
        <v>38650000</v>
      </c>
      <c r="G77" s="2">
        <v>0</v>
      </c>
    </row>
    <row r="78" spans="1:7" x14ac:dyDescent="0.25">
      <c r="A78" t="s">
        <v>477</v>
      </c>
      <c r="B78" t="s">
        <v>478</v>
      </c>
      <c r="C78" s="2">
        <v>30000</v>
      </c>
      <c r="D78" s="2">
        <v>30000</v>
      </c>
      <c r="E78" s="2">
        <v>30000</v>
      </c>
      <c r="F78" s="2">
        <v>30000</v>
      </c>
      <c r="G78" s="2">
        <v>30000</v>
      </c>
    </row>
    <row r="79" spans="1:7" x14ac:dyDescent="0.25">
      <c r="A79" t="s">
        <v>180</v>
      </c>
      <c r="B79" t="s">
        <v>181</v>
      </c>
      <c r="C79" s="2">
        <v>33000000</v>
      </c>
      <c r="D79" s="2">
        <v>33000000</v>
      </c>
      <c r="E79" s="2">
        <v>33000000</v>
      </c>
      <c r="F79" s="2">
        <v>33000000</v>
      </c>
      <c r="G79" s="2">
        <v>0</v>
      </c>
    </row>
    <row r="80" spans="1:7" x14ac:dyDescent="0.25">
      <c r="A80" t="s">
        <v>521</v>
      </c>
      <c r="B80" t="s">
        <v>522</v>
      </c>
      <c r="C80" s="2">
        <v>15060000</v>
      </c>
      <c r="D80" s="2">
        <v>15360000</v>
      </c>
      <c r="E80" s="2">
        <v>0</v>
      </c>
      <c r="F80" s="2">
        <v>0</v>
      </c>
      <c r="G80" s="2">
        <v>0</v>
      </c>
    </row>
    <row r="81" spans="1:7" x14ac:dyDescent="0.25">
      <c r="A81" t="s">
        <v>375</v>
      </c>
      <c r="B81" t="s">
        <v>376</v>
      </c>
      <c r="C81" s="2">
        <v>9600000</v>
      </c>
      <c r="D81" s="2">
        <v>9700000</v>
      </c>
      <c r="E81" s="2">
        <v>9800000</v>
      </c>
      <c r="F81" s="2">
        <v>9900000</v>
      </c>
      <c r="G81" s="2">
        <v>0</v>
      </c>
    </row>
    <row r="82" spans="1:7" x14ac:dyDescent="0.25">
      <c r="A82" t="s">
        <v>20</v>
      </c>
      <c r="B82" t="s">
        <v>21</v>
      </c>
      <c r="C82" s="2">
        <v>1000000</v>
      </c>
      <c r="D82" s="2">
        <v>1000000</v>
      </c>
      <c r="E82" s="2">
        <v>0</v>
      </c>
      <c r="F82" s="2">
        <v>0</v>
      </c>
      <c r="G82" s="2">
        <v>0</v>
      </c>
    </row>
    <row r="83" spans="1:7" x14ac:dyDescent="0.25">
      <c r="A83" t="s">
        <v>367</v>
      </c>
      <c r="B83" t="s">
        <v>368</v>
      </c>
      <c r="C83" s="2">
        <v>19000000</v>
      </c>
      <c r="D83" s="2">
        <v>20000000</v>
      </c>
      <c r="E83" s="2">
        <v>21000000</v>
      </c>
      <c r="F83" s="2">
        <v>22000000</v>
      </c>
      <c r="G83" s="2">
        <v>0</v>
      </c>
    </row>
    <row r="84" spans="1:7" x14ac:dyDescent="0.25">
      <c r="A84" t="s">
        <v>449</v>
      </c>
      <c r="B84" t="s">
        <v>450</v>
      </c>
      <c r="C84" s="2">
        <v>997304</v>
      </c>
      <c r="D84" s="2">
        <v>1097035</v>
      </c>
      <c r="E84" s="2">
        <v>1206738</v>
      </c>
      <c r="F84" s="2">
        <v>0</v>
      </c>
      <c r="G84" s="2">
        <v>0</v>
      </c>
    </row>
    <row r="85" spans="1:7" x14ac:dyDescent="0.25">
      <c r="A85" t="s">
        <v>545</v>
      </c>
      <c r="B85" t="s">
        <v>546</v>
      </c>
      <c r="C85" s="2">
        <v>165000</v>
      </c>
      <c r="D85" s="2">
        <v>165000</v>
      </c>
      <c r="E85" s="2">
        <v>0</v>
      </c>
      <c r="F85" s="2">
        <v>0</v>
      </c>
      <c r="G85" s="2">
        <v>0</v>
      </c>
    </row>
    <row r="86" spans="1:7" x14ac:dyDescent="0.25">
      <c r="A86" t="s">
        <v>245</v>
      </c>
      <c r="B86" t="s">
        <v>246</v>
      </c>
      <c r="C86" s="2">
        <v>110000</v>
      </c>
      <c r="D86" s="2">
        <v>110000</v>
      </c>
      <c r="E86" s="2">
        <v>0</v>
      </c>
      <c r="F86" s="2">
        <v>0</v>
      </c>
      <c r="G86" s="2">
        <v>0</v>
      </c>
    </row>
    <row r="87" spans="1:7" x14ac:dyDescent="0.25">
      <c r="A87" t="s">
        <v>251</v>
      </c>
      <c r="B87" t="s">
        <v>252</v>
      </c>
      <c r="C87" s="2">
        <v>1943620</v>
      </c>
      <c r="D87" s="2">
        <v>1943620</v>
      </c>
      <c r="E87" s="2">
        <v>0</v>
      </c>
      <c r="F87" s="2">
        <v>0</v>
      </c>
      <c r="G87" s="2">
        <v>0</v>
      </c>
    </row>
    <row r="88" spans="1:7" x14ac:dyDescent="0.25">
      <c r="A88" t="s">
        <v>134</v>
      </c>
      <c r="B88" t="s">
        <v>135</v>
      </c>
      <c r="C88" s="2">
        <v>1130000</v>
      </c>
      <c r="D88" s="2">
        <v>475000</v>
      </c>
      <c r="E88" s="2">
        <v>503500</v>
      </c>
      <c r="F88" s="2">
        <v>533710</v>
      </c>
      <c r="G88" s="2">
        <v>0</v>
      </c>
    </row>
    <row r="89" spans="1:7" x14ac:dyDescent="0.25">
      <c r="A89" t="s">
        <v>571</v>
      </c>
      <c r="B89" t="s">
        <v>572</v>
      </c>
      <c r="C89" s="2">
        <v>1660000</v>
      </c>
      <c r="D89" s="2">
        <v>1725000</v>
      </c>
      <c r="E89" s="2">
        <v>1800000</v>
      </c>
      <c r="F89" s="2">
        <v>1850000</v>
      </c>
      <c r="G89" s="2">
        <v>0</v>
      </c>
    </row>
    <row r="90" spans="1:7" x14ac:dyDescent="0.25">
      <c r="A90" t="s">
        <v>579</v>
      </c>
      <c r="B90" t="s">
        <v>580</v>
      </c>
      <c r="C90" s="2">
        <v>626000</v>
      </c>
      <c r="D90" s="2">
        <v>626000</v>
      </c>
      <c r="E90" s="2">
        <v>626000</v>
      </c>
      <c r="F90" s="2">
        <v>0</v>
      </c>
      <c r="G90" s="2">
        <v>0</v>
      </c>
    </row>
    <row r="91" spans="1:7" x14ac:dyDescent="0.25">
      <c r="A91" t="s">
        <v>431</v>
      </c>
      <c r="B91" t="s">
        <v>432</v>
      </c>
      <c r="C91" s="2">
        <v>4449366</v>
      </c>
      <c r="D91" s="2">
        <v>4449366</v>
      </c>
      <c r="E91" s="2">
        <v>4449366</v>
      </c>
      <c r="F91" s="2">
        <v>4449366</v>
      </c>
      <c r="G91" s="2">
        <v>0</v>
      </c>
    </row>
    <row r="92" spans="1:7" x14ac:dyDescent="0.25">
      <c r="A92" t="s">
        <v>301</v>
      </c>
      <c r="B92" t="s">
        <v>302</v>
      </c>
      <c r="C92" s="2">
        <v>736752</v>
      </c>
      <c r="D92" s="2">
        <v>751487</v>
      </c>
      <c r="E92" s="2">
        <v>0</v>
      </c>
      <c r="F92" s="2">
        <v>0</v>
      </c>
      <c r="G92" s="2">
        <v>0</v>
      </c>
    </row>
    <row r="93" spans="1:7" x14ac:dyDescent="0.25">
      <c r="A93" t="s">
        <v>439</v>
      </c>
      <c r="B93" t="s">
        <v>440</v>
      </c>
      <c r="C93" s="2">
        <v>185000</v>
      </c>
      <c r="D93" s="2">
        <v>200000</v>
      </c>
      <c r="E93" s="2">
        <v>215000</v>
      </c>
      <c r="F93" s="2">
        <v>0</v>
      </c>
      <c r="G93" s="2">
        <v>0</v>
      </c>
    </row>
    <row r="94" spans="1:7" x14ac:dyDescent="0.25">
      <c r="A94" t="s">
        <v>56</v>
      </c>
      <c r="B94" t="s">
        <v>57</v>
      </c>
      <c r="C94" s="2">
        <v>550000</v>
      </c>
      <c r="D94" s="2">
        <v>0</v>
      </c>
      <c r="E94" s="2">
        <v>0</v>
      </c>
      <c r="F94" s="2">
        <v>0</v>
      </c>
      <c r="G94" s="2">
        <v>0</v>
      </c>
    </row>
    <row r="95" spans="1:7" x14ac:dyDescent="0.25">
      <c r="A95" t="s">
        <v>497</v>
      </c>
      <c r="B95" t="s">
        <v>498</v>
      </c>
      <c r="C95" s="2">
        <v>2267000</v>
      </c>
      <c r="D95" s="2">
        <v>2301000</v>
      </c>
      <c r="E95" s="2">
        <v>0</v>
      </c>
      <c r="F95" s="2">
        <v>0</v>
      </c>
      <c r="G95" s="2">
        <v>0</v>
      </c>
    </row>
    <row r="96" spans="1:7" x14ac:dyDescent="0.25">
      <c r="A96" t="s">
        <v>295</v>
      </c>
      <c r="B96" t="s">
        <v>296</v>
      </c>
      <c r="C96" s="2">
        <v>270000</v>
      </c>
      <c r="D96" s="2">
        <v>270000</v>
      </c>
      <c r="E96" s="2">
        <v>0</v>
      </c>
      <c r="F96" s="2">
        <v>0</v>
      </c>
      <c r="G96" s="2">
        <v>0</v>
      </c>
    </row>
    <row r="97" spans="1:7" x14ac:dyDescent="0.25">
      <c r="A97" t="s">
        <v>577</v>
      </c>
      <c r="B97" t="s">
        <v>578</v>
      </c>
      <c r="C97" s="2">
        <v>1400000</v>
      </c>
      <c r="D97" s="2">
        <v>1150000</v>
      </c>
      <c r="E97" s="2">
        <v>1200000</v>
      </c>
      <c r="F97" s="2">
        <v>1250000</v>
      </c>
      <c r="G97" s="2">
        <v>1350000</v>
      </c>
    </row>
    <row r="98" spans="1:7" x14ac:dyDescent="0.25">
      <c r="A98" t="s">
        <v>186</v>
      </c>
      <c r="B98" t="s">
        <v>187</v>
      </c>
      <c r="C98" s="2">
        <v>47329540</v>
      </c>
      <c r="D98" s="2">
        <v>48749426</v>
      </c>
      <c r="E98" s="2">
        <v>50211909</v>
      </c>
      <c r="F98" s="2">
        <v>51718266</v>
      </c>
      <c r="G98" s="2">
        <v>0</v>
      </c>
    </row>
    <row r="99" spans="1:7" x14ac:dyDescent="0.25">
      <c r="A99" t="s">
        <v>52</v>
      </c>
      <c r="B99" t="s">
        <v>53</v>
      </c>
      <c r="C99" s="2">
        <v>4997000</v>
      </c>
      <c r="D99" s="2">
        <v>0</v>
      </c>
      <c r="E99" s="2">
        <v>0</v>
      </c>
      <c r="F99" s="2">
        <v>0</v>
      </c>
      <c r="G99" s="2">
        <v>0</v>
      </c>
    </row>
    <row r="100" spans="1:7" x14ac:dyDescent="0.25">
      <c r="A100" t="s">
        <v>311</v>
      </c>
      <c r="B100" t="s">
        <v>312</v>
      </c>
      <c r="C100" s="2">
        <v>1914895</v>
      </c>
      <c r="D100" s="2">
        <v>1363969</v>
      </c>
      <c r="E100" s="2">
        <v>1418528</v>
      </c>
      <c r="F100" s="2">
        <v>1475269</v>
      </c>
      <c r="G100" s="2">
        <v>0</v>
      </c>
    </row>
    <row r="101" spans="1:7" x14ac:dyDescent="0.25">
      <c r="A101" t="s">
        <v>138</v>
      </c>
      <c r="B101" t="s">
        <v>139</v>
      </c>
      <c r="C101" s="2">
        <v>2975750</v>
      </c>
      <c r="D101" s="2">
        <v>2975750</v>
      </c>
      <c r="E101" s="2">
        <v>0</v>
      </c>
      <c r="F101" s="2">
        <v>0</v>
      </c>
      <c r="G101" s="2">
        <v>0</v>
      </c>
    </row>
    <row r="102" spans="1:7" x14ac:dyDescent="0.25">
      <c r="A102" t="s">
        <v>102</v>
      </c>
      <c r="B102" t="s">
        <v>103</v>
      </c>
      <c r="C102" s="2">
        <v>100000</v>
      </c>
      <c r="D102" s="2">
        <v>0</v>
      </c>
      <c r="E102" s="2">
        <v>0</v>
      </c>
      <c r="F102" s="2">
        <v>0</v>
      </c>
      <c r="G102" s="2">
        <v>0</v>
      </c>
    </row>
    <row r="103" spans="1:7" x14ac:dyDescent="0.25">
      <c r="A103" t="s">
        <v>419</v>
      </c>
      <c r="B103" t="s">
        <v>420</v>
      </c>
      <c r="C103" s="2">
        <v>196000</v>
      </c>
      <c r="D103" s="2">
        <v>160000</v>
      </c>
      <c r="E103" s="2">
        <v>168000</v>
      </c>
      <c r="F103" s="2">
        <v>177000</v>
      </c>
      <c r="G103" s="2">
        <v>0</v>
      </c>
    </row>
    <row r="104" spans="1:7" x14ac:dyDescent="0.25">
      <c r="A104" t="s">
        <v>205</v>
      </c>
      <c r="B104" t="s">
        <v>206</v>
      </c>
      <c r="C104" s="2">
        <v>36300000</v>
      </c>
      <c r="D104" s="2">
        <v>44900000</v>
      </c>
      <c r="E104" s="2">
        <v>0</v>
      </c>
      <c r="F104" s="2">
        <v>0</v>
      </c>
      <c r="G104" s="2">
        <v>0</v>
      </c>
    </row>
    <row r="105" spans="1:7" x14ac:dyDescent="0.25">
      <c r="A105" t="s">
        <v>112</v>
      </c>
      <c r="B105" t="s">
        <v>113</v>
      </c>
      <c r="C105" s="2">
        <v>75000</v>
      </c>
      <c r="D105" s="2">
        <v>75000</v>
      </c>
      <c r="E105" s="2">
        <v>0</v>
      </c>
      <c r="F105" s="2">
        <v>0</v>
      </c>
      <c r="G105" s="2">
        <v>0</v>
      </c>
    </row>
    <row r="106" spans="1:7" x14ac:dyDescent="0.25">
      <c r="A106" t="s">
        <v>78</v>
      </c>
      <c r="B106" t="s">
        <v>79</v>
      </c>
      <c r="C106" s="2">
        <v>2592947</v>
      </c>
      <c r="D106" s="2">
        <v>2668947</v>
      </c>
      <c r="E106" s="2">
        <v>0</v>
      </c>
      <c r="F106" s="2">
        <v>0</v>
      </c>
      <c r="G106" s="2">
        <v>0</v>
      </c>
    </row>
    <row r="107" spans="1:7" x14ac:dyDescent="0.25">
      <c r="A107" t="s">
        <v>96</v>
      </c>
      <c r="B107" t="s">
        <v>97</v>
      </c>
      <c r="C107" s="2">
        <v>18325</v>
      </c>
      <c r="D107" s="2">
        <v>18325</v>
      </c>
      <c r="E107" s="2">
        <v>0</v>
      </c>
      <c r="F107" s="2">
        <v>0</v>
      </c>
      <c r="G107" s="2">
        <v>0</v>
      </c>
    </row>
    <row r="108" spans="1:7" x14ac:dyDescent="0.25">
      <c r="A108" t="s">
        <v>82</v>
      </c>
      <c r="B108" t="s">
        <v>83</v>
      </c>
      <c r="C108" s="2">
        <v>3500000</v>
      </c>
      <c r="D108" s="2">
        <v>3850000</v>
      </c>
      <c r="E108" s="2">
        <v>0</v>
      </c>
      <c r="F108" s="2">
        <v>0</v>
      </c>
      <c r="G108" s="2">
        <v>0</v>
      </c>
    </row>
    <row r="109" spans="1:7" x14ac:dyDescent="0.25">
      <c r="A109" t="s">
        <v>14</v>
      </c>
      <c r="B109" t="s">
        <v>15</v>
      </c>
      <c r="C109" s="2">
        <v>13200000</v>
      </c>
      <c r="D109" s="2">
        <v>14850000</v>
      </c>
      <c r="E109" s="2">
        <v>16500000</v>
      </c>
      <c r="F109" s="2">
        <v>18150000</v>
      </c>
      <c r="G109" s="2">
        <v>0</v>
      </c>
    </row>
    <row r="110" spans="1:7" x14ac:dyDescent="0.25">
      <c r="A110" t="s">
        <v>211</v>
      </c>
      <c r="B110" t="s">
        <v>212</v>
      </c>
      <c r="C110" s="2">
        <v>44000000</v>
      </c>
      <c r="D110" s="2">
        <v>50000000</v>
      </c>
      <c r="E110" s="2">
        <v>0</v>
      </c>
      <c r="F110" s="2">
        <v>0</v>
      </c>
      <c r="G110" s="2">
        <v>0</v>
      </c>
    </row>
    <row r="111" spans="1:7" x14ac:dyDescent="0.25">
      <c r="A111" t="s">
        <v>485</v>
      </c>
      <c r="B111" t="s">
        <v>486</v>
      </c>
      <c r="C111" s="2">
        <v>1459925</v>
      </c>
      <c r="D111" s="2">
        <v>859062</v>
      </c>
      <c r="E111" s="2">
        <v>910606</v>
      </c>
      <c r="F111" s="2">
        <v>965242</v>
      </c>
      <c r="G111" s="2">
        <v>1023157</v>
      </c>
    </row>
    <row r="112" spans="1:7" x14ac:dyDescent="0.25">
      <c r="A112" t="s">
        <v>18</v>
      </c>
      <c r="B112" t="s">
        <v>19</v>
      </c>
      <c r="C112" s="2">
        <v>1400000</v>
      </c>
      <c r="D112" s="2">
        <v>1500000</v>
      </c>
      <c r="E112" s="2">
        <v>0</v>
      </c>
      <c r="F112" s="2">
        <v>0</v>
      </c>
      <c r="G112" s="2">
        <v>0</v>
      </c>
    </row>
    <row r="113" spans="1:7" x14ac:dyDescent="0.25">
      <c r="A113" t="s">
        <v>233</v>
      </c>
      <c r="B113" t="s">
        <v>234</v>
      </c>
      <c r="C113" s="2">
        <v>1650108</v>
      </c>
      <c r="D113" s="2">
        <v>1666605</v>
      </c>
      <c r="E113" s="2">
        <v>1683268</v>
      </c>
      <c r="F113" s="2">
        <v>1700097</v>
      </c>
      <c r="G113" s="2">
        <v>0</v>
      </c>
    </row>
    <row r="114" spans="1:7" x14ac:dyDescent="0.25">
      <c r="A114" t="s">
        <v>247</v>
      </c>
      <c r="B114" t="s">
        <v>248</v>
      </c>
      <c r="C114" s="2">
        <v>90000</v>
      </c>
      <c r="D114" s="2">
        <v>90000</v>
      </c>
      <c r="E114" s="2">
        <v>90000</v>
      </c>
      <c r="F114" s="2">
        <v>90000</v>
      </c>
      <c r="G114" s="2">
        <v>0</v>
      </c>
    </row>
    <row r="115" spans="1:7" x14ac:dyDescent="0.25">
      <c r="A115" t="s">
        <v>393</v>
      </c>
      <c r="B115" t="s">
        <v>394</v>
      </c>
      <c r="C115" s="2">
        <v>1250000</v>
      </c>
      <c r="D115" s="2">
        <v>874605</v>
      </c>
      <c r="E115" s="2">
        <v>874605</v>
      </c>
      <c r="F115" s="2">
        <v>0</v>
      </c>
      <c r="G115" s="2">
        <v>0</v>
      </c>
    </row>
    <row r="116" spans="1:7" x14ac:dyDescent="0.25">
      <c r="A116" t="s">
        <v>54</v>
      </c>
      <c r="B116" t="s">
        <v>55</v>
      </c>
      <c r="C116" s="2">
        <v>2954259</v>
      </c>
      <c r="D116" s="2">
        <v>2405775</v>
      </c>
      <c r="E116" s="2">
        <v>2766641</v>
      </c>
      <c r="F116" s="2">
        <v>3181637</v>
      </c>
      <c r="G116" s="2">
        <v>0</v>
      </c>
    </row>
    <row r="117" spans="1:7" x14ac:dyDescent="0.25">
      <c r="A117" t="s">
        <v>533</v>
      </c>
      <c r="B117" t="s">
        <v>534</v>
      </c>
      <c r="C117" s="2">
        <v>614000</v>
      </c>
      <c r="D117" s="2">
        <v>614000</v>
      </c>
      <c r="E117" s="2">
        <v>614000</v>
      </c>
      <c r="F117" s="2">
        <v>614000</v>
      </c>
      <c r="G117" s="2">
        <v>0</v>
      </c>
    </row>
    <row r="118" spans="1:7" x14ac:dyDescent="0.25">
      <c r="A118" t="s">
        <v>32</v>
      </c>
      <c r="B118" t="s">
        <v>33</v>
      </c>
      <c r="C118" s="2">
        <v>3354086</v>
      </c>
      <c r="D118" s="2">
        <v>3454709</v>
      </c>
      <c r="E118" s="2">
        <v>0</v>
      </c>
      <c r="F118" s="2">
        <v>0</v>
      </c>
      <c r="G118" s="2">
        <v>0</v>
      </c>
    </row>
    <row r="119" spans="1:7" x14ac:dyDescent="0.25">
      <c r="A119" t="s">
        <v>409</v>
      </c>
      <c r="B119" t="s">
        <v>410</v>
      </c>
      <c r="C119" s="2">
        <v>9548300</v>
      </c>
      <c r="D119" s="2">
        <v>10980500</v>
      </c>
      <c r="E119" s="2">
        <v>12627600</v>
      </c>
      <c r="F119" s="2">
        <v>14521800</v>
      </c>
      <c r="G119" s="2">
        <v>0</v>
      </c>
    </row>
    <row r="120" spans="1:7" x14ac:dyDescent="0.25">
      <c r="A120" t="s">
        <v>209</v>
      </c>
      <c r="B120" t="s">
        <v>210</v>
      </c>
      <c r="C120" s="2">
        <v>59200000</v>
      </c>
      <c r="D120" s="2">
        <v>62200000</v>
      </c>
      <c r="E120" s="2">
        <v>65100000</v>
      </c>
      <c r="F120" s="2">
        <v>67700000</v>
      </c>
      <c r="G120" s="2">
        <v>0</v>
      </c>
    </row>
    <row r="121" spans="1:7" x14ac:dyDescent="0.25">
      <c r="A121" t="s">
        <v>425</v>
      </c>
      <c r="B121" t="s">
        <v>426</v>
      </c>
      <c r="C121" s="2">
        <v>6725902</v>
      </c>
      <c r="D121" s="2">
        <v>6894049</v>
      </c>
      <c r="E121" s="2">
        <v>0</v>
      </c>
      <c r="F121" s="2">
        <v>0</v>
      </c>
      <c r="G121" s="2">
        <v>0</v>
      </c>
    </row>
    <row r="122" spans="1:7" x14ac:dyDescent="0.25">
      <c r="A122" t="s">
        <v>535</v>
      </c>
      <c r="B122" t="s">
        <v>536</v>
      </c>
      <c r="C122" s="2">
        <v>170000</v>
      </c>
      <c r="D122" s="2">
        <v>85000</v>
      </c>
      <c r="E122" s="2">
        <v>90000</v>
      </c>
      <c r="F122" s="2">
        <v>0</v>
      </c>
      <c r="G122" s="2">
        <v>0</v>
      </c>
    </row>
    <row r="123" spans="1:7" x14ac:dyDescent="0.25">
      <c r="A123" t="s">
        <v>455</v>
      </c>
      <c r="B123" t="s">
        <v>456</v>
      </c>
      <c r="C123" s="2">
        <v>1068175</v>
      </c>
      <c r="D123" s="2">
        <v>1281811</v>
      </c>
      <c r="E123" s="2">
        <v>1538173</v>
      </c>
      <c r="F123" s="2">
        <v>0</v>
      </c>
      <c r="G123" s="2">
        <v>0</v>
      </c>
    </row>
    <row r="124" spans="1:7" x14ac:dyDescent="0.25">
      <c r="A124" t="s">
        <v>6</v>
      </c>
      <c r="B124" t="s">
        <v>7</v>
      </c>
      <c r="C124" s="2">
        <v>465000</v>
      </c>
      <c r="D124" s="2">
        <v>511000</v>
      </c>
      <c r="E124" s="2">
        <v>0</v>
      </c>
      <c r="F124" s="2">
        <v>0</v>
      </c>
      <c r="G124" s="2">
        <v>0</v>
      </c>
    </row>
    <row r="125" spans="1:7" x14ac:dyDescent="0.25">
      <c r="A125" t="s">
        <v>72</v>
      </c>
      <c r="B125" t="s">
        <v>73</v>
      </c>
      <c r="C125" s="2">
        <v>8102901</v>
      </c>
      <c r="D125" s="2">
        <v>9075249</v>
      </c>
      <c r="E125" s="2">
        <v>0</v>
      </c>
      <c r="F125" s="2">
        <v>0</v>
      </c>
      <c r="G125" s="2">
        <v>0</v>
      </c>
    </row>
    <row r="126" spans="1:7" x14ac:dyDescent="0.25">
      <c r="A126" t="s">
        <v>473</v>
      </c>
      <c r="B126" t="s">
        <v>474</v>
      </c>
      <c r="C126" s="2">
        <v>250000</v>
      </c>
      <c r="D126" s="2">
        <v>250000</v>
      </c>
      <c r="E126" s="2">
        <v>0</v>
      </c>
      <c r="F126" s="2">
        <v>0</v>
      </c>
      <c r="G126" s="2">
        <v>0</v>
      </c>
    </row>
    <row r="127" spans="1:7" x14ac:dyDescent="0.25">
      <c r="A127" t="s">
        <v>381</v>
      </c>
      <c r="B127" t="s">
        <v>382</v>
      </c>
      <c r="C127" s="2">
        <v>953708</v>
      </c>
      <c r="D127" s="2">
        <v>970875</v>
      </c>
      <c r="E127" s="2">
        <v>988350</v>
      </c>
      <c r="F127" s="2">
        <v>1006141</v>
      </c>
      <c r="G127" s="2">
        <v>0</v>
      </c>
    </row>
    <row r="128" spans="1:7" x14ac:dyDescent="0.25">
      <c r="A128" t="s">
        <v>255</v>
      </c>
      <c r="B128" t="s">
        <v>256</v>
      </c>
      <c r="C128" s="2">
        <v>1026823</v>
      </c>
      <c r="D128" s="2">
        <v>700000</v>
      </c>
      <c r="E128" s="2">
        <v>700000</v>
      </c>
      <c r="F128" s="2">
        <v>0</v>
      </c>
      <c r="G128" s="2">
        <v>0</v>
      </c>
    </row>
    <row r="129" spans="1:7" x14ac:dyDescent="0.25">
      <c r="A129" t="s">
        <v>525</v>
      </c>
      <c r="B129" t="s">
        <v>526</v>
      </c>
      <c r="C129" s="2">
        <v>6250000</v>
      </c>
      <c r="D129" s="2">
        <v>6450000</v>
      </c>
      <c r="E129" s="2">
        <v>0</v>
      </c>
      <c r="F129" s="2">
        <v>0</v>
      </c>
      <c r="G129" s="2">
        <v>0</v>
      </c>
    </row>
    <row r="130" spans="1:7" x14ac:dyDescent="0.25">
      <c r="A130" t="s">
        <v>569</v>
      </c>
      <c r="B130" t="s">
        <v>570</v>
      </c>
      <c r="C130" s="2">
        <v>320000</v>
      </c>
      <c r="D130" s="2">
        <v>325000</v>
      </c>
      <c r="E130" s="2">
        <v>0</v>
      </c>
      <c r="F130" s="2">
        <v>0</v>
      </c>
      <c r="G130" s="2">
        <v>0</v>
      </c>
    </row>
    <row r="131" spans="1:7" x14ac:dyDescent="0.25">
      <c r="A131" t="s">
        <v>92</v>
      </c>
      <c r="B131" t="s">
        <v>93</v>
      </c>
      <c r="C131" s="2">
        <v>150000</v>
      </c>
      <c r="D131" s="2">
        <v>150000</v>
      </c>
      <c r="E131" s="2">
        <v>0</v>
      </c>
      <c r="F131" s="2">
        <v>0</v>
      </c>
      <c r="G131" s="2">
        <v>0</v>
      </c>
    </row>
    <row r="132" spans="1:7" x14ac:dyDescent="0.25">
      <c r="A132" t="s">
        <v>26</v>
      </c>
      <c r="B132" t="s">
        <v>27</v>
      </c>
      <c r="C132" s="2">
        <v>1426962</v>
      </c>
      <c r="D132" s="2">
        <v>1446314</v>
      </c>
      <c r="E132" s="2">
        <v>1536273</v>
      </c>
      <c r="F132" s="2">
        <v>0</v>
      </c>
      <c r="G132" s="2">
        <v>0</v>
      </c>
    </row>
    <row r="133" spans="1:7" x14ac:dyDescent="0.25">
      <c r="A133" t="s">
        <v>305</v>
      </c>
      <c r="B133" t="s">
        <v>306</v>
      </c>
      <c r="C133" s="2">
        <v>505862</v>
      </c>
      <c r="D133" s="2">
        <v>505862</v>
      </c>
      <c r="E133" s="2">
        <v>0</v>
      </c>
      <c r="F133" s="2">
        <v>0</v>
      </c>
      <c r="G133" s="2">
        <v>0</v>
      </c>
    </row>
    <row r="134" spans="1:7" x14ac:dyDescent="0.25">
      <c r="A134" t="s">
        <v>481</v>
      </c>
      <c r="B134" t="s">
        <v>482</v>
      </c>
      <c r="C134" s="2">
        <v>287000</v>
      </c>
      <c r="D134" s="2">
        <v>287000</v>
      </c>
      <c r="E134" s="2">
        <v>287000</v>
      </c>
      <c r="F134" s="2">
        <v>0</v>
      </c>
      <c r="G134" s="2">
        <v>0</v>
      </c>
    </row>
    <row r="135" spans="1:7" x14ac:dyDescent="0.25">
      <c r="A135" t="s">
        <v>417</v>
      </c>
      <c r="B135" t="s">
        <v>418</v>
      </c>
      <c r="C135" s="2">
        <v>26500000</v>
      </c>
      <c r="D135" s="2">
        <v>26500000</v>
      </c>
      <c r="E135" s="2">
        <v>26500000</v>
      </c>
      <c r="F135" s="2">
        <v>26500000</v>
      </c>
      <c r="G135" s="2">
        <v>0</v>
      </c>
    </row>
    <row r="136" spans="1:7" x14ac:dyDescent="0.25">
      <c r="A136" t="s">
        <v>142</v>
      </c>
      <c r="B136" t="s">
        <v>143</v>
      </c>
      <c r="C136" s="2">
        <v>800000</v>
      </c>
      <c r="D136" s="2">
        <v>800000</v>
      </c>
      <c r="E136" s="2">
        <v>0</v>
      </c>
      <c r="F136" s="2">
        <v>0</v>
      </c>
      <c r="G136" s="2">
        <v>0</v>
      </c>
    </row>
    <row r="137" spans="1:7" x14ac:dyDescent="0.25">
      <c r="A137" t="s">
        <v>445</v>
      </c>
      <c r="B137" t="s">
        <v>446</v>
      </c>
      <c r="C137" s="2">
        <v>9500000</v>
      </c>
      <c r="D137" s="2">
        <v>9900000</v>
      </c>
      <c r="E137" s="2">
        <v>10500000</v>
      </c>
      <c r="F137" s="2">
        <v>0</v>
      </c>
      <c r="G137" s="2">
        <v>0</v>
      </c>
    </row>
    <row r="138" spans="1:7" x14ac:dyDescent="0.25">
      <c r="A138" t="s">
        <v>443</v>
      </c>
      <c r="B138" t="s">
        <v>444</v>
      </c>
      <c r="C138" s="2">
        <v>976836</v>
      </c>
      <c r="D138" s="2">
        <v>1035446</v>
      </c>
      <c r="E138" s="2">
        <v>1097573</v>
      </c>
      <c r="F138" s="2">
        <v>0</v>
      </c>
      <c r="G138" s="2">
        <v>0</v>
      </c>
    </row>
    <row r="139" spans="1:7" x14ac:dyDescent="0.25">
      <c r="A139" t="s">
        <v>184</v>
      </c>
      <c r="B139" t="s">
        <v>185</v>
      </c>
      <c r="C139" s="2">
        <v>11750000</v>
      </c>
      <c r="D139" s="2">
        <v>12000000</v>
      </c>
      <c r="E139" s="2">
        <v>12300000</v>
      </c>
      <c r="F139" s="2">
        <v>12750000</v>
      </c>
      <c r="G139" s="2">
        <v>0</v>
      </c>
    </row>
    <row r="140" spans="1:7" x14ac:dyDescent="0.25">
      <c r="A140" t="s">
        <v>527</v>
      </c>
      <c r="B140" t="s">
        <v>528</v>
      </c>
      <c r="C140" s="2">
        <v>4225000</v>
      </c>
      <c r="D140" s="2">
        <v>4250000</v>
      </c>
      <c r="E140" s="2">
        <v>0</v>
      </c>
      <c r="F140" s="2">
        <v>0</v>
      </c>
      <c r="G140" s="2">
        <v>0</v>
      </c>
    </row>
    <row r="141" spans="1:7" x14ac:dyDescent="0.25">
      <c r="A141" t="s">
        <v>323</v>
      </c>
      <c r="B141" t="s">
        <v>324</v>
      </c>
      <c r="C141" s="2">
        <v>1900000</v>
      </c>
      <c r="D141" s="2">
        <v>1950000</v>
      </c>
      <c r="E141" s="2">
        <v>0</v>
      </c>
      <c r="F141" s="2">
        <v>0</v>
      </c>
      <c r="G141" s="2">
        <v>0</v>
      </c>
    </row>
    <row r="142" spans="1:7" x14ac:dyDescent="0.25">
      <c r="A142" t="s">
        <v>403</v>
      </c>
      <c r="B142" t="s">
        <v>404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t="s">
        <v>421</v>
      </c>
      <c r="B143" t="s">
        <v>422</v>
      </c>
      <c r="C143" s="2">
        <v>10350062</v>
      </c>
      <c r="D143" s="2">
        <v>11902571</v>
      </c>
      <c r="E143" s="2">
        <v>13687957</v>
      </c>
      <c r="F143" s="2">
        <v>15741150</v>
      </c>
      <c r="G143" s="2">
        <v>0</v>
      </c>
    </row>
    <row r="144" spans="1:7" x14ac:dyDescent="0.25">
      <c r="A144" t="s">
        <v>144</v>
      </c>
      <c r="B144" t="s">
        <v>145</v>
      </c>
      <c r="C144" s="2">
        <v>2317041</v>
      </c>
      <c r="D144" s="2">
        <v>2317041</v>
      </c>
      <c r="E144" s="2">
        <v>0</v>
      </c>
      <c r="F144" s="2">
        <v>0</v>
      </c>
      <c r="G144" s="2">
        <v>0</v>
      </c>
    </row>
    <row r="145" spans="1:7" x14ac:dyDescent="0.25">
      <c r="A145" t="s">
        <v>263</v>
      </c>
      <c r="B145" t="s">
        <v>264</v>
      </c>
      <c r="C145" s="2">
        <v>805000</v>
      </c>
      <c r="D145" s="2">
        <v>805000</v>
      </c>
      <c r="E145" s="2">
        <v>0</v>
      </c>
      <c r="F145" s="2">
        <v>0</v>
      </c>
      <c r="G145" s="2">
        <v>0</v>
      </c>
    </row>
    <row r="146" spans="1:7" x14ac:dyDescent="0.25">
      <c r="A146" t="s">
        <v>128</v>
      </c>
      <c r="B146" t="s">
        <v>129</v>
      </c>
      <c r="C146" s="2">
        <v>6718758</v>
      </c>
      <c r="D146" s="2">
        <v>6559024</v>
      </c>
      <c r="E146" s="2">
        <v>6952565</v>
      </c>
      <c r="F146" s="2">
        <v>0</v>
      </c>
      <c r="G146" s="2">
        <v>0</v>
      </c>
    </row>
    <row r="147" spans="1:7" x14ac:dyDescent="0.25">
      <c r="A147" t="s">
        <v>261</v>
      </c>
      <c r="B147" t="s">
        <v>262</v>
      </c>
      <c r="C147" s="2">
        <v>946000</v>
      </c>
      <c r="D147" s="2">
        <v>687299</v>
      </c>
      <c r="E147" s="2">
        <v>721664</v>
      </c>
      <c r="F147" s="2">
        <v>757747</v>
      </c>
      <c r="G147" s="2">
        <v>0</v>
      </c>
    </row>
    <row r="148" spans="1:7" x14ac:dyDescent="0.25">
      <c r="A148" t="s">
        <v>587</v>
      </c>
      <c r="B148" t="s">
        <v>588</v>
      </c>
      <c r="C148" s="2">
        <v>247000</v>
      </c>
      <c r="D148" s="2">
        <v>252000</v>
      </c>
      <c r="E148" s="2">
        <v>257000</v>
      </c>
      <c r="F148" s="2">
        <v>262000</v>
      </c>
      <c r="G148" s="2">
        <v>0</v>
      </c>
    </row>
    <row r="149" spans="1:7" x14ac:dyDescent="0.25">
      <c r="A149" t="s">
        <v>531</v>
      </c>
      <c r="B149" t="s">
        <v>532</v>
      </c>
      <c r="C149" s="2">
        <v>5970000</v>
      </c>
      <c r="D149" s="2">
        <v>6060000</v>
      </c>
      <c r="E149" s="2">
        <v>0</v>
      </c>
      <c r="F149" s="2">
        <v>0</v>
      </c>
      <c r="G149" s="2">
        <v>0</v>
      </c>
    </row>
    <row r="150" spans="1:7" x14ac:dyDescent="0.25">
      <c r="A150" t="s">
        <v>401</v>
      </c>
      <c r="B150" t="s">
        <v>402</v>
      </c>
      <c r="C150" s="2">
        <v>155000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5">
      <c r="A151" t="s">
        <v>397</v>
      </c>
      <c r="B151" t="s">
        <v>398</v>
      </c>
      <c r="C151" s="2">
        <v>15417716</v>
      </c>
      <c r="D151" s="2">
        <v>7751941</v>
      </c>
      <c r="E151" s="2">
        <v>9302329</v>
      </c>
      <c r="F151" s="2">
        <v>0</v>
      </c>
      <c r="G151" s="2">
        <v>0</v>
      </c>
    </row>
    <row r="152" spans="1:7" x14ac:dyDescent="0.25">
      <c r="A152" t="s">
        <v>411</v>
      </c>
      <c r="B152" t="s">
        <v>412</v>
      </c>
      <c r="C152" s="2">
        <v>31636355</v>
      </c>
      <c r="D152" s="2">
        <v>36381808</v>
      </c>
      <c r="E152" s="2">
        <v>41839079</v>
      </c>
      <c r="F152" s="2">
        <v>48144941</v>
      </c>
      <c r="G152" s="2">
        <v>0</v>
      </c>
    </row>
    <row r="153" spans="1:7" x14ac:dyDescent="0.25">
      <c r="A153" t="s">
        <v>561</v>
      </c>
      <c r="B153" t="s">
        <v>562</v>
      </c>
      <c r="C153" s="2">
        <v>3099000</v>
      </c>
      <c r="D153" s="2">
        <v>3250000</v>
      </c>
      <c r="E153" s="2">
        <v>0</v>
      </c>
      <c r="F153" s="2">
        <v>0</v>
      </c>
      <c r="G153" s="2">
        <v>0</v>
      </c>
    </row>
    <row r="154" spans="1:7" x14ac:dyDescent="0.25">
      <c r="A154" t="s">
        <v>257</v>
      </c>
      <c r="B154" t="s">
        <v>258</v>
      </c>
      <c r="C154" s="2">
        <v>925000</v>
      </c>
      <c r="D154" s="2">
        <v>687924</v>
      </c>
      <c r="E154" s="2">
        <v>756716</v>
      </c>
      <c r="F154" s="2">
        <v>832388</v>
      </c>
      <c r="G154" s="2">
        <v>0</v>
      </c>
    </row>
    <row r="155" spans="1:7" x14ac:dyDescent="0.25">
      <c r="A155" t="s">
        <v>335</v>
      </c>
      <c r="B155" t="s">
        <v>336</v>
      </c>
      <c r="C155" s="2">
        <v>450000</v>
      </c>
      <c r="D155" s="2">
        <v>450000</v>
      </c>
      <c r="E155" s="2">
        <v>450000</v>
      </c>
      <c r="F155" s="2">
        <v>0</v>
      </c>
      <c r="G155" s="2">
        <v>0</v>
      </c>
    </row>
    <row r="156" spans="1:7" x14ac:dyDescent="0.25">
      <c r="A156" t="s">
        <v>313</v>
      </c>
      <c r="B156" t="s">
        <v>314</v>
      </c>
      <c r="C156" s="2">
        <v>36000</v>
      </c>
      <c r="D156" s="2">
        <v>36000</v>
      </c>
      <c r="E156" s="2">
        <v>0</v>
      </c>
      <c r="F156" s="2">
        <v>0</v>
      </c>
      <c r="G156" s="2">
        <v>0</v>
      </c>
    </row>
    <row r="157" spans="1:7" x14ac:dyDescent="0.25">
      <c r="A157" t="s">
        <v>341</v>
      </c>
      <c r="B157" t="s">
        <v>342</v>
      </c>
      <c r="C157" s="2">
        <v>1760445</v>
      </c>
      <c r="D157" s="2">
        <v>1786945</v>
      </c>
      <c r="E157" s="2">
        <v>0</v>
      </c>
      <c r="F157" s="2">
        <v>0</v>
      </c>
      <c r="G157" s="2">
        <v>0</v>
      </c>
    </row>
    <row r="158" spans="1:7" x14ac:dyDescent="0.25">
      <c r="A158" t="s">
        <v>441</v>
      </c>
      <c r="B158" t="s">
        <v>442</v>
      </c>
      <c r="C158" s="2">
        <v>1785000</v>
      </c>
      <c r="D158" s="2">
        <v>1995000</v>
      </c>
      <c r="E158" s="2">
        <v>2240000</v>
      </c>
      <c r="F158" s="2">
        <v>0</v>
      </c>
      <c r="G158" s="2">
        <v>0</v>
      </c>
    </row>
    <row r="159" spans="1:7" x14ac:dyDescent="0.25">
      <c r="A159" t="s">
        <v>529</v>
      </c>
      <c r="B159" t="s">
        <v>530</v>
      </c>
      <c r="C159" s="2">
        <v>3900000</v>
      </c>
      <c r="D159" s="2">
        <v>4000000</v>
      </c>
      <c r="E159" s="2">
        <v>0</v>
      </c>
      <c r="F159" s="2">
        <v>0</v>
      </c>
      <c r="G159" s="2">
        <v>0</v>
      </c>
    </row>
    <row r="160" spans="1:7" x14ac:dyDescent="0.25">
      <c r="A160" t="s">
        <v>140</v>
      </c>
      <c r="B160" t="s">
        <v>141</v>
      </c>
      <c r="C160" s="2">
        <v>1900742</v>
      </c>
      <c r="D160" s="2">
        <v>1900742</v>
      </c>
      <c r="E160" s="2">
        <v>0</v>
      </c>
      <c r="F160" s="2">
        <v>0</v>
      </c>
      <c r="G160" s="2">
        <v>0</v>
      </c>
    </row>
    <row r="161" spans="1:7" x14ac:dyDescent="0.25">
      <c r="A161" t="s">
        <v>108</v>
      </c>
      <c r="B161" t="s">
        <v>109</v>
      </c>
      <c r="C161" s="2">
        <v>1850000</v>
      </c>
      <c r="D161" s="2">
        <v>1900000</v>
      </c>
      <c r="E161" s="2">
        <v>0</v>
      </c>
      <c r="F161" s="2">
        <v>0</v>
      </c>
      <c r="G161" s="2">
        <v>0</v>
      </c>
    </row>
    <row r="162" spans="1:7" x14ac:dyDescent="0.25">
      <c r="A162" t="s">
        <v>219</v>
      </c>
      <c r="B162" t="s">
        <v>220</v>
      </c>
      <c r="C162" s="2">
        <v>11405613</v>
      </c>
      <c r="D162" s="2">
        <v>11975894</v>
      </c>
      <c r="E162" s="2">
        <v>12574688</v>
      </c>
      <c r="F162" s="2">
        <v>13203423</v>
      </c>
      <c r="G162" s="2">
        <v>0</v>
      </c>
    </row>
    <row r="163" spans="1:7" x14ac:dyDescent="0.25">
      <c r="A163" t="s">
        <v>309</v>
      </c>
      <c r="B163" t="s">
        <v>310</v>
      </c>
      <c r="C163" s="2">
        <v>4654330</v>
      </c>
      <c r="D163" s="2">
        <v>4654330</v>
      </c>
      <c r="E163" s="2">
        <v>0</v>
      </c>
      <c r="F163" s="2">
        <v>0</v>
      </c>
      <c r="G163" s="2">
        <v>0</v>
      </c>
    </row>
    <row r="164" spans="1:7" x14ac:dyDescent="0.25">
      <c r="A164" t="s">
        <v>339</v>
      </c>
      <c r="B164" t="s">
        <v>340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5">
      <c r="A165" t="s">
        <v>489</v>
      </c>
      <c r="B165" t="s">
        <v>490</v>
      </c>
      <c r="C165" s="2">
        <v>42000000</v>
      </c>
      <c r="D165" s="2">
        <v>44500000</v>
      </c>
      <c r="E165" s="2">
        <v>0</v>
      </c>
      <c r="F165" s="2">
        <v>0</v>
      </c>
      <c r="G165" s="2">
        <v>0</v>
      </c>
    </row>
    <row r="166" spans="1:7" x14ac:dyDescent="0.25">
      <c r="A166" t="s">
        <v>483</v>
      </c>
      <c r="B166" t="s">
        <v>484</v>
      </c>
      <c r="C166" s="2">
        <v>300000</v>
      </c>
      <c r="D166" s="2">
        <v>300000</v>
      </c>
      <c r="E166" s="2">
        <v>0</v>
      </c>
      <c r="F166" s="2">
        <v>0</v>
      </c>
      <c r="G166" s="2">
        <v>0</v>
      </c>
    </row>
    <row r="167" spans="1:7" x14ac:dyDescent="0.25">
      <c r="A167" t="s">
        <v>213</v>
      </c>
      <c r="B167" t="s">
        <v>214</v>
      </c>
      <c r="C167" s="2">
        <v>57000000</v>
      </c>
      <c r="D167" s="2">
        <v>58000000</v>
      </c>
      <c r="E167" s="2">
        <v>59000000</v>
      </c>
      <c r="F167" s="2">
        <v>60000000</v>
      </c>
      <c r="G167" s="2">
        <v>0</v>
      </c>
    </row>
    <row r="168" spans="1:7" x14ac:dyDescent="0.25">
      <c r="A168" t="s">
        <v>162</v>
      </c>
      <c r="B168" t="s">
        <v>163</v>
      </c>
      <c r="C168" s="2">
        <v>10000000</v>
      </c>
      <c r="D168" s="2">
        <v>10450000</v>
      </c>
      <c r="E168" s="2">
        <v>10950000</v>
      </c>
      <c r="F168" s="2">
        <v>0</v>
      </c>
      <c r="G168" s="2">
        <v>0</v>
      </c>
    </row>
    <row r="169" spans="1:7" x14ac:dyDescent="0.25">
      <c r="A169" t="s">
        <v>557</v>
      </c>
      <c r="B169" t="s">
        <v>558</v>
      </c>
      <c r="C169" s="2">
        <v>676000</v>
      </c>
      <c r="D169" s="2">
        <v>667000</v>
      </c>
      <c r="E169" s="2">
        <v>667000</v>
      </c>
      <c r="F169" s="2">
        <v>667000</v>
      </c>
      <c r="G169" s="2">
        <v>667000</v>
      </c>
    </row>
    <row r="170" spans="1:7" x14ac:dyDescent="0.25">
      <c r="A170" t="s">
        <v>160</v>
      </c>
      <c r="B170" t="s">
        <v>161</v>
      </c>
      <c r="C170" s="2">
        <v>384200</v>
      </c>
      <c r="D170" s="2">
        <v>384200</v>
      </c>
      <c r="E170" s="2">
        <v>0</v>
      </c>
      <c r="F170" s="2">
        <v>0</v>
      </c>
      <c r="G170" s="2">
        <v>0</v>
      </c>
    </row>
    <row r="171" spans="1:7" x14ac:dyDescent="0.25">
      <c r="A171" t="s">
        <v>329</v>
      </c>
      <c r="B171" t="s">
        <v>330</v>
      </c>
      <c r="C171" s="2">
        <v>3370370</v>
      </c>
      <c r="D171" s="2">
        <v>3471481</v>
      </c>
      <c r="E171" s="2">
        <v>0</v>
      </c>
      <c r="F171" s="2">
        <v>0</v>
      </c>
      <c r="G171" s="2">
        <v>0</v>
      </c>
    </row>
    <row r="172" spans="1:7" x14ac:dyDescent="0.25">
      <c r="A172" t="s">
        <v>158</v>
      </c>
      <c r="B172" t="s">
        <v>159</v>
      </c>
      <c r="C172" s="2">
        <v>2000000</v>
      </c>
      <c r="D172" s="2">
        <v>2000000</v>
      </c>
      <c r="E172" s="2">
        <v>0</v>
      </c>
      <c r="F172" s="2">
        <v>0</v>
      </c>
      <c r="G172" s="2">
        <v>0</v>
      </c>
    </row>
    <row r="173" spans="1:7" x14ac:dyDescent="0.25">
      <c r="A173" t="s">
        <v>291</v>
      </c>
      <c r="B173" t="s">
        <v>292</v>
      </c>
      <c r="C173" s="2">
        <v>386000</v>
      </c>
      <c r="D173" s="2">
        <v>398328</v>
      </c>
      <c r="E173" s="2">
        <v>150000</v>
      </c>
      <c r="F173" s="2">
        <v>0</v>
      </c>
      <c r="G173" s="2">
        <v>0</v>
      </c>
    </row>
    <row r="174" spans="1:7" x14ac:dyDescent="0.25">
      <c r="A174" t="s">
        <v>317</v>
      </c>
      <c r="B174" t="s">
        <v>318</v>
      </c>
      <c r="C174" s="2">
        <v>919590</v>
      </c>
      <c r="D174" s="2">
        <v>612158</v>
      </c>
      <c r="E174" s="2">
        <v>642766</v>
      </c>
      <c r="F174" s="2">
        <v>674904</v>
      </c>
      <c r="G174" s="2">
        <v>708649</v>
      </c>
    </row>
    <row r="175" spans="1:7" x14ac:dyDescent="0.25">
      <c r="A175" t="s">
        <v>493</v>
      </c>
      <c r="B175" t="s">
        <v>494</v>
      </c>
      <c r="C175" s="2">
        <v>27100000</v>
      </c>
      <c r="D175" s="2">
        <v>27900000</v>
      </c>
      <c r="E175" s="2">
        <v>0</v>
      </c>
      <c r="F175" s="2">
        <v>0</v>
      </c>
      <c r="G175" s="2">
        <v>0</v>
      </c>
    </row>
    <row r="176" spans="1:7" x14ac:dyDescent="0.25">
      <c r="A176" t="s">
        <v>315</v>
      </c>
      <c r="B176" t="s">
        <v>316</v>
      </c>
      <c r="C176" s="2">
        <v>995380</v>
      </c>
      <c r="D176" s="2">
        <v>995380</v>
      </c>
      <c r="E176" s="2">
        <v>0</v>
      </c>
      <c r="F176" s="2">
        <v>0</v>
      </c>
      <c r="G176" s="2">
        <v>0</v>
      </c>
    </row>
    <row r="177" spans="1:7" x14ac:dyDescent="0.25">
      <c r="A177" t="s">
        <v>273</v>
      </c>
      <c r="B177" t="s">
        <v>274</v>
      </c>
      <c r="C177" s="2">
        <v>1100000</v>
      </c>
      <c r="D177" s="2">
        <v>864849</v>
      </c>
      <c r="E177" s="2">
        <v>916740</v>
      </c>
      <c r="F177" s="2">
        <v>971743</v>
      </c>
      <c r="G177" s="2">
        <v>0</v>
      </c>
    </row>
    <row r="178" spans="1:7" x14ac:dyDescent="0.25">
      <c r="A178" t="s">
        <v>463</v>
      </c>
      <c r="B178" t="s">
        <v>464</v>
      </c>
      <c r="C178" s="2">
        <v>45000</v>
      </c>
      <c r="D178" s="2">
        <v>45000</v>
      </c>
      <c r="E178" s="2">
        <v>0</v>
      </c>
      <c r="F178" s="2">
        <v>0</v>
      </c>
      <c r="G178" s="2">
        <v>0</v>
      </c>
    </row>
    <row r="179" spans="1:7" x14ac:dyDescent="0.25">
      <c r="A179" t="s">
        <v>379</v>
      </c>
      <c r="B179" t="s">
        <v>380</v>
      </c>
      <c r="C179" s="2">
        <v>2225000</v>
      </c>
      <c r="D179" s="2">
        <v>2225000</v>
      </c>
      <c r="E179" s="2">
        <v>0</v>
      </c>
      <c r="F179" s="2">
        <v>0</v>
      </c>
      <c r="G179" s="2">
        <v>0</v>
      </c>
    </row>
    <row r="180" spans="1:7" x14ac:dyDescent="0.25">
      <c r="A180" t="s">
        <v>437</v>
      </c>
      <c r="B180" t="s">
        <v>438</v>
      </c>
      <c r="C180" s="2">
        <v>115000</v>
      </c>
      <c r="D180" s="2">
        <v>125000</v>
      </c>
      <c r="E180" s="2">
        <v>125000</v>
      </c>
      <c r="F180" s="2">
        <v>0</v>
      </c>
      <c r="G180" s="2">
        <v>0</v>
      </c>
    </row>
    <row r="181" spans="1:7" x14ac:dyDescent="0.25">
      <c r="A181" t="s">
        <v>100</v>
      </c>
      <c r="B181" t="s">
        <v>101</v>
      </c>
      <c r="C181" s="2">
        <v>60000</v>
      </c>
      <c r="D181" s="2">
        <v>60000</v>
      </c>
      <c r="E181" s="2">
        <v>60000</v>
      </c>
      <c r="F181" s="2">
        <v>0</v>
      </c>
      <c r="G181" s="2">
        <v>0</v>
      </c>
    </row>
    <row r="182" spans="1:7" x14ac:dyDescent="0.25">
      <c r="A182" t="s">
        <v>84</v>
      </c>
      <c r="B182" t="s">
        <v>85</v>
      </c>
      <c r="C182" s="2">
        <v>584079</v>
      </c>
      <c r="D182" s="2">
        <v>584079</v>
      </c>
      <c r="E182" s="2">
        <v>0</v>
      </c>
      <c r="F182" s="2">
        <v>0</v>
      </c>
      <c r="G182" s="2">
        <v>0</v>
      </c>
    </row>
    <row r="183" spans="1:7" x14ac:dyDescent="0.25">
      <c r="A183" t="s">
        <v>327</v>
      </c>
      <c r="B183" t="s">
        <v>328</v>
      </c>
      <c r="C183" s="2">
        <v>1497371</v>
      </c>
      <c r="D183" s="2">
        <v>1497371</v>
      </c>
      <c r="E183" s="2">
        <v>0</v>
      </c>
      <c r="F183" s="2">
        <v>0</v>
      </c>
      <c r="G183" s="2">
        <v>0</v>
      </c>
    </row>
    <row r="184" spans="1:7" x14ac:dyDescent="0.25">
      <c r="A184" t="s">
        <v>361</v>
      </c>
      <c r="B184" t="s">
        <v>362</v>
      </c>
      <c r="C184" s="2">
        <v>3300000</v>
      </c>
      <c r="D184" s="2">
        <v>3900000</v>
      </c>
      <c r="E184" s="2">
        <v>0</v>
      </c>
      <c r="F184" s="2">
        <v>0</v>
      </c>
      <c r="G184" s="2">
        <v>0</v>
      </c>
    </row>
    <row r="185" spans="1:7" x14ac:dyDescent="0.25">
      <c r="A185" t="s">
        <v>4</v>
      </c>
      <c r="B185" t="s">
        <v>5</v>
      </c>
      <c r="C185" s="2">
        <v>3200000</v>
      </c>
      <c r="D185" s="2">
        <v>3350000</v>
      </c>
      <c r="E185" s="2">
        <v>0</v>
      </c>
      <c r="F185" s="2">
        <v>0</v>
      </c>
      <c r="G185" s="2">
        <v>0</v>
      </c>
    </row>
    <row r="186" spans="1:7" x14ac:dyDescent="0.25">
      <c r="A186" t="s">
        <v>88</v>
      </c>
      <c r="B186" t="s">
        <v>89</v>
      </c>
      <c r="C186" s="2">
        <v>149000</v>
      </c>
      <c r="D186" s="2">
        <v>149000</v>
      </c>
      <c r="E186" s="2">
        <v>151980</v>
      </c>
      <c r="F186" s="2">
        <v>151980</v>
      </c>
      <c r="G186" s="2">
        <v>0</v>
      </c>
    </row>
    <row r="187" spans="1:7" x14ac:dyDescent="0.25">
      <c r="A187" t="s">
        <v>543</v>
      </c>
      <c r="B187" t="s">
        <v>544</v>
      </c>
      <c r="C187" s="2">
        <v>270000</v>
      </c>
      <c r="D187" s="2">
        <v>270000</v>
      </c>
      <c r="E187" s="2">
        <v>0</v>
      </c>
      <c r="F187" s="2">
        <v>0</v>
      </c>
      <c r="G187" s="2">
        <v>0</v>
      </c>
    </row>
    <row r="188" spans="1:7" x14ac:dyDescent="0.25">
      <c r="A188" t="s">
        <v>106</v>
      </c>
      <c r="B188" t="s">
        <v>107</v>
      </c>
      <c r="C188" s="2">
        <v>10537658</v>
      </c>
      <c r="D188" s="2">
        <v>11802177</v>
      </c>
      <c r="E188" s="2">
        <v>13218439</v>
      </c>
      <c r="F188" s="2">
        <v>14804651</v>
      </c>
      <c r="G188" s="2">
        <v>0</v>
      </c>
    </row>
    <row r="189" spans="1:7" x14ac:dyDescent="0.25">
      <c r="A189" t="s">
        <v>321</v>
      </c>
      <c r="B189" t="s">
        <v>322</v>
      </c>
      <c r="C189" s="2">
        <v>664000</v>
      </c>
      <c r="D189" s="2">
        <v>664000</v>
      </c>
      <c r="E189" s="2">
        <v>664000</v>
      </c>
      <c r="F189" s="2">
        <v>664000</v>
      </c>
      <c r="G189" s="2">
        <v>0</v>
      </c>
    </row>
    <row r="190" spans="1:7" x14ac:dyDescent="0.25">
      <c r="A190" t="s">
        <v>16</v>
      </c>
      <c r="B190" t="s">
        <v>17</v>
      </c>
      <c r="C190" s="2">
        <v>314807</v>
      </c>
      <c r="D190" s="2">
        <v>330547</v>
      </c>
      <c r="E190" s="2">
        <v>0</v>
      </c>
      <c r="F190" s="2">
        <v>0</v>
      </c>
      <c r="G190" s="2">
        <v>0</v>
      </c>
    </row>
    <row r="191" spans="1:7" x14ac:dyDescent="0.25">
      <c r="A191" t="s">
        <v>275</v>
      </c>
      <c r="B191" t="s">
        <v>276</v>
      </c>
      <c r="C191" s="2">
        <v>350000</v>
      </c>
      <c r="D191" s="2">
        <v>350000</v>
      </c>
      <c r="E191" s="2">
        <v>0</v>
      </c>
      <c r="F191" s="2">
        <v>0</v>
      </c>
      <c r="G191" s="2">
        <v>0</v>
      </c>
    </row>
    <row r="192" spans="1:7" x14ac:dyDescent="0.25">
      <c r="A192" t="s">
        <v>365</v>
      </c>
      <c r="B192" t="s">
        <v>366</v>
      </c>
      <c r="C192" s="2">
        <v>26750000</v>
      </c>
      <c r="D192" s="2">
        <v>27690000</v>
      </c>
      <c r="E192" s="2">
        <v>0</v>
      </c>
      <c r="F192" s="2">
        <v>0</v>
      </c>
      <c r="G192" s="2">
        <v>0</v>
      </c>
    </row>
    <row r="193" spans="1:7" x14ac:dyDescent="0.25">
      <c r="A193" t="s">
        <v>307</v>
      </c>
      <c r="B193" t="s">
        <v>308</v>
      </c>
      <c r="C193" s="2">
        <v>2641258</v>
      </c>
      <c r="D193" s="2">
        <v>2641258</v>
      </c>
      <c r="E193" s="2">
        <v>0</v>
      </c>
      <c r="F193" s="2">
        <v>0</v>
      </c>
      <c r="G193" s="2">
        <v>0</v>
      </c>
    </row>
    <row r="194" spans="1:7" x14ac:dyDescent="0.25">
      <c r="A194" t="s">
        <v>114</v>
      </c>
      <c r="B194" t="s">
        <v>115</v>
      </c>
      <c r="C194" s="2">
        <v>1080000</v>
      </c>
      <c r="D194" s="2">
        <v>1080000</v>
      </c>
      <c r="E194" s="2">
        <v>1080000</v>
      </c>
      <c r="F194" s="2">
        <v>1080000</v>
      </c>
      <c r="G194" s="2">
        <v>1080000</v>
      </c>
    </row>
    <row r="195" spans="1:7" x14ac:dyDescent="0.25">
      <c r="A195" t="s">
        <v>40</v>
      </c>
      <c r="B195" t="s">
        <v>41</v>
      </c>
      <c r="C195" s="2">
        <v>9100000</v>
      </c>
      <c r="D195" s="2">
        <v>9100000</v>
      </c>
      <c r="E195" s="2">
        <v>9100000</v>
      </c>
      <c r="F195" s="2">
        <v>0</v>
      </c>
      <c r="G195" s="2">
        <v>0</v>
      </c>
    </row>
    <row r="196" spans="1:7" x14ac:dyDescent="0.25">
      <c r="A196" t="s">
        <v>176</v>
      </c>
      <c r="B196" t="s">
        <v>177</v>
      </c>
      <c r="C196" s="2">
        <v>3880000</v>
      </c>
      <c r="D196" s="2">
        <v>4280000</v>
      </c>
      <c r="E196" s="2">
        <v>4395000</v>
      </c>
      <c r="F196" s="2">
        <v>4550000</v>
      </c>
      <c r="G196" s="2">
        <v>0</v>
      </c>
    </row>
    <row r="197" spans="1:7" x14ac:dyDescent="0.25">
      <c r="A197" t="s">
        <v>517</v>
      </c>
      <c r="B197" t="s">
        <v>518</v>
      </c>
      <c r="C197" s="2">
        <v>560600</v>
      </c>
      <c r="D197" s="2">
        <v>590000</v>
      </c>
      <c r="E197" s="2">
        <v>0</v>
      </c>
      <c r="F197" s="2">
        <v>0</v>
      </c>
      <c r="G197" s="2">
        <v>0</v>
      </c>
    </row>
    <row r="198" spans="1:7" x14ac:dyDescent="0.25">
      <c r="A198" t="s">
        <v>22</v>
      </c>
      <c r="B198" t="s">
        <v>23</v>
      </c>
      <c r="C198" s="2">
        <v>2412401</v>
      </c>
      <c r="D198" s="2">
        <v>2774261</v>
      </c>
      <c r="E198" s="2">
        <v>3190400</v>
      </c>
      <c r="F198" s="2">
        <v>3668960</v>
      </c>
      <c r="G198" s="2">
        <v>0</v>
      </c>
    </row>
    <row r="199" spans="1:7" x14ac:dyDescent="0.25">
      <c r="A199" t="s">
        <v>539</v>
      </c>
      <c r="B199" t="s">
        <v>540</v>
      </c>
      <c r="C199" s="2">
        <v>5500000</v>
      </c>
      <c r="D199" s="2">
        <v>5500000</v>
      </c>
      <c r="E199" s="2">
        <v>0</v>
      </c>
      <c r="F199" s="2">
        <v>0</v>
      </c>
      <c r="G199" s="2">
        <v>0</v>
      </c>
    </row>
    <row r="200" spans="1:7" x14ac:dyDescent="0.25">
      <c r="A200" t="s">
        <v>349</v>
      </c>
      <c r="B200" t="s">
        <v>350</v>
      </c>
      <c r="C200" s="2">
        <v>31500000</v>
      </c>
      <c r="D200" s="2">
        <v>33000000</v>
      </c>
      <c r="E200" s="2">
        <v>34500000</v>
      </c>
      <c r="F200" s="2">
        <v>36500000</v>
      </c>
      <c r="G200" s="2">
        <v>0</v>
      </c>
    </row>
    <row r="201" spans="1:7" x14ac:dyDescent="0.25">
      <c r="A201" t="s">
        <v>168</v>
      </c>
      <c r="B201" t="s">
        <v>169</v>
      </c>
      <c r="C201" s="2">
        <v>75000</v>
      </c>
      <c r="D201" s="2">
        <v>75000</v>
      </c>
      <c r="E201" s="2">
        <v>75000</v>
      </c>
      <c r="F201" s="2">
        <v>0</v>
      </c>
      <c r="G201" s="2">
        <v>0</v>
      </c>
    </row>
    <row r="202" spans="1:7" x14ac:dyDescent="0.25">
      <c r="A202" t="s">
        <v>172</v>
      </c>
      <c r="B202" t="s">
        <v>173</v>
      </c>
      <c r="C202" s="2">
        <v>561915</v>
      </c>
      <c r="D202" s="2">
        <v>573153</v>
      </c>
      <c r="E202" s="2">
        <v>0</v>
      </c>
      <c r="F202" s="2">
        <v>0</v>
      </c>
      <c r="G202" s="2">
        <v>0</v>
      </c>
    </row>
    <row r="203" spans="1:7" x14ac:dyDescent="0.25">
      <c r="A203" t="s">
        <v>48</v>
      </c>
      <c r="B203" t="s">
        <v>49</v>
      </c>
      <c r="C203" s="2">
        <v>714304</v>
      </c>
      <c r="D203" s="2">
        <v>714304</v>
      </c>
      <c r="E203" s="2">
        <v>714304</v>
      </c>
      <c r="F203" s="2">
        <v>0</v>
      </c>
      <c r="G203" s="2">
        <v>0</v>
      </c>
    </row>
    <row r="204" spans="1:7" x14ac:dyDescent="0.25">
      <c r="A204" t="s">
        <v>150</v>
      </c>
      <c r="B204" t="s">
        <v>151</v>
      </c>
      <c r="C204" s="2">
        <v>204509</v>
      </c>
      <c r="D204" s="2">
        <v>204509</v>
      </c>
      <c r="E204" s="2">
        <v>0</v>
      </c>
      <c r="F204" s="2">
        <v>0</v>
      </c>
      <c r="G204" s="2">
        <v>0</v>
      </c>
    </row>
    <row r="205" spans="1:7" x14ac:dyDescent="0.25">
      <c r="A205" t="s">
        <v>118</v>
      </c>
      <c r="B205" t="s">
        <v>119</v>
      </c>
      <c r="C205" s="2">
        <v>8460547</v>
      </c>
      <c r="D205" s="2">
        <v>7141484</v>
      </c>
      <c r="E205" s="2">
        <v>7998462</v>
      </c>
      <c r="F205" s="2">
        <v>8462372</v>
      </c>
      <c r="G205" s="2">
        <v>0</v>
      </c>
    </row>
    <row r="206" spans="1:7" x14ac:dyDescent="0.25">
      <c r="A206" t="s">
        <v>495</v>
      </c>
      <c r="B206" t="s">
        <v>496</v>
      </c>
      <c r="C206" s="2">
        <v>1690000</v>
      </c>
      <c r="D206" s="2">
        <v>1690000</v>
      </c>
      <c r="E206" s="2">
        <v>0</v>
      </c>
      <c r="F206" s="2">
        <v>0</v>
      </c>
      <c r="G206" s="2">
        <v>0</v>
      </c>
    </row>
    <row r="207" spans="1:7" x14ac:dyDescent="0.25">
      <c r="A207" t="s">
        <v>331</v>
      </c>
      <c r="B207" t="s">
        <v>332</v>
      </c>
      <c r="C207" s="2">
        <v>860371</v>
      </c>
      <c r="D207" s="2">
        <v>860371</v>
      </c>
      <c r="E207" s="2">
        <v>0</v>
      </c>
      <c r="F207" s="2">
        <v>0</v>
      </c>
      <c r="G207" s="2">
        <v>0</v>
      </c>
    </row>
    <row r="208" spans="1:7" x14ac:dyDescent="0.25">
      <c r="A208" t="s">
        <v>285</v>
      </c>
      <c r="B208" t="s">
        <v>286</v>
      </c>
      <c r="C208" s="2">
        <v>903098</v>
      </c>
      <c r="D208" s="2">
        <v>1083718</v>
      </c>
      <c r="E208" s="2">
        <v>1300462</v>
      </c>
      <c r="F208" s="2">
        <v>0</v>
      </c>
      <c r="G208" s="2">
        <v>0</v>
      </c>
    </row>
    <row r="209" spans="1:7" x14ac:dyDescent="0.25">
      <c r="A209" t="s">
        <v>190</v>
      </c>
      <c r="B209" t="s">
        <v>191</v>
      </c>
      <c r="C209" s="2">
        <v>57151000</v>
      </c>
      <c r="D209" s="2">
        <v>56000000</v>
      </c>
      <c r="E209" s="2">
        <v>58000000</v>
      </c>
      <c r="F209" s="2">
        <v>59000000</v>
      </c>
      <c r="G209" s="2">
        <v>0</v>
      </c>
    </row>
    <row r="210" spans="1:7" x14ac:dyDescent="0.25">
      <c r="A210" t="s">
        <v>104</v>
      </c>
      <c r="B210" t="s">
        <v>105</v>
      </c>
      <c r="C210" s="2">
        <v>450000</v>
      </c>
      <c r="D210" s="2">
        <v>460000</v>
      </c>
      <c r="E210" s="2">
        <v>475000</v>
      </c>
      <c r="F210" s="2">
        <v>490000</v>
      </c>
      <c r="G210" s="2">
        <v>0</v>
      </c>
    </row>
    <row r="211" spans="1:7" x14ac:dyDescent="0.25">
      <c r="A211" t="s">
        <v>24</v>
      </c>
      <c r="B211" t="s">
        <v>25</v>
      </c>
      <c r="C211" s="2">
        <v>23000000</v>
      </c>
      <c r="D211" s="2">
        <v>24000000</v>
      </c>
      <c r="E211" s="2">
        <v>25000000</v>
      </c>
      <c r="F211" s="2">
        <v>26000000</v>
      </c>
      <c r="G211" s="2">
        <v>0</v>
      </c>
    </row>
    <row r="212" spans="1:7" x14ac:dyDescent="0.25">
      <c r="A212" t="s">
        <v>66</v>
      </c>
      <c r="B212" t="s">
        <v>67</v>
      </c>
      <c r="C212" s="2">
        <v>7572923</v>
      </c>
      <c r="D212" s="2">
        <v>0</v>
      </c>
      <c r="E212" s="2">
        <v>0</v>
      </c>
      <c r="F212" s="2">
        <v>0</v>
      </c>
      <c r="G212" s="2">
        <v>0</v>
      </c>
    </row>
    <row r="213" spans="1:7" x14ac:dyDescent="0.25">
      <c r="A213" t="s">
        <v>8</v>
      </c>
      <c r="B213" t="s">
        <v>9</v>
      </c>
      <c r="C213" s="2">
        <v>596719</v>
      </c>
      <c r="D213" s="2">
        <v>656391</v>
      </c>
      <c r="E213" s="2">
        <v>0</v>
      </c>
      <c r="F213" s="2">
        <v>0</v>
      </c>
      <c r="G213" s="2">
        <v>0</v>
      </c>
    </row>
    <row r="214" spans="1:7" x14ac:dyDescent="0.25">
      <c r="A214" t="s">
        <v>461</v>
      </c>
      <c r="B214" t="s">
        <v>462</v>
      </c>
      <c r="C214" s="2">
        <v>1664500</v>
      </c>
      <c r="D214" s="2">
        <v>1864200</v>
      </c>
      <c r="E214" s="2">
        <v>2087900</v>
      </c>
      <c r="F214" s="2">
        <v>0</v>
      </c>
      <c r="G214" s="2">
        <v>0</v>
      </c>
    </row>
    <row r="215" spans="1:7" x14ac:dyDescent="0.25">
      <c r="A215" t="s">
        <v>197</v>
      </c>
      <c r="B215" t="s">
        <v>198</v>
      </c>
      <c r="C215" s="2">
        <v>8450000</v>
      </c>
      <c r="D215" s="2">
        <v>7800000</v>
      </c>
      <c r="E215" s="2">
        <v>7820000</v>
      </c>
      <c r="F215" s="2">
        <v>7820000</v>
      </c>
      <c r="G215" s="2">
        <v>0</v>
      </c>
    </row>
    <row r="216" spans="1:7" x14ac:dyDescent="0.25">
      <c r="A216" t="s">
        <v>499</v>
      </c>
      <c r="B216" t="s">
        <v>500</v>
      </c>
      <c r="C216" s="2">
        <v>4119985</v>
      </c>
      <c r="D216" s="2">
        <v>4198856</v>
      </c>
      <c r="E216" s="2">
        <v>0</v>
      </c>
      <c r="F216" s="2">
        <v>0</v>
      </c>
      <c r="G216" s="2">
        <v>0</v>
      </c>
    </row>
    <row r="217" spans="1:7" x14ac:dyDescent="0.25">
      <c r="A217" t="s">
        <v>249</v>
      </c>
      <c r="B217" t="s">
        <v>250</v>
      </c>
      <c r="C217" s="2">
        <v>60000</v>
      </c>
      <c r="D217" s="2">
        <v>60000</v>
      </c>
      <c r="E217" s="2">
        <v>60000</v>
      </c>
      <c r="F217" s="2">
        <v>0</v>
      </c>
      <c r="G217" s="2">
        <v>0</v>
      </c>
    </row>
    <row r="218" spans="1:7" x14ac:dyDescent="0.25">
      <c r="A218" t="s">
        <v>553</v>
      </c>
      <c r="B218" t="s">
        <v>554</v>
      </c>
      <c r="C218" s="2">
        <v>305000</v>
      </c>
      <c r="D218" s="2">
        <v>335000</v>
      </c>
      <c r="E218" s="2">
        <v>0</v>
      </c>
      <c r="F218" s="2">
        <v>0</v>
      </c>
      <c r="G218" s="2">
        <v>0</v>
      </c>
    </row>
    <row r="219" spans="1:7" x14ac:dyDescent="0.25">
      <c r="A219" t="s">
        <v>126</v>
      </c>
      <c r="B219" t="s">
        <v>127</v>
      </c>
      <c r="C219" s="2">
        <v>1370000</v>
      </c>
      <c r="D219" s="2">
        <v>1370000</v>
      </c>
      <c r="E219" s="2">
        <v>0</v>
      </c>
      <c r="F219" s="2">
        <v>0</v>
      </c>
      <c r="G219" s="2">
        <v>0</v>
      </c>
    </row>
    <row r="220" spans="1:7" x14ac:dyDescent="0.25">
      <c r="A220" t="s">
        <v>383</v>
      </c>
      <c r="B220" t="s">
        <v>384</v>
      </c>
      <c r="C220" s="2">
        <v>2426500</v>
      </c>
      <c r="D220" s="2">
        <v>2559958</v>
      </c>
      <c r="E220" s="2">
        <v>2700755</v>
      </c>
      <c r="F220" s="2">
        <v>2849297</v>
      </c>
      <c r="G220" s="2">
        <v>0</v>
      </c>
    </row>
    <row r="221" spans="1:7" x14ac:dyDescent="0.25">
      <c r="A221" t="s">
        <v>154</v>
      </c>
      <c r="B221" t="s">
        <v>155</v>
      </c>
      <c r="C221" s="2">
        <v>80000</v>
      </c>
      <c r="D221" s="2">
        <v>80000</v>
      </c>
      <c r="E221" s="2">
        <v>0</v>
      </c>
      <c r="F221" s="2">
        <v>0</v>
      </c>
      <c r="G221" s="2">
        <v>0</v>
      </c>
    </row>
    <row r="222" spans="1:7" x14ac:dyDescent="0.25">
      <c r="A222" t="s">
        <v>178</v>
      </c>
      <c r="B222" t="s">
        <v>179</v>
      </c>
      <c r="C222" s="2">
        <v>278600000</v>
      </c>
      <c r="D222" s="2">
        <v>271300000</v>
      </c>
      <c r="E222" s="2">
        <v>271700000</v>
      </c>
      <c r="F222" s="2">
        <v>272000000</v>
      </c>
      <c r="G222" s="2">
        <v>0</v>
      </c>
    </row>
    <row r="223" spans="1:7" x14ac:dyDescent="0.25">
      <c r="A223" t="s">
        <v>389</v>
      </c>
      <c r="B223" t="s">
        <v>390</v>
      </c>
      <c r="C223" s="2">
        <v>12046115</v>
      </c>
      <c r="D223" s="2">
        <v>12564097</v>
      </c>
      <c r="E223" s="2">
        <v>13104354</v>
      </c>
      <c r="F223" s="2">
        <v>13667841</v>
      </c>
      <c r="G223" s="2">
        <v>0</v>
      </c>
    </row>
    <row r="224" spans="1:7" x14ac:dyDescent="0.25">
      <c r="A224" t="s">
        <v>567</v>
      </c>
      <c r="B224" t="s">
        <v>568</v>
      </c>
      <c r="C224" s="2">
        <v>5730736</v>
      </c>
      <c r="D224" s="2">
        <v>3097205</v>
      </c>
      <c r="E224" s="2">
        <v>3468869</v>
      </c>
      <c r="F224" s="2">
        <v>0</v>
      </c>
      <c r="G224" s="2">
        <v>0</v>
      </c>
    </row>
    <row r="225" spans="1:7" x14ac:dyDescent="0.25">
      <c r="A225" t="s">
        <v>345</v>
      </c>
      <c r="B225" t="s">
        <v>346</v>
      </c>
      <c r="C225" s="2">
        <v>575000</v>
      </c>
      <c r="D225" s="2">
        <v>583000</v>
      </c>
      <c r="E225" s="2">
        <v>0</v>
      </c>
      <c r="F225" s="2">
        <v>0</v>
      </c>
      <c r="G225" s="2">
        <v>0</v>
      </c>
    </row>
    <row r="226" spans="1:7" x14ac:dyDescent="0.25">
      <c r="A226" t="s">
        <v>44</v>
      </c>
      <c r="B226" t="s">
        <v>45</v>
      </c>
      <c r="C226" s="2">
        <v>6524000</v>
      </c>
      <c r="D226" s="2">
        <v>6724000</v>
      </c>
      <c r="E226" s="2">
        <v>6924000</v>
      </c>
      <c r="F226" s="2">
        <v>0</v>
      </c>
      <c r="G226" s="2">
        <v>0</v>
      </c>
    </row>
    <row r="227" spans="1:7" x14ac:dyDescent="0.25">
      <c r="A227" t="s">
        <v>377</v>
      </c>
      <c r="B227" t="s">
        <v>378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</row>
    <row r="228" spans="1:7" x14ac:dyDescent="0.25">
      <c r="A228" t="s">
        <v>303</v>
      </c>
      <c r="B228" t="s">
        <v>304</v>
      </c>
      <c r="C228" s="2">
        <v>7330000</v>
      </c>
      <c r="D228" s="2">
        <v>7330000</v>
      </c>
      <c r="E228" s="2">
        <v>0</v>
      </c>
      <c r="F228" s="2">
        <v>0</v>
      </c>
      <c r="G228" s="2">
        <v>0</v>
      </c>
    </row>
    <row r="229" spans="1:7" x14ac:dyDescent="0.25">
      <c r="A229" t="s">
        <v>207</v>
      </c>
      <c r="B229" t="s">
        <v>208</v>
      </c>
      <c r="C229" s="2">
        <v>21300000</v>
      </c>
      <c r="D229" s="2">
        <v>23500000</v>
      </c>
      <c r="E229" s="2">
        <v>25602000</v>
      </c>
      <c r="F229" s="2">
        <v>28250000</v>
      </c>
      <c r="G229" s="2">
        <v>0</v>
      </c>
    </row>
    <row r="230" spans="1:7" x14ac:dyDescent="0.25">
      <c r="A230" t="s">
        <v>399</v>
      </c>
      <c r="B230" t="s">
        <v>400</v>
      </c>
      <c r="C230" s="2">
        <v>175000</v>
      </c>
      <c r="D230" s="2">
        <v>175000</v>
      </c>
      <c r="E230" s="2">
        <v>0</v>
      </c>
      <c r="F230" s="2">
        <v>0</v>
      </c>
      <c r="G230" s="2">
        <v>0</v>
      </c>
    </row>
    <row r="231" spans="1:7" x14ac:dyDescent="0.25">
      <c r="A231" t="s">
        <v>192</v>
      </c>
      <c r="B231" t="s">
        <v>193</v>
      </c>
      <c r="C231" s="2">
        <v>291554</v>
      </c>
      <c r="D231" s="2">
        <v>320709</v>
      </c>
      <c r="E231" s="2">
        <v>352780</v>
      </c>
      <c r="F231" s="2">
        <v>388058</v>
      </c>
      <c r="G231" s="2">
        <v>0</v>
      </c>
    </row>
    <row r="232" spans="1:7" x14ac:dyDescent="0.25">
      <c r="A232" t="s">
        <v>423</v>
      </c>
      <c r="B232" t="s">
        <v>424</v>
      </c>
      <c r="C232" s="2">
        <v>15085000</v>
      </c>
      <c r="D232" s="2">
        <v>17350000</v>
      </c>
      <c r="E232" s="2">
        <v>19950000</v>
      </c>
      <c r="F232" s="2">
        <v>22945000</v>
      </c>
      <c r="G232" s="2">
        <v>0</v>
      </c>
    </row>
    <row r="233" spans="1:7" x14ac:dyDescent="0.25">
      <c r="A233" t="s">
        <v>203</v>
      </c>
      <c r="B233" t="s">
        <v>204</v>
      </c>
      <c r="C233" s="2">
        <v>14250000</v>
      </c>
      <c r="D233" s="2">
        <v>15100000</v>
      </c>
      <c r="E233" s="2">
        <v>15950000</v>
      </c>
      <c r="F233" s="2">
        <v>16900000</v>
      </c>
      <c r="G233" s="2">
        <v>0</v>
      </c>
    </row>
    <row r="234" spans="1:7" x14ac:dyDescent="0.25">
      <c r="A234" t="s">
        <v>124</v>
      </c>
      <c r="B234" t="s">
        <v>125</v>
      </c>
      <c r="C234" s="2">
        <v>842366</v>
      </c>
      <c r="D234" s="2">
        <v>856534</v>
      </c>
      <c r="E234" s="2">
        <v>0</v>
      </c>
      <c r="F234" s="2">
        <v>0</v>
      </c>
      <c r="G234" s="2">
        <v>0</v>
      </c>
    </row>
    <row r="235" spans="1:7" x14ac:dyDescent="0.25">
      <c r="A235" t="s">
        <v>333</v>
      </c>
      <c r="B235" t="s">
        <v>334</v>
      </c>
      <c r="C235" s="2">
        <v>711000</v>
      </c>
      <c r="D235" s="2">
        <v>711000</v>
      </c>
      <c r="E235" s="2">
        <v>0</v>
      </c>
      <c r="F235" s="2">
        <v>0</v>
      </c>
      <c r="G235" s="2">
        <v>0</v>
      </c>
    </row>
    <row r="236" spans="1:7" x14ac:dyDescent="0.25">
      <c r="A236" t="s">
        <v>223</v>
      </c>
      <c r="B236" t="s">
        <v>224</v>
      </c>
      <c r="C236" s="2">
        <v>24650304</v>
      </c>
      <c r="D236" s="2">
        <v>25020059</v>
      </c>
      <c r="E236" s="2">
        <v>25520460</v>
      </c>
      <c r="F236" s="2">
        <v>0</v>
      </c>
      <c r="G236" s="2">
        <v>0</v>
      </c>
    </row>
    <row r="237" spans="1:7" x14ac:dyDescent="0.25">
      <c r="A237" t="s">
        <v>166</v>
      </c>
      <c r="B237" t="s">
        <v>167</v>
      </c>
      <c r="C237" s="2">
        <v>4300000</v>
      </c>
      <c r="D237" s="2">
        <v>4017000</v>
      </c>
      <c r="E237" s="2">
        <v>4018000</v>
      </c>
      <c r="F237" s="2">
        <v>4019000</v>
      </c>
      <c r="G237" s="2">
        <v>0</v>
      </c>
    </row>
    <row r="238" spans="1:7" x14ac:dyDescent="0.25">
      <c r="A238" t="s">
        <v>299</v>
      </c>
      <c r="B238" t="s">
        <v>300</v>
      </c>
      <c r="C238" s="2">
        <v>573905</v>
      </c>
      <c r="D238" s="2">
        <v>585383</v>
      </c>
      <c r="E238" s="2">
        <v>597090</v>
      </c>
      <c r="F238" s="2">
        <v>609032</v>
      </c>
      <c r="G238" s="2">
        <v>0</v>
      </c>
    </row>
    <row r="239" spans="1:7" x14ac:dyDescent="0.25">
      <c r="A239" t="s">
        <v>435</v>
      </c>
      <c r="B239" t="s">
        <v>436</v>
      </c>
      <c r="C239" s="2">
        <v>32000000</v>
      </c>
      <c r="D239" s="2">
        <v>35000000</v>
      </c>
      <c r="E239" s="2">
        <v>38000000</v>
      </c>
      <c r="F239" s="2">
        <v>0</v>
      </c>
      <c r="G239" s="2">
        <v>0</v>
      </c>
    </row>
    <row r="240" spans="1:7" x14ac:dyDescent="0.25">
      <c r="A240" t="s">
        <v>283</v>
      </c>
      <c r="B240" t="s">
        <v>284</v>
      </c>
      <c r="C240" s="2">
        <v>295000</v>
      </c>
      <c r="D240" s="2">
        <v>185000</v>
      </c>
      <c r="E240" s="2">
        <v>195000</v>
      </c>
      <c r="F240" s="2">
        <v>0</v>
      </c>
      <c r="G240" s="2">
        <v>0</v>
      </c>
    </row>
    <row r="241" spans="1:7" x14ac:dyDescent="0.25">
      <c r="A241" t="s">
        <v>555</v>
      </c>
      <c r="B241" t="s">
        <v>556</v>
      </c>
      <c r="C241" s="2">
        <v>510000</v>
      </c>
      <c r="D241" s="2">
        <v>510000</v>
      </c>
      <c r="E241" s="2">
        <v>0</v>
      </c>
      <c r="F241" s="2">
        <v>0</v>
      </c>
      <c r="G241" s="2">
        <v>0</v>
      </c>
    </row>
    <row r="242" spans="1:7" x14ac:dyDescent="0.25">
      <c r="A242" t="s">
        <v>433</v>
      </c>
      <c r="B242" t="s">
        <v>434</v>
      </c>
      <c r="C242" s="2">
        <v>13049199</v>
      </c>
      <c r="D242" s="2">
        <v>13484964</v>
      </c>
      <c r="E242" s="2">
        <v>0</v>
      </c>
      <c r="F242" s="2">
        <v>0</v>
      </c>
      <c r="G242" s="2">
        <v>0</v>
      </c>
    </row>
    <row r="243" spans="1:7" x14ac:dyDescent="0.25">
      <c r="A243" t="s">
        <v>110</v>
      </c>
      <c r="B243" t="s">
        <v>111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</row>
    <row r="244" spans="1:7" x14ac:dyDescent="0.25">
      <c r="A244" t="s">
        <v>70</v>
      </c>
      <c r="B244" t="s">
        <v>71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</row>
    <row r="245" spans="1:7" x14ac:dyDescent="0.25">
      <c r="A245" t="s">
        <v>28</v>
      </c>
      <c r="B245" t="s">
        <v>29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</row>
    <row r="246" spans="1:7" x14ac:dyDescent="0.25">
      <c r="A246" t="s">
        <v>347</v>
      </c>
      <c r="B246" t="s">
        <v>348</v>
      </c>
      <c r="C246" s="2">
        <v>4975000</v>
      </c>
      <c r="D246" s="2">
        <v>5475000</v>
      </c>
      <c r="E246" s="2">
        <v>6025000</v>
      </c>
      <c r="F246" s="2">
        <v>6625000</v>
      </c>
      <c r="G246" s="2">
        <v>0</v>
      </c>
    </row>
    <row r="247" spans="1:7" x14ac:dyDescent="0.25">
      <c r="A247" t="s">
        <v>547</v>
      </c>
      <c r="B247" t="s">
        <v>548</v>
      </c>
      <c r="C247" s="2">
        <v>110000</v>
      </c>
      <c r="D247" s="2">
        <v>110000</v>
      </c>
      <c r="E247" s="2">
        <v>0</v>
      </c>
      <c r="F247" s="2">
        <v>0</v>
      </c>
      <c r="G247" s="2">
        <v>0</v>
      </c>
    </row>
    <row r="248" spans="1:7" x14ac:dyDescent="0.25">
      <c r="A248" t="s">
        <v>405</v>
      </c>
      <c r="B248" t="s">
        <v>406</v>
      </c>
      <c r="C248" s="2">
        <v>2000000</v>
      </c>
      <c r="D248" s="2">
        <v>2000000</v>
      </c>
      <c r="E248" s="2">
        <v>0</v>
      </c>
      <c r="F248" s="2">
        <v>0</v>
      </c>
      <c r="G248" s="2">
        <v>0</v>
      </c>
    </row>
    <row r="249" spans="1:7" x14ac:dyDescent="0.25">
      <c r="A249" t="s">
        <v>427</v>
      </c>
      <c r="B249" t="s">
        <v>428</v>
      </c>
      <c r="C249" s="2">
        <v>2372865</v>
      </c>
      <c r="D249" s="2">
        <v>2705066</v>
      </c>
      <c r="E249" s="2">
        <v>3083775</v>
      </c>
      <c r="F249" s="2">
        <v>3515504</v>
      </c>
      <c r="G249" s="2">
        <v>0</v>
      </c>
    </row>
    <row r="250" spans="1:7" x14ac:dyDescent="0.25">
      <c r="A250" t="s">
        <v>475</v>
      </c>
      <c r="B250" t="s">
        <v>476</v>
      </c>
      <c r="C250" s="2">
        <v>91000</v>
      </c>
      <c r="D250" s="2">
        <v>92000</v>
      </c>
      <c r="E250" s="2">
        <v>93000</v>
      </c>
      <c r="F250" s="2">
        <v>0</v>
      </c>
      <c r="G250" s="2">
        <v>0</v>
      </c>
    </row>
    <row r="251" spans="1:7" x14ac:dyDescent="0.25">
      <c r="A251" t="s">
        <v>357</v>
      </c>
      <c r="B251" t="s">
        <v>358</v>
      </c>
      <c r="C251" s="2">
        <v>20000000</v>
      </c>
      <c r="D251" s="2">
        <v>24000000</v>
      </c>
      <c r="E251" s="2">
        <v>0</v>
      </c>
      <c r="F251" s="2">
        <v>0</v>
      </c>
      <c r="G251" s="2">
        <v>0</v>
      </c>
    </row>
    <row r="252" spans="1:7" x14ac:dyDescent="0.25">
      <c r="A252" t="s">
        <v>573</v>
      </c>
      <c r="B252" t="s">
        <v>574</v>
      </c>
      <c r="C252" s="2">
        <v>2582904</v>
      </c>
      <c r="D252" s="2">
        <v>2582904</v>
      </c>
      <c r="E252" s="2">
        <v>0</v>
      </c>
      <c r="F252" s="2">
        <v>0</v>
      </c>
      <c r="G252" s="2">
        <v>0</v>
      </c>
    </row>
    <row r="253" spans="1:7" x14ac:dyDescent="0.25">
      <c r="A253" t="s">
        <v>351</v>
      </c>
      <c r="B253" t="s">
        <v>352</v>
      </c>
      <c r="C253" s="2">
        <v>70000000</v>
      </c>
      <c r="D253" s="2">
        <v>72000000</v>
      </c>
      <c r="E253" s="2">
        <v>74000000</v>
      </c>
      <c r="F253" s="2">
        <v>76000000</v>
      </c>
      <c r="G253" s="2">
        <v>0</v>
      </c>
    </row>
    <row r="254" spans="1:7" x14ac:dyDescent="0.25">
      <c r="A254" t="s">
        <v>148</v>
      </c>
      <c r="B254" t="s">
        <v>149</v>
      </c>
      <c r="C254" s="2">
        <v>150000</v>
      </c>
      <c r="D254" s="2">
        <v>150000</v>
      </c>
      <c r="E254" s="2">
        <v>0</v>
      </c>
      <c r="F254" s="2">
        <v>0</v>
      </c>
      <c r="G254" s="2">
        <v>0</v>
      </c>
    </row>
    <row r="255" spans="1:7" x14ac:dyDescent="0.25">
      <c r="A255" t="s">
        <v>201</v>
      </c>
      <c r="B255" t="s">
        <v>202</v>
      </c>
      <c r="C255" s="2">
        <v>10710073</v>
      </c>
      <c r="D255" s="2">
        <v>11823067</v>
      </c>
      <c r="E255" s="2">
        <v>0</v>
      </c>
      <c r="F255" s="2">
        <v>0</v>
      </c>
      <c r="G255" s="2">
        <v>0</v>
      </c>
    </row>
    <row r="256" spans="1:7" x14ac:dyDescent="0.25">
      <c r="A256" t="s">
        <v>537</v>
      </c>
      <c r="B256" t="s">
        <v>538</v>
      </c>
      <c r="C256" s="2">
        <v>127000</v>
      </c>
      <c r="D256" s="2">
        <v>127000</v>
      </c>
      <c r="E256" s="2">
        <v>0</v>
      </c>
      <c r="F256" s="2">
        <v>0</v>
      </c>
      <c r="G256" s="2">
        <v>0</v>
      </c>
    </row>
    <row r="257" spans="1:7" x14ac:dyDescent="0.25">
      <c r="A257" t="s">
        <v>501</v>
      </c>
      <c r="B257" t="s">
        <v>502</v>
      </c>
      <c r="C257" s="2">
        <v>3067927</v>
      </c>
      <c r="D257" s="2">
        <v>3067927</v>
      </c>
      <c r="E257" s="2">
        <v>0</v>
      </c>
      <c r="F257" s="2">
        <v>0</v>
      </c>
      <c r="G257" s="2">
        <v>0</v>
      </c>
    </row>
    <row r="258" spans="1:7" x14ac:dyDescent="0.25">
      <c r="A258" t="s">
        <v>229</v>
      </c>
      <c r="B258" t="s">
        <v>230</v>
      </c>
      <c r="C258" s="2">
        <v>776867</v>
      </c>
      <c r="D258" s="2">
        <v>776867</v>
      </c>
      <c r="E258" s="2">
        <v>776867</v>
      </c>
      <c r="F258" s="2">
        <v>776867</v>
      </c>
      <c r="G258" s="2">
        <v>0</v>
      </c>
    </row>
    <row r="259" spans="1:7" x14ac:dyDescent="0.25">
      <c r="A259" t="s">
        <v>271</v>
      </c>
      <c r="B259" t="s">
        <v>272</v>
      </c>
      <c r="C259" s="2">
        <v>1100000</v>
      </c>
      <c r="D259" s="2">
        <v>895000</v>
      </c>
      <c r="E259" s="2">
        <v>895000</v>
      </c>
      <c r="F259" s="2">
        <v>0</v>
      </c>
      <c r="G259" s="2">
        <v>0</v>
      </c>
    </row>
    <row r="260" spans="1:7" x14ac:dyDescent="0.25">
      <c r="A260" t="s">
        <v>325</v>
      </c>
      <c r="B260" t="s">
        <v>326</v>
      </c>
      <c r="C260" s="2">
        <v>830000</v>
      </c>
      <c r="D260" s="2">
        <v>900000</v>
      </c>
      <c r="E260" s="2">
        <v>0</v>
      </c>
      <c r="F260" s="2">
        <v>0</v>
      </c>
      <c r="G260" s="2">
        <v>0</v>
      </c>
    </row>
    <row r="261" spans="1:7" x14ac:dyDescent="0.25">
      <c r="A261" t="s">
        <v>575</v>
      </c>
      <c r="B261" t="s">
        <v>576</v>
      </c>
      <c r="C261" s="2">
        <v>1320000</v>
      </c>
      <c r="D261" s="2">
        <v>1360000</v>
      </c>
      <c r="E261" s="2">
        <v>1400000</v>
      </c>
      <c r="F261" s="2">
        <v>0</v>
      </c>
      <c r="G261" s="2">
        <v>0</v>
      </c>
    </row>
    <row r="262" spans="1:7" x14ac:dyDescent="0.25">
      <c r="A262" t="s">
        <v>511</v>
      </c>
      <c r="B262" t="s">
        <v>512</v>
      </c>
      <c r="C262" s="2">
        <v>688031</v>
      </c>
      <c r="D262" s="2">
        <v>734966</v>
      </c>
      <c r="E262" s="2">
        <v>734966</v>
      </c>
      <c r="F262" s="2">
        <v>734966</v>
      </c>
      <c r="G262" s="2">
        <v>0</v>
      </c>
    </row>
    <row r="263" spans="1:7" x14ac:dyDescent="0.25">
      <c r="A263" t="s">
        <v>74</v>
      </c>
      <c r="B263" t="s">
        <v>75</v>
      </c>
      <c r="C263" s="2">
        <v>1110000</v>
      </c>
      <c r="D263" s="2">
        <v>1110000</v>
      </c>
      <c r="E263" s="2">
        <v>0</v>
      </c>
      <c r="F263" s="2">
        <v>0</v>
      </c>
      <c r="G263" s="2">
        <v>0</v>
      </c>
    </row>
    <row r="264" spans="1:7" x14ac:dyDescent="0.25">
      <c r="A264" t="s">
        <v>243</v>
      </c>
      <c r="B264" t="s">
        <v>244</v>
      </c>
      <c r="C264" s="2">
        <v>412000</v>
      </c>
      <c r="D264" s="2">
        <v>290000</v>
      </c>
      <c r="E264" s="2">
        <v>290000</v>
      </c>
      <c r="F264" s="2">
        <v>0</v>
      </c>
      <c r="G264" s="2">
        <v>0</v>
      </c>
    </row>
    <row r="265" spans="1:7" x14ac:dyDescent="0.25">
      <c r="A265" t="s">
        <v>196</v>
      </c>
      <c r="B265" s="70" t="s">
        <v>1017</v>
      </c>
      <c r="C265" s="2">
        <v>12662093</v>
      </c>
      <c r="D265" s="2">
        <v>13168576</v>
      </c>
      <c r="E265" s="2">
        <v>0</v>
      </c>
      <c r="F265" s="2">
        <v>0</v>
      </c>
      <c r="G265" s="2">
        <v>0</v>
      </c>
    </row>
    <row r="266" spans="1:7" x14ac:dyDescent="0.25">
      <c r="A266" t="s">
        <v>491</v>
      </c>
      <c r="B266" t="s">
        <v>492</v>
      </c>
      <c r="C266" s="2">
        <v>16547000</v>
      </c>
      <c r="D266" s="2">
        <v>17209000</v>
      </c>
      <c r="E266" s="2">
        <v>0</v>
      </c>
      <c r="F266" s="2">
        <v>0</v>
      </c>
      <c r="G266" s="2">
        <v>0</v>
      </c>
    </row>
    <row r="267" spans="1:7" x14ac:dyDescent="0.25">
      <c r="A267" t="s">
        <v>559</v>
      </c>
      <c r="B267" t="s">
        <v>560</v>
      </c>
      <c r="C267" s="2">
        <v>922500</v>
      </c>
      <c r="D267" s="2">
        <v>922500</v>
      </c>
      <c r="E267" s="2">
        <v>922500</v>
      </c>
      <c r="F267" s="2">
        <v>922500</v>
      </c>
      <c r="G267" s="2">
        <v>0</v>
      </c>
    </row>
    <row r="268" spans="1:7" x14ac:dyDescent="0.25">
      <c r="A268" t="s">
        <v>355</v>
      </c>
      <c r="B268" t="s">
        <v>356</v>
      </c>
      <c r="C268" s="2">
        <v>9961000</v>
      </c>
      <c r="D268" s="2">
        <v>10957000</v>
      </c>
      <c r="E268" s="2">
        <v>12053000</v>
      </c>
      <c r="F268" s="2">
        <v>13258000</v>
      </c>
      <c r="G268" s="2">
        <v>0</v>
      </c>
    </row>
    <row r="269" spans="1:7" x14ac:dyDescent="0.25">
      <c r="A269" t="s">
        <v>469</v>
      </c>
      <c r="B269" t="s">
        <v>470</v>
      </c>
      <c r="C269" s="2">
        <v>152000</v>
      </c>
      <c r="D269" s="2">
        <v>152000</v>
      </c>
      <c r="E269" s="2">
        <v>152000</v>
      </c>
      <c r="F269" s="2">
        <v>152000</v>
      </c>
      <c r="G269" s="2">
        <v>0</v>
      </c>
    </row>
    <row r="270" spans="1:7" x14ac:dyDescent="0.25">
      <c r="A270" t="s">
        <v>50</v>
      </c>
      <c r="B270" t="s">
        <v>51</v>
      </c>
      <c r="C270" s="2">
        <v>48400000</v>
      </c>
      <c r="D270" s="2">
        <v>32775000</v>
      </c>
      <c r="E270" s="2">
        <v>35400000</v>
      </c>
      <c r="F270" s="2">
        <v>38225000</v>
      </c>
      <c r="G270" s="2">
        <v>41300000</v>
      </c>
    </row>
    <row r="271" spans="1:7" x14ac:dyDescent="0.25">
      <c r="A271" t="s">
        <v>188</v>
      </c>
      <c r="B271" t="s">
        <v>189</v>
      </c>
      <c r="C271" s="2">
        <v>4556285</v>
      </c>
      <c r="D271" s="2">
        <v>4784099</v>
      </c>
      <c r="E271" s="2">
        <v>5023304</v>
      </c>
      <c r="F271" s="2">
        <v>5274470</v>
      </c>
      <c r="G271" s="2">
        <v>0</v>
      </c>
    </row>
    <row r="272" spans="1:7" x14ac:dyDescent="0.25">
      <c r="A272" t="s">
        <v>503</v>
      </c>
      <c r="B272" t="s">
        <v>504</v>
      </c>
      <c r="C272" s="2">
        <v>997000</v>
      </c>
      <c r="D272" s="2">
        <v>997000</v>
      </c>
      <c r="E272" s="2">
        <v>997000</v>
      </c>
      <c r="F272" s="2">
        <v>997000</v>
      </c>
      <c r="G272" s="2">
        <v>0</v>
      </c>
    </row>
    <row r="273" spans="1:7" x14ac:dyDescent="0.25">
      <c r="A273" t="s">
        <v>116</v>
      </c>
      <c r="B273" t="s">
        <v>117</v>
      </c>
      <c r="C273" s="2">
        <v>1860865</v>
      </c>
      <c r="D273" s="2">
        <v>1860865</v>
      </c>
      <c r="E273" s="2">
        <v>0</v>
      </c>
      <c r="F273" s="2">
        <v>0</v>
      </c>
      <c r="G273" s="2">
        <v>0</v>
      </c>
    </row>
    <row r="274" spans="1:7" x14ac:dyDescent="0.25">
      <c r="A274" t="s">
        <v>515</v>
      </c>
      <c r="B274" t="s">
        <v>516</v>
      </c>
      <c r="C274" s="2">
        <v>520846</v>
      </c>
      <c r="D274" s="2">
        <v>562433</v>
      </c>
      <c r="E274" s="2">
        <v>0</v>
      </c>
      <c r="F274" s="2">
        <v>0</v>
      </c>
      <c r="G274" s="2">
        <v>0</v>
      </c>
    </row>
    <row r="275" spans="1:7" x14ac:dyDescent="0.25">
      <c r="A275" t="s">
        <v>507</v>
      </c>
      <c r="B275" t="s">
        <v>508</v>
      </c>
      <c r="C275" s="2">
        <v>11687674</v>
      </c>
      <c r="D275" s="2">
        <v>11921427</v>
      </c>
      <c r="E275" s="2">
        <v>0</v>
      </c>
      <c r="F275" s="2">
        <v>0</v>
      </c>
      <c r="G275" s="2">
        <v>0</v>
      </c>
    </row>
    <row r="276" spans="1:7" x14ac:dyDescent="0.25">
      <c r="A276" t="s">
        <v>583</v>
      </c>
      <c r="B276" t="s">
        <v>584</v>
      </c>
      <c r="C276" s="2">
        <v>1200000</v>
      </c>
      <c r="D276" s="2">
        <v>1200000</v>
      </c>
      <c r="E276" s="2">
        <v>1350000</v>
      </c>
      <c r="F276" s="2">
        <v>1350000</v>
      </c>
      <c r="G276" s="2">
        <v>0</v>
      </c>
    </row>
    <row r="277" spans="1:7" x14ac:dyDescent="0.25">
      <c r="A277" t="s">
        <v>120</v>
      </c>
      <c r="B277" t="s">
        <v>121</v>
      </c>
      <c r="C277" s="2">
        <v>787147</v>
      </c>
      <c r="D277" s="2">
        <v>905219</v>
      </c>
      <c r="E277" s="2">
        <v>0</v>
      </c>
      <c r="F277" s="2">
        <v>0</v>
      </c>
      <c r="G277" s="2">
        <v>0</v>
      </c>
    </row>
    <row r="278" spans="1:7" x14ac:dyDescent="0.25">
      <c r="A278" t="s">
        <v>58</v>
      </c>
      <c r="B278" t="s">
        <v>59</v>
      </c>
      <c r="C278" s="2">
        <v>7750000</v>
      </c>
      <c r="D278" s="2">
        <v>7980000</v>
      </c>
      <c r="E278" s="2">
        <v>0</v>
      </c>
      <c r="F278" s="2">
        <v>0</v>
      </c>
      <c r="G278" s="2">
        <v>0</v>
      </c>
    </row>
    <row r="279" spans="1:7" x14ac:dyDescent="0.25">
      <c r="A279" t="s">
        <v>0</v>
      </c>
      <c r="B279" t="s">
        <v>1</v>
      </c>
      <c r="C279" s="2">
        <v>79075</v>
      </c>
      <c r="D279" s="2">
        <v>79075</v>
      </c>
      <c r="E279" s="2">
        <v>0</v>
      </c>
      <c r="F279" s="2">
        <v>0</v>
      </c>
      <c r="G279" s="2">
        <v>0</v>
      </c>
    </row>
    <row r="280" spans="1:7" x14ac:dyDescent="0.25">
      <c r="A280" t="s">
        <v>94</v>
      </c>
      <c r="B280" t="s">
        <v>95</v>
      </c>
      <c r="C280" s="2">
        <v>298300</v>
      </c>
      <c r="D280" s="2">
        <v>346656</v>
      </c>
      <c r="E280" s="2">
        <v>0</v>
      </c>
      <c r="F280" s="2">
        <v>0</v>
      </c>
      <c r="G280" s="2">
        <v>0</v>
      </c>
    </row>
    <row r="281" spans="1:7" x14ac:dyDescent="0.25">
      <c r="A281" t="s">
        <v>467</v>
      </c>
      <c r="B281" t="s">
        <v>468</v>
      </c>
      <c r="C281" s="2">
        <v>50000</v>
      </c>
      <c r="D281" s="2">
        <v>50000</v>
      </c>
      <c r="E281" s="2">
        <v>50000</v>
      </c>
      <c r="F281" s="2">
        <v>50000</v>
      </c>
      <c r="G281" s="2">
        <v>0</v>
      </c>
    </row>
    <row r="282" spans="1:7" x14ac:dyDescent="0.25">
      <c r="A282" t="s">
        <v>38</v>
      </c>
      <c r="B282" t="s">
        <v>39</v>
      </c>
      <c r="C282" s="2">
        <v>12903727</v>
      </c>
      <c r="D282" s="2">
        <v>13290839</v>
      </c>
      <c r="E282" s="2">
        <v>13689564</v>
      </c>
      <c r="F282" s="2">
        <v>0</v>
      </c>
      <c r="G282" s="2">
        <v>0</v>
      </c>
    </row>
    <row r="283" spans="1:7" x14ac:dyDescent="0.25">
      <c r="A283" t="s">
        <v>457</v>
      </c>
      <c r="B283" t="s">
        <v>458</v>
      </c>
      <c r="C283" s="2">
        <v>3446815</v>
      </c>
      <c r="D283" s="2">
        <v>3791497</v>
      </c>
      <c r="E283" s="2">
        <v>4170646</v>
      </c>
      <c r="F283" s="2">
        <v>0</v>
      </c>
      <c r="G283" s="2">
        <v>0</v>
      </c>
    </row>
    <row r="284" spans="1:7" x14ac:dyDescent="0.25">
      <c r="A284" t="s">
        <v>585</v>
      </c>
      <c r="B284" t="s">
        <v>586</v>
      </c>
      <c r="C284" s="2">
        <v>5965626</v>
      </c>
      <c r="D284" s="2">
        <v>5965626</v>
      </c>
      <c r="E284" s="2">
        <v>5965626</v>
      </c>
      <c r="F284" s="2">
        <v>5965626</v>
      </c>
      <c r="G284" s="2">
        <v>0</v>
      </c>
    </row>
    <row r="285" spans="1:7" x14ac:dyDescent="0.25">
      <c r="A285" t="s">
        <v>279</v>
      </c>
      <c r="B285" t="s">
        <v>280</v>
      </c>
      <c r="C285" s="2">
        <v>1188000</v>
      </c>
      <c r="D285" s="2">
        <v>1188000</v>
      </c>
      <c r="E285" s="2">
        <v>1188000</v>
      </c>
      <c r="F285" s="2">
        <v>0</v>
      </c>
      <c r="G285" s="2">
        <v>0</v>
      </c>
    </row>
    <row r="286" spans="1:7" x14ac:dyDescent="0.25">
      <c r="A286" t="s">
        <v>373</v>
      </c>
      <c r="B286" t="s">
        <v>374</v>
      </c>
      <c r="C286" s="2">
        <v>4750000</v>
      </c>
      <c r="D286" s="2">
        <v>5100000</v>
      </c>
      <c r="E286" s="2">
        <v>5500000</v>
      </c>
      <c r="F286" s="2">
        <v>6000000</v>
      </c>
      <c r="G286" s="2">
        <v>0</v>
      </c>
    </row>
    <row r="287" spans="1:7" x14ac:dyDescent="0.25">
      <c r="A287" t="s">
        <v>253</v>
      </c>
      <c r="B287" t="s">
        <v>254</v>
      </c>
      <c r="C287" s="2">
        <v>2830000</v>
      </c>
      <c r="D287" s="2">
        <v>2880000</v>
      </c>
      <c r="E287" s="2">
        <v>0</v>
      </c>
      <c r="F287" s="2">
        <v>0</v>
      </c>
      <c r="G287" s="2">
        <v>0</v>
      </c>
    </row>
    <row r="288" spans="1:7" x14ac:dyDescent="0.25">
      <c r="A288" t="s">
        <v>293</v>
      </c>
      <c r="B288" t="s">
        <v>294</v>
      </c>
      <c r="C288" s="2">
        <v>305000</v>
      </c>
      <c r="D288" s="2">
        <v>350000</v>
      </c>
      <c r="E288" s="2">
        <v>0</v>
      </c>
      <c r="F288" s="2">
        <v>0</v>
      </c>
      <c r="G288" s="2">
        <v>0</v>
      </c>
    </row>
    <row r="289" spans="1:7" x14ac:dyDescent="0.25">
      <c r="A289" t="s">
        <v>337</v>
      </c>
      <c r="B289" t="s">
        <v>338</v>
      </c>
      <c r="C289" s="2">
        <v>724500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5">
      <c r="A290" t="s">
        <v>132</v>
      </c>
      <c r="B290" t="s">
        <v>133</v>
      </c>
      <c r="C290" s="2">
        <v>263500</v>
      </c>
      <c r="D290" s="2">
        <v>263500</v>
      </c>
      <c r="E290" s="2">
        <v>0</v>
      </c>
      <c r="F290" s="2">
        <v>0</v>
      </c>
      <c r="G290" s="2">
        <v>0</v>
      </c>
    </row>
    <row r="291" spans="1:7" x14ac:dyDescent="0.25">
      <c r="A291" t="s">
        <v>267</v>
      </c>
      <c r="B291" t="s">
        <v>268</v>
      </c>
      <c r="C291" s="2">
        <v>560000</v>
      </c>
      <c r="D291" s="2">
        <v>600000</v>
      </c>
      <c r="E291" s="2">
        <v>640000</v>
      </c>
      <c r="F291" s="2">
        <v>680000</v>
      </c>
      <c r="G291" s="2">
        <v>0</v>
      </c>
    </row>
    <row r="292" spans="1:7" x14ac:dyDescent="0.25">
      <c r="A292" t="s">
        <v>156</v>
      </c>
      <c r="B292" t="s">
        <v>157</v>
      </c>
      <c r="C292" s="2">
        <v>500000</v>
      </c>
      <c r="D292" s="2">
        <v>500000</v>
      </c>
      <c r="E292" s="2">
        <v>0</v>
      </c>
      <c r="F292" s="2">
        <v>0</v>
      </c>
      <c r="G292" s="2">
        <v>0</v>
      </c>
    </row>
    <row r="293" spans="1:7" x14ac:dyDescent="0.25">
      <c r="A293" t="s">
        <v>237</v>
      </c>
      <c r="B293" t="s">
        <v>238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</row>
    <row r="294" spans="1:7" x14ac:dyDescent="0.25">
      <c r="A294" t="s">
        <v>80</v>
      </c>
      <c r="B294" t="s">
        <v>81</v>
      </c>
      <c r="C294" s="2">
        <v>4750000</v>
      </c>
      <c r="D294" s="2">
        <v>5000000</v>
      </c>
      <c r="E294" s="2">
        <v>0</v>
      </c>
      <c r="F294" s="2">
        <v>0</v>
      </c>
      <c r="G294" s="2">
        <v>0</v>
      </c>
    </row>
    <row r="295" spans="1:7" x14ac:dyDescent="0.25">
      <c r="A295" t="s">
        <v>563</v>
      </c>
      <c r="B295" t="s">
        <v>564</v>
      </c>
      <c r="C295" s="2">
        <v>14400000</v>
      </c>
      <c r="D295" s="2">
        <v>14600000</v>
      </c>
      <c r="E295" s="2">
        <v>0</v>
      </c>
      <c r="F295" s="2">
        <v>0</v>
      </c>
      <c r="G295" s="2">
        <v>0</v>
      </c>
    </row>
    <row r="296" spans="1:7" x14ac:dyDescent="0.25">
      <c r="A296" t="s">
        <v>487</v>
      </c>
      <c r="B296" t="s">
        <v>488</v>
      </c>
      <c r="C296" s="2">
        <v>11700000</v>
      </c>
      <c r="D296" s="2">
        <v>12300000</v>
      </c>
      <c r="E296" s="2">
        <v>0</v>
      </c>
      <c r="F296" s="2">
        <v>0</v>
      </c>
      <c r="G296" s="2">
        <v>0</v>
      </c>
    </row>
    <row r="297" spans="1:7" x14ac:dyDescent="0.25">
      <c r="A297" t="s">
        <v>581</v>
      </c>
      <c r="B297" t="s">
        <v>582</v>
      </c>
      <c r="C297" s="2">
        <v>900000</v>
      </c>
      <c r="D297" s="2">
        <v>900000</v>
      </c>
      <c r="E297" s="2">
        <v>0</v>
      </c>
      <c r="F297" s="2">
        <v>0</v>
      </c>
      <c r="G297" s="2">
        <v>0</v>
      </c>
    </row>
    <row r="298" spans="1:7" x14ac:dyDescent="0.25">
      <c r="A298" s="65" t="s">
        <v>649</v>
      </c>
      <c r="B298" s="65" t="s">
        <v>676</v>
      </c>
      <c r="C298" s="23">
        <f>SUM(C3:C297)</f>
        <v>2243720589</v>
      </c>
      <c r="D298" s="23">
        <f t="shared" ref="D298:G298" si="1">SUM(D3:D297)</f>
        <v>2261259844</v>
      </c>
      <c r="E298" s="23">
        <f t="shared" si="1"/>
        <v>1649328390</v>
      </c>
      <c r="F298" s="23">
        <f t="shared" si="1"/>
        <v>1447396338</v>
      </c>
      <c r="G298" s="23">
        <f t="shared" si="1"/>
        <v>46158806</v>
      </c>
    </row>
  </sheetData>
  <autoFilter ref="A1:G1"/>
  <conditionalFormatting sqref="A2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LevyCalc</vt:lpstr>
      <vt:lpstr>Data</vt:lpstr>
      <vt:lpstr>District AAFTE</vt:lpstr>
      <vt:lpstr>VAL</vt:lpstr>
      <vt:lpstr>Data</vt:lpstr>
      <vt:lpstr>enrollment</vt:lpstr>
      <vt:lpstr>LevyCalc!Print_Area</vt:lpstr>
      <vt:lpstr>LevyCalc!Print_Titles</vt:lpstr>
      <vt:lpstr>SY201718Growth</vt:lpstr>
      <vt:lpstr>SY201819Growth</vt:lpstr>
      <vt:lpstr>SY201920Growth</vt:lpstr>
      <vt:lpstr>SY202021Growth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cp:lastPrinted>2018-06-01T15:59:21Z</cp:lastPrinted>
  <dcterms:created xsi:type="dcterms:W3CDTF">2018-05-30T18:28:14Z</dcterms:created>
  <dcterms:modified xsi:type="dcterms:W3CDTF">2020-03-03T17:41:50Z</dcterms:modified>
</cp:coreProperties>
</file>