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S:\Apportionment\Apport\LEVY\2022\"/>
    </mc:Choice>
  </mc:AlternateContent>
  <xr:revisionPtr revIDLastSave="0" documentId="13_ncr:1_{A40C9D0D-592D-42E4-BA2F-A854E69C1BAF}" xr6:coauthVersionLast="47" xr6:coauthVersionMax="47" xr10:uidLastSave="{00000000-0000-0000-0000-000000000000}"/>
  <bookViews>
    <workbookView xWindow="615" yWindow="1125" windowWidth="27480" windowHeight="14880" tabRatio="758" xr2:uid="{00000000-000D-0000-FFFF-FFFF00000000}"/>
  </bookViews>
  <sheets>
    <sheet name="Instructions for Pre-Ballot" sheetId="9" r:id="rId1"/>
    <sheet name="LevyCalc" sheetId="3" r:id="rId2"/>
    <sheet name="LevyCalc no Stab" sheetId="10" state="hidden" r:id="rId3"/>
    <sheet name="Pre-Ballot Approval" sheetId="6" r:id="rId4"/>
    <sheet name="Data" sheetId="1" state="hidden" r:id="rId5"/>
    <sheet name="District AAFTE" sheetId="5" state="hidden" r:id="rId6"/>
    <sheet name="VAL" sheetId="4" state="hidden" r:id="rId7"/>
    <sheet name="Sheet1" sheetId="7" state="hidden" r:id="rId8"/>
  </sheets>
  <definedNames>
    <definedName name="_xlnm._FilterDatabase" localSheetId="4" hidden="1">Data!$A$2:$V$2</definedName>
    <definedName name="_xlnm._FilterDatabase" localSheetId="5" hidden="1">'District AAFTE'!$A$8:$W$317</definedName>
    <definedName name="_xlnm._FilterDatabase" localSheetId="6" hidden="1">VAL!$A$1:$J$1</definedName>
    <definedName name="_Order1" hidden="1">255</definedName>
    <definedName name="_Order2" hidden="1">255</definedName>
    <definedName name="Data">Data!$A$2:$V$298</definedName>
    <definedName name="enrollment">'District AAFTE'!$A:$AD</definedName>
    <definedName name="_xlnm.Print_Area" localSheetId="1">LevyCalc!$A$1:$G$81</definedName>
    <definedName name="_xlnm.Print_Area" localSheetId="2">'LevyCalc no Stab'!$A$1:$G$58</definedName>
    <definedName name="_xlnm.Print_Area" localSheetId="3">'Pre-Ballot Approval'!$A$1:$H$76</definedName>
    <definedName name="_xlnm.Print_Titles" localSheetId="1">LevyCalc!$1:$3</definedName>
    <definedName name="_xlnm.Print_Titles" localSheetId="2">'LevyCalc no Stab'!$1:$3</definedName>
    <definedName name="SY202021Growth">'District AAFTE'!$H$4</definedName>
    <definedName name="SY202122Growth">'District AAFTE'!$I$4</definedName>
    <definedName name="SY202223growth">'District AAFTE'!$J$4</definedName>
    <definedName name="SY202324growth">'District AAFTE'!$K$4</definedName>
    <definedName name="SY202425Growth">'District AAFTE'!$L$4</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3" l="1"/>
  <c r="E21" i="3" s="1"/>
  <c r="F21" i="3" s="1"/>
  <c r="G21" i="3" s="1"/>
  <c r="D42" i="3" l="1"/>
  <c r="D41" i="3"/>
  <c r="D43" i="3" s="1"/>
  <c r="D44" i="3" s="1"/>
  <c r="D45" i="3" s="1"/>
  <c r="AC1" i="5" l="1"/>
  <c r="AD1" i="5" s="1"/>
  <c r="G37" i="10"/>
  <c r="F37" i="10"/>
  <c r="E37" i="10"/>
  <c r="G35" i="10"/>
  <c r="F35" i="10"/>
  <c r="E35" i="10"/>
  <c r="G33" i="10"/>
  <c r="F33" i="10"/>
  <c r="E33" i="10"/>
  <c r="D37" i="10"/>
  <c r="C37" i="10"/>
  <c r="D35" i="10"/>
  <c r="C35" i="10"/>
  <c r="D33" i="10"/>
  <c r="C33" i="10"/>
  <c r="G30" i="10"/>
  <c r="F30" i="10"/>
  <c r="E30" i="10"/>
  <c r="D30" i="10"/>
  <c r="C30" i="10"/>
  <c r="G28" i="10"/>
  <c r="F28" i="10"/>
  <c r="E28" i="10"/>
  <c r="D28" i="10"/>
  <c r="G27" i="10"/>
  <c r="F27" i="10"/>
  <c r="E27" i="10"/>
  <c r="D27" i="10"/>
  <c r="C27" i="10"/>
  <c r="G26" i="10"/>
  <c r="F26" i="10"/>
  <c r="E26" i="10"/>
  <c r="D26" i="10"/>
  <c r="G25" i="10"/>
  <c r="F25" i="10"/>
  <c r="E25" i="10"/>
  <c r="D25" i="10"/>
  <c r="C25" i="10"/>
  <c r="G24" i="10"/>
  <c r="F24" i="10"/>
  <c r="E24" i="10"/>
  <c r="D24" i="10"/>
  <c r="C24" i="10"/>
  <c r="D22" i="10"/>
  <c r="E22" i="10"/>
  <c r="F22" i="10"/>
  <c r="G22" i="10"/>
  <c r="C22" i="10"/>
  <c r="C40" i="10"/>
  <c r="C49" i="10" s="1"/>
  <c r="B29" i="10"/>
  <c r="D20" i="10"/>
  <c r="D40" i="10" s="1"/>
  <c r="D49" i="10" s="1"/>
  <c r="A1" i="10"/>
  <c r="E20" i="10" l="1"/>
  <c r="A1" i="3"/>
  <c r="C1" i="1"/>
  <c r="D1" i="1" s="1"/>
  <c r="E1" i="1" s="1"/>
  <c r="F1" i="1" s="1"/>
  <c r="G1" i="1" s="1"/>
  <c r="H1" i="1" s="1"/>
  <c r="I1" i="1" s="1"/>
  <c r="C68" i="3" l="1"/>
  <c r="C63" i="3"/>
  <c r="E40" i="10"/>
  <c r="E49" i="10" s="1"/>
  <c r="F20" i="10"/>
  <c r="C32" i="3"/>
  <c r="C32" i="10" s="1"/>
  <c r="D32" i="3"/>
  <c r="D32" i="10" s="1"/>
  <c r="C29" i="3"/>
  <c r="Q3" i="1"/>
  <c r="R3" i="1"/>
  <c r="C52" i="3" l="1"/>
  <c r="C29" i="10"/>
  <c r="C53" i="10" s="1"/>
  <c r="F40" i="10"/>
  <c r="F49" i="10" s="1"/>
  <c r="G20" i="10"/>
  <c r="C23" i="3"/>
  <c r="C23" i="10" s="1"/>
  <c r="T2" i="5"/>
  <c r="U2" i="5"/>
  <c r="V2" i="5"/>
  <c r="W2" i="5"/>
  <c r="T3" i="5"/>
  <c r="U3" i="5"/>
  <c r="V3" i="5"/>
  <c r="W3" i="5"/>
  <c r="S3" i="5"/>
  <c r="S2" i="5"/>
  <c r="AB1" i="5"/>
  <c r="G40" i="10" l="1"/>
  <c r="G49" i="10" s="1"/>
  <c r="G39" i="6"/>
  <c r="F39" i="6"/>
  <c r="E39" i="6"/>
  <c r="D39" i="6"/>
  <c r="A35" i="6"/>
  <c r="A36" i="6" s="1"/>
  <c r="A37" i="6" s="1"/>
  <c r="A38" i="6" s="1"/>
  <c r="A39" i="6" s="1"/>
  <c r="A40" i="6" s="1"/>
  <c r="A41" i="6" s="1"/>
  <c r="A42" i="6" s="1"/>
  <c r="A43" i="6" s="1"/>
  <c r="A44" i="6" s="1"/>
  <c r="A45" i="6" s="1"/>
  <c r="A46" i="6" s="1"/>
  <c r="A47" i="6" s="1"/>
  <c r="Q310" i="5" l="1"/>
  <c r="Q309" i="5"/>
  <c r="Q308" i="5"/>
  <c r="Q307" i="5"/>
  <c r="Q306" i="5"/>
  <c r="Q305" i="5"/>
  <c r="Q304" i="5"/>
  <c r="Q303" i="5"/>
  <c r="Q302" i="5"/>
  <c r="Q301" i="5"/>
  <c r="Q300" i="5"/>
  <c r="Q299" i="5"/>
  <c r="Q298" i="5"/>
  <c r="Q297" i="5"/>
  <c r="Q296" i="5"/>
  <c r="Q295" i="5"/>
  <c r="Q294" i="5"/>
  <c r="Q293" i="5"/>
  <c r="Q292" i="5"/>
  <c r="Q291" i="5"/>
  <c r="Q290" i="5"/>
  <c r="Q289" i="5"/>
  <c r="Q288" i="5"/>
  <c r="Q287" i="5"/>
  <c r="Q286" i="5"/>
  <c r="Q285" i="5"/>
  <c r="Q284" i="5"/>
  <c r="Q283" i="5"/>
  <c r="Q282" i="5"/>
  <c r="Q281" i="5"/>
  <c r="Q280" i="5"/>
  <c r="Q279" i="5"/>
  <c r="Q278" i="5"/>
  <c r="Q277" i="5"/>
  <c r="Q276" i="5"/>
  <c r="Q275" i="5"/>
  <c r="Q274" i="5"/>
  <c r="Q273" i="5"/>
  <c r="Q272" i="5"/>
  <c r="Q271" i="5"/>
  <c r="Q270" i="5"/>
  <c r="Q269" i="5"/>
  <c r="Q268" i="5"/>
  <c r="Q267" i="5"/>
  <c r="Q266" i="5"/>
  <c r="Q265" i="5"/>
  <c r="Q264" i="5"/>
  <c r="Q263" i="5"/>
  <c r="Q262" i="5"/>
  <c r="Q261" i="5"/>
  <c r="Q260" i="5"/>
  <c r="Q259" i="5"/>
  <c r="Q258" i="5"/>
  <c r="Q257" i="5"/>
  <c r="Q256" i="5"/>
  <c r="Q255" i="5"/>
  <c r="Q254" i="5"/>
  <c r="Q253" i="5"/>
  <c r="Q252" i="5"/>
  <c r="Q251" i="5"/>
  <c r="Q250" i="5"/>
  <c r="Q249" i="5"/>
  <c r="Q248" i="5"/>
  <c r="Q247" i="5"/>
  <c r="Q246" i="5"/>
  <c r="Q245" i="5"/>
  <c r="Q244" i="5"/>
  <c r="Q243" i="5"/>
  <c r="Q242" i="5"/>
  <c r="Q241" i="5"/>
  <c r="Q240" i="5"/>
  <c r="Q239" i="5"/>
  <c r="Q238" i="5"/>
  <c r="Q237" i="5"/>
  <c r="Q236" i="5"/>
  <c r="Q235" i="5"/>
  <c r="Q234" i="5"/>
  <c r="Q233" i="5"/>
  <c r="Q232" i="5"/>
  <c r="Q231" i="5"/>
  <c r="Q230" i="5"/>
  <c r="Q229" i="5"/>
  <c r="Q228" i="5"/>
  <c r="Q227" i="5"/>
  <c r="Q226" i="5"/>
  <c r="Q225" i="5"/>
  <c r="Q224" i="5"/>
  <c r="Q223" i="5"/>
  <c r="Q222" i="5"/>
  <c r="Q221" i="5"/>
  <c r="Q220" i="5"/>
  <c r="Q219" i="5"/>
  <c r="Q218" i="5"/>
  <c r="Q217" i="5"/>
  <c r="Q216" i="5"/>
  <c r="Q215" i="5"/>
  <c r="Q214" i="5"/>
  <c r="Q213" i="5"/>
  <c r="Q212" i="5"/>
  <c r="Q211" i="5"/>
  <c r="Q210" i="5"/>
  <c r="Q209" i="5"/>
  <c r="Q208" i="5"/>
  <c r="Q207" i="5"/>
  <c r="Q206" i="5"/>
  <c r="Q205" i="5"/>
  <c r="Q204" i="5"/>
  <c r="Q203" i="5"/>
  <c r="Q202" i="5"/>
  <c r="Q201" i="5"/>
  <c r="Q200" i="5"/>
  <c r="Q199" i="5"/>
  <c r="Q198" i="5"/>
  <c r="Q197" i="5"/>
  <c r="Q196" i="5"/>
  <c r="Q195" i="5"/>
  <c r="Q194" i="5"/>
  <c r="Q193" i="5"/>
  <c r="Q192" i="5"/>
  <c r="Q191" i="5"/>
  <c r="Q190" i="5"/>
  <c r="Q189" i="5"/>
  <c r="Q188" i="5"/>
  <c r="Q187" i="5"/>
  <c r="Q186" i="5"/>
  <c r="Q185" i="5"/>
  <c r="Q184" i="5"/>
  <c r="Q183" i="5"/>
  <c r="Q182" i="5"/>
  <c r="Q181" i="5"/>
  <c r="Q180" i="5"/>
  <c r="Q179" i="5"/>
  <c r="Q178" i="5"/>
  <c r="Q177" i="5"/>
  <c r="Q176" i="5"/>
  <c r="Q175" i="5"/>
  <c r="Q174" i="5"/>
  <c r="Q173" i="5"/>
  <c r="Q172" i="5"/>
  <c r="Q171" i="5"/>
  <c r="Q170" i="5"/>
  <c r="Q169" i="5"/>
  <c r="Q168" i="5"/>
  <c r="Q167" i="5"/>
  <c r="Q166" i="5"/>
  <c r="Q165" i="5"/>
  <c r="Q164" i="5"/>
  <c r="Q163" i="5"/>
  <c r="Q162" i="5"/>
  <c r="Q161" i="5"/>
  <c r="Q160" i="5"/>
  <c r="Q159" i="5"/>
  <c r="Q158" i="5"/>
  <c r="Q157" i="5"/>
  <c r="Q156" i="5"/>
  <c r="Q155" i="5"/>
  <c r="Q154" i="5"/>
  <c r="Q153" i="5"/>
  <c r="Q152" i="5"/>
  <c r="Q151" i="5"/>
  <c r="Q150" i="5"/>
  <c r="Q149" i="5"/>
  <c r="Q148" i="5"/>
  <c r="Q147" i="5"/>
  <c r="Q146" i="5"/>
  <c r="Q145" i="5"/>
  <c r="Q144" i="5"/>
  <c r="Q143" i="5"/>
  <c r="Q142" i="5"/>
  <c r="Q141" i="5"/>
  <c r="Q140" i="5"/>
  <c r="Q139" i="5"/>
  <c r="Q138" i="5"/>
  <c r="Q137" i="5"/>
  <c r="Q136" i="5"/>
  <c r="Q135" i="5"/>
  <c r="Q134" i="5"/>
  <c r="Q133" i="5"/>
  <c r="Q132" i="5"/>
  <c r="Q131" i="5"/>
  <c r="Q130" i="5"/>
  <c r="Q129" i="5"/>
  <c r="Q128" i="5"/>
  <c r="Q127" i="5"/>
  <c r="Q126" i="5"/>
  <c r="Q125" i="5"/>
  <c r="Q124" i="5"/>
  <c r="Q123" i="5"/>
  <c r="Q122" i="5"/>
  <c r="Q121" i="5"/>
  <c r="Q120" i="5"/>
  <c r="Q119" i="5"/>
  <c r="Q118" i="5"/>
  <c r="Q117" i="5"/>
  <c r="Q116" i="5"/>
  <c r="Q115" i="5"/>
  <c r="Q114" i="5"/>
  <c r="Q113" i="5"/>
  <c r="Q112" i="5"/>
  <c r="Q111" i="5"/>
  <c r="Q110" i="5"/>
  <c r="Q109" i="5"/>
  <c r="Q108" i="5"/>
  <c r="Q107" i="5"/>
  <c r="Q106" i="5"/>
  <c r="Q105" i="5"/>
  <c r="Q104" i="5"/>
  <c r="Q103" i="5"/>
  <c r="Q102" i="5"/>
  <c r="Q101" i="5"/>
  <c r="Q100" i="5"/>
  <c r="Q99" i="5"/>
  <c r="Q98" i="5"/>
  <c r="Q97" i="5"/>
  <c r="Q96" i="5"/>
  <c r="Q95" i="5"/>
  <c r="Q94" i="5"/>
  <c r="Q93" i="5"/>
  <c r="Q92" i="5"/>
  <c r="Q91" i="5"/>
  <c r="Q90" i="5"/>
  <c r="Q89" i="5"/>
  <c r="Q88" i="5"/>
  <c r="Q87" i="5"/>
  <c r="Q86" i="5"/>
  <c r="Q85" i="5"/>
  <c r="Q84" i="5"/>
  <c r="Q83" i="5"/>
  <c r="Q82" i="5"/>
  <c r="Q81" i="5"/>
  <c r="Q80" i="5"/>
  <c r="Q79" i="5"/>
  <c r="Q78" i="5"/>
  <c r="Q77" i="5"/>
  <c r="Q76" i="5"/>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7" i="5" l="1"/>
  <c r="T3" i="1"/>
  <c r="D33" i="6"/>
  <c r="C21" i="3"/>
  <c r="C21" i="10" s="1"/>
  <c r="B73" i="3" l="1"/>
  <c r="S3" i="1"/>
  <c r="A73" i="3" l="1"/>
  <c r="G51" i="6"/>
  <c r="G62" i="6" s="1"/>
  <c r="F51" i="6"/>
  <c r="F62" i="6" s="1"/>
  <c r="E51" i="6"/>
  <c r="E62" i="6" s="1"/>
  <c r="D51" i="6"/>
  <c r="E33" i="6"/>
  <c r="A2" i="6"/>
  <c r="A3" i="6" s="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D62" i="6" l="1"/>
  <c r="E42" i="6"/>
  <c r="E53" i="6" s="1"/>
  <c r="A48" i="6"/>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F33" i="6"/>
  <c r="F42" i="6"/>
  <c r="F53" i="6" s="1"/>
  <c r="C33" i="6"/>
  <c r="D42" i="6" s="1"/>
  <c r="D53" i="6" s="1"/>
  <c r="G33" i="6" l="1"/>
  <c r="G42" i="6"/>
  <c r="G53" i="6" s="1"/>
  <c r="J298" i="4" l="1"/>
  <c r="J2" i="4"/>
  <c r="C1" i="6" l="1"/>
  <c r="D23" i="3"/>
  <c r="E23" i="3" l="1"/>
  <c r="D23" i="10"/>
  <c r="D21" i="10"/>
  <c r="D75" i="3"/>
  <c r="C75" i="3"/>
  <c r="B74" i="3"/>
  <c r="Y7" i="5"/>
  <c r="M9" i="5"/>
  <c r="R9" i="5" s="1"/>
  <c r="E21" i="10" l="1"/>
  <c r="F23" i="3"/>
  <c r="E23" i="10"/>
  <c r="U300" i="1"/>
  <c r="U301" i="1"/>
  <c r="U302" i="1"/>
  <c r="U303" i="1"/>
  <c r="U304" i="1"/>
  <c r="U305" i="1"/>
  <c r="U299" i="1"/>
  <c r="G23" i="3" l="1"/>
  <c r="G23" i="10" s="1"/>
  <c r="F23" i="10"/>
  <c r="G21" i="10"/>
  <c r="F21" i="10"/>
  <c r="P3" i="1"/>
  <c r="B1" i="5"/>
  <c r="C1" i="5" s="1"/>
  <c r="D1" i="5" s="1"/>
  <c r="E1" i="5" s="1"/>
  <c r="F1" i="5" s="1"/>
  <c r="G1" i="5" s="1"/>
  <c r="H1" i="5" s="1"/>
  <c r="I1" i="5" s="1"/>
  <c r="J1" i="5" s="1"/>
  <c r="P310" i="5"/>
  <c r="P309" i="5"/>
  <c r="P308" i="5"/>
  <c r="P307" i="5"/>
  <c r="P306" i="5"/>
  <c r="P305" i="5"/>
  <c r="P304" i="5"/>
  <c r="P303" i="5"/>
  <c r="P302" i="5"/>
  <c r="P301" i="5"/>
  <c r="P300" i="5"/>
  <c r="P299" i="5"/>
  <c r="P298" i="5"/>
  <c r="P297" i="5"/>
  <c r="P296" i="5"/>
  <c r="P295" i="5"/>
  <c r="P294" i="5"/>
  <c r="P293" i="5"/>
  <c r="P292" i="5"/>
  <c r="P291" i="5"/>
  <c r="P290" i="5"/>
  <c r="P289" i="5"/>
  <c r="P288" i="5"/>
  <c r="P287" i="5"/>
  <c r="P286" i="5"/>
  <c r="P285" i="5"/>
  <c r="P284" i="5"/>
  <c r="P283" i="5"/>
  <c r="P282" i="5"/>
  <c r="P281" i="5"/>
  <c r="P280" i="5"/>
  <c r="P279" i="5"/>
  <c r="P278" i="5"/>
  <c r="P277" i="5"/>
  <c r="P276" i="5"/>
  <c r="P275" i="5"/>
  <c r="P274" i="5"/>
  <c r="P273" i="5"/>
  <c r="P272" i="5"/>
  <c r="P271" i="5"/>
  <c r="P270" i="5"/>
  <c r="P269" i="5"/>
  <c r="P268" i="5"/>
  <c r="P267" i="5"/>
  <c r="P266" i="5"/>
  <c r="P265" i="5"/>
  <c r="P264" i="5"/>
  <c r="P263" i="5"/>
  <c r="P262" i="5"/>
  <c r="P261" i="5"/>
  <c r="P260" i="5"/>
  <c r="P259" i="5"/>
  <c r="P258" i="5"/>
  <c r="P257" i="5"/>
  <c r="P256" i="5"/>
  <c r="P255" i="5"/>
  <c r="P254" i="5"/>
  <c r="P253" i="5"/>
  <c r="P252" i="5"/>
  <c r="P251" i="5"/>
  <c r="P250" i="5"/>
  <c r="P249"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3" i="5"/>
  <c r="P152" i="5"/>
  <c r="P151" i="5"/>
  <c r="P150" i="5"/>
  <c r="P149" i="5"/>
  <c r="P148" i="5"/>
  <c r="P147" i="5"/>
  <c r="P146" i="5"/>
  <c r="P145" i="5"/>
  <c r="P144" i="5"/>
  <c r="P143" i="5"/>
  <c r="P142" i="5"/>
  <c r="P141" i="5"/>
  <c r="P140" i="5"/>
  <c r="P139" i="5"/>
  <c r="P138" i="5"/>
  <c r="P137" i="5"/>
  <c r="P136" i="5"/>
  <c r="P135" i="5"/>
  <c r="P134" i="5"/>
  <c r="P133" i="5"/>
  <c r="P132" i="5"/>
  <c r="P131" i="5"/>
  <c r="P130" i="5"/>
  <c r="P129"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O9" i="5"/>
  <c r="N9" i="5"/>
  <c r="K1" i="5" l="1"/>
  <c r="P7" i="5"/>
  <c r="D20" i="3"/>
  <c r="E20" i="3" l="1"/>
  <c r="F20" i="3" s="1"/>
  <c r="D29" i="3"/>
  <c r="L1" i="5"/>
  <c r="E29" i="3"/>
  <c r="I298" i="4"/>
  <c r="I2" i="4"/>
  <c r="E52" i="3" l="1"/>
  <c r="E29" i="10"/>
  <c r="E53" i="10" s="1"/>
  <c r="G27" i="6"/>
  <c r="D29" i="10"/>
  <c r="D53" i="10" s="1"/>
  <c r="G20" i="3"/>
  <c r="F40" i="3"/>
  <c r="F49" i="3" s="1"/>
  <c r="F78" i="3" s="1"/>
  <c r="F29" i="3"/>
  <c r="M1" i="5"/>
  <c r="N1" i="5" s="1"/>
  <c r="O1" i="5" s="1"/>
  <c r="G29" i="3"/>
  <c r="G29" i="10" s="1"/>
  <c r="G53" i="10" s="1"/>
  <c r="B1" i="1"/>
  <c r="U1" i="1"/>
  <c r="V1" i="1" s="1"/>
  <c r="F52" i="3" l="1"/>
  <c r="F35" i="6" s="1"/>
  <c r="F29" i="10"/>
  <c r="F53" i="10" s="1"/>
  <c r="P1" i="5"/>
  <c r="O3" i="1"/>
  <c r="Q1" i="5" l="1"/>
  <c r="F34" i="3"/>
  <c r="F34" i="10" s="1"/>
  <c r="O310" i="5"/>
  <c r="O309" i="5"/>
  <c r="O308" i="5"/>
  <c r="O307" i="5"/>
  <c r="O306" i="5"/>
  <c r="O305" i="5"/>
  <c r="O304" i="5"/>
  <c r="O303" i="5"/>
  <c r="O302" i="5"/>
  <c r="O301" i="5"/>
  <c r="O300" i="5"/>
  <c r="O299" i="5"/>
  <c r="O298" i="5"/>
  <c r="O297" i="5"/>
  <c r="O296" i="5"/>
  <c r="O295" i="5"/>
  <c r="O294" i="5"/>
  <c r="O293" i="5"/>
  <c r="O292" i="5"/>
  <c r="O291" i="5"/>
  <c r="O290" i="5"/>
  <c r="O289" i="5"/>
  <c r="O288" i="5"/>
  <c r="O287" i="5"/>
  <c r="O286" i="5"/>
  <c r="O285" i="5"/>
  <c r="O284" i="5"/>
  <c r="O283" i="5"/>
  <c r="O282" i="5"/>
  <c r="O281" i="5"/>
  <c r="O280" i="5"/>
  <c r="O279" i="5"/>
  <c r="O278" i="5"/>
  <c r="O277" i="5"/>
  <c r="O276" i="5"/>
  <c r="O275" i="5"/>
  <c r="O274" i="5"/>
  <c r="O273" i="5"/>
  <c r="O272" i="5"/>
  <c r="O271" i="5"/>
  <c r="O270" i="5"/>
  <c r="O269" i="5"/>
  <c r="O268" i="5"/>
  <c r="O267" i="5"/>
  <c r="O266" i="5"/>
  <c r="O265" i="5"/>
  <c r="O264" i="5"/>
  <c r="O263" i="5"/>
  <c r="O262" i="5"/>
  <c r="O261" i="5"/>
  <c r="O260" i="5"/>
  <c r="O259" i="5"/>
  <c r="O258" i="5"/>
  <c r="O257" i="5"/>
  <c r="O256" i="5"/>
  <c r="O255" i="5"/>
  <c r="O254" i="5"/>
  <c r="O253" i="5"/>
  <c r="O252" i="5"/>
  <c r="O251" i="5"/>
  <c r="O250" i="5"/>
  <c r="O249" i="5"/>
  <c r="O248" i="5"/>
  <c r="O247" i="5"/>
  <c r="O246" i="5"/>
  <c r="O245" i="5"/>
  <c r="O244" i="5"/>
  <c r="O243" i="5"/>
  <c r="O242" i="5"/>
  <c r="O241" i="5"/>
  <c r="O240" i="5"/>
  <c r="O239" i="5"/>
  <c r="O238" i="5"/>
  <c r="O237" i="5"/>
  <c r="O236" i="5"/>
  <c r="O235" i="5"/>
  <c r="O234" i="5"/>
  <c r="O233" i="5"/>
  <c r="O232" i="5"/>
  <c r="O231" i="5"/>
  <c r="O230" i="5"/>
  <c r="O229" i="5"/>
  <c r="O228" i="5"/>
  <c r="O227" i="5"/>
  <c r="O226" i="5"/>
  <c r="O225" i="5"/>
  <c r="O224" i="5"/>
  <c r="O223" i="5"/>
  <c r="O222" i="5"/>
  <c r="O221" i="5"/>
  <c r="O220" i="5"/>
  <c r="O219" i="5"/>
  <c r="O218" i="5"/>
  <c r="O217" i="5"/>
  <c r="O216" i="5"/>
  <c r="O215" i="5"/>
  <c r="O214" i="5"/>
  <c r="O213" i="5"/>
  <c r="O212" i="5"/>
  <c r="O211" i="5"/>
  <c r="O210" i="5"/>
  <c r="O209" i="5"/>
  <c r="O208" i="5"/>
  <c r="O207" i="5"/>
  <c r="O206" i="5"/>
  <c r="O205" i="5"/>
  <c r="O204" i="5"/>
  <c r="O203" i="5"/>
  <c r="O202" i="5"/>
  <c r="O201" i="5"/>
  <c r="O200" i="5"/>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M10" i="5"/>
  <c r="R10" i="5" s="1"/>
  <c r="N10" i="5"/>
  <c r="M11" i="5"/>
  <c r="R11" i="5" s="1"/>
  <c r="N11" i="5"/>
  <c r="M12" i="5"/>
  <c r="R12" i="5" s="1"/>
  <c r="N12" i="5"/>
  <c r="M13" i="5"/>
  <c r="R13" i="5" s="1"/>
  <c r="N13" i="5"/>
  <c r="M14" i="5"/>
  <c r="R14" i="5" s="1"/>
  <c r="N14" i="5"/>
  <c r="M15" i="5"/>
  <c r="R15" i="5" s="1"/>
  <c r="N15" i="5"/>
  <c r="M16" i="5"/>
  <c r="R16" i="5" s="1"/>
  <c r="N16" i="5"/>
  <c r="M17" i="5"/>
  <c r="R17" i="5" s="1"/>
  <c r="N17" i="5"/>
  <c r="M18" i="5"/>
  <c r="R18" i="5" s="1"/>
  <c r="N18" i="5"/>
  <c r="M19" i="5"/>
  <c r="R19" i="5" s="1"/>
  <c r="N19" i="5"/>
  <c r="M20" i="5"/>
  <c r="R20" i="5" s="1"/>
  <c r="N20" i="5"/>
  <c r="M21" i="5"/>
  <c r="R21" i="5" s="1"/>
  <c r="N21" i="5"/>
  <c r="M22" i="5"/>
  <c r="R22" i="5" s="1"/>
  <c r="N22" i="5"/>
  <c r="M23" i="5"/>
  <c r="R23" i="5" s="1"/>
  <c r="N23" i="5"/>
  <c r="M24" i="5"/>
  <c r="R24" i="5" s="1"/>
  <c r="N24" i="5"/>
  <c r="M25" i="5"/>
  <c r="R25" i="5" s="1"/>
  <c r="N25" i="5"/>
  <c r="M26" i="5"/>
  <c r="R26" i="5" s="1"/>
  <c r="N26" i="5"/>
  <c r="M27" i="5"/>
  <c r="R27" i="5" s="1"/>
  <c r="N27" i="5"/>
  <c r="M28" i="5"/>
  <c r="R28" i="5" s="1"/>
  <c r="N28" i="5"/>
  <c r="M29" i="5"/>
  <c r="R29" i="5" s="1"/>
  <c r="N29" i="5"/>
  <c r="M30" i="5"/>
  <c r="R30" i="5" s="1"/>
  <c r="N30" i="5"/>
  <c r="M31" i="5"/>
  <c r="R31" i="5" s="1"/>
  <c r="N31" i="5"/>
  <c r="M32" i="5"/>
  <c r="R32" i="5" s="1"/>
  <c r="N32" i="5"/>
  <c r="M33" i="5"/>
  <c r="N33" i="5"/>
  <c r="M34" i="5"/>
  <c r="N34" i="5"/>
  <c r="M35" i="5"/>
  <c r="R35" i="5" s="1"/>
  <c r="N35" i="5"/>
  <c r="M36" i="5"/>
  <c r="R36" i="5" s="1"/>
  <c r="N36" i="5"/>
  <c r="M37" i="5"/>
  <c r="R37" i="5" s="1"/>
  <c r="N37" i="5"/>
  <c r="M38" i="5"/>
  <c r="R38" i="5" s="1"/>
  <c r="N38" i="5"/>
  <c r="M39" i="5"/>
  <c r="R39" i="5" s="1"/>
  <c r="N39" i="5"/>
  <c r="M40" i="5"/>
  <c r="R40" i="5" s="1"/>
  <c r="N40" i="5"/>
  <c r="M41" i="5"/>
  <c r="R41" i="5" s="1"/>
  <c r="N41" i="5"/>
  <c r="M42" i="5"/>
  <c r="R42" i="5" s="1"/>
  <c r="N42" i="5"/>
  <c r="M43" i="5"/>
  <c r="R43" i="5" s="1"/>
  <c r="N43" i="5"/>
  <c r="M44" i="5"/>
  <c r="R44" i="5" s="1"/>
  <c r="N44" i="5"/>
  <c r="M45" i="5"/>
  <c r="R45" i="5" s="1"/>
  <c r="N45" i="5"/>
  <c r="M46" i="5"/>
  <c r="R46" i="5" s="1"/>
  <c r="N46" i="5"/>
  <c r="M47" i="5"/>
  <c r="R47" i="5" s="1"/>
  <c r="N47" i="5"/>
  <c r="M48" i="5"/>
  <c r="R48" i="5" s="1"/>
  <c r="N48" i="5"/>
  <c r="M49" i="5"/>
  <c r="R49" i="5" s="1"/>
  <c r="N49" i="5"/>
  <c r="M50" i="5"/>
  <c r="R50" i="5" s="1"/>
  <c r="N50" i="5"/>
  <c r="M51" i="5"/>
  <c r="R51" i="5" s="1"/>
  <c r="N51" i="5"/>
  <c r="M52" i="5"/>
  <c r="R52" i="5" s="1"/>
  <c r="N52" i="5"/>
  <c r="M53" i="5"/>
  <c r="R53" i="5" s="1"/>
  <c r="N53" i="5"/>
  <c r="M54" i="5"/>
  <c r="R54" i="5" s="1"/>
  <c r="N54" i="5"/>
  <c r="M55" i="5"/>
  <c r="R55" i="5" s="1"/>
  <c r="N55" i="5"/>
  <c r="M56" i="5"/>
  <c r="R56" i="5" s="1"/>
  <c r="N56" i="5"/>
  <c r="M57" i="5"/>
  <c r="R57" i="5" s="1"/>
  <c r="N57" i="5"/>
  <c r="M58" i="5"/>
  <c r="R58" i="5" s="1"/>
  <c r="N58" i="5"/>
  <c r="M59" i="5"/>
  <c r="R59" i="5" s="1"/>
  <c r="N59" i="5"/>
  <c r="M60" i="5"/>
  <c r="R60" i="5" s="1"/>
  <c r="N60" i="5"/>
  <c r="M61" i="5"/>
  <c r="R61" i="5" s="1"/>
  <c r="N61" i="5"/>
  <c r="M62" i="5"/>
  <c r="R62" i="5" s="1"/>
  <c r="N62" i="5"/>
  <c r="M63" i="5"/>
  <c r="R63" i="5" s="1"/>
  <c r="N63" i="5"/>
  <c r="M64" i="5"/>
  <c r="R64" i="5" s="1"/>
  <c r="N64" i="5"/>
  <c r="M65" i="5"/>
  <c r="R65" i="5" s="1"/>
  <c r="N65" i="5"/>
  <c r="M66" i="5"/>
  <c r="R66" i="5" s="1"/>
  <c r="N66" i="5"/>
  <c r="M67" i="5"/>
  <c r="R67" i="5" s="1"/>
  <c r="N67" i="5"/>
  <c r="M68" i="5"/>
  <c r="R68" i="5" s="1"/>
  <c r="N68" i="5"/>
  <c r="M69" i="5"/>
  <c r="R69" i="5" s="1"/>
  <c r="N69" i="5"/>
  <c r="M70" i="5"/>
  <c r="R70" i="5" s="1"/>
  <c r="N70" i="5"/>
  <c r="M71" i="5"/>
  <c r="R71" i="5" s="1"/>
  <c r="N71" i="5"/>
  <c r="M72" i="5"/>
  <c r="R72" i="5" s="1"/>
  <c r="N72" i="5"/>
  <c r="M73" i="5"/>
  <c r="R73" i="5" s="1"/>
  <c r="N73" i="5"/>
  <c r="M74" i="5"/>
  <c r="R74" i="5" s="1"/>
  <c r="N74" i="5"/>
  <c r="M75" i="5"/>
  <c r="R75" i="5" s="1"/>
  <c r="N75" i="5"/>
  <c r="M76" i="5"/>
  <c r="R76" i="5" s="1"/>
  <c r="N76" i="5"/>
  <c r="M77" i="5"/>
  <c r="R77" i="5" s="1"/>
  <c r="N77" i="5"/>
  <c r="M78" i="5"/>
  <c r="R78" i="5" s="1"/>
  <c r="N78" i="5"/>
  <c r="M79" i="5"/>
  <c r="R79" i="5" s="1"/>
  <c r="N79" i="5"/>
  <c r="M80" i="5"/>
  <c r="R80" i="5" s="1"/>
  <c r="N80" i="5"/>
  <c r="M81" i="5"/>
  <c r="R81" i="5" s="1"/>
  <c r="N81" i="5"/>
  <c r="M82" i="5"/>
  <c r="R82" i="5" s="1"/>
  <c r="N82" i="5"/>
  <c r="M83" i="5"/>
  <c r="R83" i="5" s="1"/>
  <c r="N83" i="5"/>
  <c r="M84" i="5"/>
  <c r="R84" i="5" s="1"/>
  <c r="N84" i="5"/>
  <c r="M85" i="5"/>
  <c r="R85" i="5" s="1"/>
  <c r="N85" i="5"/>
  <c r="M86" i="5"/>
  <c r="R86" i="5" s="1"/>
  <c r="N86" i="5"/>
  <c r="M87" i="5"/>
  <c r="R87" i="5" s="1"/>
  <c r="N87" i="5"/>
  <c r="M88" i="5"/>
  <c r="R88" i="5" s="1"/>
  <c r="N88" i="5"/>
  <c r="M89" i="5"/>
  <c r="R89" i="5" s="1"/>
  <c r="N89" i="5"/>
  <c r="M90" i="5"/>
  <c r="R90" i="5" s="1"/>
  <c r="N90" i="5"/>
  <c r="M91" i="5"/>
  <c r="R91" i="5" s="1"/>
  <c r="N91" i="5"/>
  <c r="M92" i="5"/>
  <c r="R92" i="5" s="1"/>
  <c r="N92" i="5"/>
  <c r="M93" i="5"/>
  <c r="R93" i="5" s="1"/>
  <c r="N93" i="5"/>
  <c r="M94" i="5"/>
  <c r="R94" i="5" s="1"/>
  <c r="N94" i="5"/>
  <c r="M95" i="5"/>
  <c r="R95" i="5" s="1"/>
  <c r="N95" i="5"/>
  <c r="M96" i="5"/>
  <c r="R96" i="5" s="1"/>
  <c r="N96" i="5"/>
  <c r="M97" i="5"/>
  <c r="R97" i="5" s="1"/>
  <c r="N97" i="5"/>
  <c r="M98" i="5"/>
  <c r="R98" i="5" s="1"/>
  <c r="N98" i="5"/>
  <c r="M99" i="5"/>
  <c r="R99" i="5" s="1"/>
  <c r="N99" i="5"/>
  <c r="M100" i="5"/>
  <c r="R100" i="5" s="1"/>
  <c r="N100" i="5"/>
  <c r="M101" i="5"/>
  <c r="N101" i="5"/>
  <c r="M102" i="5"/>
  <c r="R102" i="5" s="1"/>
  <c r="N102" i="5"/>
  <c r="M103" i="5"/>
  <c r="R103" i="5" s="1"/>
  <c r="N103" i="5"/>
  <c r="M104" i="5"/>
  <c r="R104" i="5" s="1"/>
  <c r="N104" i="5"/>
  <c r="M105" i="5"/>
  <c r="R105" i="5" s="1"/>
  <c r="N105" i="5"/>
  <c r="M106" i="5"/>
  <c r="R106" i="5" s="1"/>
  <c r="N106" i="5"/>
  <c r="M107" i="5"/>
  <c r="R107" i="5" s="1"/>
  <c r="N107" i="5"/>
  <c r="M108" i="5"/>
  <c r="R108" i="5" s="1"/>
  <c r="N108" i="5"/>
  <c r="M109" i="5"/>
  <c r="R109" i="5" s="1"/>
  <c r="N109" i="5"/>
  <c r="M110" i="5"/>
  <c r="R110" i="5" s="1"/>
  <c r="N110" i="5"/>
  <c r="M111" i="5"/>
  <c r="R111" i="5" s="1"/>
  <c r="N111" i="5"/>
  <c r="M112" i="5"/>
  <c r="R112" i="5" s="1"/>
  <c r="N112" i="5"/>
  <c r="M113" i="5"/>
  <c r="R113" i="5" s="1"/>
  <c r="N113" i="5"/>
  <c r="M114" i="5"/>
  <c r="R114" i="5" s="1"/>
  <c r="N114" i="5"/>
  <c r="M115" i="5"/>
  <c r="R115" i="5" s="1"/>
  <c r="N115" i="5"/>
  <c r="M116" i="5"/>
  <c r="R116" i="5" s="1"/>
  <c r="N116" i="5"/>
  <c r="M117" i="5"/>
  <c r="R117" i="5" s="1"/>
  <c r="N117" i="5"/>
  <c r="M118" i="5"/>
  <c r="N118" i="5"/>
  <c r="M119" i="5"/>
  <c r="R119" i="5" s="1"/>
  <c r="N119" i="5"/>
  <c r="M120" i="5"/>
  <c r="R120" i="5" s="1"/>
  <c r="N120" i="5"/>
  <c r="M121" i="5"/>
  <c r="N121" i="5"/>
  <c r="M122" i="5"/>
  <c r="R122" i="5" s="1"/>
  <c r="N122" i="5"/>
  <c r="M123" i="5"/>
  <c r="R123" i="5" s="1"/>
  <c r="N123" i="5"/>
  <c r="M124" i="5"/>
  <c r="N124" i="5"/>
  <c r="M125" i="5"/>
  <c r="R125" i="5" s="1"/>
  <c r="N125" i="5"/>
  <c r="M126" i="5"/>
  <c r="R126" i="5" s="1"/>
  <c r="N126" i="5"/>
  <c r="M127" i="5"/>
  <c r="R127" i="5" s="1"/>
  <c r="N127" i="5"/>
  <c r="M128" i="5"/>
  <c r="R128" i="5" s="1"/>
  <c r="N128" i="5"/>
  <c r="M129" i="5"/>
  <c r="R129" i="5" s="1"/>
  <c r="N129" i="5"/>
  <c r="M130" i="5"/>
  <c r="R130" i="5" s="1"/>
  <c r="N130" i="5"/>
  <c r="M131" i="5"/>
  <c r="R131" i="5" s="1"/>
  <c r="N131" i="5"/>
  <c r="M132" i="5"/>
  <c r="R132" i="5" s="1"/>
  <c r="N132" i="5"/>
  <c r="M133" i="5"/>
  <c r="R133" i="5" s="1"/>
  <c r="N133" i="5"/>
  <c r="M134" i="5"/>
  <c r="R134" i="5" s="1"/>
  <c r="N134" i="5"/>
  <c r="M135" i="5"/>
  <c r="R135" i="5" s="1"/>
  <c r="N135" i="5"/>
  <c r="M136" i="5"/>
  <c r="R136" i="5" s="1"/>
  <c r="N136" i="5"/>
  <c r="M137" i="5"/>
  <c r="R137" i="5" s="1"/>
  <c r="N137" i="5"/>
  <c r="M138" i="5"/>
  <c r="R138" i="5" s="1"/>
  <c r="N138" i="5"/>
  <c r="M139" i="5"/>
  <c r="R139" i="5" s="1"/>
  <c r="N139" i="5"/>
  <c r="M140" i="5"/>
  <c r="R140" i="5" s="1"/>
  <c r="N140" i="5"/>
  <c r="M141" i="5"/>
  <c r="R141" i="5" s="1"/>
  <c r="N141" i="5"/>
  <c r="M142" i="5"/>
  <c r="R142" i="5" s="1"/>
  <c r="N142" i="5"/>
  <c r="M143" i="5"/>
  <c r="R143" i="5" s="1"/>
  <c r="N143" i="5"/>
  <c r="M144" i="5"/>
  <c r="R144" i="5" s="1"/>
  <c r="N144" i="5"/>
  <c r="M145" i="5"/>
  <c r="R145" i="5" s="1"/>
  <c r="N145" i="5"/>
  <c r="M146" i="5"/>
  <c r="R146" i="5" s="1"/>
  <c r="N146" i="5"/>
  <c r="M147" i="5"/>
  <c r="R147" i="5" s="1"/>
  <c r="N147" i="5"/>
  <c r="M148" i="5"/>
  <c r="R148" i="5" s="1"/>
  <c r="N148" i="5"/>
  <c r="M149" i="5"/>
  <c r="R149" i="5" s="1"/>
  <c r="N149" i="5"/>
  <c r="M150" i="5"/>
  <c r="R150" i="5" s="1"/>
  <c r="N150" i="5"/>
  <c r="M151" i="5"/>
  <c r="R151" i="5" s="1"/>
  <c r="N151" i="5"/>
  <c r="M152" i="5"/>
  <c r="R152" i="5" s="1"/>
  <c r="N152" i="5"/>
  <c r="M153" i="5"/>
  <c r="R153" i="5" s="1"/>
  <c r="N153" i="5"/>
  <c r="M154" i="5"/>
  <c r="R154" i="5" s="1"/>
  <c r="N154" i="5"/>
  <c r="M155" i="5"/>
  <c r="R155" i="5" s="1"/>
  <c r="N155" i="5"/>
  <c r="M156" i="5"/>
  <c r="R156" i="5" s="1"/>
  <c r="N156" i="5"/>
  <c r="M157" i="5"/>
  <c r="R157" i="5" s="1"/>
  <c r="N157" i="5"/>
  <c r="M158" i="5"/>
  <c r="R158" i="5" s="1"/>
  <c r="N158" i="5"/>
  <c r="M159" i="5"/>
  <c r="R159" i="5" s="1"/>
  <c r="N159" i="5"/>
  <c r="M160" i="5"/>
  <c r="R160" i="5" s="1"/>
  <c r="N160" i="5"/>
  <c r="M161" i="5"/>
  <c r="R161" i="5" s="1"/>
  <c r="N161" i="5"/>
  <c r="M162" i="5"/>
  <c r="R162" i="5" s="1"/>
  <c r="N162" i="5"/>
  <c r="M163" i="5"/>
  <c r="R163" i="5" s="1"/>
  <c r="N163" i="5"/>
  <c r="M164" i="5"/>
  <c r="R164" i="5" s="1"/>
  <c r="N164" i="5"/>
  <c r="M165" i="5"/>
  <c r="R165" i="5" s="1"/>
  <c r="N165" i="5"/>
  <c r="M166" i="5"/>
  <c r="R166" i="5" s="1"/>
  <c r="N166" i="5"/>
  <c r="M167" i="5"/>
  <c r="R167" i="5" s="1"/>
  <c r="N167" i="5"/>
  <c r="M168" i="5"/>
  <c r="R168" i="5" s="1"/>
  <c r="N168" i="5"/>
  <c r="M169" i="5"/>
  <c r="R169" i="5" s="1"/>
  <c r="N169" i="5"/>
  <c r="M170" i="5"/>
  <c r="R170" i="5" s="1"/>
  <c r="N170" i="5"/>
  <c r="M171" i="5"/>
  <c r="R171" i="5" s="1"/>
  <c r="N171" i="5"/>
  <c r="M172" i="5"/>
  <c r="R172" i="5" s="1"/>
  <c r="N172" i="5"/>
  <c r="M173" i="5"/>
  <c r="R173" i="5" s="1"/>
  <c r="N173" i="5"/>
  <c r="M174" i="5"/>
  <c r="R174" i="5" s="1"/>
  <c r="N174" i="5"/>
  <c r="M175" i="5"/>
  <c r="R175" i="5" s="1"/>
  <c r="N175" i="5"/>
  <c r="M176" i="5"/>
  <c r="R176" i="5" s="1"/>
  <c r="N176" i="5"/>
  <c r="M177" i="5"/>
  <c r="R177" i="5" s="1"/>
  <c r="N177" i="5"/>
  <c r="M178" i="5"/>
  <c r="R178" i="5" s="1"/>
  <c r="N178" i="5"/>
  <c r="M179" i="5"/>
  <c r="R179" i="5" s="1"/>
  <c r="N179" i="5"/>
  <c r="M180" i="5"/>
  <c r="R180" i="5" s="1"/>
  <c r="N180" i="5"/>
  <c r="M181" i="5"/>
  <c r="R181" i="5" s="1"/>
  <c r="N181" i="5"/>
  <c r="M182" i="5"/>
  <c r="R182" i="5" s="1"/>
  <c r="N182" i="5"/>
  <c r="M183" i="5"/>
  <c r="R183" i="5" s="1"/>
  <c r="N183" i="5"/>
  <c r="M184" i="5"/>
  <c r="R184" i="5" s="1"/>
  <c r="N184" i="5"/>
  <c r="M185" i="5"/>
  <c r="R185" i="5" s="1"/>
  <c r="N185" i="5"/>
  <c r="M186" i="5"/>
  <c r="R186" i="5" s="1"/>
  <c r="N186" i="5"/>
  <c r="M187" i="5"/>
  <c r="N187" i="5"/>
  <c r="M188" i="5"/>
  <c r="R188" i="5" s="1"/>
  <c r="N188" i="5"/>
  <c r="M189" i="5"/>
  <c r="R189" i="5" s="1"/>
  <c r="N189" i="5"/>
  <c r="M190" i="5"/>
  <c r="R190" i="5" s="1"/>
  <c r="N190" i="5"/>
  <c r="M191" i="5"/>
  <c r="R191" i="5" s="1"/>
  <c r="N191" i="5"/>
  <c r="M192" i="5"/>
  <c r="R192" i="5" s="1"/>
  <c r="N192" i="5"/>
  <c r="M193" i="5"/>
  <c r="R193" i="5" s="1"/>
  <c r="N193" i="5"/>
  <c r="M194" i="5"/>
  <c r="R194" i="5" s="1"/>
  <c r="N194" i="5"/>
  <c r="M195" i="5"/>
  <c r="R195" i="5" s="1"/>
  <c r="N195" i="5"/>
  <c r="M196" i="5"/>
  <c r="R196" i="5" s="1"/>
  <c r="N196" i="5"/>
  <c r="M197" i="5"/>
  <c r="R197" i="5" s="1"/>
  <c r="N197" i="5"/>
  <c r="M198" i="5"/>
  <c r="R198" i="5" s="1"/>
  <c r="N198" i="5"/>
  <c r="M199" i="5"/>
  <c r="R199" i="5" s="1"/>
  <c r="N199" i="5"/>
  <c r="M200" i="5"/>
  <c r="R200" i="5" s="1"/>
  <c r="N200" i="5"/>
  <c r="M201" i="5"/>
  <c r="N201" i="5"/>
  <c r="M202" i="5"/>
  <c r="R202" i="5" s="1"/>
  <c r="N202" i="5"/>
  <c r="M203" i="5"/>
  <c r="R203" i="5" s="1"/>
  <c r="N203" i="5"/>
  <c r="M204" i="5"/>
  <c r="R204" i="5" s="1"/>
  <c r="N204" i="5"/>
  <c r="M205" i="5"/>
  <c r="R205" i="5" s="1"/>
  <c r="N205" i="5"/>
  <c r="M206" i="5"/>
  <c r="R206" i="5" s="1"/>
  <c r="N206" i="5"/>
  <c r="M207" i="5"/>
  <c r="R207" i="5" s="1"/>
  <c r="N207" i="5"/>
  <c r="M208" i="5"/>
  <c r="R208" i="5" s="1"/>
  <c r="N208" i="5"/>
  <c r="M209" i="5"/>
  <c r="R209" i="5" s="1"/>
  <c r="N209" i="5"/>
  <c r="M210" i="5"/>
  <c r="R210" i="5" s="1"/>
  <c r="N210" i="5"/>
  <c r="M211" i="5"/>
  <c r="R211" i="5" s="1"/>
  <c r="N211" i="5"/>
  <c r="M212" i="5"/>
  <c r="R212" i="5" s="1"/>
  <c r="N212" i="5"/>
  <c r="M213" i="5"/>
  <c r="R213" i="5" s="1"/>
  <c r="N213" i="5"/>
  <c r="M214" i="5"/>
  <c r="R214" i="5" s="1"/>
  <c r="N214" i="5"/>
  <c r="M215" i="5"/>
  <c r="R215" i="5" s="1"/>
  <c r="N215" i="5"/>
  <c r="M216" i="5"/>
  <c r="R216" i="5" s="1"/>
  <c r="N216" i="5"/>
  <c r="M217" i="5"/>
  <c r="R217" i="5" s="1"/>
  <c r="N217" i="5"/>
  <c r="M218" i="5"/>
  <c r="R218" i="5" s="1"/>
  <c r="N218" i="5"/>
  <c r="M219" i="5"/>
  <c r="R219" i="5" s="1"/>
  <c r="N219" i="5"/>
  <c r="M220" i="5"/>
  <c r="R220" i="5" s="1"/>
  <c r="N220" i="5"/>
  <c r="M221" i="5"/>
  <c r="R221" i="5" s="1"/>
  <c r="N221" i="5"/>
  <c r="M222" i="5"/>
  <c r="R222" i="5" s="1"/>
  <c r="N222" i="5"/>
  <c r="M223" i="5"/>
  <c r="R223" i="5" s="1"/>
  <c r="N223" i="5"/>
  <c r="M224" i="5"/>
  <c r="R224" i="5" s="1"/>
  <c r="N224" i="5"/>
  <c r="M225" i="5"/>
  <c r="R225" i="5" s="1"/>
  <c r="N225" i="5"/>
  <c r="M226" i="5"/>
  <c r="R226" i="5" s="1"/>
  <c r="N226" i="5"/>
  <c r="M227" i="5"/>
  <c r="R227" i="5" s="1"/>
  <c r="N227" i="5"/>
  <c r="M228" i="5"/>
  <c r="R228" i="5" s="1"/>
  <c r="N228" i="5"/>
  <c r="M229" i="5"/>
  <c r="R229" i="5" s="1"/>
  <c r="N229" i="5"/>
  <c r="M230" i="5"/>
  <c r="R230" i="5" s="1"/>
  <c r="N230" i="5"/>
  <c r="M231" i="5"/>
  <c r="R231" i="5" s="1"/>
  <c r="N231" i="5"/>
  <c r="M232" i="5"/>
  <c r="R232" i="5" s="1"/>
  <c r="N232" i="5"/>
  <c r="M233" i="5"/>
  <c r="R233" i="5" s="1"/>
  <c r="N233" i="5"/>
  <c r="M234" i="5"/>
  <c r="R234" i="5" s="1"/>
  <c r="N234" i="5"/>
  <c r="M235" i="5"/>
  <c r="R235" i="5" s="1"/>
  <c r="N235" i="5"/>
  <c r="M236" i="5"/>
  <c r="R236" i="5" s="1"/>
  <c r="N236" i="5"/>
  <c r="M237" i="5"/>
  <c r="R237" i="5" s="1"/>
  <c r="N237" i="5"/>
  <c r="M238" i="5"/>
  <c r="R238" i="5" s="1"/>
  <c r="N238" i="5"/>
  <c r="M239" i="5"/>
  <c r="R239" i="5" s="1"/>
  <c r="N239" i="5"/>
  <c r="M240" i="5"/>
  <c r="R240" i="5" s="1"/>
  <c r="N240" i="5"/>
  <c r="M241" i="5"/>
  <c r="R241" i="5" s="1"/>
  <c r="N241" i="5"/>
  <c r="M242" i="5"/>
  <c r="R242" i="5" s="1"/>
  <c r="N242" i="5"/>
  <c r="M243" i="5"/>
  <c r="R243" i="5" s="1"/>
  <c r="N243" i="5"/>
  <c r="M244" i="5"/>
  <c r="R244" i="5" s="1"/>
  <c r="N244" i="5"/>
  <c r="M245" i="5"/>
  <c r="R245" i="5" s="1"/>
  <c r="N245" i="5"/>
  <c r="M246" i="5"/>
  <c r="R246" i="5" s="1"/>
  <c r="N246" i="5"/>
  <c r="M247" i="5"/>
  <c r="R247" i="5" s="1"/>
  <c r="N247" i="5"/>
  <c r="M248" i="5"/>
  <c r="R248" i="5" s="1"/>
  <c r="N248" i="5"/>
  <c r="M249" i="5"/>
  <c r="R249" i="5" s="1"/>
  <c r="N249" i="5"/>
  <c r="M250" i="5"/>
  <c r="R250" i="5" s="1"/>
  <c r="N250" i="5"/>
  <c r="M251" i="5"/>
  <c r="R251" i="5" s="1"/>
  <c r="N251" i="5"/>
  <c r="M252" i="5"/>
  <c r="R252" i="5" s="1"/>
  <c r="N252" i="5"/>
  <c r="M253" i="5"/>
  <c r="R253" i="5" s="1"/>
  <c r="N253" i="5"/>
  <c r="M254" i="5"/>
  <c r="R254" i="5" s="1"/>
  <c r="N254" i="5"/>
  <c r="M255" i="5"/>
  <c r="R255" i="5" s="1"/>
  <c r="N255" i="5"/>
  <c r="M256" i="5"/>
  <c r="R256" i="5" s="1"/>
  <c r="N256" i="5"/>
  <c r="M257" i="5"/>
  <c r="R257" i="5" s="1"/>
  <c r="N257" i="5"/>
  <c r="M258" i="5"/>
  <c r="N258" i="5"/>
  <c r="M259" i="5"/>
  <c r="R259" i="5" s="1"/>
  <c r="N259" i="5"/>
  <c r="M260" i="5"/>
  <c r="R260" i="5" s="1"/>
  <c r="N260" i="5"/>
  <c r="M261" i="5"/>
  <c r="R261" i="5" s="1"/>
  <c r="N261" i="5"/>
  <c r="M262" i="5"/>
  <c r="R262" i="5" s="1"/>
  <c r="N262" i="5"/>
  <c r="M263" i="5"/>
  <c r="R263" i="5" s="1"/>
  <c r="N263" i="5"/>
  <c r="M264" i="5"/>
  <c r="R264" i="5" s="1"/>
  <c r="N264" i="5"/>
  <c r="M265" i="5"/>
  <c r="N265" i="5"/>
  <c r="M266" i="5"/>
  <c r="R266" i="5" s="1"/>
  <c r="N266" i="5"/>
  <c r="M267" i="5"/>
  <c r="R267" i="5" s="1"/>
  <c r="N267" i="5"/>
  <c r="M268" i="5"/>
  <c r="R268" i="5" s="1"/>
  <c r="N268" i="5"/>
  <c r="M269" i="5"/>
  <c r="R269" i="5" s="1"/>
  <c r="N269" i="5"/>
  <c r="M270" i="5"/>
  <c r="R270" i="5" s="1"/>
  <c r="N270" i="5"/>
  <c r="M271" i="5"/>
  <c r="R271" i="5" s="1"/>
  <c r="N271" i="5"/>
  <c r="M272" i="5"/>
  <c r="R272" i="5" s="1"/>
  <c r="N272" i="5"/>
  <c r="M273" i="5"/>
  <c r="R273" i="5" s="1"/>
  <c r="N273" i="5"/>
  <c r="M274" i="5"/>
  <c r="R274" i="5" s="1"/>
  <c r="N274" i="5"/>
  <c r="M275" i="5"/>
  <c r="N275" i="5"/>
  <c r="M276" i="5"/>
  <c r="R276" i="5" s="1"/>
  <c r="N276" i="5"/>
  <c r="M277" i="5"/>
  <c r="R277" i="5" s="1"/>
  <c r="N277" i="5"/>
  <c r="M278" i="5"/>
  <c r="R278" i="5" s="1"/>
  <c r="N278" i="5"/>
  <c r="M279" i="5"/>
  <c r="R279" i="5" s="1"/>
  <c r="N279" i="5"/>
  <c r="M280" i="5"/>
  <c r="R280" i="5" s="1"/>
  <c r="N280" i="5"/>
  <c r="M281" i="5"/>
  <c r="N281" i="5"/>
  <c r="M282" i="5"/>
  <c r="R282" i="5" s="1"/>
  <c r="N282" i="5"/>
  <c r="M283" i="5"/>
  <c r="R283" i="5" s="1"/>
  <c r="N283" i="5"/>
  <c r="M284" i="5"/>
  <c r="R284" i="5" s="1"/>
  <c r="N284" i="5"/>
  <c r="M285" i="5"/>
  <c r="R285" i="5" s="1"/>
  <c r="N285" i="5"/>
  <c r="M286" i="5"/>
  <c r="R286" i="5" s="1"/>
  <c r="N286" i="5"/>
  <c r="M287" i="5"/>
  <c r="R287" i="5" s="1"/>
  <c r="N287" i="5"/>
  <c r="M288" i="5"/>
  <c r="R288" i="5" s="1"/>
  <c r="N288" i="5"/>
  <c r="M289" i="5"/>
  <c r="R289" i="5" s="1"/>
  <c r="N289" i="5"/>
  <c r="M290" i="5"/>
  <c r="R290" i="5" s="1"/>
  <c r="N290" i="5"/>
  <c r="M291" i="5"/>
  <c r="R291" i="5" s="1"/>
  <c r="N291" i="5"/>
  <c r="M292" i="5"/>
  <c r="R292" i="5" s="1"/>
  <c r="N292" i="5"/>
  <c r="M293" i="5"/>
  <c r="R293" i="5" s="1"/>
  <c r="N293" i="5"/>
  <c r="M294" i="5"/>
  <c r="R294" i="5" s="1"/>
  <c r="N294" i="5"/>
  <c r="M295" i="5"/>
  <c r="R295" i="5" s="1"/>
  <c r="N295" i="5"/>
  <c r="M296" i="5"/>
  <c r="R296" i="5" s="1"/>
  <c r="N296" i="5"/>
  <c r="M297" i="5"/>
  <c r="R297" i="5" s="1"/>
  <c r="N297" i="5"/>
  <c r="M298" i="5"/>
  <c r="R298" i="5" s="1"/>
  <c r="N298" i="5"/>
  <c r="M299" i="5"/>
  <c r="R299" i="5" s="1"/>
  <c r="N299" i="5"/>
  <c r="M300" i="5"/>
  <c r="R300" i="5" s="1"/>
  <c r="N300" i="5"/>
  <c r="M301" i="5"/>
  <c r="R301" i="5" s="1"/>
  <c r="N301" i="5"/>
  <c r="M302" i="5"/>
  <c r="R302" i="5" s="1"/>
  <c r="N302" i="5"/>
  <c r="M303" i="5"/>
  <c r="N303" i="5"/>
  <c r="M304" i="5"/>
  <c r="R304" i="5" s="1"/>
  <c r="N304" i="5"/>
  <c r="M305" i="5"/>
  <c r="R305" i="5" s="1"/>
  <c r="N305" i="5"/>
  <c r="M306" i="5"/>
  <c r="R306" i="5" s="1"/>
  <c r="N306" i="5"/>
  <c r="M307" i="5"/>
  <c r="R307" i="5" s="1"/>
  <c r="N307" i="5"/>
  <c r="M308" i="5"/>
  <c r="R308" i="5" s="1"/>
  <c r="N308" i="5"/>
  <c r="M309" i="5"/>
  <c r="R309" i="5" s="1"/>
  <c r="N309" i="5"/>
  <c r="M310" i="5"/>
  <c r="N310" i="5"/>
  <c r="R1" i="5" l="1"/>
  <c r="S1" i="5" s="1"/>
  <c r="T1" i="5" s="1"/>
  <c r="U1" i="5" s="1"/>
  <c r="V1" i="5" s="1"/>
  <c r="W1" i="5" s="1"/>
  <c r="X1" i="5" s="1"/>
  <c r="Y1" i="5" s="1"/>
  <c r="Z1" i="5" s="1"/>
  <c r="AA1" i="5" s="1"/>
  <c r="G34" i="3"/>
  <c r="G34" i="10" s="1"/>
  <c r="R7" i="5"/>
  <c r="O7" i="5"/>
  <c r="H298" i="4"/>
  <c r="H2" i="4"/>
  <c r="V3" i="1" l="1"/>
  <c r="I3" i="1" l="1"/>
  <c r="D310" i="5" l="1"/>
  <c r="H310" i="5" l="1"/>
  <c r="S310" i="5" s="1"/>
  <c r="Z310" i="5" s="1"/>
  <c r="L310" i="5"/>
  <c r="W310" i="5" s="1"/>
  <c r="J310" i="5"/>
  <c r="U310" i="5" s="1"/>
  <c r="AB310" i="5" s="1"/>
  <c r="K310" i="5"/>
  <c r="V310" i="5" s="1"/>
  <c r="I310" i="5"/>
  <c r="T310" i="5" s="1"/>
  <c r="AA310" i="5" s="1"/>
  <c r="D2" i="4" l="1"/>
  <c r="G40" i="3" l="1"/>
  <c r="G49" i="3" s="1"/>
  <c r="G78" i="3" s="1"/>
  <c r="E40" i="3"/>
  <c r="E49" i="3" s="1"/>
  <c r="E78" i="3" s="1"/>
  <c r="D40" i="3"/>
  <c r="D49" i="3" s="1"/>
  <c r="D78" i="3" s="1"/>
  <c r="C40" i="3"/>
  <c r="C49" i="3" s="1"/>
  <c r="C78" i="3" s="1"/>
  <c r="C7" i="5" l="1"/>
  <c r="D309" i="5"/>
  <c r="D308" i="5"/>
  <c r="D307" i="5"/>
  <c r="D306" i="5"/>
  <c r="D305" i="5"/>
  <c r="D304" i="5"/>
  <c r="D303" i="5"/>
  <c r="D302" i="5"/>
  <c r="D301" i="5"/>
  <c r="D300" i="5"/>
  <c r="D299" i="5"/>
  <c r="D298" i="5"/>
  <c r="D297" i="5"/>
  <c r="D296" i="5"/>
  <c r="D295" i="5"/>
  <c r="D294" i="5"/>
  <c r="D293" i="5"/>
  <c r="D292" i="5"/>
  <c r="D291" i="5"/>
  <c r="D290" i="5"/>
  <c r="D289" i="5"/>
  <c r="D288" i="5"/>
  <c r="D287"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H78" i="5" s="1"/>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L10" i="5" s="1"/>
  <c r="W10" i="5" s="1"/>
  <c r="D9" i="5"/>
  <c r="S78" i="5" l="1"/>
  <c r="C31" i="3"/>
  <c r="C31" i="10" s="1"/>
  <c r="H55" i="5"/>
  <c r="S55" i="5" s="1"/>
  <c r="Z55" i="5" s="1"/>
  <c r="L55" i="5"/>
  <c r="W55" i="5" s="1"/>
  <c r="H183" i="5"/>
  <c r="S183" i="5" s="1"/>
  <c r="Z183" i="5" s="1"/>
  <c r="L183" i="5"/>
  <c r="W183" i="5" s="1"/>
  <c r="H296" i="5"/>
  <c r="S296" i="5" s="1"/>
  <c r="Z296" i="5" s="1"/>
  <c r="L296" i="5"/>
  <c r="W296" i="5" s="1"/>
  <c r="H73" i="5"/>
  <c r="S73" i="5" s="1"/>
  <c r="Z73" i="5" s="1"/>
  <c r="L73" i="5"/>
  <c r="W73" i="5" s="1"/>
  <c r="H137" i="5"/>
  <c r="S137" i="5" s="1"/>
  <c r="Z137" i="5" s="1"/>
  <c r="L137" i="5"/>
  <c r="W137" i="5" s="1"/>
  <c r="H58" i="5"/>
  <c r="S58" i="5" s="1"/>
  <c r="Z58" i="5" s="1"/>
  <c r="L58" i="5"/>
  <c r="W58" i="5" s="1"/>
  <c r="H90" i="5"/>
  <c r="S90" i="5" s="1"/>
  <c r="Z90" i="5" s="1"/>
  <c r="L90" i="5"/>
  <c r="W90" i="5" s="1"/>
  <c r="H106" i="5"/>
  <c r="S106" i="5" s="1"/>
  <c r="Z106" i="5" s="1"/>
  <c r="L106" i="5"/>
  <c r="W106" i="5" s="1"/>
  <c r="H122" i="5"/>
  <c r="S122" i="5" s="1"/>
  <c r="Z122" i="5" s="1"/>
  <c r="L122" i="5"/>
  <c r="W122" i="5" s="1"/>
  <c r="H138" i="5"/>
  <c r="S138" i="5" s="1"/>
  <c r="Z138" i="5" s="1"/>
  <c r="L138" i="5"/>
  <c r="W138" i="5" s="1"/>
  <c r="H154" i="5"/>
  <c r="S154" i="5" s="1"/>
  <c r="Z154" i="5" s="1"/>
  <c r="L154" i="5"/>
  <c r="W154" i="5" s="1"/>
  <c r="H170" i="5"/>
  <c r="S170" i="5" s="1"/>
  <c r="Z170" i="5" s="1"/>
  <c r="L170" i="5"/>
  <c r="W170" i="5" s="1"/>
  <c r="H186" i="5"/>
  <c r="S186" i="5" s="1"/>
  <c r="Z186" i="5" s="1"/>
  <c r="L186" i="5"/>
  <c r="W186" i="5" s="1"/>
  <c r="H202" i="5"/>
  <c r="S202" i="5" s="1"/>
  <c r="Z202" i="5" s="1"/>
  <c r="L202" i="5"/>
  <c r="W202" i="5" s="1"/>
  <c r="H218" i="5"/>
  <c r="S218" i="5" s="1"/>
  <c r="Z218" i="5" s="1"/>
  <c r="L218" i="5"/>
  <c r="W218" i="5" s="1"/>
  <c r="H234" i="5"/>
  <c r="S234" i="5" s="1"/>
  <c r="Z234" i="5" s="1"/>
  <c r="L234" i="5"/>
  <c r="W234" i="5" s="1"/>
  <c r="H250" i="5"/>
  <c r="S250" i="5" s="1"/>
  <c r="Z250" i="5" s="1"/>
  <c r="L250" i="5"/>
  <c r="W250" i="5" s="1"/>
  <c r="H266" i="5"/>
  <c r="S266" i="5" s="1"/>
  <c r="Z266" i="5" s="1"/>
  <c r="L266" i="5"/>
  <c r="W266" i="5" s="1"/>
  <c r="H282" i="5"/>
  <c r="S282" i="5" s="1"/>
  <c r="Z282" i="5" s="1"/>
  <c r="L282" i="5"/>
  <c r="W282" i="5" s="1"/>
  <c r="H298" i="5"/>
  <c r="S298" i="5" s="1"/>
  <c r="Z298" i="5" s="1"/>
  <c r="L298" i="5"/>
  <c r="W298" i="5" s="1"/>
  <c r="H87" i="5"/>
  <c r="S87" i="5" s="1"/>
  <c r="Z87" i="5" s="1"/>
  <c r="L87" i="5"/>
  <c r="W87" i="5" s="1"/>
  <c r="H247" i="5"/>
  <c r="S247" i="5" s="1"/>
  <c r="Z247" i="5" s="1"/>
  <c r="L247" i="5"/>
  <c r="W247" i="5" s="1"/>
  <c r="H136" i="5"/>
  <c r="S136" i="5" s="1"/>
  <c r="Z136" i="5" s="1"/>
  <c r="L136" i="5"/>
  <c r="W136" i="5" s="1"/>
  <c r="H281" i="5"/>
  <c r="S281" i="5" s="1"/>
  <c r="Z281" i="5" s="1"/>
  <c r="L281" i="5"/>
  <c r="W281" i="5" s="1"/>
  <c r="H11" i="5"/>
  <c r="S11" i="5" s="1"/>
  <c r="Z11" i="5" s="1"/>
  <c r="L11" i="5"/>
  <c r="W11" i="5" s="1"/>
  <c r="H27" i="5"/>
  <c r="S27" i="5" s="1"/>
  <c r="Z27" i="5" s="1"/>
  <c r="L27" i="5"/>
  <c r="W27" i="5" s="1"/>
  <c r="H43" i="5"/>
  <c r="S43" i="5" s="1"/>
  <c r="Z43" i="5" s="1"/>
  <c r="L43" i="5"/>
  <c r="W43" i="5" s="1"/>
  <c r="H59" i="5"/>
  <c r="S59" i="5" s="1"/>
  <c r="Z59" i="5" s="1"/>
  <c r="L59" i="5"/>
  <c r="W59" i="5" s="1"/>
  <c r="H75" i="5"/>
  <c r="S75" i="5" s="1"/>
  <c r="Z75" i="5" s="1"/>
  <c r="L75" i="5"/>
  <c r="W75" i="5" s="1"/>
  <c r="H91" i="5"/>
  <c r="S91" i="5" s="1"/>
  <c r="Z91" i="5" s="1"/>
  <c r="L91" i="5"/>
  <c r="W91" i="5" s="1"/>
  <c r="H107" i="5"/>
  <c r="S107" i="5" s="1"/>
  <c r="Z107" i="5" s="1"/>
  <c r="L107" i="5"/>
  <c r="W107" i="5" s="1"/>
  <c r="H123" i="5"/>
  <c r="S123" i="5" s="1"/>
  <c r="Z123" i="5" s="1"/>
  <c r="L123" i="5"/>
  <c r="W123" i="5" s="1"/>
  <c r="H139" i="5"/>
  <c r="S139" i="5" s="1"/>
  <c r="Z139" i="5" s="1"/>
  <c r="L139" i="5"/>
  <c r="W139" i="5" s="1"/>
  <c r="H155" i="5"/>
  <c r="S155" i="5" s="1"/>
  <c r="Z155" i="5" s="1"/>
  <c r="L155" i="5"/>
  <c r="W155" i="5" s="1"/>
  <c r="H171" i="5"/>
  <c r="S171" i="5" s="1"/>
  <c r="Z171" i="5" s="1"/>
  <c r="L171" i="5"/>
  <c r="W171" i="5" s="1"/>
  <c r="H187" i="5"/>
  <c r="S187" i="5" s="1"/>
  <c r="Z187" i="5" s="1"/>
  <c r="L187" i="5"/>
  <c r="W187" i="5" s="1"/>
  <c r="H203" i="5"/>
  <c r="S203" i="5" s="1"/>
  <c r="Z203" i="5" s="1"/>
  <c r="L203" i="5"/>
  <c r="W203" i="5" s="1"/>
  <c r="H219" i="5"/>
  <c r="S219" i="5" s="1"/>
  <c r="Z219" i="5" s="1"/>
  <c r="L219" i="5"/>
  <c r="W219" i="5" s="1"/>
  <c r="H235" i="5"/>
  <c r="S235" i="5" s="1"/>
  <c r="Z235" i="5" s="1"/>
  <c r="L235" i="5"/>
  <c r="W235" i="5" s="1"/>
  <c r="H251" i="5"/>
  <c r="S251" i="5" s="1"/>
  <c r="Z251" i="5" s="1"/>
  <c r="L251" i="5"/>
  <c r="W251" i="5" s="1"/>
  <c r="H267" i="5"/>
  <c r="S267" i="5" s="1"/>
  <c r="Z267" i="5" s="1"/>
  <c r="L267" i="5"/>
  <c r="W267" i="5" s="1"/>
  <c r="H283" i="5"/>
  <c r="S283" i="5" s="1"/>
  <c r="Z283" i="5" s="1"/>
  <c r="L283" i="5"/>
  <c r="W283" i="5" s="1"/>
  <c r="H299" i="5"/>
  <c r="S299" i="5" s="1"/>
  <c r="Z299" i="5" s="1"/>
  <c r="L299" i="5"/>
  <c r="W299" i="5" s="1"/>
  <c r="H167" i="5"/>
  <c r="S167" i="5" s="1"/>
  <c r="Z167" i="5" s="1"/>
  <c r="L167" i="5"/>
  <c r="W167" i="5" s="1"/>
  <c r="H216" i="5"/>
  <c r="S216" i="5" s="1"/>
  <c r="Z216" i="5" s="1"/>
  <c r="L216" i="5"/>
  <c r="W216" i="5" s="1"/>
  <c r="L9" i="5"/>
  <c r="K9" i="5"/>
  <c r="H121" i="5"/>
  <c r="S121" i="5" s="1"/>
  <c r="Z121" i="5" s="1"/>
  <c r="L121" i="5"/>
  <c r="W121" i="5" s="1"/>
  <c r="H92" i="5"/>
  <c r="S92" i="5" s="1"/>
  <c r="Z92" i="5" s="1"/>
  <c r="L92" i="5"/>
  <c r="W92" i="5" s="1"/>
  <c r="H140" i="5"/>
  <c r="S140" i="5" s="1"/>
  <c r="Z140" i="5" s="1"/>
  <c r="L140" i="5"/>
  <c r="W140" i="5" s="1"/>
  <c r="H156" i="5"/>
  <c r="S156" i="5" s="1"/>
  <c r="Z156" i="5" s="1"/>
  <c r="L156" i="5"/>
  <c r="W156" i="5" s="1"/>
  <c r="H172" i="5"/>
  <c r="S172" i="5" s="1"/>
  <c r="Z172" i="5" s="1"/>
  <c r="L172" i="5"/>
  <c r="W172" i="5" s="1"/>
  <c r="H188" i="5"/>
  <c r="S188" i="5" s="1"/>
  <c r="Z188" i="5" s="1"/>
  <c r="L188" i="5"/>
  <c r="W188" i="5" s="1"/>
  <c r="H204" i="5"/>
  <c r="S204" i="5" s="1"/>
  <c r="Z204" i="5" s="1"/>
  <c r="L204" i="5"/>
  <c r="W204" i="5" s="1"/>
  <c r="H220" i="5"/>
  <c r="S220" i="5" s="1"/>
  <c r="Z220" i="5" s="1"/>
  <c r="L220" i="5"/>
  <c r="W220" i="5" s="1"/>
  <c r="H236" i="5"/>
  <c r="S236" i="5" s="1"/>
  <c r="Z236" i="5" s="1"/>
  <c r="L236" i="5"/>
  <c r="W236" i="5" s="1"/>
  <c r="H252" i="5"/>
  <c r="S252" i="5" s="1"/>
  <c r="Z252" i="5" s="1"/>
  <c r="L252" i="5"/>
  <c r="W252" i="5" s="1"/>
  <c r="H268" i="5"/>
  <c r="S268" i="5" s="1"/>
  <c r="Z268" i="5" s="1"/>
  <c r="L268" i="5"/>
  <c r="W268" i="5" s="1"/>
  <c r="H284" i="5"/>
  <c r="S284" i="5" s="1"/>
  <c r="Z284" i="5" s="1"/>
  <c r="L284" i="5"/>
  <c r="W284" i="5" s="1"/>
  <c r="H300" i="5"/>
  <c r="S300" i="5" s="1"/>
  <c r="Z300" i="5" s="1"/>
  <c r="L300" i="5"/>
  <c r="W300" i="5" s="1"/>
  <c r="H151" i="5"/>
  <c r="S151" i="5" s="1"/>
  <c r="Z151" i="5" s="1"/>
  <c r="L151" i="5"/>
  <c r="W151" i="5" s="1"/>
  <c r="H104" i="5"/>
  <c r="S104" i="5" s="1"/>
  <c r="Z104" i="5" s="1"/>
  <c r="L104" i="5"/>
  <c r="W104" i="5" s="1"/>
  <c r="H248" i="5"/>
  <c r="S248" i="5" s="1"/>
  <c r="Z248" i="5" s="1"/>
  <c r="L248" i="5"/>
  <c r="W248" i="5" s="1"/>
  <c r="H249" i="5"/>
  <c r="S249" i="5" s="1"/>
  <c r="Z249" i="5" s="1"/>
  <c r="L249" i="5"/>
  <c r="W249" i="5" s="1"/>
  <c r="H124" i="5"/>
  <c r="S124" i="5" s="1"/>
  <c r="Z124" i="5" s="1"/>
  <c r="L124" i="5"/>
  <c r="W124" i="5" s="1"/>
  <c r="H29" i="5"/>
  <c r="S29" i="5" s="1"/>
  <c r="Z29" i="5" s="1"/>
  <c r="L29" i="5"/>
  <c r="W29" i="5" s="1"/>
  <c r="H45" i="5"/>
  <c r="S45" i="5" s="1"/>
  <c r="Z45" i="5" s="1"/>
  <c r="L45" i="5"/>
  <c r="W45" i="5" s="1"/>
  <c r="H61" i="5"/>
  <c r="S61" i="5" s="1"/>
  <c r="Z61" i="5" s="1"/>
  <c r="L61" i="5"/>
  <c r="W61" i="5" s="1"/>
  <c r="H77" i="5"/>
  <c r="S77" i="5" s="1"/>
  <c r="Z77" i="5" s="1"/>
  <c r="L77" i="5"/>
  <c r="W77" i="5" s="1"/>
  <c r="H93" i="5"/>
  <c r="S93" i="5" s="1"/>
  <c r="Z93" i="5" s="1"/>
  <c r="L93" i="5"/>
  <c r="W93" i="5" s="1"/>
  <c r="H109" i="5"/>
  <c r="S109" i="5" s="1"/>
  <c r="Z109" i="5" s="1"/>
  <c r="L109" i="5"/>
  <c r="W109" i="5" s="1"/>
  <c r="H125" i="5"/>
  <c r="S125" i="5" s="1"/>
  <c r="Z125" i="5" s="1"/>
  <c r="L125" i="5"/>
  <c r="W125" i="5" s="1"/>
  <c r="H141" i="5"/>
  <c r="S141" i="5" s="1"/>
  <c r="Z141" i="5" s="1"/>
  <c r="L141" i="5"/>
  <c r="W141" i="5" s="1"/>
  <c r="H157" i="5"/>
  <c r="S157" i="5" s="1"/>
  <c r="Z157" i="5" s="1"/>
  <c r="L157" i="5"/>
  <c r="W157" i="5" s="1"/>
  <c r="H173" i="5"/>
  <c r="S173" i="5" s="1"/>
  <c r="Z173" i="5" s="1"/>
  <c r="L173" i="5"/>
  <c r="W173" i="5" s="1"/>
  <c r="H189" i="5"/>
  <c r="S189" i="5" s="1"/>
  <c r="Z189" i="5" s="1"/>
  <c r="L189" i="5"/>
  <c r="W189" i="5" s="1"/>
  <c r="H205" i="5"/>
  <c r="S205" i="5" s="1"/>
  <c r="Z205" i="5" s="1"/>
  <c r="L205" i="5"/>
  <c r="W205" i="5" s="1"/>
  <c r="H221" i="5"/>
  <c r="S221" i="5" s="1"/>
  <c r="Z221" i="5" s="1"/>
  <c r="L221" i="5"/>
  <c r="W221" i="5" s="1"/>
  <c r="H237" i="5"/>
  <c r="S237" i="5" s="1"/>
  <c r="Z237" i="5" s="1"/>
  <c r="L237" i="5"/>
  <c r="W237" i="5" s="1"/>
  <c r="H253" i="5"/>
  <c r="S253" i="5" s="1"/>
  <c r="Z253" i="5" s="1"/>
  <c r="L253" i="5"/>
  <c r="W253" i="5" s="1"/>
  <c r="H269" i="5"/>
  <c r="S269" i="5" s="1"/>
  <c r="Z269" i="5" s="1"/>
  <c r="L269" i="5"/>
  <c r="W269" i="5" s="1"/>
  <c r="H285" i="5"/>
  <c r="S285" i="5" s="1"/>
  <c r="Z285" i="5" s="1"/>
  <c r="L285" i="5"/>
  <c r="W285" i="5" s="1"/>
  <c r="H301" i="5"/>
  <c r="S301" i="5" s="1"/>
  <c r="Z301" i="5" s="1"/>
  <c r="L301" i="5"/>
  <c r="W301" i="5" s="1"/>
  <c r="H135" i="5"/>
  <c r="S135" i="5" s="1"/>
  <c r="Z135" i="5" s="1"/>
  <c r="L135" i="5"/>
  <c r="W135" i="5" s="1"/>
  <c r="H88" i="5"/>
  <c r="S88" i="5" s="1"/>
  <c r="Z88" i="5" s="1"/>
  <c r="L88" i="5"/>
  <c r="W88" i="5" s="1"/>
  <c r="H264" i="5"/>
  <c r="S264" i="5" s="1"/>
  <c r="Z264" i="5" s="1"/>
  <c r="L264" i="5"/>
  <c r="W264" i="5" s="1"/>
  <c r="H105" i="5"/>
  <c r="S105" i="5" s="1"/>
  <c r="Z105" i="5" s="1"/>
  <c r="L105" i="5"/>
  <c r="W105" i="5" s="1"/>
  <c r="H153" i="5"/>
  <c r="S153" i="5" s="1"/>
  <c r="Z153" i="5" s="1"/>
  <c r="L153" i="5"/>
  <c r="W153" i="5" s="1"/>
  <c r="H108" i="5"/>
  <c r="S108" i="5" s="1"/>
  <c r="Z108" i="5" s="1"/>
  <c r="L108" i="5"/>
  <c r="W108" i="5" s="1"/>
  <c r="H13" i="5"/>
  <c r="S13" i="5" s="1"/>
  <c r="Z13" i="5" s="1"/>
  <c r="L13" i="5"/>
  <c r="W13" i="5" s="1"/>
  <c r="H14" i="5"/>
  <c r="S14" i="5" s="1"/>
  <c r="Z14" i="5" s="1"/>
  <c r="L14" i="5"/>
  <c r="W14" i="5" s="1"/>
  <c r="H30" i="5"/>
  <c r="S30" i="5" s="1"/>
  <c r="Z30" i="5" s="1"/>
  <c r="L30" i="5"/>
  <c r="W30" i="5" s="1"/>
  <c r="H46" i="5"/>
  <c r="S46" i="5" s="1"/>
  <c r="Z46" i="5" s="1"/>
  <c r="L46" i="5"/>
  <c r="W46" i="5" s="1"/>
  <c r="H62" i="5"/>
  <c r="S62" i="5" s="1"/>
  <c r="Z62" i="5" s="1"/>
  <c r="L62" i="5"/>
  <c r="W62" i="5" s="1"/>
  <c r="Z78" i="5"/>
  <c r="L78" i="5"/>
  <c r="H94" i="5"/>
  <c r="S94" i="5" s="1"/>
  <c r="Z94" i="5" s="1"/>
  <c r="L94" i="5"/>
  <c r="W94" i="5" s="1"/>
  <c r="H110" i="5"/>
  <c r="S110" i="5" s="1"/>
  <c r="Z110" i="5" s="1"/>
  <c r="L110" i="5"/>
  <c r="W110" i="5" s="1"/>
  <c r="H126" i="5"/>
  <c r="S126" i="5" s="1"/>
  <c r="Z126" i="5" s="1"/>
  <c r="L126" i="5"/>
  <c r="W126" i="5" s="1"/>
  <c r="H142" i="5"/>
  <c r="S142" i="5" s="1"/>
  <c r="Z142" i="5" s="1"/>
  <c r="L142" i="5"/>
  <c r="W142" i="5" s="1"/>
  <c r="H158" i="5"/>
  <c r="S158" i="5" s="1"/>
  <c r="Z158" i="5" s="1"/>
  <c r="L158" i="5"/>
  <c r="W158" i="5" s="1"/>
  <c r="H174" i="5"/>
  <c r="S174" i="5" s="1"/>
  <c r="Z174" i="5" s="1"/>
  <c r="L174" i="5"/>
  <c r="W174" i="5" s="1"/>
  <c r="H190" i="5"/>
  <c r="S190" i="5" s="1"/>
  <c r="Z190" i="5" s="1"/>
  <c r="L190" i="5"/>
  <c r="W190" i="5" s="1"/>
  <c r="H206" i="5"/>
  <c r="S206" i="5" s="1"/>
  <c r="Z206" i="5" s="1"/>
  <c r="L206" i="5"/>
  <c r="W206" i="5" s="1"/>
  <c r="H222" i="5"/>
  <c r="S222" i="5" s="1"/>
  <c r="Z222" i="5" s="1"/>
  <c r="L222" i="5"/>
  <c r="W222" i="5" s="1"/>
  <c r="H238" i="5"/>
  <c r="S238" i="5" s="1"/>
  <c r="Z238" i="5" s="1"/>
  <c r="L238" i="5"/>
  <c r="W238" i="5" s="1"/>
  <c r="H254" i="5"/>
  <c r="S254" i="5" s="1"/>
  <c r="Z254" i="5" s="1"/>
  <c r="L254" i="5"/>
  <c r="W254" i="5" s="1"/>
  <c r="H270" i="5"/>
  <c r="S270" i="5" s="1"/>
  <c r="Z270" i="5" s="1"/>
  <c r="L270" i="5"/>
  <c r="W270" i="5" s="1"/>
  <c r="H286" i="5"/>
  <c r="S286" i="5" s="1"/>
  <c r="Z286" i="5" s="1"/>
  <c r="L286" i="5"/>
  <c r="W286" i="5" s="1"/>
  <c r="H302" i="5"/>
  <c r="S302" i="5" s="1"/>
  <c r="Z302" i="5" s="1"/>
  <c r="L302" i="5"/>
  <c r="W302" i="5" s="1"/>
  <c r="H119" i="5"/>
  <c r="S119" i="5" s="1"/>
  <c r="Z119" i="5" s="1"/>
  <c r="L119" i="5"/>
  <c r="W119" i="5" s="1"/>
  <c r="H40" i="5"/>
  <c r="S40" i="5" s="1"/>
  <c r="Z40" i="5" s="1"/>
  <c r="L40" i="5"/>
  <c r="W40" i="5" s="1"/>
  <c r="H280" i="5"/>
  <c r="S280" i="5" s="1"/>
  <c r="Z280" i="5" s="1"/>
  <c r="L280" i="5"/>
  <c r="W280" i="5" s="1"/>
  <c r="H89" i="5"/>
  <c r="S89" i="5" s="1"/>
  <c r="Z89" i="5" s="1"/>
  <c r="L89" i="5"/>
  <c r="W89" i="5" s="1"/>
  <c r="H185" i="5"/>
  <c r="S185" i="5" s="1"/>
  <c r="Z185" i="5" s="1"/>
  <c r="L185" i="5"/>
  <c r="W185" i="5" s="1"/>
  <c r="H26" i="5"/>
  <c r="S26" i="5" s="1"/>
  <c r="Z26" i="5" s="1"/>
  <c r="L26" i="5"/>
  <c r="W26" i="5" s="1"/>
  <c r="H47" i="5"/>
  <c r="S47" i="5" s="1"/>
  <c r="Z47" i="5" s="1"/>
  <c r="L47" i="5"/>
  <c r="W47" i="5" s="1"/>
  <c r="H63" i="5"/>
  <c r="S63" i="5" s="1"/>
  <c r="Z63" i="5" s="1"/>
  <c r="L63" i="5"/>
  <c r="W63" i="5" s="1"/>
  <c r="H79" i="5"/>
  <c r="S79" i="5" s="1"/>
  <c r="Z79" i="5" s="1"/>
  <c r="L79" i="5"/>
  <c r="W79" i="5" s="1"/>
  <c r="H95" i="5"/>
  <c r="S95" i="5" s="1"/>
  <c r="Z95" i="5" s="1"/>
  <c r="L95" i="5"/>
  <c r="W95" i="5" s="1"/>
  <c r="H111" i="5"/>
  <c r="S111" i="5" s="1"/>
  <c r="Z111" i="5" s="1"/>
  <c r="L111" i="5"/>
  <c r="W111" i="5" s="1"/>
  <c r="H127" i="5"/>
  <c r="S127" i="5" s="1"/>
  <c r="Z127" i="5" s="1"/>
  <c r="L127" i="5"/>
  <c r="W127" i="5" s="1"/>
  <c r="H143" i="5"/>
  <c r="S143" i="5" s="1"/>
  <c r="Z143" i="5" s="1"/>
  <c r="L143" i="5"/>
  <c r="W143" i="5" s="1"/>
  <c r="H159" i="5"/>
  <c r="S159" i="5" s="1"/>
  <c r="Z159" i="5" s="1"/>
  <c r="L159" i="5"/>
  <c r="W159" i="5" s="1"/>
  <c r="H175" i="5"/>
  <c r="S175" i="5" s="1"/>
  <c r="Z175" i="5" s="1"/>
  <c r="L175" i="5"/>
  <c r="W175" i="5" s="1"/>
  <c r="H191" i="5"/>
  <c r="S191" i="5" s="1"/>
  <c r="Z191" i="5" s="1"/>
  <c r="L191" i="5"/>
  <c r="W191" i="5" s="1"/>
  <c r="H207" i="5"/>
  <c r="S207" i="5" s="1"/>
  <c r="Z207" i="5" s="1"/>
  <c r="L207" i="5"/>
  <c r="W207" i="5" s="1"/>
  <c r="H223" i="5"/>
  <c r="S223" i="5" s="1"/>
  <c r="Z223" i="5" s="1"/>
  <c r="L223" i="5"/>
  <c r="W223" i="5" s="1"/>
  <c r="H239" i="5"/>
  <c r="S239" i="5" s="1"/>
  <c r="Z239" i="5" s="1"/>
  <c r="L239" i="5"/>
  <c r="W239" i="5" s="1"/>
  <c r="H255" i="5"/>
  <c r="S255" i="5" s="1"/>
  <c r="Z255" i="5" s="1"/>
  <c r="L255" i="5"/>
  <c r="W255" i="5" s="1"/>
  <c r="H271" i="5"/>
  <c r="S271" i="5" s="1"/>
  <c r="Z271" i="5" s="1"/>
  <c r="L271" i="5"/>
  <c r="W271" i="5" s="1"/>
  <c r="H287" i="5"/>
  <c r="S287" i="5" s="1"/>
  <c r="Z287" i="5" s="1"/>
  <c r="L287" i="5"/>
  <c r="W287" i="5" s="1"/>
  <c r="H303" i="5"/>
  <c r="S303" i="5" s="1"/>
  <c r="Z303" i="5" s="1"/>
  <c r="L303" i="5"/>
  <c r="W303" i="5" s="1"/>
  <c r="H103" i="5"/>
  <c r="S103" i="5" s="1"/>
  <c r="Z103" i="5" s="1"/>
  <c r="L103" i="5"/>
  <c r="W103" i="5" s="1"/>
  <c r="H232" i="5"/>
  <c r="S232" i="5" s="1"/>
  <c r="Z232" i="5" s="1"/>
  <c r="L232" i="5"/>
  <c r="W232" i="5" s="1"/>
  <c r="H57" i="5"/>
  <c r="S57" i="5" s="1"/>
  <c r="Z57" i="5" s="1"/>
  <c r="L57" i="5"/>
  <c r="W57" i="5" s="1"/>
  <c r="H169" i="5"/>
  <c r="S169" i="5" s="1"/>
  <c r="Z169" i="5" s="1"/>
  <c r="L169" i="5"/>
  <c r="W169" i="5" s="1"/>
  <c r="H42" i="5"/>
  <c r="S42" i="5" s="1"/>
  <c r="Z42" i="5" s="1"/>
  <c r="L42" i="5"/>
  <c r="W42" i="5" s="1"/>
  <c r="H80" i="5"/>
  <c r="S80" i="5" s="1"/>
  <c r="Z80" i="5" s="1"/>
  <c r="L80" i="5"/>
  <c r="W80" i="5" s="1"/>
  <c r="H96" i="5"/>
  <c r="S96" i="5" s="1"/>
  <c r="Z96" i="5" s="1"/>
  <c r="L96" i="5"/>
  <c r="W96" i="5" s="1"/>
  <c r="H112" i="5"/>
  <c r="S112" i="5" s="1"/>
  <c r="Z112" i="5" s="1"/>
  <c r="L112" i="5"/>
  <c r="W112" i="5" s="1"/>
  <c r="H128" i="5"/>
  <c r="S128" i="5" s="1"/>
  <c r="Z128" i="5" s="1"/>
  <c r="L128" i="5"/>
  <c r="W128" i="5" s="1"/>
  <c r="H144" i="5"/>
  <c r="S144" i="5" s="1"/>
  <c r="Z144" i="5" s="1"/>
  <c r="L144" i="5"/>
  <c r="W144" i="5" s="1"/>
  <c r="H160" i="5"/>
  <c r="S160" i="5" s="1"/>
  <c r="Z160" i="5" s="1"/>
  <c r="L160" i="5"/>
  <c r="W160" i="5" s="1"/>
  <c r="H176" i="5"/>
  <c r="S176" i="5" s="1"/>
  <c r="Z176" i="5" s="1"/>
  <c r="L176" i="5"/>
  <c r="W176" i="5" s="1"/>
  <c r="H192" i="5"/>
  <c r="S192" i="5" s="1"/>
  <c r="Z192" i="5" s="1"/>
  <c r="L192" i="5"/>
  <c r="W192" i="5" s="1"/>
  <c r="H208" i="5"/>
  <c r="S208" i="5" s="1"/>
  <c r="Z208" i="5" s="1"/>
  <c r="L208" i="5"/>
  <c r="W208" i="5" s="1"/>
  <c r="H224" i="5"/>
  <c r="S224" i="5" s="1"/>
  <c r="Z224" i="5" s="1"/>
  <c r="L224" i="5"/>
  <c r="W224" i="5" s="1"/>
  <c r="H240" i="5"/>
  <c r="S240" i="5" s="1"/>
  <c r="Z240" i="5" s="1"/>
  <c r="L240" i="5"/>
  <c r="W240" i="5" s="1"/>
  <c r="H256" i="5"/>
  <c r="S256" i="5" s="1"/>
  <c r="Z256" i="5" s="1"/>
  <c r="L256" i="5"/>
  <c r="W256" i="5" s="1"/>
  <c r="H272" i="5"/>
  <c r="S272" i="5" s="1"/>
  <c r="Z272" i="5" s="1"/>
  <c r="L272" i="5"/>
  <c r="W272" i="5" s="1"/>
  <c r="H288" i="5"/>
  <c r="S288" i="5" s="1"/>
  <c r="Z288" i="5" s="1"/>
  <c r="L288" i="5"/>
  <c r="W288" i="5" s="1"/>
  <c r="H304" i="5"/>
  <c r="S304" i="5" s="1"/>
  <c r="Z304" i="5" s="1"/>
  <c r="L304" i="5"/>
  <c r="W304" i="5" s="1"/>
  <c r="H23" i="5"/>
  <c r="S23" i="5" s="1"/>
  <c r="Z23" i="5" s="1"/>
  <c r="L23" i="5"/>
  <c r="W23" i="5" s="1"/>
  <c r="H215" i="5"/>
  <c r="S215" i="5" s="1"/>
  <c r="Z215" i="5" s="1"/>
  <c r="L215" i="5"/>
  <c r="W215" i="5" s="1"/>
  <c r="H56" i="5"/>
  <c r="S56" i="5" s="1"/>
  <c r="Z56" i="5" s="1"/>
  <c r="L56" i="5"/>
  <c r="W56" i="5" s="1"/>
  <c r="H200" i="5"/>
  <c r="S200" i="5" s="1"/>
  <c r="Z200" i="5" s="1"/>
  <c r="L200" i="5"/>
  <c r="W200" i="5" s="1"/>
  <c r="H233" i="5"/>
  <c r="S233" i="5" s="1"/>
  <c r="Z233" i="5" s="1"/>
  <c r="L233" i="5"/>
  <c r="W233" i="5" s="1"/>
  <c r="H60" i="5"/>
  <c r="S60" i="5" s="1"/>
  <c r="Z60" i="5" s="1"/>
  <c r="L60" i="5"/>
  <c r="W60" i="5" s="1"/>
  <c r="H16" i="5"/>
  <c r="S16" i="5" s="1"/>
  <c r="Z16" i="5" s="1"/>
  <c r="L16" i="5"/>
  <c r="W16" i="5" s="1"/>
  <c r="H17" i="5"/>
  <c r="S17" i="5" s="1"/>
  <c r="Z17" i="5" s="1"/>
  <c r="L17" i="5"/>
  <c r="W17" i="5" s="1"/>
  <c r="H33" i="5"/>
  <c r="S33" i="5" s="1"/>
  <c r="Z33" i="5" s="1"/>
  <c r="L33" i="5"/>
  <c r="W33" i="5" s="1"/>
  <c r="H49" i="5"/>
  <c r="S49" i="5" s="1"/>
  <c r="Z49" i="5" s="1"/>
  <c r="L49" i="5"/>
  <c r="W49" i="5" s="1"/>
  <c r="H65" i="5"/>
  <c r="S65" i="5" s="1"/>
  <c r="Z65" i="5" s="1"/>
  <c r="L65" i="5"/>
  <c r="W65" i="5" s="1"/>
  <c r="H81" i="5"/>
  <c r="S81" i="5" s="1"/>
  <c r="Z81" i="5" s="1"/>
  <c r="L81" i="5"/>
  <c r="W81" i="5" s="1"/>
  <c r="H97" i="5"/>
  <c r="S97" i="5" s="1"/>
  <c r="Z97" i="5" s="1"/>
  <c r="L97" i="5"/>
  <c r="W97" i="5" s="1"/>
  <c r="H113" i="5"/>
  <c r="S113" i="5" s="1"/>
  <c r="Z113" i="5" s="1"/>
  <c r="L113" i="5"/>
  <c r="W113" i="5" s="1"/>
  <c r="H129" i="5"/>
  <c r="S129" i="5" s="1"/>
  <c r="Z129" i="5" s="1"/>
  <c r="L129" i="5"/>
  <c r="W129" i="5" s="1"/>
  <c r="H145" i="5"/>
  <c r="S145" i="5" s="1"/>
  <c r="Z145" i="5" s="1"/>
  <c r="L145" i="5"/>
  <c r="W145" i="5" s="1"/>
  <c r="H161" i="5"/>
  <c r="S161" i="5" s="1"/>
  <c r="Z161" i="5" s="1"/>
  <c r="L161" i="5"/>
  <c r="W161" i="5" s="1"/>
  <c r="H177" i="5"/>
  <c r="S177" i="5" s="1"/>
  <c r="Z177" i="5" s="1"/>
  <c r="L177" i="5"/>
  <c r="W177" i="5" s="1"/>
  <c r="H193" i="5"/>
  <c r="S193" i="5" s="1"/>
  <c r="Z193" i="5" s="1"/>
  <c r="L193" i="5"/>
  <c r="W193" i="5" s="1"/>
  <c r="H209" i="5"/>
  <c r="S209" i="5" s="1"/>
  <c r="Z209" i="5" s="1"/>
  <c r="L209" i="5"/>
  <c r="W209" i="5" s="1"/>
  <c r="H225" i="5"/>
  <c r="S225" i="5" s="1"/>
  <c r="Z225" i="5" s="1"/>
  <c r="L225" i="5"/>
  <c r="W225" i="5" s="1"/>
  <c r="H241" i="5"/>
  <c r="S241" i="5" s="1"/>
  <c r="Z241" i="5" s="1"/>
  <c r="L241" i="5"/>
  <c r="W241" i="5" s="1"/>
  <c r="H257" i="5"/>
  <c r="S257" i="5" s="1"/>
  <c r="Z257" i="5" s="1"/>
  <c r="L257" i="5"/>
  <c r="W257" i="5" s="1"/>
  <c r="H273" i="5"/>
  <c r="S273" i="5" s="1"/>
  <c r="Z273" i="5" s="1"/>
  <c r="L273" i="5"/>
  <c r="W273" i="5" s="1"/>
  <c r="H289" i="5"/>
  <c r="S289" i="5" s="1"/>
  <c r="Z289" i="5" s="1"/>
  <c r="L289" i="5"/>
  <c r="W289" i="5" s="1"/>
  <c r="H305" i="5"/>
  <c r="S305" i="5" s="1"/>
  <c r="Z305" i="5" s="1"/>
  <c r="L305" i="5"/>
  <c r="W305" i="5" s="1"/>
  <c r="H295" i="5"/>
  <c r="S295" i="5" s="1"/>
  <c r="Z295" i="5" s="1"/>
  <c r="L295" i="5"/>
  <c r="W295" i="5" s="1"/>
  <c r="H265" i="5"/>
  <c r="S265" i="5" s="1"/>
  <c r="Z265" i="5" s="1"/>
  <c r="L265" i="5"/>
  <c r="W265" i="5" s="1"/>
  <c r="H44" i="5"/>
  <c r="S44" i="5" s="1"/>
  <c r="Z44" i="5" s="1"/>
  <c r="L44" i="5"/>
  <c r="W44" i="5" s="1"/>
  <c r="H31" i="5"/>
  <c r="S31" i="5" s="1"/>
  <c r="Z31" i="5" s="1"/>
  <c r="L31" i="5"/>
  <c r="W31" i="5" s="1"/>
  <c r="H34" i="5"/>
  <c r="S34" i="5" s="1"/>
  <c r="Z34" i="5" s="1"/>
  <c r="L34" i="5"/>
  <c r="W34" i="5" s="1"/>
  <c r="H50" i="5"/>
  <c r="S50" i="5" s="1"/>
  <c r="Z50" i="5" s="1"/>
  <c r="L50" i="5"/>
  <c r="W50" i="5" s="1"/>
  <c r="H66" i="5"/>
  <c r="S66" i="5" s="1"/>
  <c r="Z66" i="5" s="1"/>
  <c r="L66" i="5"/>
  <c r="W66" i="5" s="1"/>
  <c r="H82" i="5"/>
  <c r="S82" i="5" s="1"/>
  <c r="Z82" i="5" s="1"/>
  <c r="L82" i="5"/>
  <c r="W82" i="5" s="1"/>
  <c r="H98" i="5"/>
  <c r="S98" i="5" s="1"/>
  <c r="Z98" i="5" s="1"/>
  <c r="L98" i="5"/>
  <c r="W98" i="5" s="1"/>
  <c r="H114" i="5"/>
  <c r="S114" i="5" s="1"/>
  <c r="Z114" i="5" s="1"/>
  <c r="L114" i="5"/>
  <c r="W114" i="5" s="1"/>
  <c r="H130" i="5"/>
  <c r="S130" i="5" s="1"/>
  <c r="Z130" i="5" s="1"/>
  <c r="L130" i="5"/>
  <c r="W130" i="5" s="1"/>
  <c r="H146" i="5"/>
  <c r="S146" i="5" s="1"/>
  <c r="Z146" i="5" s="1"/>
  <c r="L146" i="5"/>
  <c r="W146" i="5" s="1"/>
  <c r="H162" i="5"/>
  <c r="S162" i="5" s="1"/>
  <c r="Z162" i="5" s="1"/>
  <c r="L162" i="5"/>
  <c r="W162" i="5" s="1"/>
  <c r="H178" i="5"/>
  <c r="S178" i="5" s="1"/>
  <c r="Z178" i="5" s="1"/>
  <c r="L178" i="5"/>
  <c r="W178" i="5" s="1"/>
  <c r="H194" i="5"/>
  <c r="S194" i="5" s="1"/>
  <c r="Z194" i="5" s="1"/>
  <c r="L194" i="5"/>
  <c r="W194" i="5" s="1"/>
  <c r="H210" i="5"/>
  <c r="S210" i="5" s="1"/>
  <c r="Z210" i="5" s="1"/>
  <c r="L210" i="5"/>
  <c r="W210" i="5" s="1"/>
  <c r="H226" i="5"/>
  <c r="S226" i="5" s="1"/>
  <c r="Z226" i="5" s="1"/>
  <c r="L226" i="5"/>
  <c r="W226" i="5" s="1"/>
  <c r="H242" i="5"/>
  <c r="S242" i="5" s="1"/>
  <c r="Z242" i="5" s="1"/>
  <c r="L242" i="5"/>
  <c r="W242" i="5" s="1"/>
  <c r="H258" i="5"/>
  <c r="S258" i="5" s="1"/>
  <c r="Z258" i="5" s="1"/>
  <c r="L258" i="5"/>
  <c r="W258" i="5" s="1"/>
  <c r="H274" i="5"/>
  <c r="S274" i="5" s="1"/>
  <c r="Z274" i="5" s="1"/>
  <c r="L274" i="5"/>
  <c r="W274" i="5" s="1"/>
  <c r="H290" i="5"/>
  <c r="S290" i="5" s="1"/>
  <c r="Z290" i="5" s="1"/>
  <c r="L290" i="5"/>
  <c r="W290" i="5" s="1"/>
  <c r="H306" i="5"/>
  <c r="S306" i="5" s="1"/>
  <c r="Z306" i="5" s="1"/>
  <c r="L306" i="5"/>
  <c r="W306" i="5" s="1"/>
  <c r="H279" i="5"/>
  <c r="S279" i="5" s="1"/>
  <c r="Z279" i="5" s="1"/>
  <c r="L279" i="5"/>
  <c r="W279" i="5" s="1"/>
  <c r="H152" i="5"/>
  <c r="S152" i="5" s="1"/>
  <c r="Z152" i="5" s="1"/>
  <c r="L152" i="5"/>
  <c r="W152" i="5" s="1"/>
  <c r="H28" i="5"/>
  <c r="S28" i="5" s="1"/>
  <c r="Z28" i="5" s="1"/>
  <c r="L28" i="5"/>
  <c r="W28" i="5" s="1"/>
  <c r="H64" i="5"/>
  <c r="S64" i="5" s="1"/>
  <c r="Z64" i="5" s="1"/>
  <c r="L64" i="5"/>
  <c r="W64" i="5" s="1"/>
  <c r="H35" i="5"/>
  <c r="S35" i="5" s="1"/>
  <c r="Z35" i="5" s="1"/>
  <c r="L35" i="5"/>
  <c r="W35" i="5" s="1"/>
  <c r="H51" i="5"/>
  <c r="S51" i="5" s="1"/>
  <c r="Z51" i="5" s="1"/>
  <c r="L51" i="5"/>
  <c r="W51" i="5" s="1"/>
  <c r="H67" i="5"/>
  <c r="S67" i="5" s="1"/>
  <c r="Z67" i="5" s="1"/>
  <c r="L67" i="5"/>
  <c r="W67" i="5" s="1"/>
  <c r="H83" i="5"/>
  <c r="S83" i="5" s="1"/>
  <c r="Z83" i="5" s="1"/>
  <c r="L83" i="5"/>
  <c r="W83" i="5" s="1"/>
  <c r="H99" i="5"/>
  <c r="S99" i="5" s="1"/>
  <c r="Z99" i="5" s="1"/>
  <c r="L99" i="5"/>
  <c r="W99" i="5" s="1"/>
  <c r="H115" i="5"/>
  <c r="S115" i="5" s="1"/>
  <c r="Z115" i="5" s="1"/>
  <c r="L115" i="5"/>
  <c r="W115" i="5" s="1"/>
  <c r="H131" i="5"/>
  <c r="S131" i="5" s="1"/>
  <c r="Z131" i="5" s="1"/>
  <c r="L131" i="5"/>
  <c r="W131" i="5" s="1"/>
  <c r="H147" i="5"/>
  <c r="S147" i="5" s="1"/>
  <c r="Z147" i="5" s="1"/>
  <c r="L147" i="5"/>
  <c r="W147" i="5" s="1"/>
  <c r="H163" i="5"/>
  <c r="S163" i="5" s="1"/>
  <c r="Z163" i="5" s="1"/>
  <c r="L163" i="5"/>
  <c r="W163" i="5" s="1"/>
  <c r="H179" i="5"/>
  <c r="S179" i="5" s="1"/>
  <c r="Z179" i="5" s="1"/>
  <c r="L179" i="5"/>
  <c r="W179" i="5" s="1"/>
  <c r="H195" i="5"/>
  <c r="S195" i="5" s="1"/>
  <c r="Z195" i="5" s="1"/>
  <c r="L195" i="5"/>
  <c r="W195" i="5" s="1"/>
  <c r="H211" i="5"/>
  <c r="S211" i="5" s="1"/>
  <c r="Z211" i="5" s="1"/>
  <c r="L211" i="5"/>
  <c r="W211" i="5" s="1"/>
  <c r="H227" i="5"/>
  <c r="S227" i="5" s="1"/>
  <c r="Z227" i="5" s="1"/>
  <c r="L227" i="5"/>
  <c r="W227" i="5" s="1"/>
  <c r="H243" i="5"/>
  <c r="S243" i="5" s="1"/>
  <c r="Z243" i="5" s="1"/>
  <c r="L243" i="5"/>
  <c r="W243" i="5" s="1"/>
  <c r="H259" i="5"/>
  <c r="S259" i="5" s="1"/>
  <c r="Z259" i="5" s="1"/>
  <c r="L259" i="5"/>
  <c r="W259" i="5" s="1"/>
  <c r="H275" i="5"/>
  <c r="S275" i="5" s="1"/>
  <c r="Z275" i="5" s="1"/>
  <c r="L275" i="5"/>
  <c r="W275" i="5" s="1"/>
  <c r="H291" i="5"/>
  <c r="S291" i="5" s="1"/>
  <c r="Z291" i="5" s="1"/>
  <c r="L291" i="5"/>
  <c r="W291" i="5" s="1"/>
  <c r="H307" i="5"/>
  <c r="S307" i="5" s="1"/>
  <c r="Z307" i="5" s="1"/>
  <c r="L307" i="5"/>
  <c r="W307" i="5" s="1"/>
  <c r="H71" i="5"/>
  <c r="S71" i="5" s="1"/>
  <c r="Z71" i="5" s="1"/>
  <c r="L71" i="5"/>
  <c r="W71" i="5" s="1"/>
  <c r="H263" i="5"/>
  <c r="S263" i="5" s="1"/>
  <c r="Z263" i="5" s="1"/>
  <c r="L263" i="5"/>
  <c r="W263" i="5" s="1"/>
  <c r="H120" i="5"/>
  <c r="S120" i="5" s="1"/>
  <c r="Z120" i="5" s="1"/>
  <c r="L120" i="5"/>
  <c r="W120" i="5" s="1"/>
  <c r="H297" i="5"/>
  <c r="S297" i="5" s="1"/>
  <c r="Z297" i="5" s="1"/>
  <c r="L297" i="5"/>
  <c r="W297" i="5" s="1"/>
  <c r="H12" i="5"/>
  <c r="S12" i="5" s="1"/>
  <c r="Z12" i="5" s="1"/>
  <c r="L12" i="5"/>
  <c r="W12" i="5" s="1"/>
  <c r="H15" i="5"/>
  <c r="S15" i="5" s="1"/>
  <c r="Z15" i="5" s="1"/>
  <c r="L15" i="5"/>
  <c r="W15" i="5" s="1"/>
  <c r="H48" i="5"/>
  <c r="S48" i="5" s="1"/>
  <c r="Z48" i="5" s="1"/>
  <c r="L48" i="5"/>
  <c r="W48" i="5" s="1"/>
  <c r="H18" i="5"/>
  <c r="S18" i="5" s="1"/>
  <c r="Z18" i="5" s="1"/>
  <c r="L18" i="5"/>
  <c r="W18" i="5" s="1"/>
  <c r="H19" i="5"/>
  <c r="S19" i="5" s="1"/>
  <c r="Z19" i="5" s="1"/>
  <c r="L19" i="5"/>
  <c r="W19" i="5" s="1"/>
  <c r="H20" i="5"/>
  <c r="S20" i="5" s="1"/>
  <c r="Z20" i="5" s="1"/>
  <c r="L20" i="5"/>
  <c r="W20" i="5" s="1"/>
  <c r="H36" i="5"/>
  <c r="S36" i="5" s="1"/>
  <c r="Z36" i="5" s="1"/>
  <c r="L36" i="5"/>
  <c r="W36" i="5" s="1"/>
  <c r="H52" i="5"/>
  <c r="S52" i="5" s="1"/>
  <c r="Z52" i="5" s="1"/>
  <c r="L52" i="5"/>
  <c r="W52" i="5" s="1"/>
  <c r="H68" i="5"/>
  <c r="S68" i="5" s="1"/>
  <c r="Z68" i="5" s="1"/>
  <c r="L68" i="5"/>
  <c r="W68" i="5" s="1"/>
  <c r="H84" i="5"/>
  <c r="S84" i="5" s="1"/>
  <c r="Z84" i="5" s="1"/>
  <c r="L84" i="5"/>
  <c r="W84" i="5" s="1"/>
  <c r="H100" i="5"/>
  <c r="S100" i="5" s="1"/>
  <c r="Z100" i="5" s="1"/>
  <c r="L100" i="5"/>
  <c r="W100" i="5" s="1"/>
  <c r="H116" i="5"/>
  <c r="S116" i="5" s="1"/>
  <c r="Z116" i="5" s="1"/>
  <c r="L116" i="5"/>
  <c r="W116" i="5" s="1"/>
  <c r="H132" i="5"/>
  <c r="S132" i="5" s="1"/>
  <c r="Z132" i="5" s="1"/>
  <c r="L132" i="5"/>
  <c r="W132" i="5" s="1"/>
  <c r="H148" i="5"/>
  <c r="S148" i="5" s="1"/>
  <c r="Z148" i="5" s="1"/>
  <c r="L148" i="5"/>
  <c r="W148" i="5" s="1"/>
  <c r="H164" i="5"/>
  <c r="S164" i="5" s="1"/>
  <c r="Z164" i="5" s="1"/>
  <c r="L164" i="5"/>
  <c r="W164" i="5" s="1"/>
  <c r="H180" i="5"/>
  <c r="S180" i="5" s="1"/>
  <c r="Z180" i="5" s="1"/>
  <c r="L180" i="5"/>
  <c r="W180" i="5" s="1"/>
  <c r="H196" i="5"/>
  <c r="S196" i="5" s="1"/>
  <c r="Z196" i="5" s="1"/>
  <c r="L196" i="5"/>
  <c r="W196" i="5" s="1"/>
  <c r="H212" i="5"/>
  <c r="S212" i="5" s="1"/>
  <c r="Z212" i="5" s="1"/>
  <c r="L212" i="5"/>
  <c r="W212" i="5" s="1"/>
  <c r="H228" i="5"/>
  <c r="S228" i="5" s="1"/>
  <c r="Z228" i="5" s="1"/>
  <c r="L228" i="5"/>
  <c r="W228" i="5" s="1"/>
  <c r="H244" i="5"/>
  <c r="S244" i="5" s="1"/>
  <c r="Z244" i="5" s="1"/>
  <c r="L244" i="5"/>
  <c r="W244" i="5" s="1"/>
  <c r="H260" i="5"/>
  <c r="S260" i="5" s="1"/>
  <c r="Z260" i="5" s="1"/>
  <c r="L260" i="5"/>
  <c r="W260" i="5" s="1"/>
  <c r="H276" i="5"/>
  <c r="S276" i="5" s="1"/>
  <c r="Z276" i="5" s="1"/>
  <c r="L276" i="5"/>
  <c r="W276" i="5" s="1"/>
  <c r="H292" i="5"/>
  <c r="S292" i="5" s="1"/>
  <c r="Z292" i="5" s="1"/>
  <c r="L292" i="5"/>
  <c r="W292" i="5" s="1"/>
  <c r="H308" i="5"/>
  <c r="S308" i="5" s="1"/>
  <c r="Z308" i="5" s="1"/>
  <c r="L308" i="5"/>
  <c r="W308" i="5" s="1"/>
  <c r="H39" i="5"/>
  <c r="S39" i="5" s="1"/>
  <c r="Z39" i="5" s="1"/>
  <c r="L39" i="5"/>
  <c r="W39" i="5" s="1"/>
  <c r="H199" i="5"/>
  <c r="S199" i="5" s="1"/>
  <c r="Z199" i="5" s="1"/>
  <c r="L199" i="5"/>
  <c r="W199" i="5" s="1"/>
  <c r="H24" i="5"/>
  <c r="S24" i="5" s="1"/>
  <c r="Z24" i="5" s="1"/>
  <c r="L24" i="5"/>
  <c r="W24" i="5" s="1"/>
  <c r="H168" i="5"/>
  <c r="S168" i="5" s="1"/>
  <c r="Z168" i="5" s="1"/>
  <c r="L168" i="5"/>
  <c r="W168" i="5" s="1"/>
  <c r="H25" i="5"/>
  <c r="S25" i="5" s="1"/>
  <c r="Z25" i="5" s="1"/>
  <c r="L25" i="5"/>
  <c r="W25" i="5" s="1"/>
  <c r="H217" i="5"/>
  <c r="S217" i="5" s="1"/>
  <c r="Z217" i="5" s="1"/>
  <c r="L217" i="5"/>
  <c r="W217" i="5" s="1"/>
  <c r="H76" i="5"/>
  <c r="S76" i="5" s="1"/>
  <c r="Z76" i="5" s="1"/>
  <c r="L76" i="5"/>
  <c r="W76" i="5" s="1"/>
  <c r="H32" i="5"/>
  <c r="S32" i="5" s="1"/>
  <c r="Z32" i="5" s="1"/>
  <c r="L32" i="5"/>
  <c r="W32" i="5" s="1"/>
  <c r="H21" i="5"/>
  <c r="S21" i="5" s="1"/>
  <c r="Z21" i="5" s="1"/>
  <c r="L21" i="5"/>
  <c r="W21" i="5" s="1"/>
  <c r="H37" i="5"/>
  <c r="S37" i="5" s="1"/>
  <c r="Z37" i="5" s="1"/>
  <c r="L37" i="5"/>
  <c r="W37" i="5" s="1"/>
  <c r="H53" i="5"/>
  <c r="S53" i="5" s="1"/>
  <c r="Z53" i="5" s="1"/>
  <c r="L53" i="5"/>
  <c r="W53" i="5" s="1"/>
  <c r="H69" i="5"/>
  <c r="S69" i="5" s="1"/>
  <c r="Z69" i="5" s="1"/>
  <c r="L69" i="5"/>
  <c r="W69" i="5" s="1"/>
  <c r="H85" i="5"/>
  <c r="S85" i="5" s="1"/>
  <c r="Z85" i="5" s="1"/>
  <c r="L85" i="5"/>
  <c r="W85" i="5" s="1"/>
  <c r="H101" i="5"/>
  <c r="S101" i="5" s="1"/>
  <c r="Z101" i="5" s="1"/>
  <c r="L101" i="5"/>
  <c r="W101" i="5" s="1"/>
  <c r="H117" i="5"/>
  <c r="S117" i="5" s="1"/>
  <c r="Z117" i="5" s="1"/>
  <c r="L117" i="5"/>
  <c r="W117" i="5" s="1"/>
  <c r="H133" i="5"/>
  <c r="S133" i="5" s="1"/>
  <c r="Z133" i="5" s="1"/>
  <c r="L133" i="5"/>
  <c r="W133" i="5" s="1"/>
  <c r="H149" i="5"/>
  <c r="S149" i="5" s="1"/>
  <c r="Z149" i="5" s="1"/>
  <c r="L149" i="5"/>
  <c r="W149" i="5" s="1"/>
  <c r="H165" i="5"/>
  <c r="S165" i="5" s="1"/>
  <c r="Z165" i="5" s="1"/>
  <c r="L165" i="5"/>
  <c r="W165" i="5" s="1"/>
  <c r="H181" i="5"/>
  <c r="S181" i="5" s="1"/>
  <c r="Z181" i="5" s="1"/>
  <c r="L181" i="5"/>
  <c r="W181" i="5" s="1"/>
  <c r="H197" i="5"/>
  <c r="S197" i="5" s="1"/>
  <c r="Z197" i="5" s="1"/>
  <c r="L197" i="5"/>
  <c r="W197" i="5" s="1"/>
  <c r="H213" i="5"/>
  <c r="S213" i="5" s="1"/>
  <c r="Z213" i="5" s="1"/>
  <c r="L213" i="5"/>
  <c r="W213" i="5" s="1"/>
  <c r="H229" i="5"/>
  <c r="S229" i="5" s="1"/>
  <c r="Z229" i="5" s="1"/>
  <c r="L229" i="5"/>
  <c r="W229" i="5" s="1"/>
  <c r="H245" i="5"/>
  <c r="S245" i="5" s="1"/>
  <c r="Z245" i="5" s="1"/>
  <c r="L245" i="5"/>
  <c r="W245" i="5" s="1"/>
  <c r="H261" i="5"/>
  <c r="S261" i="5" s="1"/>
  <c r="Z261" i="5" s="1"/>
  <c r="L261" i="5"/>
  <c r="W261" i="5" s="1"/>
  <c r="H277" i="5"/>
  <c r="S277" i="5" s="1"/>
  <c r="Z277" i="5" s="1"/>
  <c r="L277" i="5"/>
  <c r="W277" i="5" s="1"/>
  <c r="H293" i="5"/>
  <c r="S293" i="5" s="1"/>
  <c r="Z293" i="5" s="1"/>
  <c r="L293" i="5"/>
  <c r="W293" i="5" s="1"/>
  <c r="H309" i="5"/>
  <c r="S309" i="5" s="1"/>
  <c r="Z309" i="5" s="1"/>
  <c r="L309" i="5"/>
  <c r="W309" i="5" s="1"/>
  <c r="H231" i="5"/>
  <c r="S231" i="5" s="1"/>
  <c r="Z231" i="5" s="1"/>
  <c r="L231" i="5"/>
  <c r="W231" i="5" s="1"/>
  <c r="H72" i="5"/>
  <c r="S72" i="5" s="1"/>
  <c r="Z72" i="5" s="1"/>
  <c r="L72" i="5"/>
  <c r="W72" i="5" s="1"/>
  <c r="H184" i="5"/>
  <c r="S184" i="5" s="1"/>
  <c r="Z184" i="5" s="1"/>
  <c r="L184" i="5"/>
  <c r="W184" i="5" s="1"/>
  <c r="H41" i="5"/>
  <c r="S41" i="5" s="1"/>
  <c r="Z41" i="5" s="1"/>
  <c r="L41" i="5"/>
  <c r="W41" i="5" s="1"/>
  <c r="H201" i="5"/>
  <c r="S201" i="5" s="1"/>
  <c r="Z201" i="5" s="1"/>
  <c r="L201" i="5"/>
  <c r="W201" i="5" s="1"/>
  <c r="H74" i="5"/>
  <c r="S74" i="5" s="1"/>
  <c r="Z74" i="5" s="1"/>
  <c r="L74" i="5"/>
  <c r="W74" i="5" s="1"/>
  <c r="H22" i="5"/>
  <c r="S22" i="5" s="1"/>
  <c r="Z22" i="5" s="1"/>
  <c r="L22" i="5"/>
  <c r="W22" i="5" s="1"/>
  <c r="H38" i="5"/>
  <c r="S38" i="5" s="1"/>
  <c r="Z38" i="5" s="1"/>
  <c r="L38" i="5"/>
  <c r="W38" i="5" s="1"/>
  <c r="H54" i="5"/>
  <c r="S54" i="5" s="1"/>
  <c r="Z54" i="5" s="1"/>
  <c r="L54" i="5"/>
  <c r="W54" i="5" s="1"/>
  <c r="H70" i="5"/>
  <c r="S70" i="5" s="1"/>
  <c r="Z70" i="5" s="1"/>
  <c r="L70" i="5"/>
  <c r="W70" i="5" s="1"/>
  <c r="H86" i="5"/>
  <c r="S86" i="5" s="1"/>
  <c r="Z86" i="5" s="1"/>
  <c r="L86" i="5"/>
  <c r="W86" i="5" s="1"/>
  <c r="H102" i="5"/>
  <c r="S102" i="5" s="1"/>
  <c r="Z102" i="5" s="1"/>
  <c r="L102" i="5"/>
  <c r="W102" i="5" s="1"/>
  <c r="H118" i="5"/>
  <c r="S118" i="5" s="1"/>
  <c r="Z118" i="5" s="1"/>
  <c r="L118" i="5"/>
  <c r="W118" i="5" s="1"/>
  <c r="H134" i="5"/>
  <c r="S134" i="5" s="1"/>
  <c r="Z134" i="5" s="1"/>
  <c r="L134" i="5"/>
  <c r="W134" i="5" s="1"/>
  <c r="H150" i="5"/>
  <c r="S150" i="5" s="1"/>
  <c r="Z150" i="5" s="1"/>
  <c r="L150" i="5"/>
  <c r="W150" i="5" s="1"/>
  <c r="H166" i="5"/>
  <c r="S166" i="5" s="1"/>
  <c r="Z166" i="5" s="1"/>
  <c r="L166" i="5"/>
  <c r="W166" i="5" s="1"/>
  <c r="H182" i="5"/>
  <c r="S182" i="5" s="1"/>
  <c r="Z182" i="5" s="1"/>
  <c r="L182" i="5"/>
  <c r="W182" i="5" s="1"/>
  <c r="H198" i="5"/>
  <c r="S198" i="5" s="1"/>
  <c r="Z198" i="5" s="1"/>
  <c r="L198" i="5"/>
  <c r="W198" i="5" s="1"/>
  <c r="H214" i="5"/>
  <c r="S214" i="5" s="1"/>
  <c r="Z214" i="5" s="1"/>
  <c r="L214" i="5"/>
  <c r="W214" i="5" s="1"/>
  <c r="H230" i="5"/>
  <c r="S230" i="5" s="1"/>
  <c r="Z230" i="5" s="1"/>
  <c r="L230" i="5"/>
  <c r="W230" i="5" s="1"/>
  <c r="H246" i="5"/>
  <c r="S246" i="5" s="1"/>
  <c r="Z246" i="5" s="1"/>
  <c r="L246" i="5"/>
  <c r="W246" i="5" s="1"/>
  <c r="H262" i="5"/>
  <c r="S262" i="5" s="1"/>
  <c r="Z262" i="5" s="1"/>
  <c r="L262" i="5"/>
  <c r="W262" i="5" s="1"/>
  <c r="H278" i="5"/>
  <c r="S278" i="5" s="1"/>
  <c r="Z278" i="5" s="1"/>
  <c r="L278" i="5"/>
  <c r="W278" i="5" s="1"/>
  <c r="H294" i="5"/>
  <c r="S294" i="5" s="1"/>
  <c r="Z294" i="5" s="1"/>
  <c r="L294" i="5"/>
  <c r="W294" i="5" s="1"/>
  <c r="H10" i="5"/>
  <c r="S10" i="5" s="1"/>
  <c r="Z10" i="5" s="1"/>
  <c r="I10" i="5"/>
  <c r="I9" i="5"/>
  <c r="T9" i="5" s="1"/>
  <c r="AA9" i="5" s="1"/>
  <c r="J9" i="5"/>
  <c r="U9" i="5" s="1"/>
  <c r="AB9" i="5" s="1"/>
  <c r="H9" i="5"/>
  <c r="S9" i="5" s="1"/>
  <c r="Z9" i="5" s="1"/>
  <c r="V9" i="5"/>
  <c r="I21" i="5"/>
  <c r="T21" i="5" s="1"/>
  <c r="AA21" i="5" s="1"/>
  <c r="K21" i="5"/>
  <c r="V21" i="5" s="1"/>
  <c r="J21" i="5"/>
  <c r="U21" i="5" s="1"/>
  <c r="AB21" i="5" s="1"/>
  <c r="I33" i="5"/>
  <c r="T33" i="5" s="1"/>
  <c r="AA33" i="5" s="1"/>
  <c r="K33" i="5"/>
  <c r="V33" i="5" s="1"/>
  <c r="J33" i="5"/>
  <c r="U33" i="5" s="1"/>
  <c r="AB33" i="5" s="1"/>
  <c r="I41" i="5"/>
  <c r="T41" i="5" s="1"/>
  <c r="AA41" i="5" s="1"/>
  <c r="K41" i="5"/>
  <c r="V41" i="5" s="1"/>
  <c r="J41" i="5"/>
  <c r="U41" i="5" s="1"/>
  <c r="AB41" i="5" s="1"/>
  <c r="I53" i="5"/>
  <c r="T53" i="5" s="1"/>
  <c r="AA53" i="5" s="1"/>
  <c r="J53" i="5"/>
  <c r="U53" i="5" s="1"/>
  <c r="AB53" i="5" s="1"/>
  <c r="K53" i="5"/>
  <c r="V53" i="5" s="1"/>
  <c r="I65" i="5"/>
  <c r="T65" i="5" s="1"/>
  <c r="AA65" i="5" s="1"/>
  <c r="K65" i="5"/>
  <c r="V65" i="5" s="1"/>
  <c r="J65" i="5"/>
  <c r="U65" i="5" s="1"/>
  <c r="AB65" i="5" s="1"/>
  <c r="I73" i="5"/>
  <c r="T73" i="5" s="1"/>
  <c r="AA73" i="5" s="1"/>
  <c r="K73" i="5"/>
  <c r="V73" i="5" s="1"/>
  <c r="J73" i="5"/>
  <c r="U73" i="5" s="1"/>
  <c r="AB73" i="5" s="1"/>
  <c r="I81" i="5"/>
  <c r="T81" i="5" s="1"/>
  <c r="AA81" i="5" s="1"/>
  <c r="K81" i="5"/>
  <c r="V81" i="5" s="1"/>
  <c r="J81" i="5"/>
  <c r="U81" i="5" s="1"/>
  <c r="AB81" i="5" s="1"/>
  <c r="I97" i="5"/>
  <c r="T97" i="5" s="1"/>
  <c r="AA97" i="5" s="1"/>
  <c r="J97" i="5"/>
  <c r="U97" i="5" s="1"/>
  <c r="AB97" i="5" s="1"/>
  <c r="K97" i="5"/>
  <c r="V97" i="5" s="1"/>
  <c r="I105" i="5"/>
  <c r="T105" i="5" s="1"/>
  <c r="AA105" i="5" s="1"/>
  <c r="J105" i="5"/>
  <c r="U105" i="5" s="1"/>
  <c r="AB105" i="5" s="1"/>
  <c r="K105" i="5"/>
  <c r="V105" i="5" s="1"/>
  <c r="I113" i="5"/>
  <c r="T113" i="5" s="1"/>
  <c r="AA113" i="5" s="1"/>
  <c r="J113" i="5"/>
  <c r="U113" i="5" s="1"/>
  <c r="AB113" i="5" s="1"/>
  <c r="K113" i="5"/>
  <c r="V113" i="5" s="1"/>
  <c r="I125" i="5"/>
  <c r="T125" i="5" s="1"/>
  <c r="AA125" i="5" s="1"/>
  <c r="J125" i="5"/>
  <c r="U125" i="5" s="1"/>
  <c r="AB125" i="5" s="1"/>
  <c r="K125" i="5"/>
  <c r="V125" i="5" s="1"/>
  <c r="K137" i="5"/>
  <c r="V137" i="5" s="1"/>
  <c r="J137" i="5"/>
  <c r="U137" i="5" s="1"/>
  <c r="AB137" i="5" s="1"/>
  <c r="I137" i="5"/>
  <c r="T137" i="5" s="1"/>
  <c r="AA137" i="5" s="1"/>
  <c r="K145" i="5"/>
  <c r="V145" i="5" s="1"/>
  <c r="J145" i="5"/>
  <c r="U145" i="5" s="1"/>
  <c r="AB145" i="5" s="1"/>
  <c r="I145" i="5"/>
  <c r="T145" i="5" s="1"/>
  <c r="AA145" i="5" s="1"/>
  <c r="K157" i="5"/>
  <c r="V157" i="5" s="1"/>
  <c r="J157" i="5"/>
  <c r="U157" i="5" s="1"/>
  <c r="AB157" i="5" s="1"/>
  <c r="I157" i="5"/>
  <c r="T157" i="5" s="1"/>
  <c r="AA157" i="5" s="1"/>
  <c r="K165" i="5"/>
  <c r="V165" i="5" s="1"/>
  <c r="J165" i="5"/>
  <c r="U165" i="5" s="1"/>
  <c r="AB165" i="5" s="1"/>
  <c r="I165" i="5"/>
  <c r="T165" i="5" s="1"/>
  <c r="AA165" i="5" s="1"/>
  <c r="K181" i="5"/>
  <c r="V181" i="5" s="1"/>
  <c r="J181" i="5"/>
  <c r="U181" i="5" s="1"/>
  <c r="AB181" i="5" s="1"/>
  <c r="I181" i="5"/>
  <c r="T181" i="5" s="1"/>
  <c r="AA181" i="5" s="1"/>
  <c r="K189" i="5"/>
  <c r="V189" i="5" s="1"/>
  <c r="J189" i="5"/>
  <c r="U189" i="5" s="1"/>
  <c r="AB189" i="5" s="1"/>
  <c r="I189" i="5"/>
  <c r="T189" i="5" s="1"/>
  <c r="AA189" i="5" s="1"/>
  <c r="K201" i="5"/>
  <c r="V201" i="5" s="1"/>
  <c r="J201" i="5"/>
  <c r="U201" i="5" s="1"/>
  <c r="AB201" i="5" s="1"/>
  <c r="I201" i="5"/>
  <c r="T201" i="5" s="1"/>
  <c r="AA201" i="5" s="1"/>
  <c r="K209" i="5"/>
  <c r="V209" i="5" s="1"/>
  <c r="J209" i="5"/>
  <c r="U209" i="5" s="1"/>
  <c r="AB209" i="5" s="1"/>
  <c r="I209" i="5"/>
  <c r="T209" i="5" s="1"/>
  <c r="AA209" i="5" s="1"/>
  <c r="K221" i="5"/>
  <c r="V221" i="5" s="1"/>
  <c r="J221" i="5"/>
  <c r="U221" i="5" s="1"/>
  <c r="AB221" i="5" s="1"/>
  <c r="I221" i="5"/>
  <c r="T221" i="5" s="1"/>
  <c r="AA221" i="5" s="1"/>
  <c r="K229" i="5"/>
  <c r="V229" i="5" s="1"/>
  <c r="J229" i="5"/>
  <c r="U229" i="5" s="1"/>
  <c r="AB229" i="5" s="1"/>
  <c r="I229" i="5"/>
  <c r="T229" i="5" s="1"/>
  <c r="AA229" i="5" s="1"/>
  <c r="K241" i="5"/>
  <c r="V241" i="5" s="1"/>
  <c r="J241" i="5"/>
  <c r="U241" i="5" s="1"/>
  <c r="AB241" i="5" s="1"/>
  <c r="I241" i="5"/>
  <c r="T241" i="5" s="1"/>
  <c r="AA241" i="5" s="1"/>
  <c r="K253" i="5"/>
  <c r="V253" i="5" s="1"/>
  <c r="J253" i="5"/>
  <c r="U253" i="5" s="1"/>
  <c r="AB253" i="5" s="1"/>
  <c r="I253" i="5"/>
  <c r="T253" i="5" s="1"/>
  <c r="AA253" i="5" s="1"/>
  <c r="K261" i="5"/>
  <c r="V261" i="5" s="1"/>
  <c r="J261" i="5"/>
  <c r="U261" i="5" s="1"/>
  <c r="AB261" i="5" s="1"/>
  <c r="I261" i="5"/>
  <c r="T261" i="5" s="1"/>
  <c r="AA261" i="5" s="1"/>
  <c r="J269" i="5"/>
  <c r="U269" i="5" s="1"/>
  <c r="AB269" i="5" s="1"/>
  <c r="I269" i="5"/>
  <c r="T269" i="5" s="1"/>
  <c r="AA269" i="5" s="1"/>
  <c r="K269" i="5"/>
  <c r="V269" i="5" s="1"/>
  <c r="J281" i="5"/>
  <c r="U281" i="5" s="1"/>
  <c r="AB281" i="5" s="1"/>
  <c r="I281" i="5"/>
  <c r="T281" i="5" s="1"/>
  <c r="AA281" i="5" s="1"/>
  <c r="K281" i="5"/>
  <c r="V281" i="5" s="1"/>
  <c r="I293" i="5"/>
  <c r="T293" i="5" s="1"/>
  <c r="AA293" i="5" s="1"/>
  <c r="J293" i="5"/>
  <c r="U293" i="5" s="1"/>
  <c r="AB293" i="5" s="1"/>
  <c r="K293" i="5"/>
  <c r="V293" i="5" s="1"/>
  <c r="I309" i="5"/>
  <c r="T309" i="5" s="1"/>
  <c r="AA309" i="5" s="1"/>
  <c r="K309" i="5"/>
  <c r="V309" i="5" s="1"/>
  <c r="J309" i="5"/>
  <c r="U309" i="5" s="1"/>
  <c r="AB309" i="5" s="1"/>
  <c r="I18" i="5"/>
  <c r="T18" i="5" s="1"/>
  <c r="AA18" i="5" s="1"/>
  <c r="J18" i="5"/>
  <c r="U18" i="5" s="1"/>
  <c r="AB18" i="5" s="1"/>
  <c r="K18" i="5"/>
  <c r="V18" i="5" s="1"/>
  <c r="I30" i="5"/>
  <c r="T30" i="5" s="1"/>
  <c r="AA30" i="5" s="1"/>
  <c r="J30" i="5"/>
  <c r="U30" i="5" s="1"/>
  <c r="AB30" i="5" s="1"/>
  <c r="K30" i="5"/>
  <c r="V30" i="5" s="1"/>
  <c r="I42" i="5"/>
  <c r="T42" i="5" s="1"/>
  <c r="AA42" i="5" s="1"/>
  <c r="J42" i="5"/>
  <c r="U42" i="5" s="1"/>
  <c r="AB42" i="5" s="1"/>
  <c r="K42" i="5"/>
  <c r="V42" i="5" s="1"/>
  <c r="I54" i="5"/>
  <c r="T54" i="5" s="1"/>
  <c r="AA54" i="5" s="1"/>
  <c r="J54" i="5"/>
  <c r="U54" i="5" s="1"/>
  <c r="AB54" i="5" s="1"/>
  <c r="K54" i="5"/>
  <c r="V54" i="5" s="1"/>
  <c r="I66" i="5"/>
  <c r="T66" i="5" s="1"/>
  <c r="AA66" i="5" s="1"/>
  <c r="J66" i="5"/>
  <c r="U66" i="5" s="1"/>
  <c r="AB66" i="5" s="1"/>
  <c r="K66" i="5"/>
  <c r="V66" i="5" s="1"/>
  <c r="I74" i="5"/>
  <c r="T74" i="5" s="1"/>
  <c r="AA74" i="5" s="1"/>
  <c r="J74" i="5"/>
  <c r="U74" i="5" s="1"/>
  <c r="AB74" i="5" s="1"/>
  <c r="K74" i="5"/>
  <c r="V74" i="5" s="1"/>
  <c r="I82" i="5"/>
  <c r="T82" i="5" s="1"/>
  <c r="AA82" i="5" s="1"/>
  <c r="J82" i="5"/>
  <c r="U82" i="5" s="1"/>
  <c r="AB82" i="5" s="1"/>
  <c r="K82" i="5"/>
  <c r="V82" i="5" s="1"/>
  <c r="I94" i="5"/>
  <c r="T94" i="5" s="1"/>
  <c r="AA94" i="5" s="1"/>
  <c r="K94" i="5"/>
  <c r="V94" i="5" s="1"/>
  <c r="J94" i="5"/>
  <c r="U94" i="5" s="1"/>
  <c r="AB94" i="5" s="1"/>
  <c r="I106" i="5"/>
  <c r="T106" i="5" s="1"/>
  <c r="AA106" i="5" s="1"/>
  <c r="K106" i="5"/>
  <c r="V106" i="5" s="1"/>
  <c r="J106" i="5"/>
  <c r="U106" i="5" s="1"/>
  <c r="AB106" i="5" s="1"/>
  <c r="I118" i="5"/>
  <c r="T118" i="5" s="1"/>
  <c r="AA118" i="5" s="1"/>
  <c r="K118" i="5"/>
  <c r="V118" i="5" s="1"/>
  <c r="J118" i="5"/>
  <c r="U118" i="5" s="1"/>
  <c r="AB118" i="5" s="1"/>
  <c r="I130" i="5"/>
  <c r="T130" i="5" s="1"/>
  <c r="AA130" i="5" s="1"/>
  <c r="K130" i="5"/>
  <c r="V130" i="5" s="1"/>
  <c r="J130" i="5"/>
  <c r="U130" i="5" s="1"/>
  <c r="AB130" i="5" s="1"/>
  <c r="K138" i="5"/>
  <c r="V138" i="5" s="1"/>
  <c r="I138" i="5"/>
  <c r="T138" i="5" s="1"/>
  <c r="AA138" i="5" s="1"/>
  <c r="J138" i="5"/>
  <c r="U138" i="5" s="1"/>
  <c r="AB138" i="5" s="1"/>
  <c r="K150" i="5"/>
  <c r="V150" i="5" s="1"/>
  <c r="I150" i="5"/>
  <c r="T150" i="5" s="1"/>
  <c r="AA150" i="5" s="1"/>
  <c r="J150" i="5"/>
  <c r="U150" i="5" s="1"/>
  <c r="AB150" i="5" s="1"/>
  <c r="K158" i="5"/>
  <c r="V158" i="5" s="1"/>
  <c r="I158" i="5"/>
  <c r="T158" i="5" s="1"/>
  <c r="AA158" i="5" s="1"/>
  <c r="J158" i="5"/>
  <c r="U158" i="5" s="1"/>
  <c r="AB158" i="5" s="1"/>
  <c r="K170" i="5"/>
  <c r="V170" i="5" s="1"/>
  <c r="I170" i="5"/>
  <c r="T170" i="5" s="1"/>
  <c r="AA170" i="5" s="1"/>
  <c r="J170" i="5"/>
  <c r="U170" i="5" s="1"/>
  <c r="AB170" i="5" s="1"/>
  <c r="K182" i="5"/>
  <c r="V182" i="5" s="1"/>
  <c r="I182" i="5"/>
  <c r="T182" i="5" s="1"/>
  <c r="AA182" i="5" s="1"/>
  <c r="J182" i="5"/>
  <c r="U182" i="5" s="1"/>
  <c r="AB182" i="5" s="1"/>
  <c r="K190" i="5"/>
  <c r="V190" i="5" s="1"/>
  <c r="I190" i="5"/>
  <c r="T190" i="5" s="1"/>
  <c r="AA190" i="5" s="1"/>
  <c r="J190" i="5"/>
  <c r="U190" i="5" s="1"/>
  <c r="AB190" i="5" s="1"/>
  <c r="K202" i="5"/>
  <c r="V202" i="5" s="1"/>
  <c r="I202" i="5"/>
  <c r="T202" i="5" s="1"/>
  <c r="AA202" i="5" s="1"/>
  <c r="J202" i="5"/>
  <c r="U202" i="5" s="1"/>
  <c r="AB202" i="5" s="1"/>
  <c r="K214" i="5"/>
  <c r="V214" i="5" s="1"/>
  <c r="I214" i="5"/>
  <c r="T214" i="5" s="1"/>
  <c r="AA214" i="5" s="1"/>
  <c r="J214" i="5"/>
  <c r="U214" i="5" s="1"/>
  <c r="AB214" i="5" s="1"/>
  <c r="K222" i="5"/>
  <c r="V222" i="5" s="1"/>
  <c r="I222" i="5"/>
  <c r="T222" i="5" s="1"/>
  <c r="AA222" i="5" s="1"/>
  <c r="J222" i="5"/>
  <c r="U222" i="5" s="1"/>
  <c r="AB222" i="5" s="1"/>
  <c r="K234" i="5"/>
  <c r="V234" i="5" s="1"/>
  <c r="I234" i="5"/>
  <c r="T234" i="5" s="1"/>
  <c r="AA234" i="5" s="1"/>
  <c r="J234" i="5"/>
  <c r="U234" i="5" s="1"/>
  <c r="AB234" i="5" s="1"/>
  <c r="K246" i="5"/>
  <c r="V246" i="5" s="1"/>
  <c r="J246" i="5"/>
  <c r="U246" i="5" s="1"/>
  <c r="AB246" i="5" s="1"/>
  <c r="I246" i="5"/>
  <c r="T246" i="5" s="1"/>
  <c r="AA246" i="5" s="1"/>
  <c r="K258" i="5"/>
  <c r="V258" i="5" s="1"/>
  <c r="I258" i="5"/>
  <c r="T258" i="5" s="1"/>
  <c r="AA258" i="5" s="1"/>
  <c r="J258" i="5"/>
  <c r="U258" i="5" s="1"/>
  <c r="AB258" i="5" s="1"/>
  <c r="J266" i="5"/>
  <c r="U266" i="5" s="1"/>
  <c r="AB266" i="5" s="1"/>
  <c r="I266" i="5"/>
  <c r="T266" i="5" s="1"/>
  <c r="AA266" i="5" s="1"/>
  <c r="K266" i="5"/>
  <c r="V266" i="5" s="1"/>
  <c r="J278" i="5"/>
  <c r="U278" i="5" s="1"/>
  <c r="AB278" i="5" s="1"/>
  <c r="I278" i="5"/>
  <c r="T278" i="5" s="1"/>
  <c r="AA278" i="5" s="1"/>
  <c r="K278" i="5"/>
  <c r="V278" i="5" s="1"/>
  <c r="I286" i="5"/>
  <c r="T286" i="5" s="1"/>
  <c r="AA286" i="5" s="1"/>
  <c r="J286" i="5"/>
  <c r="U286" i="5" s="1"/>
  <c r="AB286" i="5" s="1"/>
  <c r="K286" i="5"/>
  <c r="V286" i="5" s="1"/>
  <c r="I298" i="5"/>
  <c r="T298" i="5" s="1"/>
  <c r="AA298" i="5" s="1"/>
  <c r="J298" i="5"/>
  <c r="U298" i="5" s="1"/>
  <c r="AB298" i="5" s="1"/>
  <c r="K298" i="5"/>
  <c r="V298" i="5" s="1"/>
  <c r="I306" i="5"/>
  <c r="T306" i="5" s="1"/>
  <c r="AA306" i="5" s="1"/>
  <c r="J306" i="5"/>
  <c r="U306" i="5" s="1"/>
  <c r="AB306" i="5" s="1"/>
  <c r="K306" i="5"/>
  <c r="V306" i="5" s="1"/>
  <c r="I19" i="5"/>
  <c r="T19" i="5" s="1"/>
  <c r="AA19" i="5" s="1"/>
  <c r="J19" i="5"/>
  <c r="U19" i="5" s="1"/>
  <c r="AB19" i="5" s="1"/>
  <c r="K19" i="5"/>
  <c r="V19" i="5" s="1"/>
  <c r="I31" i="5"/>
  <c r="T31" i="5" s="1"/>
  <c r="AA31" i="5" s="1"/>
  <c r="J31" i="5"/>
  <c r="U31" i="5" s="1"/>
  <c r="AB31" i="5" s="1"/>
  <c r="K31" i="5"/>
  <c r="V31" i="5" s="1"/>
  <c r="I43" i="5"/>
  <c r="T43" i="5" s="1"/>
  <c r="AA43" i="5" s="1"/>
  <c r="J43" i="5"/>
  <c r="U43" i="5" s="1"/>
  <c r="AB43" i="5" s="1"/>
  <c r="K43" i="5"/>
  <c r="V43" i="5" s="1"/>
  <c r="I59" i="5"/>
  <c r="T59" i="5" s="1"/>
  <c r="AA59" i="5" s="1"/>
  <c r="J59" i="5"/>
  <c r="U59" i="5" s="1"/>
  <c r="AB59" i="5" s="1"/>
  <c r="K59" i="5"/>
  <c r="V59" i="5" s="1"/>
  <c r="I71" i="5"/>
  <c r="T71" i="5" s="1"/>
  <c r="AA71" i="5" s="1"/>
  <c r="J71" i="5"/>
  <c r="U71" i="5" s="1"/>
  <c r="AB71" i="5" s="1"/>
  <c r="K71" i="5"/>
  <c r="V71" i="5" s="1"/>
  <c r="I83" i="5"/>
  <c r="T83" i="5" s="1"/>
  <c r="AA83" i="5" s="1"/>
  <c r="J83" i="5"/>
  <c r="U83" i="5" s="1"/>
  <c r="AB83" i="5" s="1"/>
  <c r="K83" i="5"/>
  <c r="V83" i="5" s="1"/>
  <c r="I95" i="5"/>
  <c r="T95" i="5" s="1"/>
  <c r="AA95" i="5" s="1"/>
  <c r="J95" i="5"/>
  <c r="U95" i="5" s="1"/>
  <c r="AB95" i="5" s="1"/>
  <c r="K95" i="5"/>
  <c r="V95" i="5" s="1"/>
  <c r="I107" i="5"/>
  <c r="T107" i="5" s="1"/>
  <c r="AA107" i="5" s="1"/>
  <c r="J107" i="5"/>
  <c r="U107" i="5" s="1"/>
  <c r="AB107" i="5" s="1"/>
  <c r="K107" i="5"/>
  <c r="V107" i="5" s="1"/>
  <c r="I123" i="5"/>
  <c r="T123" i="5" s="1"/>
  <c r="AA123" i="5" s="1"/>
  <c r="J123" i="5"/>
  <c r="U123" i="5" s="1"/>
  <c r="AB123" i="5" s="1"/>
  <c r="K123" i="5"/>
  <c r="V123" i="5" s="1"/>
  <c r="I135" i="5"/>
  <c r="T135" i="5" s="1"/>
  <c r="AA135" i="5" s="1"/>
  <c r="J135" i="5"/>
  <c r="U135" i="5" s="1"/>
  <c r="AB135" i="5" s="1"/>
  <c r="K135" i="5"/>
  <c r="V135" i="5" s="1"/>
  <c r="K143" i="5"/>
  <c r="V143" i="5" s="1"/>
  <c r="J143" i="5"/>
  <c r="U143" i="5" s="1"/>
  <c r="AB143" i="5" s="1"/>
  <c r="I143" i="5"/>
  <c r="T143" i="5" s="1"/>
  <c r="AA143" i="5" s="1"/>
  <c r="K155" i="5"/>
  <c r="V155" i="5" s="1"/>
  <c r="J155" i="5"/>
  <c r="U155" i="5" s="1"/>
  <c r="AB155" i="5" s="1"/>
  <c r="I155" i="5"/>
  <c r="T155" i="5" s="1"/>
  <c r="AA155" i="5" s="1"/>
  <c r="K167" i="5"/>
  <c r="V167" i="5" s="1"/>
  <c r="J167" i="5"/>
  <c r="U167" i="5" s="1"/>
  <c r="AB167" i="5" s="1"/>
  <c r="I167" i="5"/>
  <c r="T167" i="5" s="1"/>
  <c r="AA167" i="5" s="1"/>
  <c r="K179" i="5"/>
  <c r="V179" i="5" s="1"/>
  <c r="J179" i="5"/>
  <c r="U179" i="5" s="1"/>
  <c r="AB179" i="5" s="1"/>
  <c r="I179" i="5"/>
  <c r="T179" i="5" s="1"/>
  <c r="AA179" i="5" s="1"/>
  <c r="K187" i="5"/>
  <c r="V187" i="5" s="1"/>
  <c r="J187" i="5"/>
  <c r="U187" i="5" s="1"/>
  <c r="AB187" i="5" s="1"/>
  <c r="I187" i="5"/>
  <c r="T187" i="5" s="1"/>
  <c r="AA187" i="5" s="1"/>
  <c r="K195" i="5"/>
  <c r="V195" i="5" s="1"/>
  <c r="J195" i="5"/>
  <c r="U195" i="5" s="1"/>
  <c r="AB195" i="5" s="1"/>
  <c r="I195" i="5"/>
  <c r="T195" i="5" s="1"/>
  <c r="AA195" i="5" s="1"/>
  <c r="K199" i="5"/>
  <c r="V199" i="5" s="1"/>
  <c r="J199" i="5"/>
  <c r="U199" i="5" s="1"/>
  <c r="AB199" i="5" s="1"/>
  <c r="I199" i="5"/>
  <c r="T199" i="5" s="1"/>
  <c r="AA199" i="5" s="1"/>
  <c r="K203" i="5"/>
  <c r="V203" i="5" s="1"/>
  <c r="J203" i="5"/>
  <c r="U203" i="5" s="1"/>
  <c r="AB203" i="5" s="1"/>
  <c r="I203" i="5"/>
  <c r="T203" i="5" s="1"/>
  <c r="AA203" i="5" s="1"/>
  <c r="K207" i="5"/>
  <c r="V207" i="5" s="1"/>
  <c r="J207" i="5"/>
  <c r="U207" i="5" s="1"/>
  <c r="AB207" i="5" s="1"/>
  <c r="I207" i="5"/>
  <c r="T207" i="5" s="1"/>
  <c r="AA207" i="5" s="1"/>
  <c r="K211" i="5"/>
  <c r="V211" i="5" s="1"/>
  <c r="J211" i="5"/>
  <c r="U211" i="5" s="1"/>
  <c r="AB211" i="5" s="1"/>
  <c r="I211" i="5"/>
  <c r="T211" i="5" s="1"/>
  <c r="AA211" i="5" s="1"/>
  <c r="K215" i="5"/>
  <c r="V215" i="5" s="1"/>
  <c r="J215" i="5"/>
  <c r="U215" i="5" s="1"/>
  <c r="AB215" i="5" s="1"/>
  <c r="I215" i="5"/>
  <c r="T215" i="5" s="1"/>
  <c r="AA215" i="5" s="1"/>
  <c r="K219" i="5"/>
  <c r="V219" i="5" s="1"/>
  <c r="J219" i="5"/>
  <c r="U219" i="5" s="1"/>
  <c r="AB219" i="5" s="1"/>
  <c r="I219" i="5"/>
  <c r="T219" i="5" s="1"/>
  <c r="AA219" i="5" s="1"/>
  <c r="K223" i="5"/>
  <c r="V223" i="5" s="1"/>
  <c r="J223" i="5"/>
  <c r="U223" i="5" s="1"/>
  <c r="AB223" i="5" s="1"/>
  <c r="I223" i="5"/>
  <c r="T223" i="5" s="1"/>
  <c r="AA223" i="5" s="1"/>
  <c r="K227" i="5"/>
  <c r="V227" i="5" s="1"/>
  <c r="J227" i="5"/>
  <c r="U227" i="5" s="1"/>
  <c r="AB227" i="5" s="1"/>
  <c r="I227" i="5"/>
  <c r="T227" i="5" s="1"/>
  <c r="AA227" i="5" s="1"/>
  <c r="K231" i="5"/>
  <c r="V231" i="5" s="1"/>
  <c r="J231" i="5"/>
  <c r="U231" i="5" s="1"/>
  <c r="AB231" i="5" s="1"/>
  <c r="I231" i="5"/>
  <c r="T231" i="5" s="1"/>
  <c r="AA231" i="5" s="1"/>
  <c r="K235" i="5"/>
  <c r="V235" i="5" s="1"/>
  <c r="J235" i="5"/>
  <c r="U235" i="5" s="1"/>
  <c r="AB235" i="5" s="1"/>
  <c r="I235" i="5"/>
  <c r="T235" i="5" s="1"/>
  <c r="AA235" i="5" s="1"/>
  <c r="K239" i="5"/>
  <c r="V239" i="5" s="1"/>
  <c r="J239" i="5"/>
  <c r="U239" i="5" s="1"/>
  <c r="AB239" i="5" s="1"/>
  <c r="I239" i="5"/>
  <c r="T239" i="5" s="1"/>
  <c r="AA239" i="5" s="1"/>
  <c r="K243" i="5"/>
  <c r="V243" i="5" s="1"/>
  <c r="J243" i="5"/>
  <c r="U243" i="5" s="1"/>
  <c r="AB243" i="5" s="1"/>
  <c r="I243" i="5"/>
  <c r="T243" i="5" s="1"/>
  <c r="AA243" i="5" s="1"/>
  <c r="K247" i="5"/>
  <c r="V247" i="5" s="1"/>
  <c r="J247" i="5"/>
  <c r="U247" i="5" s="1"/>
  <c r="AB247" i="5" s="1"/>
  <c r="I247" i="5"/>
  <c r="T247" i="5" s="1"/>
  <c r="AA247" i="5" s="1"/>
  <c r="K251" i="5"/>
  <c r="V251" i="5" s="1"/>
  <c r="J251" i="5"/>
  <c r="U251" i="5" s="1"/>
  <c r="AB251" i="5" s="1"/>
  <c r="I251" i="5"/>
  <c r="T251" i="5" s="1"/>
  <c r="AA251" i="5" s="1"/>
  <c r="K255" i="5"/>
  <c r="V255" i="5" s="1"/>
  <c r="J255" i="5"/>
  <c r="U255" i="5" s="1"/>
  <c r="AB255" i="5" s="1"/>
  <c r="I255" i="5"/>
  <c r="T255" i="5" s="1"/>
  <c r="AA255" i="5" s="1"/>
  <c r="K259" i="5"/>
  <c r="V259" i="5" s="1"/>
  <c r="J259" i="5"/>
  <c r="U259" i="5" s="1"/>
  <c r="AB259" i="5" s="1"/>
  <c r="I259" i="5"/>
  <c r="T259" i="5" s="1"/>
  <c r="AA259" i="5" s="1"/>
  <c r="J263" i="5"/>
  <c r="U263" i="5" s="1"/>
  <c r="AB263" i="5" s="1"/>
  <c r="I263" i="5"/>
  <c r="T263" i="5" s="1"/>
  <c r="AA263" i="5" s="1"/>
  <c r="K263" i="5"/>
  <c r="V263" i="5" s="1"/>
  <c r="J267" i="5"/>
  <c r="U267" i="5" s="1"/>
  <c r="AB267" i="5" s="1"/>
  <c r="K267" i="5"/>
  <c r="V267" i="5" s="1"/>
  <c r="I267" i="5"/>
  <c r="T267" i="5" s="1"/>
  <c r="AA267" i="5" s="1"/>
  <c r="J271" i="5"/>
  <c r="U271" i="5" s="1"/>
  <c r="AB271" i="5" s="1"/>
  <c r="K271" i="5"/>
  <c r="V271" i="5" s="1"/>
  <c r="I271" i="5"/>
  <c r="T271" i="5" s="1"/>
  <c r="AA271" i="5" s="1"/>
  <c r="J275" i="5"/>
  <c r="U275" i="5" s="1"/>
  <c r="AB275" i="5" s="1"/>
  <c r="K275" i="5"/>
  <c r="V275" i="5" s="1"/>
  <c r="I275" i="5"/>
  <c r="T275" i="5" s="1"/>
  <c r="AA275" i="5" s="1"/>
  <c r="J279" i="5"/>
  <c r="U279" i="5" s="1"/>
  <c r="AB279" i="5" s="1"/>
  <c r="K279" i="5"/>
  <c r="V279" i="5" s="1"/>
  <c r="I279" i="5"/>
  <c r="T279" i="5" s="1"/>
  <c r="AA279" i="5" s="1"/>
  <c r="J283" i="5"/>
  <c r="U283" i="5" s="1"/>
  <c r="AB283" i="5" s="1"/>
  <c r="K283" i="5"/>
  <c r="V283" i="5" s="1"/>
  <c r="I283" i="5"/>
  <c r="T283" i="5" s="1"/>
  <c r="AA283" i="5" s="1"/>
  <c r="I287" i="5"/>
  <c r="T287" i="5" s="1"/>
  <c r="AA287" i="5" s="1"/>
  <c r="J287" i="5"/>
  <c r="U287" i="5" s="1"/>
  <c r="AB287" i="5" s="1"/>
  <c r="K287" i="5"/>
  <c r="V287" i="5" s="1"/>
  <c r="I291" i="5"/>
  <c r="T291" i="5" s="1"/>
  <c r="AA291" i="5" s="1"/>
  <c r="J291" i="5"/>
  <c r="U291" i="5" s="1"/>
  <c r="AB291" i="5" s="1"/>
  <c r="K291" i="5"/>
  <c r="V291" i="5" s="1"/>
  <c r="I295" i="5"/>
  <c r="T295" i="5" s="1"/>
  <c r="AA295" i="5" s="1"/>
  <c r="J295" i="5"/>
  <c r="U295" i="5" s="1"/>
  <c r="AB295" i="5" s="1"/>
  <c r="K295" i="5"/>
  <c r="V295" i="5" s="1"/>
  <c r="I299" i="5"/>
  <c r="T299" i="5" s="1"/>
  <c r="AA299" i="5" s="1"/>
  <c r="J299" i="5"/>
  <c r="U299" i="5" s="1"/>
  <c r="AB299" i="5" s="1"/>
  <c r="K299" i="5"/>
  <c r="V299" i="5" s="1"/>
  <c r="I303" i="5"/>
  <c r="T303" i="5" s="1"/>
  <c r="AA303" i="5" s="1"/>
  <c r="J303" i="5"/>
  <c r="U303" i="5" s="1"/>
  <c r="AB303" i="5" s="1"/>
  <c r="K303" i="5"/>
  <c r="V303" i="5" s="1"/>
  <c r="I307" i="5"/>
  <c r="T307" i="5" s="1"/>
  <c r="AA307" i="5" s="1"/>
  <c r="J307" i="5"/>
  <c r="U307" i="5" s="1"/>
  <c r="AB307" i="5" s="1"/>
  <c r="K307" i="5"/>
  <c r="V307" i="5" s="1"/>
  <c r="I13" i="5"/>
  <c r="T13" i="5" s="1"/>
  <c r="AA13" i="5" s="1"/>
  <c r="J13" i="5"/>
  <c r="U13" i="5" s="1"/>
  <c r="AB13" i="5" s="1"/>
  <c r="K13" i="5"/>
  <c r="V13" i="5" s="1"/>
  <c r="I17" i="5"/>
  <c r="T17" i="5" s="1"/>
  <c r="AA17" i="5" s="1"/>
  <c r="K17" i="5"/>
  <c r="V17" i="5" s="1"/>
  <c r="J17" i="5"/>
  <c r="U17" i="5" s="1"/>
  <c r="AB17" i="5" s="1"/>
  <c r="I25" i="5"/>
  <c r="T25" i="5" s="1"/>
  <c r="AA25" i="5" s="1"/>
  <c r="K25" i="5"/>
  <c r="V25" i="5" s="1"/>
  <c r="J25" i="5"/>
  <c r="U25" i="5" s="1"/>
  <c r="AB25" i="5" s="1"/>
  <c r="I29" i="5"/>
  <c r="T29" i="5" s="1"/>
  <c r="AA29" i="5" s="1"/>
  <c r="J29" i="5"/>
  <c r="U29" i="5" s="1"/>
  <c r="AB29" i="5" s="1"/>
  <c r="K29" i="5"/>
  <c r="V29" i="5" s="1"/>
  <c r="I37" i="5"/>
  <c r="T37" i="5" s="1"/>
  <c r="AA37" i="5" s="1"/>
  <c r="K37" i="5"/>
  <c r="V37" i="5" s="1"/>
  <c r="J37" i="5"/>
  <c r="U37" i="5" s="1"/>
  <c r="AB37" i="5" s="1"/>
  <c r="I45" i="5"/>
  <c r="T45" i="5" s="1"/>
  <c r="AA45" i="5" s="1"/>
  <c r="J45" i="5"/>
  <c r="U45" i="5" s="1"/>
  <c r="AB45" i="5" s="1"/>
  <c r="K45" i="5"/>
  <c r="V45" i="5" s="1"/>
  <c r="I49" i="5"/>
  <c r="T49" i="5" s="1"/>
  <c r="AA49" i="5" s="1"/>
  <c r="K49" i="5"/>
  <c r="V49" i="5" s="1"/>
  <c r="J49" i="5"/>
  <c r="U49" i="5" s="1"/>
  <c r="AB49" i="5" s="1"/>
  <c r="I57" i="5"/>
  <c r="T57" i="5" s="1"/>
  <c r="AA57" i="5" s="1"/>
  <c r="K57" i="5"/>
  <c r="V57" i="5" s="1"/>
  <c r="J57" i="5"/>
  <c r="U57" i="5" s="1"/>
  <c r="AB57" i="5" s="1"/>
  <c r="I61" i="5"/>
  <c r="T61" i="5" s="1"/>
  <c r="AA61" i="5" s="1"/>
  <c r="J61" i="5"/>
  <c r="U61" i="5" s="1"/>
  <c r="AB61" i="5" s="1"/>
  <c r="K61" i="5"/>
  <c r="V61" i="5" s="1"/>
  <c r="I69" i="5"/>
  <c r="T69" i="5" s="1"/>
  <c r="AA69" i="5" s="1"/>
  <c r="K69" i="5"/>
  <c r="V69" i="5" s="1"/>
  <c r="J69" i="5"/>
  <c r="U69" i="5" s="1"/>
  <c r="AB69" i="5" s="1"/>
  <c r="I77" i="5"/>
  <c r="T77" i="5" s="1"/>
  <c r="AA77" i="5" s="1"/>
  <c r="K77" i="5"/>
  <c r="V77" i="5" s="1"/>
  <c r="J77" i="5"/>
  <c r="U77" i="5" s="1"/>
  <c r="AB77" i="5" s="1"/>
  <c r="I85" i="5"/>
  <c r="T85" i="5" s="1"/>
  <c r="AA85" i="5" s="1"/>
  <c r="J85" i="5"/>
  <c r="U85" i="5" s="1"/>
  <c r="AB85" i="5" s="1"/>
  <c r="K85" i="5"/>
  <c r="V85" i="5" s="1"/>
  <c r="K89" i="5"/>
  <c r="V89" i="5" s="1"/>
  <c r="J89" i="5"/>
  <c r="U89" i="5" s="1"/>
  <c r="AB89" i="5" s="1"/>
  <c r="I89" i="5"/>
  <c r="T89" i="5" s="1"/>
  <c r="AA89" i="5" s="1"/>
  <c r="K93" i="5"/>
  <c r="V93" i="5" s="1"/>
  <c r="I93" i="5"/>
  <c r="T93" i="5" s="1"/>
  <c r="AA93" i="5" s="1"/>
  <c r="J93" i="5"/>
  <c r="U93" i="5" s="1"/>
  <c r="AB93" i="5" s="1"/>
  <c r="I101" i="5"/>
  <c r="T101" i="5" s="1"/>
  <c r="AA101" i="5" s="1"/>
  <c r="J101" i="5"/>
  <c r="U101" i="5" s="1"/>
  <c r="AB101" i="5" s="1"/>
  <c r="K101" i="5"/>
  <c r="V101" i="5" s="1"/>
  <c r="I109" i="5"/>
  <c r="T109" i="5" s="1"/>
  <c r="AA109" i="5" s="1"/>
  <c r="J109" i="5"/>
  <c r="U109" i="5" s="1"/>
  <c r="AB109" i="5" s="1"/>
  <c r="K109" i="5"/>
  <c r="V109" i="5" s="1"/>
  <c r="I117" i="5"/>
  <c r="T117" i="5" s="1"/>
  <c r="AA117" i="5" s="1"/>
  <c r="J117" i="5"/>
  <c r="U117" i="5" s="1"/>
  <c r="AB117" i="5" s="1"/>
  <c r="K117" i="5"/>
  <c r="V117" i="5" s="1"/>
  <c r="I121" i="5"/>
  <c r="T121" i="5" s="1"/>
  <c r="AA121" i="5" s="1"/>
  <c r="J121" i="5"/>
  <c r="U121" i="5" s="1"/>
  <c r="AB121" i="5" s="1"/>
  <c r="K121" i="5"/>
  <c r="V121" i="5" s="1"/>
  <c r="I129" i="5"/>
  <c r="T129" i="5" s="1"/>
  <c r="AA129" i="5" s="1"/>
  <c r="J129" i="5"/>
  <c r="U129" i="5" s="1"/>
  <c r="AB129" i="5" s="1"/>
  <c r="K129" i="5"/>
  <c r="V129" i="5" s="1"/>
  <c r="I133" i="5"/>
  <c r="T133" i="5" s="1"/>
  <c r="AA133" i="5" s="1"/>
  <c r="J133" i="5"/>
  <c r="U133" i="5" s="1"/>
  <c r="AB133" i="5" s="1"/>
  <c r="K133" i="5"/>
  <c r="V133" i="5" s="1"/>
  <c r="K141" i="5"/>
  <c r="V141" i="5" s="1"/>
  <c r="J141" i="5"/>
  <c r="U141" i="5" s="1"/>
  <c r="AB141" i="5" s="1"/>
  <c r="I141" i="5"/>
  <c r="T141" i="5" s="1"/>
  <c r="AA141" i="5" s="1"/>
  <c r="K149" i="5"/>
  <c r="V149" i="5" s="1"/>
  <c r="J149" i="5"/>
  <c r="U149" i="5" s="1"/>
  <c r="AB149" i="5" s="1"/>
  <c r="I149" i="5"/>
  <c r="T149" i="5" s="1"/>
  <c r="AA149" i="5" s="1"/>
  <c r="K153" i="5"/>
  <c r="V153" i="5" s="1"/>
  <c r="J153" i="5"/>
  <c r="U153" i="5" s="1"/>
  <c r="AB153" i="5" s="1"/>
  <c r="I153" i="5"/>
  <c r="T153" i="5" s="1"/>
  <c r="AA153" i="5" s="1"/>
  <c r="K161" i="5"/>
  <c r="V161" i="5" s="1"/>
  <c r="J161" i="5"/>
  <c r="U161" i="5" s="1"/>
  <c r="AB161" i="5" s="1"/>
  <c r="I161" i="5"/>
  <c r="T161" i="5" s="1"/>
  <c r="AA161" i="5" s="1"/>
  <c r="K169" i="5"/>
  <c r="V169" i="5" s="1"/>
  <c r="J169" i="5"/>
  <c r="U169" i="5" s="1"/>
  <c r="AB169" i="5" s="1"/>
  <c r="I169" i="5"/>
  <c r="T169" i="5" s="1"/>
  <c r="AA169" i="5" s="1"/>
  <c r="K173" i="5"/>
  <c r="V173" i="5" s="1"/>
  <c r="J173" i="5"/>
  <c r="U173" i="5" s="1"/>
  <c r="AB173" i="5" s="1"/>
  <c r="I173" i="5"/>
  <c r="T173" i="5" s="1"/>
  <c r="AA173" i="5" s="1"/>
  <c r="K177" i="5"/>
  <c r="V177" i="5" s="1"/>
  <c r="J177" i="5"/>
  <c r="U177" i="5" s="1"/>
  <c r="AB177" i="5" s="1"/>
  <c r="I177" i="5"/>
  <c r="T177" i="5" s="1"/>
  <c r="AA177" i="5" s="1"/>
  <c r="K185" i="5"/>
  <c r="V185" i="5" s="1"/>
  <c r="J185" i="5"/>
  <c r="U185" i="5" s="1"/>
  <c r="AB185" i="5" s="1"/>
  <c r="I185" i="5"/>
  <c r="T185" i="5" s="1"/>
  <c r="AA185" i="5" s="1"/>
  <c r="K193" i="5"/>
  <c r="V193" i="5" s="1"/>
  <c r="J193" i="5"/>
  <c r="U193" i="5" s="1"/>
  <c r="AB193" i="5" s="1"/>
  <c r="I193" i="5"/>
  <c r="T193" i="5" s="1"/>
  <c r="AA193" i="5" s="1"/>
  <c r="K197" i="5"/>
  <c r="V197" i="5" s="1"/>
  <c r="J197" i="5"/>
  <c r="U197" i="5" s="1"/>
  <c r="AB197" i="5" s="1"/>
  <c r="I197" i="5"/>
  <c r="T197" i="5" s="1"/>
  <c r="AA197" i="5" s="1"/>
  <c r="K205" i="5"/>
  <c r="V205" i="5" s="1"/>
  <c r="J205" i="5"/>
  <c r="U205" i="5" s="1"/>
  <c r="AB205" i="5" s="1"/>
  <c r="I205" i="5"/>
  <c r="T205" i="5" s="1"/>
  <c r="AA205" i="5" s="1"/>
  <c r="K213" i="5"/>
  <c r="V213" i="5" s="1"/>
  <c r="J213" i="5"/>
  <c r="U213" i="5" s="1"/>
  <c r="AB213" i="5" s="1"/>
  <c r="I213" i="5"/>
  <c r="T213" i="5" s="1"/>
  <c r="AA213" i="5" s="1"/>
  <c r="K217" i="5"/>
  <c r="V217" i="5" s="1"/>
  <c r="J217" i="5"/>
  <c r="U217" i="5" s="1"/>
  <c r="AB217" i="5" s="1"/>
  <c r="I217" i="5"/>
  <c r="T217" i="5" s="1"/>
  <c r="AA217" i="5" s="1"/>
  <c r="K225" i="5"/>
  <c r="V225" i="5" s="1"/>
  <c r="J225" i="5"/>
  <c r="U225" i="5" s="1"/>
  <c r="AB225" i="5" s="1"/>
  <c r="I225" i="5"/>
  <c r="T225" i="5" s="1"/>
  <c r="AA225" i="5" s="1"/>
  <c r="K233" i="5"/>
  <c r="V233" i="5" s="1"/>
  <c r="J233" i="5"/>
  <c r="U233" i="5" s="1"/>
  <c r="AB233" i="5" s="1"/>
  <c r="I233" i="5"/>
  <c r="T233" i="5" s="1"/>
  <c r="AA233" i="5" s="1"/>
  <c r="K237" i="5"/>
  <c r="V237" i="5" s="1"/>
  <c r="J237" i="5"/>
  <c r="U237" i="5" s="1"/>
  <c r="AB237" i="5" s="1"/>
  <c r="I237" i="5"/>
  <c r="T237" i="5" s="1"/>
  <c r="AA237" i="5" s="1"/>
  <c r="K245" i="5"/>
  <c r="V245" i="5" s="1"/>
  <c r="J245" i="5"/>
  <c r="U245" i="5" s="1"/>
  <c r="AB245" i="5" s="1"/>
  <c r="I245" i="5"/>
  <c r="T245" i="5" s="1"/>
  <c r="AA245" i="5" s="1"/>
  <c r="K249" i="5"/>
  <c r="V249" i="5" s="1"/>
  <c r="J249" i="5"/>
  <c r="U249" i="5" s="1"/>
  <c r="AB249" i="5" s="1"/>
  <c r="I249" i="5"/>
  <c r="T249" i="5" s="1"/>
  <c r="AA249" i="5" s="1"/>
  <c r="K257" i="5"/>
  <c r="V257" i="5" s="1"/>
  <c r="J257" i="5"/>
  <c r="U257" i="5" s="1"/>
  <c r="AB257" i="5" s="1"/>
  <c r="I257" i="5"/>
  <c r="T257" i="5" s="1"/>
  <c r="AA257" i="5" s="1"/>
  <c r="J265" i="5"/>
  <c r="U265" i="5" s="1"/>
  <c r="AB265" i="5" s="1"/>
  <c r="I265" i="5"/>
  <c r="T265" i="5" s="1"/>
  <c r="AA265" i="5" s="1"/>
  <c r="K265" i="5"/>
  <c r="V265" i="5" s="1"/>
  <c r="J273" i="5"/>
  <c r="U273" i="5" s="1"/>
  <c r="AB273" i="5" s="1"/>
  <c r="I273" i="5"/>
  <c r="T273" i="5" s="1"/>
  <c r="AA273" i="5" s="1"/>
  <c r="K273" i="5"/>
  <c r="V273" i="5" s="1"/>
  <c r="J277" i="5"/>
  <c r="U277" i="5" s="1"/>
  <c r="AB277" i="5" s="1"/>
  <c r="I277" i="5"/>
  <c r="T277" i="5" s="1"/>
  <c r="AA277" i="5" s="1"/>
  <c r="K277" i="5"/>
  <c r="V277" i="5" s="1"/>
  <c r="I285" i="5"/>
  <c r="T285" i="5" s="1"/>
  <c r="AA285" i="5" s="1"/>
  <c r="J285" i="5"/>
  <c r="U285" i="5" s="1"/>
  <c r="AB285" i="5" s="1"/>
  <c r="K285" i="5"/>
  <c r="V285" i="5" s="1"/>
  <c r="I289" i="5"/>
  <c r="T289" i="5" s="1"/>
  <c r="AA289" i="5" s="1"/>
  <c r="J289" i="5"/>
  <c r="U289" i="5" s="1"/>
  <c r="AB289" i="5" s="1"/>
  <c r="K289" i="5"/>
  <c r="V289" i="5" s="1"/>
  <c r="I297" i="5"/>
  <c r="T297" i="5" s="1"/>
  <c r="AA297" i="5" s="1"/>
  <c r="J297" i="5"/>
  <c r="U297" i="5" s="1"/>
  <c r="AB297" i="5" s="1"/>
  <c r="K297" i="5"/>
  <c r="V297" i="5" s="1"/>
  <c r="I301" i="5"/>
  <c r="T301" i="5" s="1"/>
  <c r="AA301" i="5" s="1"/>
  <c r="J301" i="5"/>
  <c r="U301" i="5" s="1"/>
  <c r="AB301" i="5" s="1"/>
  <c r="K301" i="5"/>
  <c r="V301" i="5" s="1"/>
  <c r="I305" i="5"/>
  <c r="T305" i="5" s="1"/>
  <c r="AA305" i="5" s="1"/>
  <c r="J305" i="5"/>
  <c r="U305" i="5" s="1"/>
  <c r="AB305" i="5" s="1"/>
  <c r="K305" i="5"/>
  <c r="V305" i="5" s="1"/>
  <c r="T10" i="5"/>
  <c r="AA10" i="5" s="1"/>
  <c r="J10" i="5"/>
  <c r="U10" i="5" s="1"/>
  <c r="AB10" i="5" s="1"/>
  <c r="K10" i="5"/>
  <c r="V10" i="5" s="1"/>
  <c r="I14" i="5"/>
  <c r="T14" i="5" s="1"/>
  <c r="AA14" i="5" s="1"/>
  <c r="J14" i="5"/>
  <c r="U14" i="5" s="1"/>
  <c r="AB14" i="5" s="1"/>
  <c r="K14" i="5"/>
  <c r="V14" i="5" s="1"/>
  <c r="I22" i="5"/>
  <c r="T22" i="5" s="1"/>
  <c r="AA22" i="5" s="1"/>
  <c r="J22" i="5"/>
  <c r="U22" i="5" s="1"/>
  <c r="AB22" i="5" s="1"/>
  <c r="K22" i="5"/>
  <c r="V22" i="5" s="1"/>
  <c r="I26" i="5"/>
  <c r="T26" i="5" s="1"/>
  <c r="AA26" i="5" s="1"/>
  <c r="J26" i="5"/>
  <c r="U26" i="5" s="1"/>
  <c r="AB26" i="5" s="1"/>
  <c r="K26" i="5"/>
  <c r="V26" i="5" s="1"/>
  <c r="I34" i="5"/>
  <c r="T34" i="5" s="1"/>
  <c r="AA34" i="5" s="1"/>
  <c r="J34" i="5"/>
  <c r="U34" i="5" s="1"/>
  <c r="AB34" i="5" s="1"/>
  <c r="K34" i="5"/>
  <c r="V34" i="5" s="1"/>
  <c r="I38" i="5"/>
  <c r="T38" i="5" s="1"/>
  <c r="AA38" i="5" s="1"/>
  <c r="J38" i="5"/>
  <c r="U38" i="5" s="1"/>
  <c r="AB38" i="5" s="1"/>
  <c r="K38" i="5"/>
  <c r="V38" i="5" s="1"/>
  <c r="I46" i="5"/>
  <c r="T46" i="5" s="1"/>
  <c r="AA46" i="5" s="1"/>
  <c r="J46" i="5"/>
  <c r="U46" i="5" s="1"/>
  <c r="AB46" i="5" s="1"/>
  <c r="K46" i="5"/>
  <c r="V46" i="5" s="1"/>
  <c r="I50" i="5"/>
  <c r="T50" i="5" s="1"/>
  <c r="AA50" i="5" s="1"/>
  <c r="J50" i="5"/>
  <c r="U50" i="5" s="1"/>
  <c r="AB50" i="5" s="1"/>
  <c r="K50" i="5"/>
  <c r="V50" i="5" s="1"/>
  <c r="I58" i="5"/>
  <c r="T58" i="5" s="1"/>
  <c r="AA58" i="5" s="1"/>
  <c r="J58" i="5"/>
  <c r="U58" i="5" s="1"/>
  <c r="AB58" i="5" s="1"/>
  <c r="K58" i="5"/>
  <c r="V58" i="5" s="1"/>
  <c r="I62" i="5"/>
  <c r="T62" i="5" s="1"/>
  <c r="AA62" i="5" s="1"/>
  <c r="J62" i="5"/>
  <c r="U62" i="5" s="1"/>
  <c r="AB62" i="5" s="1"/>
  <c r="K62" i="5"/>
  <c r="V62" i="5" s="1"/>
  <c r="I70" i="5"/>
  <c r="T70" i="5" s="1"/>
  <c r="AA70" i="5" s="1"/>
  <c r="J70" i="5"/>
  <c r="U70" i="5" s="1"/>
  <c r="AB70" i="5" s="1"/>
  <c r="K70" i="5"/>
  <c r="V70" i="5" s="1"/>
  <c r="I78" i="5"/>
  <c r="T78" i="5" s="1"/>
  <c r="AA78" i="5" s="1"/>
  <c r="J78" i="5"/>
  <c r="U78" i="5" s="1"/>
  <c r="AB78" i="5" s="1"/>
  <c r="K78" i="5"/>
  <c r="F74" i="3" s="1"/>
  <c r="I86" i="5"/>
  <c r="T86" i="5" s="1"/>
  <c r="AA86" i="5" s="1"/>
  <c r="J86" i="5"/>
  <c r="U86" i="5" s="1"/>
  <c r="AB86" i="5" s="1"/>
  <c r="K86" i="5"/>
  <c r="V86" i="5" s="1"/>
  <c r="I90" i="5"/>
  <c r="T90" i="5" s="1"/>
  <c r="AA90" i="5" s="1"/>
  <c r="J90" i="5"/>
  <c r="U90" i="5" s="1"/>
  <c r="AB90" i="5" s="1"/>
  <c r="K90" i="5"/>
  <c r="V90" i="5" s="1"/>
  <c r="I98" i="5"/>
  <c r="T98" i="5" s="1"/>
  <c r="AA98" i="5" s="1"/>
  <c r="K98" i="5"/>
  <c r="V98" i="5" s="1"/>
  <c r="J98" i="5"/>
  <c r="U98" i="5" s="1"/>
  <c r="AB98" i="5" s="1"/>
  <c r="I102" i="5"/>
  <c r="T102" i="5" s="1"/>
  <c r="AA102" i="5" s="1"/>
  <c r="K102" i="5"/>
  <c r="V102" i="5" s="1"/>
  <c r="J102" i="5"/>
  <c r="U102" i="5" s="1"/>
  <c r="AB102" i="5" s="1"/>
  <c r="I110" i="5"/>
  <c r="T110" i="5" s="1"/>
  <c r="AA110" i="5" s="1"/>
  <c r="K110" i="5"/>
  <c r="V110" i="5" s="1"/>
  <c r="J110" i="5"/>
  <c r="U110" i="5" s="1"/>
  <c r="AB110" i="5" s="1"/>
  <c r="I114" i="5"/>
  <c r="T114" i="5" s="1"/>
  <c r="AA114" i="5" s="1"/>
  <c r="K114" i="5"/>
  <c r="V114" i="5" s="1"/>
  <c r="J114" i="5"/>
  <c r="U114" i="5" s="1"/>
  <c r="AB114" i="5" s="1"/>
  <c r="I122" i="5"/>
  <c r="T122" i="5" s="1"/>
  <c r="AA122" i="5" s="1"/>
  <c r="K122" i="5"/>
  <c r="V122" i="5" s="1"/>
  <c r="J122" i="5"/>
  <c r="U122" i="5" s="1"/>
  <c r="AB122" i="5" s="1"/>
  <c r="I126" i="5"/>
  <c r="T126" i="5" s="1"/>
  <c r="AA126" i="5" s="1"/>
  <c r="K126" i="5"/>
  <c r="V126" i="5" s="1"/>
  <c r="J126" i="5"/>
  <c r="U126" i="5" s="1"/>
  <c r="AB126" i="5" s="1"/>
  <c r="I134" i="5"/>
  <c r="T134" i="5" s="1"/>
  <c r="AA134" i="5" s="1"/>
  <c r="K134" i="5"/>
  <c r="V134" i="5" s="1"/>
  <c r="J134" i="5"/>
  <c r="U134" i="5" s="1"/>
  <c r="AB134" i="5" s="1"/>
  <c r="K142" i="5"/>
  <c r="V142" i="5" s="1"/>
  <c r="J142" i="5"/>
  <c r="U142" i="5" s="1"/>
  <c r="AB142" i="5" s="1"/>
  <c r="I142" i="5"/>
  <c r="T142" i="5" s="1"/>
  <c r="AA142" i="5" s="1"/>
  <c r="K146" i="5"/>
  <c r="V146" i="5" s="1"/>
  <c r="I146" i="5"/>
  <c r="T146" i="5" s="1"/>
  <c r="AA146" i="5" s="1"/>
  <c r="J146" i="5"/>
  <c r="U146" i="5" s="1"/>
  <c r="AB146" i="5" s="1"/>
  <c r="K154" i="5"/>
  <c r="V154" i="5" s="1"/>
  <c r="I154" i="5"/>
  <c r="T154" i="5" s="1"/>
  <c r="AA154" i="5" s="1"/>
  <c r="J154" i="5"/>
  <c r="U154" i="5" s="1"/>
  <c r="AB154" i="5" s="1"/>
  <c r="K162" i="5"/>
  <c r="V162" i="5" s="1"/>
  <c r="I162" i="5"/>
  <c r="T162" i="5" s="1"/>
  <c r="AA162" i="5" s="1"/>
  <c r="J162" i="5"/>
  <c r="U162" i="5" s="1"/>
  <c r="AB162" i="5" s="1"/>
  <c r="K166" i="5"/>
  <c r="V166" i="5" s="1"/>
  <c r="I166" i="5"/>
  <c r="T166" i="5" s="1"/>
  <c r="AA166" i="5" s="1"/>
  <c r="J166" i="5"/>
  <c r="U166" i="5" s="1"/>
  <c r="AB166" i="5" s="1"/>
  <c r="K174" i="5"/>
  <c r="V174" i="5" s="1"/>
  <c r="J174" i="5"/>
  <c r="U174" i="5" s="1"/>
  <c r="AB174" i="5" s="1"/>
  <c r="I174" i="5"/>
  <c r="T174" i="5" s="1"/>
  <c r="AA174" i="5" s="1"/>
  <c r="K178" i="5"/>
  <c r="V178" i="5" s="1"/>
  <c r="I178" i="5"/>
  <c r="T178" i="5" s="1"/>
  <c r="AA178" i="5" s="1"/>
  <c r="J178" i="5"/>
  <c r="U178" i="5" s="1"/>
  <c r="AB178" i="5" s="1"/>
  <c r="K186" i="5"/>
  <c r="V186" i="5" s="1"/>
  <c r="I186" i="5"/>
  <c r="T186" i="5" s="1"/>
  <c r="AA186" i="5" s="1"/>
  <c r="J186" i="5"/>
  <c r="U186" i="5" s="1"/>
  <c r="AB186" i="5" s="1"/>
  <c r="K194" i="5"/>
  <c r="V194" i="5" s="1"/>
  <c r="I194" i="5"/>
  <c r="T194" i="5" s="1"/>
  <c r="AA194" i="5" s="1"/>
  <c r="J194" i="5"/>
  <c r="U194" i="5" s="1"/>
  <c r="AB194" i="5" s="1"/>
  <c r="K198" i="5"/>
  <c r="V198" i="5" s="1"/>
  <c r="I198" i="5"/>
  <c r="T198" i="5" s="1"/>
  <c r="AA198" i="5" s="1"/>
  <c r="J198" i="5"/>
  <c r="U198" i="5" s="1"/>
  <c r="AB198" i="5" s="1"/>
  <c r="K206" i="5"/>
  <c r="V206" i="5" s="1"/>
  <c r="J206" i="5"/>
  <c r="U206" i="5" s="1"/>
  <c r="AB206" i="5" s="1"/>
  <c r="I206" i="5"/>
  <c r="T206" i="5" s="1"/>
  <c r="AA206" i="5" s="1"/>
  <c r="K210" i="5"/>
  <c r="V210" i="5" s="1"/>
  <c r="I210" i="5"/>
  <c r="T210" i="5" s="1"/>
  <c r="AA210" i="5" s="1"/>
  <c r="J210" i="5"/>
  <c r="U210" i="5" s="1"/>
  <c r="AB210" i="5" s="1"/>
  <c r="K218" i="5"/>
  <c r="V218" i="5" s="1"/>
  <c r="I218" i="5"/>
  <c r="T218" i="5" s="1"/>
  <c r="AA218" i="5" s="1"/>
  <c r="J218" i="5"/>
  <c r="U218" i="5" s="1"/>
  <c r="AB218" i="5" s="1"/>
  <c r="K226" i="5"/>
  <c r="V226" i="5" s="1"/>
  <c r="I226" i="5"/>
  <c r="T226" i="5" s="1"/>
  <c r="AA226" i="5" s="1"/>
  <c r="J226" i="5"/>
  <c r="U226" i="5" s="1"/>
  <c r="AB226" i="5" s="1"/>
  <c r="K230" i="5"/>
  <c r="V230" i="5" s="1"/>
  <c r="I230" i="5"/>
  <c r="T230" i="5" s="1"/>
  <c r="AA230" i="5" s="1"/>
  <c r="J230" i="5"/>
  <c r="U230" i="5" s="1"/>
  <c r="AB230" i="5" s="1"/>
  <c r="K238" i="5"/>
  <c r="V238" i="5" s="1"/>
  <c r="J238" i="5"/>
  <c r="U238" i="5" s="1"/>
  <c r="AB238" i="5" s="1"/>
  <c r="I238" i="5"/>
  <c r="T238" i="5" s="1"/>
  <c r="AA238" i="5" s="1"/>
  <c r="K242" i="5"/>
  <c r="V242" i="5" s="1"/>
  <c r="I242" i="5"/>
  <c r="T242" i="5" s="1"/>
  <c r="AA242" i="5" s="1"/>
  <c r="J242" i="5"/>
  <c r="U242" i="5" s="1"/>
  <c r="AB242" i="5" s="1"/>
  <c r="K250" i="5"/>
  <c r="V250" i="5" s="1"/>
  <c r="I250" i="5"/>
  <c r="T250" i="5" s="1"/>
  <c r="AA250" i="5" s="1"/>
  <c r="J250" i="5"/>
  <c r="U250" i="5" s="1"/>
  <c r="AB250" i="5" s="1"/>
  <c r="K254" i="5"/>
  <c r="V254" i="5" s="1"/>
  <c r="I254" i="5"/>
  <c r="T254" i="5" s="1"/>
  <c r="AA254" i="5" s="1"/>
  <c r="J254" i="5"/>
  <c r="U254" i="5" s="1"/>
  <c r="AB254" i="5" s="1"/>
  <c r="K262" i="5"/>
  <c r="V262" i="5" s="1"/>
  <c r="I262" i="5"/>
  <c r="T262" i="5" s="1"/>
  <c r="AA262" i="5" s="1"/>
  <c r="J262" i="5"/>
  <c r="U262" i="5" s="1"/>
  <c r="AB262" i="5" s="1"/>
  <c r="J270" i="5"/>
  <c r="U270" i="5" s="1"/>
  <c r="AB270" i="5" s="1"/>
  <c r="I270" i="5"/>
  <c r="T270" i="5" s="1"/>
  <c r="AA270" i="5" s="1"/>
  <c r="K270" i="5"/>
  <c r="V270" i="5" s="1"/>
  <c r="J274" i="5"/>
  <c r="U274" i="5" s="1"/>
  <c r="AB274" i="5" s="1"/>
  <c r="I274" i="5"/>
  <c r="T274" i="5" s="1"/>
  <c r="AA274" i="5" s="1"/>
  <c r="K274" i="5"/>
  <c r="V274" i="5" s="1"/>
  <c r="J282" i="5"/>
  <c r="U282" i="5" s="1"/>
  <c r="AB282" i="5" s="1"/>
  <c r="I282" i="5"/>
  <c r="T282" i="5" s="1"/>
  <c r="AA282" i="5" s="1"/>
  <c r="K282" i="5"/>
  <c r="V282" i="5" s="1"/>
  <c r="I290" i="5"/>
  <c r="T290" i="5" s="1"/>
  <c r="AA290" i="5" s="1"/>
  <c r="J290" i="5"/>
  <c r="U290" i="5" s="1"/>
  <c r="AB290" i="5" s="1"/>
  <c r="K290" i="5"/>
  <c r="V290" i="5" s="1"/>
  <c r="I294" i="5"/>
  <c r="T294" i="5" s="1"/>
  <c r="AA294" i="5" s="1"/>
  <c r="K294" i="5"/>
  <c r="V294" i="5" s="1"/>
  <c r="J294" i="5"/>
  <c r="U294" i="5" s="1"/>
  <c r="AB294" i="5" s="1"/>
  <c r="I302" i="5"/>
  <c r="T302" i="5" s="1"/>
  <c r="AA302" i="5" s="1"/>
  <c r="J302" i="5"/>
  <c r="U302" i="5" s="1"/>
  <c r="AB302" i="5" s="1"/>
  <c r="K302" i="5"/>
  <c r="V302" i="5" s="1"/>
  <c r="I11" i="5"/>
  <c r="T11" i="5" s="1"/>
  <c r="AA11" i="5" s="1"/>
  <c r="J11" i="5"/>
  <c r="U11" i="5" s="1"/>
  <c r="AB11" i="5" s="1"/>
  <c r="K11" i="5"/>
  <c r="V11" i="5" s="1"/>
  <c r="I15" i="5"/>
  <c r="T15" i="5" s="1"/>
  <c r="AA15" i="5" s="1"/>
  <c r="J15" i="5"/>
  <c r="U15" i="5" s="1"/>
  <c r="AB15" i="5" s="1"/>
  <c r="K15" i="5"/>
  <c r="V15" i="5" s="1"/>
  <c r="I23" i="5"/>
  <c r="T23" i="5" s="1"/>
  <c r="AA23" i="5" s="1"/>
  <c r="J23" i="5"/>
  <c r="U23" i="5" s="1"/>
  <c r="AB23" i="5" s="1"/>
  <c r="K23" i="5"/>
  <c r="V23" i="5" s="1"/>
  <c r="I27" i="5"/>
  <c r="T27" i="5" s="1"/>
  <c r="AA27" i="5" s="1"/>
  <c r="J27" i="5"/>
  <c r="U27" i="5" s="1"/>
  <c r="AB27" i="5" s="1"/>
  <c r="K27" i="5"/>
  <c r="V27" i="5" s="1"/>
  <c r="I35" i="5"/>
  <c r="T35" i="5" s="1"/>
  <c r="AA35" i="5" s="1"/>
  <c r="J35" i="5"/>
  <c r="U35" i="5" s="1"/>
  <c r="AB35" i="5" s="1"/>
  <c r="K35" i="5"/>
  <c r="V35" i="5" s="1"/>
  <c r="I39" i="5"/>
  <c r="T39" i="5" s="1"/>
  <c r="AA39" i="5" s="1"/>
  <c r="J39" i="5"/>
  <c r="U39" i="5" s="1"/>
  <c r="AB39" i="5" s="1"/>
  <c r="K39" i="5"/>
  <c r="V39" i="5" s="1"/>
  <c r="I47" i="5"/>
  <c r="T47" i="5" s="1"/>
  <c r="AA47" i="5" s="1"/>
  <c r="J47" i="5"/>
  <c r="U47" i="5" s="1"/>
  <c r="AB47" i="5" s="1"/>
  <c r="K47" i="5"/>
  <c r="V47" i="5" s="1"/>
  <c r="I51" i="5"/>
  <c r="T51" i="5" s="1"/>
  <c r="AA51" i="5" s="1"/>
  <c r="J51" i="5"/>
  <c r="U51" i="5" s="1"/>
  <c r="AB51" i="5" s="1"/>
  <c r="K51" i="5"/>
  <c r="V51" i="5" s="1"/>
  <c r="I55" i="5"/>
  <c r="T55" i="5" s="1"/>
  <c r="AA55" i="5" s="1"/>
  <c r="J55" i="5"/>
  <c r="U55" i="5" s="1"/>
  <c r="AB55" i="5" s="1"/>
  <c r="K55" i="5"/>
  <c r="V55" i="5" s="1"/>
  <c r="I63" i="5"/>
  <c r="T63" i="5" s="1"/>
  <c r="AA63" i="5" s="1"/>
  <c r="J63" i="5"/>
  <c r="U63" i="5" s="1"/>
  <c r="AB63" i="5" s="1"/>
  <c r="K63" i="5"/>
  <c r="V63" i="5" s="1"/>
  <c r="I67" i="5"/>
  <c r="T67" i="5" s="1"/>
  <c r="AA67" i="5" s="1"/>
  <c r="J67" i="5"/>
  <c r="U67" i="5" s="1"/>
  <c r="AB67" i="5" s="1"/>
  <c r="K67" i="5"/>
  <c r="V67" i="5" s="1"/>
  <c r="I75" i="5"/>
  <c r="T75" i="5" s="1"/>
  <c r="AA75" i="5" s="1"/>
  <c r="J75" i="5"/>
  <c r="U75" i="5" s="1"/>
  <c r="AB75" i="5" s="1"/>
  <c r="K75" i="5"/>
  <c r="V75" i="5" s="1"/>
  <c r="I79" i="5"/>
  <c r="T79" i="5" s="1"/>
  <c r="AA79" i="5" s="1"/>
  <c r="J79" i="5"/>
  <c r="U79" i="5" s="1"/>
  <c r="AB79" i="5" s="1"/>
  <c r="K79" i="5"/>
  <c r="V79" i="5" s="1"/>
  <c r="I87" i="5"/>
  <c r="T87" i="5" s="1"/>
  <c r="AA87" i="5" s="1"/>
  <c r="J87" i="5"/>
  <c r="U87" i="5" s="1"/>
  <c r="AB87" i="5" s="1"/>
  <c r="K87" i="5"/>
  <c r="V87" i="5" s="1"/>
  <c r="I91" i="5"/>
  <c r="T91" i="5" s="1"/>
  <c r="AA91" i="5" s="1"/>
  <c r="J91" i="5"/>
  <c r="U91" i="5" s="1"/>
  <c r="AB91" i="5" s="1"/>
  <c r="K91" i="5"/>
  <c r="V91" i="5" s="1"/>
  <c r="I99" i="5"/>
  <c r="T99" i="5" s="1"/>
  <c r="AA99" i="5" s="1"/>
  <c r="J99" i="5"/>
  <c r="U99" i="5" s="1"/>
  <c r="AB99" i="5" s="1"/>
  <c r="K99" i="5"/>
  <c r="V99" i="5" s="1"/>
  <c r="I103" i="5"/>
  <c r="T103" i="5" s="1"/>
  <c r="AA103" i="5" s="1"/>
  <c r="J103" i="5"/>
  <c r="U103" i="5" s="1"/>
  <c r="AB103" i="5" s="1"/>
  <c r="K103" i="5"/>
  <c r="V103" i="5" s="1"/>
  <c r="I111" i="5"/>
  <c r="T111" i="5" s="1"/>
  <c r="AA111" i="5" s="1"/>
  <c r="J111" i="5"/>
  <c r="U111" i="5" s="1"/>
  <c r="AB111" i="5" s="1"/>
  <c r="K111" i="5"/>
  <c r="V111" i="5" s="1"/>
  <c r="I115" i="5"/>
  <c r="T115" i="5" s="1"/>
  <c r="AA115" i="5" s="1"/>
  <c r="J115" i="5"/>
  <c r="U115" i="5" s="1"/>
  <c r="AB115" i="5" s="1"/>
  <c r="K115" i="5"/>
  <c r="V115" i="5" s="1"/>
  <c r="I119" i="5"/>
  <c r="T119" i="5" s="1"/>
  <c r="AA119" i="5" s="1"/>
  <c r="J119" i="5"/>
  <c r="U119" i="5" s="1"/>
  <c r="AB119" i="5" s="1"/>
  <c r="K119" i="5"/>
  <c r="V119" i="5" s="1"/>
  <c r="I127" i="5"/>
  <c r="T127" i="5" s="1"/>
  <c r="AA127" i="5" s="1"/>
  <c r="J127" i="5"/>
  <c r="U127" i="5" s="1"/>
  <c r="AB127" i="5" s="1"/>
  <c r="K127" i="5"/>
  <c r="V127" i="5" s="1"/>
  <c r="I131" i="5"/>
  <c r="T131" i="5" s="1"/>
  <c r="AA131" i="5" s="1"/>
  <c r="J131" i="5"/>
  <c r="U131" i="5" s="1"/>
  <c r="AB131" i="5" s="1"/>
  <c r="K131" i="5"/>
  <c r="V131" i="5" s="1"/>
  <c r="K139" i="5"/>
  <c r="V139" i="5" s="1"/>
  <c r="J139" i="5"/>
  <c r="U139" i="5" s="1"/>
  <c r="AB139" i="5" s="1"/>
  <c r="I139" i="5"/>
  <c r="T139" i="5" s="1"/>
  <c r="AA139" i="5" s="1"/>
  <c r="K147" i="5"/>
  <c r="V147" i="5" s="1"/>
  <c r="J147" i="5"/>
  <c r="U147" i="5" s="1"/>
  <c r="AB147" i="5" s="1"/>
  <c r="I147" i="5"/>
  <c r="T147" i="5" s="1"/>
  <c r="AA147" i="5" s="1"/>
  <c r="K151" i="5"/>
  <c r="V151" i="5" s="1"/>
  <c r="J151" i="5"/>
  <c r="U151" i="5" s="1"/>
  <c r="AB151" i="5" s="1"/>
  <c r="I151" i="5"/>
  <c r="T151" i="5" s="1"/>
  <c r="AA151" i="5" s="1"/>
  <c r="K159" i="5"/>
  <c r="V159" i="5" s="1"/>
  <c r="J159" i="5"/>
  <c r="U159" i="5" s="1"/>
  <c r="AB159" i="5" s="1"/>
  <c r="I159" i="5"/>
  <c r="T159" i="5" s="1"/>
  <c r="AA159" i="5" s="1"/>
  <c r="K163" i="5"/>
  <c r="V163" i="5" s="1"/>
  <c r="J163" i="5"/>
  <c r="U163" i="5" s="1"/>
  <c r="AB163" i="5" s="1"/>
  <c r="I163" i="5"/>
  <c r="T163" i="5" s="1"/>
  <c r="AA163" i="5" s="1"/>
  <c r="K171" i="5"/>
  <c r="V171" i="5" s="1"/>
  <c r="J171" i="5"/>
  <c r="U171" i="5" s="1"/>
  <c r="AB171" i="5" s="1"/>
  <c r="I171" i="5"/>
  <c r="T171" i="5" s="1"/>
  <c r="AA171" i="5" s="1"/>
  <c r="K175" i="5"/>
  <c r="V175" i="5" s="1"/>
  <c r="J175" i="5"/>
  <c r="U175" i="5" s="1"/>
  <c r="AB175" i="5" s="1"/>
  <c r="I175" i="5"/>
  <c r="T175" i="5" s="1"/>
  <c r="AA175" i="5" s="1"/>
  <c r="K183" i="5"/>
  <c r="V183" i="5" s="1"/>
  <c r="J183" i="5"/>
  <c r="U183" i="5" s="1"/>
  <c r="AB183" i="5" s="1"/>
  <c r="I183" i="5"/>
  <c r="T183" i="5" s="1"/>
  <c r="AA183" i="5" s="1"/>
  <c r="K191" i="5"/>
  <c r="V191" i="5" s="1"/>
  <c r="J191" i="5"/>
  <c r="U191" i="5" s="1"/>
  <c r="AB191" i="5" s="1"/>
  <c r="I191" i="5"/>
  <c r="T191" i="5" s="1"/>
  <c r="AA191" i="5" s="1"/>
  <c r="I12" i="5"/>
  <c r="T12" i="5" s="1"/>
  <c r="AA12" i="5" s="1"/>
  <c r="J12" i="5"/>
  <c r="U12" i="5" s="1"/>
  <c r="AB12" i="5" s="1"/>
  <c r="K12" i="5"/>
  <c r="V12" i="5" s="1"/>
  <c r="I16" i="5"/>
  <c r="T16" i="5" s="1"/>
  <c r="AA16" i="5" s="1"/>
  <c r="J16" i="5"/>
  <c r="U16" i="5" s="1"/>
  <c r="AB16" i="5" s="1"/>
  <c r="K16" i="5"/>
  <c r="V16" i="5" s="1"/>
  <c r="I20" i="5"/>
  <c r="T20" i="5" s="1"/>
  <c r="AA20" i="5" s="1"/>
  <c r="J20" i="5"/>
  <c r="U20" i="5" s="1"/>
  <c r="AB20" i="5" s="1"/>
  <c r="K20" i="5"/>
  <c r="V20" i="5" s="1"/>
  <c r="I24" i="5"/>
  <c r="T24" i="5" s="1"/>
  <c r="AA24" i="5" s="1"/>
  <c r="J24" i="5"/>
  <c r="U24" i="5" s="1"/>
  <c r="AB24" i="5" s="1"/>
  <c r="K24" i="5"/>
  <c r="V24" i="5" s="1"/>
  <c r="I28" i="5"/>
  <c r="T28" i="5" s="1"/>
  <c r="AA28" i="5" s="1"/>
  <c r="J28" i="5"/>
  <c r="U28" i="5" s="1"/>
  <c r="AB28" i="5" s="1"/>
  <c r="K28" i="5"/>
  <c r="V28" i="5" s="1"/>
  <c r="I32" i="5"/>
  <c r="T32" i="5" s="1"/>
  <c r="AA32" i="5" s="1"/>
  <c r="J32" i="5"/>
  <c r="U32" i="5" s="1"/>
  <c r="AB32" i="5" s="1"/>
  <c r="K32" i="5"/>
  <c r="V32" i="5" s="1"/>
  <c r="I36" i="5"/>
  <c r="T36" i="5" s="1"/>
  <c r="AA36" i="5" s="1"/>
  <c r="J36" i="5"/>
  <c r="U36" i="5" s="1"/>
  <c r="AB36" i="5" s="1"/>
  <c r="K36" i="5"/>
  <c r="V36" i="5" s="1"/>
  <c r="I40" i="5"/>
  <c r="T40" i="5" s="1"/>
  <c r="AA40" i="5" s="1"/>
  <c r="J40" i="5"/>
  <c r="U40" i="5" s="1"/>
  <c r="AB40" i="5" s="1"/>
  <c r="K40" i="5"/>
  <c r="V40" i="5" s="1"/>
  <c r="I44" i="5"/>
  <c r="T44" i="5" s="1"/>
  <c r="AA44" i="5" s="1"/>
  <c r="J44" i="5"/>
  <c r="U44" i="5" s="1"/>
  <c r="AB44" i="5" s="1"/>
  <c r="K44" i="5"/>
  <c r="V44" i="5" s="1"/>
  <c r="I48" i="5"/>
  <c r="T48" i="5" s="1"/>
  <c r="AA48" i="5" s="1"/>
  <c r="J48" i="5"/>
  <c r="U48" i="5" s="1"/>
  <c r="AB48" i="5" s="1"/>
  <c r="K48" i="5"/>
  <c r="V48" i="5" s="1"/>
  <c r="I52" i="5"/>
  <c r="T52" i="5" s="1"/>
  <c r="AA52" i="5" s="1"/>
  <c r="J52" i="5"/>
  <c r="U52" i="5" s="1"/>
  <c r="AB52" i="5" s="1"/>
  <c r="K52" i="5"/>
  <c r="V52" i="5" s="1"/>
  <c r="I56" i="5"/>
  <c r="T56" i="5" s="1"/>
  <c r="AA56" i="5" s="1"/>
  <c r="J56" i="5"/>
  <c r="U56" i="5" s="1"/>
  <c r="AB56" i="5" s="1"/>
  <c r="K56" i="5"/>
  <c r="V56" i="5" s="1"/>
  <c r="I60" i="5"/>
  <c r="T60" i="5" s="1"/>
  <c r="AA60" i="5" s="1"/>
  <c r="J60" i="5"/>
  <c r="U60" i="5" s="1"/>
  <c r="AB60" i="5" s="1"/>
  <c r="K60" i="5"/>
  <c r="V60" i="5" s="1"/>
  <c r="I64" i="5"/>
  <c r="T64" i="5" s="1"/>
  <c r="AA64" i="5" s="1"/>
  <c r="J64" i="5"/>
  <c r="U64" i="5" s="1"/>
  <c r="AB64" i="5" s="1"/>
  <c r="K64" i="5"/>
  <c r="V64" i="5" s="1"/>
  <c r="I68" i="5"/>
  <c r="T68" i="5" s="1"/>
  <c r="AA68" i="5" s="1"/>
  <c r="J68" i="5"/>
  <c r="U68" i="5" s="1"/>
  <c r="AB68" i="5" s="1"/>
  <c r="K68" i="5"/>
  <c r="V68" i="5" s="1"/>
  <c r="I72" i="5"/>
  <c r="T72" i="5" s="1"/>
  <c r="AA72" i="5" s="1"/>
  <c r="J72" i="5"/>
  <c r="U72" i="5" s="1"/>
  <c r="AB72" i="5" s="1"/>
  <c r="K72" i="5"/>
  <c r="V72" i="5" s="1"/>
  <c r="I76" i="5"/>
  <c r="T76" i="5" s="1"/>
  <c r="AA76" i="5" s="1"/>
  <c r="J76" i="5"/>
  <c r="U76" i="5" s="1"/>
  <c r="AB76" i="5" s="1"/>
  <c r="K76" i="5"/>
  <c r="V76" i="5" s="1"/>
  <c r="I80" i="5"/>
  <c r="T80" i="5" s="1"/>
  <c r="AA80" i="5" s="1"/>
  <c r="J80" i="5"/>
  <c r="U80" i="5" s="1"/>
  <c r="AB80" i="5" s="1"/>
  <c r="K80" i="5"/>
  <c r="V80" i="5" s="1"/>
  <c r="I84" i="5"/>
  <c r="T84" i="5" s="1"/>
  <c r="AA84" i="5" s="1"/>
  <c r="J84" i="5"/>
  <c r="U84" i="5" s="1"/>
  <c r="AB84" i="5" s="1"/>
  <c r="K84" i="5"/>
  <c r="V84" i="5" s="1"/>
  <c r="I88" i="5"/>
  <c r="T88" i="5" s="1"/>
  <c r="AA88" i="5" s="1"/>
  <c r="J88" i="5"/>
  <c r="U88" i="5" s="1"/>
  <c r="AB88" i="5" s="1"/>
  <c r="K88" i="5"/>
  <c r="V88" i="5" s="1"/>
  <c r="J92" i="5"/>
  <c r="U92" i="5" s="1"/>
  <c r="AB92" i="5" s="1"/>
  <c r="K92" i="5"/>
  <c r="V92" i="5" s="1"/>
  <c r="I92" i="5"/>
  <c r="T92" i="5" s="1"/>
  <c r="AA92" i="5" s="1"/>
  <c r="I96" i="5"/>
  <c r="T96" i="5" s="1"/>
  <c r="AA96" i="5" s="1"/>
  <c r="K96" i="5"/>
  <c r="V96" i="5" s="1"/>
  <c r="J96" i="5"/>
  <c r="U96" i="5" s="1"/>
  <c r="AB96" i="5" s="1"/>
  <c r="I100" i="5"/>
  <c r="T100" i="5" s="1"/>
  <c r="AA100" i="5" s="1"/>
  <c r="J100" i="5"/>
  <c r="U100" i="5" s="1"/>
  <c r="AB100" i="5" s="1"/>
  <c r="K100" i="5"/>
  <c r="V100" i="5" s="1"/>
  <c r="I104" i="5"/>
  <c r="T104" i="5" s="1"/>
  <c r="AA104" i="5" s="1"/>
  <c r="J104" i="5"/>
  <c r="U104" i="5" s="1"/>
  <c r="AB104" i="5" s="1"/>
  <c r="K104" i="5"/>
  <c r="V104" i="5" s="1"/>
  <c r="I108" i="5"/>
  <c r="T108" i="5" s="1"/>
  <c r="AA108" i="5" s="1"/>
  <c r="J108" i="5"/>
  <c r="U108" i="5" s="1"/>
  <c r="AB108" i="5" s="1"/>
  <c r="K108" i="5"/>
  <c r="V108" i="5" s="1"/>
  <c r="I112" i="5"/>
  <c r="T112" i="5" s="1"/>
  <c r="AA112" i="5" s="1"/>
  <c r="K112" i="5"/>
  <c r="V112" i="5" s="1"/>
  <c r="J112" i="5"/>
  <c r="U112" i="5" s="1"/>
  <c r="AB112" i="5" s="1"/>
  <c r="I116" i="5"/>
  <c r="T116" i="5" s="1"/>
  <c r="AA116" i="5" s="1"/>
  <c r="J116" i="5"/>
  <c r="U116" i="5" s="1"/>
  <c r="AB116" i="5" s="1"/>
  <c r="K116" i="5"/>
  <c r="V116" i="5" s="1"/>
  <c r="I120" i="5"/>
  <c r="T120" i="5" s="1"/>
  <c r="AA120" i="5" s="1"/>
  <c r="K120" i="5"/>
  <c r="V120" i="5" s="1"/>
  <c r="J120" i="5"/>
  <c r="U120" i="5" s="1"/>
  <c r="AB120" i="5" s="1"/>
  <c r="I124" i="5"/>
  <c r="T124" i="5" s="1"/>
  <c r="AA124" i="5" s="1"/>
  <c r="J124" i="5"/>
  <c r="U124" i="5" s="1"/>
  <c r="AB124" i="5" s="1"/>
  <c r="K124" i="5"/>
  <c r="V124" i="5" s="1"/>
  <c r="I128" i="5"/>
  <c r="T128" i="5" s="1"/>
  <c r="AA128" i="5" s="1"/>
  <c r="K128" i="5"/>
  <c r="V128" i="5" s="1"/>
  <c r="J128" i="5"/>
  <c r="U128" i="5" s="1"/>
  <c r="AB128" i="5" s="1"/>
  <c r="I132" i="5"/>
  <c r="T132" i="5" s="1"/>
  <c r="AA132" i="5" s="1"/>
  <c r="J132" i="5"/>
  <c r="U132" i="5" s="1"/>
  <c r="AB132" i="5" s="1"/>
  <c r="K132" i="5"/>
  <c r="V132" i="5" s="1"/>
  <c r="K136" i="5"/>
  <c r="V136" i="5" s="1"/>
  <c r="I136" i="5"/>
  <c r="T136" i="5" s="1"/>
  <c r="AA136" i="5" s="1"/>
  <c r="J136" i="5"/>
  <c r="U136" i="5" s="1"/>
  <c r="AB136" i="5" s="1"/>
  <c r="K140" i="5"/>
  <c r="V140" i="5" s="1"/>
  <c r="J140" i="5"/>
  <c r="U140" i="5" s="1"/>
  <c r="AB140" i="5" s="1"/>
  <c r="I140" i="5"/>
  <c r="T140" i="5" s="1"/>
  <c r="AA140" i="5" s="1"/>
  <c r="K144" i="5"/>
  <c r="V144" i="5" s="1"/>
  <c r="I144" i="5"/>
  <c r="T144" i="5" s="1"/>
  <c r="AA144" i="5" s="1"/>
  <c r="J144" i="5"/>
  <c r="U144" i="5" s="1"/>
  <c r="AB144" i="5" s="1"/>
  <c r="K148" i="5"/>
  <c r="V148" i="5" s="1"/>
  <c r="J148" i="5"/>
  <c r="U148" i="5" s="1"/>
  <c r="AB148" i="5" s="1"/>
  <c r="I148" i="5"/>
  <c r="T148" i="5" s="1"/>
  <c r="AA148" i="5" s="1"/>
  <c r="K152" i="5"/>
  <c r="V152" i="5" s="1"/>
  <c r="I152" i="5"/>
  <c r="T152" i="5" s="1"/>
  <c r="AA152" i="5" s="1"/>
  <c r="J152" i="5"/>
  <c r="U152" i="5" s="1"/>
  <c r="AB152" i="5" s="1"/>
  <c r="K156" i="5"/>
  <c r="V156" i="5" s="1"/>
  <c r="J156" i="5"/>
  <c r="U156" i="5" s="1"/>
  <c r="AB156" i="5" s="1"/>
  <c r="I156" i="5"/>
  <c r="T156" i="5" s="1"/>
  <c r="AA156" i="5" s="1"/>
  <c r="K160" i="5"/>
  <c r="V160" i="5" s="1"/>
  <c r="J160" i="5"/>
  <c r="U160" i="5" s="1"/>
  <c r="AB160" i="5" s="1"/>
  <c r="I160" i="5"/>
  <c r="T160" i="5" s="1"/>
  <c r="AA160" i="5" s="1"/>
  <c r="K164" i="5"/>
  <c r="V164" i="5" s="1"/>
  <c r="J164" i="5"/>
  <c r="U164" i="5" s="1"/>
  <c r="AB164" i="5" s="1"/>
  <c r="I164" i="5"/>
  <c r="T164" i="5" s="1"/>
  <c r="AA164" i="5" s="1"/>
  <c r="K168" i="5"/>
  <c r="V168" i="5" s="1"/>
  <c r="I168" i="5"/>
  <c r="T168" i="5" s="1"/>
  <c r="AA168" i="5" s="1"/>
  <c r="J168" i="5"/>
  <c r="U168" i="5" s="1"/>
  <c r="AB168" i="5" s="1"/>
  <c r="K172" i="5"/>
  <c r="V172" i="5" s="1"/>
  <c r="J172" i="5"/>
  <c r="U172" i="5" s="1"/>
  <c r="AB172" i="5" s="1"/>
  <c r="I172" i="5"/>
  <c r="T172" i="5" s="1"/>
  <c r="AA172" i="5" s="1"/>
  <c r="K176" i="5"/>
  <c r="V176" i="5" s="1"/>
  <c r="I176" i="5"/>
  <c r="T176" i="5" s="1"/>
  <c r="AA176" i="5" s="1"/>
  <c r="J176" i="5"/>
  <c r="U176" i="5" s="1"/>
  <c r="AB176" i="5" s="1"/>
  <c r="K180" i="5"/>
  <c r="V180" i="5" s="1"/>
  <c r="J180" i="5"/>
  <c r="U180" i="5" s="1"/>
  <c r="AB180" i="5" s="1"/>
  <c r="I180" i="5"/>
  <c r="T180" i="5" s="1"/>
  <c r="AA180" i="5" s="1"/>
  <c r="K184" i="5"/>
  <c r="V184" i="5" s="1"/>
  <c r="I184" i="5"/>
  <c r="T184" i="5" s="1"/>
  <c r="AA184" i="5" s="1"/>
  <c r="J184" i="5"/>
  <c r="U184" i="5" s="1"/>
  <c r="AB184" i="5" s="1"/>
  <c r="K188" i="5"/>
  <c r="V188" i="5" s="1"/>
  <c r="J188" i="5"/>
  <c r="U188" i="5" s="1"/>
  <c r="AB188" i="5" s="1"/>
  <c r="I188" i="5"/>
  <c r="T188" i="5" s="1"/>
  <c r="AA188" i="5" s="1"/>
  <c r="K192" i="5"/>
  <c r="V192" i="5" s="1"/>
  <c r="J192" i="5"/>
  <c r="U192" i="5" s="1"/>
  <c r="AB192" i="5" s="1"/>
  <c r="I192" i="5"/>
  <c r="T192" i="5" s="1"/>
  <c r="AA192" i="5" s="1"/>
  <c r="K196" i="5"/>
  <c r="V196" i="5" s="1"/>
  <c r="J196" i="5"/>
  <c r="U196" i="5" s="1"/>
  <c r="AB196" i="5" s="1"/>
  <c r="I196" i="5"/>
  <c r="T196" i="5" s="1"/>
  <c r="AA196" i="5" s="1"/>
  <c r="K200" i="5"/>
  <c r="V200" i="5" s="1"/>
  <c r="I200" i="5"/>
  <c r="T200" i="5" s="1"/>
  <c r="AA200" i="5" s="1"/>
  <c r="J200" i="5"/>
  <c r="U200" i="5" s="1"/>
  <c r="AB200" i="5" s="1"/>
  <c r="K204" i="5"/>
  <c r="V204" i="5" s="1"/>
  <c r="J204" i="5"/>
  <c r="U204" i="5" s="1"/>
  <c r="AB204" i="5" s="1"/>
  <c r="I204" i="5"/>
  <c r="T204" i="5" s="1"/>
  <c r="AA204" i="5" s="1"/>
  <c r="K208" i="5"/>
  <c r="V208" i="5" s="1"/>
  <c r="I208" i="5"/>
  <c r="T208" i="5" s="1"/>
  <c r="AA208" i="5" s="1"/>
  <c r="J208" i="5"/>
  <c r="U208" i="5" s="1"/>
  <c r="AB208" i="5" s="1"/>
  <c r="K212" i="5"/>
  <c r="V212" i="5" s="1"/>
  <c r="J212" i="5"/>
  <c r="U212" i="5" s="1"/>
  <c r="AB212" i="5" s="1"/>
  <c r="I212" i="5"/>
  <c r="T212" i="5" s="1"/>
  <c r="AA212" i="5" s="1"/>
  <c r="K216" i="5"/>
  <c r="V216" i="5" s="1"/>
  <c r="I216" i="5"/>
  <c r="T216" i="5" s="1"/>
  <c r="AA216" i="5" s="1"/>
  <c r="J216" i="5"/>
  <c r="U216" i="5" s="1"/>
  <c r="AB216" i="5" s="1"/>
  <c r="K220" i="5"/>
  <c r="V220" i="5" s="1"/>
  <c r="J220" i="5"/>
  <c r="U220" i="5" s="1"/>
  <c r="AB220" i="5" s="1"/>
  <c r="I220" i="5"/>
  <c r="T220" i="5" s="1"/>
  <c r="AA220" i="5" s="1"/>
  <c r="K224" i="5"/>
  <c r="V224" i="5" s="1"/>
  <c r="J224" i="5"/>
  <c r="U224" i="5" s="1"/>
  <c r="AB224" i="5" s="1"/>
  <c r="I224" i="5"/>
  <c r="T224" i="5" s="1"/>
  <c r="AA224" i="5" s="1"/>
  <c r="K228" i="5"/>
  <c r="V228" i="5" s="1"/>
  <c r="J228" i="5"/>
  <c r="U228" i="5" s="1"/>
  <c r="AB228" i="5" s="1"/>
  <c r="I228" i="5"/>
  <c r="T228" i="5" s="1"/>
  <c r="AA228" i="5" s="1"/>
  <c r="K232" i="5"/>
  <c r="V232" i="5" s="1"/>
  <c r="I232" i="5"/>
  <c r="T232" i="5" s="1"/>
  <c r="AA232" i="5" s="1"/>
  <c r="J232" i="5"/>
  <c r="U232" i="5" s="1"/>
  <c r="AB232" i="5" s="1"/>
  <c r="K236" i="5"/>
  <c r="V236" i="5" s="1"/>
  <c r="J236" i="5"/>
  <c r="U236" i="5" s="1"/>
  <c r="AB236" i="5" s="1"/>
  <c r="I236" i="5"/>
  <c r="T236" i="5" s="1"/>
  <c r="AA236" i="5" s="1"/>
  <c r="K240" i="5"/>
  <c r="V240" i="5" s="1"/>
  <c r="I240" i="5"/>
  <c r="T240" i="5" s="1"/>
  <c r="AA240" i="5" s="1"/>
  <c r="J240" i="5"/>
  <c r="U240" i="5" s="1"/>
  <c r="AB240" i="5" s="1"/>
  <c r="K244" i="5"/>
  <c r="V244" i="5" s="1"/>
  <c r="J244" i="5"/>
  <c r="U244" i="5" s="1"/>
  <c r="AB244" i="5" s="1"/>
  <c r="I244" i="5"/>
  <c r="T244" i="5" s="1"/>
  <c r="AA244" i="5" s="1"/>
  <c r="K248" i="5"/>
  <c r="V248" i="5" s="1"/>
  <c r="I248" i="5"/>
  <c r="T248" i="5" s="1"/>
  <c r="AA248" i="5" s="1"/>
  <c r="J248" i="5"/>
  <c r="U248" i="5" s="1"/>
  <c r="AB248" i="5" s="1"/>
  <c r="K252" i="5"/>
  <c r="V252" i="5" s="1"/>
  <c r="J252" i="5"/>
  <c r="U252" i="5" s="1"/>
  <c r="AB252" i="5" s="1"/>
  <c r="I252" i="5"/>
  <c r="T252" i="5" s="1"/>
  <c r="AA252" i="5" s="1"/>
  <c r="K256" i="5"/>
  <c r="V256" i="5" s="1"/>
  <c r="J256" i="5"/>
  <c r="U256" i="5" s="1"/>
  <c r="AB256" i="5" s="1"/>
  <c r="I256" i="5"/>
  <c r="T256" i="5" s="1"/>
  <c r="AA256" i="5" s="1"/>
  <c r="K260" i="5"/>
  <c r="V260" i="5" s="1"/>
  <c r="J260" i="5"/>
  <c r="U260" i="5" s="1"/>
  <c r="AB260" i="5" s="1"/>
  <c r="I260" i="5"/>
  <c r="T260" i="5" s="1"/>
  <c r="AA260" i="5" s="1"/>
  <c r="J264" i="5"/>
  <c r="U264" i="5" s="1"/>
  <c r="AB264" i="5" s="1"/>
  <c r="I264" i="5"/>
  <c r="T264" i="5" s="1"/>
  <c r="AA264" i="5" s="1"/>
  <c r="K264" i="5"/>
  <c r="V264" i="5" s="1"/>
  <c r="J268" i="5"/>
  <c r="U268" i="5" s="1"/>
  <c r="AB268" i="5" s="1"/>
  <c r="I268" i="5"/>
  <c r="T268" i="5" s="1"/>
  <c r="AA268" i="5" s="1"/>
  <c r="K268" i="5"/>
  <c r="V268" i="5" s="1"/>
  <c r="J272" i="5"/>
  <c r="U272" i="5" s="1"/>
  <c r="AB272" i="5" s="1"/>
  <c r="I272" i="5"/>
  <c r="T272" i="5" s="1"/>
  <c r="AA272" i="5" s="1"/>
  <c r="K272" i="5"/>
  <c r="V272" i="5" s="1"/>
  <c r="J276" i="5"/>
  <c r="U276" i="5" s="1"/>
  <c r="AB276" i="5" s="1"/>
  <c r="I276" i="5"/>
  <c r="T276" i="5" s="1"/>
  <c r="AA276" i="5" s="1"/>
  <c r="K276" i="5"/>
  <c r="V276" i="5" s="1"/>
  <c r="J280" i="5"/>
  <c r="U280" i="5" s="1"/>
  <c r="AB280" i="5" s="1"/>
  <c r="I280" i="5"/>
  <c r="T280" i="5" s="1"/>
  <c r="AA280" i="5" s="1"/>
  <c r="K280" i="5"/>
  <c r="V280" i="5" s="1"/>
  <c r="J284" i="5"/>
  <c r="U284" i="5" s="1"/>
  <c r="AB284" i="5" s="1"/>
  <c r="I284" i="5"/>
  <c r="T284" i="5" s="1"/>
  <c r="AA284" i="5" s="1"/>
  <c r="K284" i="5"/>
  <c r="V284" i="5" s="1"/>
  <c r="I288" i="5"/>
  <c r="T288" i="5" s="1"/>
  <c r="AA288" i="5" s="1"/>
  <c r="J288" i="5"/>
  <c r="U288" i="5" s="1"/>
  <c r="AB288" i="5" s="1"/>
  <c r="K288" i="5"/>
  <c r="V288" i="5" s="1"/>
  <c r="I292" i="5"/>
  <c r="T292" i="5" s="1"/>
  <c r="AA292" i="5" s="1"/>
  <c r="J292" i="5"/>
  <c r="U292" i="5" s="1"/>
  <c r="AB292" i="5" s="1"/>
  <c r="K292" i="5"/>
  <c r="V292" i="5" s="1"/>
  <c r="I296" i="5"/>
  <c r="T296" i="5" s="1"/>
  <c r="AA296" i="5" s="1"/>
  <c r="J296" i="5"/>
  <c r="U296" i="5" s="1"/>
  <c r="AB296" i="5" s="1"/>
  <c r="K296" i="5"/>
  <c r="V296" i="5" s="1"/>
  <c r="I300" i="5"/>
  <c r="T300" i="5" s="1"/>
  <c r="AA300" i="5" s="1"/>
  <c r="J300" i="5"/>
  <c r="U300" i="5" s="1"/>
  <c r="AB300" i="5" s="1"/>
  <c r="K300" i="5"/>
  <c r="V300" i="5" s="1"/>
  <c r="I304" i="5"/>
  <c r="T304" i="5" s="1"/>
  <c r="AA304" i="5" s="1"/>
  <c r="K304" i="5"/>
  <c r="V304" i="5" s="1"/>
  <c r="J304" i="5"/>
  <c r="U304" i="5" s="1"/>
  <c r="AB304" i="5" s="1"/>
  <c r="I308" i="5"/>
  <c r="T308" i="5" s="1"/>
  <c r="AA308" i="5" s="1"/>
  <c r="K308" i="5"/>
  <c r="V308" i="5" s="1"/>
  <c r="J308" i="5"/>
  <c r="U308" i="5" s="1"/>
  <c r="AB308" i="5" s="1"/>
  <c r="M7" i="5"/>
  <c r="N7" i="5"/>
  <c r="AB7" i="5" l="1"/>
  <c r="W78" i="5"/>
  <c r="G74" i="3"/>
  <c r="G31" i="3"/>
  <c r="W9" i="5"/>
  <c r="L7" i="5"/>
  <c r="V78" i="5"/>
  <c r="F31" i="3"/>
  <c r="Z7" i="5"/>
  <c r="S7" i="5"/>
  <c r="V7" i="5"/>
  <c r="K7" i="5"/>
  <c r="F41" i="3" l="1"/>
  <c r="F31" i="10"/>
  <c r="G41" i="3"/>
  <c r="G31" i="10"/>
  <c r="W7" i="5"/>
  <c r="AA7" i="5"/>
  <c r="U7" i="5"/>
  <c r="G43" i="3" l="1"/>
  <c r="G43" i="10" s="1"/>
  <c r="G41" i="10"/>
  <c r="F43" i="3"/>
  <c r="F43" i="10" s="1"/>
  <c r="F41" i="10"/>
  <c r="T7" i="5"/>
  <c r="E298" i="4" l="1"/>
  <c r="G298" i="4" l="1"/>
  <c r="D298" i="4"/>
  <c r="F298" i="4"/>
  <c r="C298" i="4"/>
  <c r="H3" i="1" s="1"/>
  <c r="M3" i="1" l="1"/>
  <c r="N3" i="1"/>
  <c r="G2" i="4" l="1"/>
  <c r="U3" i="1" l="1"/>
  <c r="K3" i="1"/>
  <c r="L3" i="1"/>
  <c r="J3"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4" i="1"/>
  <c r="E2" i="4" l="1"/>
  <c r="F2" i="4"/>
  <c r="C2" i="4"/>
  <c r="E7" i="5" l="1"/>
  <c r="F7" i="5"/>
  <c r="G7" i="5"/>
  <c r="H7" i="5" l="1"/>
  <c r="J7" i="5" l="1"/>
  <c r="I7" i="5"/>
  <c r="B29" i="3" l="1"/>
  <c r="U5" i="1" l="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6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4" i="1"/>
  <c r="C36" i="3" l="1"/>
  <c r="D36" i="3"/>
  <c r="D36" i="10" s="1"/>
  <c r="E36" i="3"/>
  <c r="F36" i="3"/>
  <c r="G36" i="3"/>
  <c r="E31" i="3"/>
  <c r="C34" i="3"/>
  <c r="D34" i="3"/>
  <c r="D34" i="10" s="1"/>
  <c r="D52" i="3"/>
  <c r="D35" i="6" s="1"/>
  <c r="D31" i="3"/>
  <c r="E34" i="3"/>
  <c r="E34" i="10" s="1"/>
  <c r="E35" i="6"/>
  <c r="G52" i="3"/>
  <c r="G35" i="6" s="1"/>
  <c r="C41" i="3" l="1"/>
  <c r="C41" i="10" s="1"/>
  <c r="C34" i="10"/>
  <c r="E41" i="3"/>
  <c r="E41" i="10" s="1"/>
  <c r="E31" i="10"/>
  <c r="G42" i="3"/>
  <c r="G42" i="10" s="1"/>
  <c r="G36" i="10"/>
  <c r="F42" i="3"/>
  <c r="F36" i="10"/>
  <c r="E50" i="3"/>
  <c r="E51" i="3" s="1"/>
  <c r="E36" i="10"/>
  <c r="D54" i="10"/>
  <c r="D41" i="10"/>
  <c r="D31" i="10"/>
  <c r="D50" i="10" s="1"/>
  <c r="D51" i="10" s="1"/>
  <c r="D52" i="10" s="1"/>
  <c r="D55" i="10" s="1"/>
  <c r="C50" i="3"/>
  <c r="C36" i="10"/>
  <c r="E42" i="3"/>
  <c r="E42" i="10" s="1"/>
  <c r="C53" i="3"/>
  <c r="C35" i="6"/>
  <c r="D42" i="10"/>
  <c r="C42" i="3"/>
  <c r="C42" i="10" s="1"/>
  <c r="F53" i="3"/>
  <c r="F34" i="6" s="1"/>
  <c r="F50" i="3"/>
  <c r="F51" i="3" s="1"/>
  <c r="F54" i="3" s="1"/>
  <c r="F79" i="3"/>
  <c r="F80" i="3" s="1"/>
  <c r="F81" i="3" s="1"/>
  <c r="D53" i="3"/>
  <c r="D34" i="6" s="1"/>
  <c r="G53" i="3"/>
  <c r="G34" i="6" s="1"/>
  <c r="C34" i="6"/>
  <c r="E53" i="3"/>
  <c r="E34" i="6" s="1"/>
  <c r="C73" i="3"/>
  <c r="G44" i="3"/>
  <c r="D56" i="10" l="1"/>
  <c r="D57" i="10" s="1"/>
  <c r="C51" i="3"/>
  <c r="C54" i="3" s="1"/>
  <c r="C55" i="3" s="1"/>
  <c r="C56" i="3" s="1"/>
  <c r="C79" i="3"/>
  <c r="C43" i="3"/>
  <c r="C43" i="10" s="1"/>
  <c r="F51" i="10"/>
  <c r="F52" i="10" s="1"/>
  <c r="F55" i="10" s="1"/>
  <c r="F54" i="10"/>
  <c r="F44" i="3"/>
  <c r="F42" i="10"/>
  <c r="G51" i="10"/>
  <c r="G52" i="10" s="1"/>
  <c r="G55" i="10" s="1"/>
  <c r="G54" i="10"/>
  <c r="D50" i="3"/>
  <c r="E51" i="10"/>
  <c r="E52" i="10" s="1"/>
  <c r="E55" i="10" s="1"/>
  <c r="E54" i="10"/>
  <c r="G46" i="3"/>
  <c r="G46" i="10" s="1"/>
  <c r="G44" i="10"/>
  <c r="D43" i="10"/>
  <c r="C50" i="10"/>
  <c r="C51" i="10" s="1"/>
  <c r="C52" i="10" s="1"/>
  <c r="C55" i="10" s="1"/>
  <c r="C54" i="10"/>
  <c r="E43" i="3"/>
  <c r="F55" i="3"/>
  <c r="F56" i="3" s="1"/>
  <c r="C44" i="3"/>
  <c r="C44" i="10" s="1"/>
  <c r="D74" i="3"/>
  <c r="C74" i="3"/>
  <c r="E74" i="3"/>
  <c r="G45" i="3"/>
  <c r="E79" i="3"/>
  <c r="G50" i="3"/>
  <c r="G79" i="3" s="1"/>
  <c r="D79" i="3"/>
  <c r="D80" i="3" s="1"/>
  <c r="C56" i="10" l="1"/>
  <c r="C57" i="10" s="1"/>
  <c r="E56" i="10"/>
  <c r="E57" i="10" s="1"/>
  <c r="G56" i="10"/>
  <c r="G57" i="10" s="1"/>
  <c r="E80" i="3"/>
  <c r="E81" i="3" s="1"/>
  <c r="F56" i="10"/>
  <c r="F57" i="10" s="1"/>
  <c r="C80" i="3"/>
  <c r="C81" i="3" s="1"/>
  <c r="C57" i="3"/>
  <c r="C65" i="3" s="1"/>
  <c r="E44" i="3"/>
  <c r="E43" i="10"/>
  <c r="G36" i="6"/>
  <c r="G37" i="6"/>
  <c r="G45" i="10"/>
  <c r="F45" i="3"/>
  <c r="F44" i="10"/>
  <c r="F46" i="3"/>
  <c r="G61" i="3"/>
  <c r="G67" i="3"/>
  <c r="F66" i="3"/>
  <c r="C45" i="3"/>
  <c r="C46" i="3"/>
  <c r="D81" i="3"/>
  <c r="G80" i="3"/>
  <c r="G81" i="3" s="1"/>
  <c r="D51" i="3"/>
  <c r="G51" i="3"/>
  <c r="G54" i="3" s="1"/>
  <c r="G55" i="3" s="1"/>
  <c r="C66" i="3" l="1"/>
  <c r="C69" i="3" s="1"/>
  <c r="D67" i="3"/>
  <c r="D62" i="3"/>
  <c r="C46" i="10"/>
  <c r="G26" i="6"/>
  <c r="D44" i="10"/>
  <c r="D46" i="3"/>
  <c r="F46" i="10"/>
  <c r="G62" i="3"/>
  <c r="G64" i="3" s="1"/>
  <c r="F61" i="3"/>
  <c r="F36" i="6"/>
  <c r="G40" i="6" s="1"/>
  <c r="G64" i="6" s="1"/>
  <c r="F37" i="6"/>
  <c r="F45" i="10"/>
  <c r="E46" i="3"/>
  <c r="E44" i="10"/>
  <c r="E45" i="3"/>
  <c r="C37" i="6"/>
  <c r="C45" i="10"/>
  <c r="E54" i="3"/>
  <c r="E55" i="3" s="1"/>
  <c r="E56" i="3" s="1"/>
  <c r="E66" i="3" s="1"/>
  <c r="D54" i="3"/>
  <c r="D55" i="3" s="1"/>
  <c r="D56" i="3" s="1"/>
  <c r="C36" i="6"/>
  <c r="C61" i="3"/>
  <c r="C64" i="3" s="1"/>
  <c r="G56" i="3"/>
  <c r="G66" i="3" s="1"/>
  <c r="G69" i="3" s="1"/>
  <c r="D57" i="3" l="1"/>
  <c r="D65" i="3" s="1"/>
  <c r="C70" i="3"/>
  <c r="D46" i="10"/>
  <c r="E27" i="6"/>
  <c r="D36" i="6"/>
  <c r="D40" i="6" s="1"/>
  <c r="D64" i="6" s="1"/>
  <c r="E62" i="3"/>
  <c r="D61" i="3"/>
  <c r="D64" i="3" s="1"/>
  <c r="E46" i="10"/>
  <c r="E36" i="6"/>
  <c r="E40" i="6" s="1"/>
  <c r="E64" i="6" s="1"/>
  <c r="F62" i="3"/>
  <c r="F64" i="3" s="1"/>
  <c r="E61" i="3"/>
  <c r="E64" i="3" s="1"/>
  <c r="F40" i="6"/>
  <c r="F64" i="6" s="1"/>
  <c r="D37" i="6"/>
  <c r="D45" i="10"/>
  <c r="E37" i="6"/>
  <c r="E45" i="10"/>
  <c r="F67" i="3"/>
  <c r="F69" i="3" s="1"/>
  <c r="G70" i="3"/>
  <c r="D66" i="3" l="1"/>
  <c r="E67" i="3"/>
  <c r="F70" i="3"/>
  <c r="E69" i="3" l="1"/>
  <c r="E70" i="3" s="1"/>
  <c r="D69" i="3"/>
  <c r="D70" i="3" s="1"/>
</calcChain>
</file>

<file path=xl/sharedStrings.xml><?xml version="1.0" encoding="utf-8"?>
<sst xmlns="http://schemas.openxmlformats.org/spreadsheetml/2006/main" count="3120" uniqueCount="1188">
  <si>
    <t>01109</t>
  </si>
  <si>
    <t>WASHTUCNA</t>
  </si>
  <si>
    <t>01122</t>
  </si>
  <si>
    <t>BENGE</t>
  </si>
  <si>
    <t>01147</t>
  </si>
  <si>
    <t>OTHELLO</t>
  </si>
  <si>
    <t>01158</t>
  </si>
  <si>
    <t>LIND</t>
  </si>
  <si>
    <t>01160</t>
  </si>
  <si>
    <t>RITZVILLE</t>
  </si>
  <si>
    <t>02250</t>
  </si>
  <si>
    <t>CLARKSTON</t>
  </si>
  <si>
    <t>02420</t>
  </si>
  <si>
    <t>ASOTIN-ANATONE</t>
  </si>
  <si>
    <t>03017</t>
  </si>
  <si>
    <t>KENNEWICK</t>
  </si>
  <si>
    <t>03050</t>
  </si>
  <si>
    <t>PATERSON</t>
  </si>
  <si>
    <t>03052</t>
  </si>
  <si>
    <t>KIONA BENTON</t>
  </si>
  <si>
    <t>03053</t>
  </si>
  <si>
    <t>FINLEY</t>
  </si>
  <si>
    <t>03116</t>
  </si>
  <si>
    <t>PROSSER</t>
  </si>
  <si>
    <t>03400</t>
  </si>
  <si>
    <t>RICHLAND</t>
  </si>
  <si>
    <t>04019</t>
  </si>
  <si>
    <t>MANSON</t>
  </si>
  <si>
    <t>04069</t>
  </si>
  <si>
    <t>STEHEKIN</t>
  </si>
  <si>
    <t>04127</t>
  </si>
  <si>
    <t>ENTIAT</t>
  </si>
  <si>
    <t>04129</t>
  </si>
  <si>
    <t>LAKE CHELAN</t>
  </si>
  <si>
    <t>04222</t>
  </si>
  <si>
    <t>CASHMERE</t>
  </si>
  <si>
    <t>04228</t>
  </si>
  <si>
    <t>CASCADE</t>
  </si>
  <si>
    <t>04246</t>
  </si>
  <si>
    <t>WENATCHEE</t>
  </si>
  <si>
    <t>05121</t>
  </si>
  <si>
    <t>PORT ANGELES</t>
  </si>
  <si>
    <t>05313</t>
  </si>
  <si>
    <t>CRESCENT</t>
  </si>
  <si>
    <t>05323</t>
  </si>
  <si>
    <t>SEQUIM</t>
  </si>
  <si>
    <t>05401</t>
  </si>
  <si>
    <t>CAPE FLATTERY</t>
  </si>
  <si>
    <t>05402</t>
  </si>
  <si>
    <t>QUILLAYUTE VALLEY</t>
  </si>
  <si>
    <t>06037</t>
  </si>
  <si>
    <t>VANCOUVER</t>
  </si>
  <si>
    <t>06098</t>
  </si>
  <si>
    <t>HOCKINSON</t>
  </si>
  <si>
    <t>06101</t>
  </si>
  <si>
    <t>LACENTER</t>
  </si>
  <si>
    <t>06103</t>
  </si>
  <si>
    <t>GREEN MOUNTAIN</t>
  </si>
  <si>
    <t>06112</t>
  </si>
  <si>
    <t>WASHOUGAL</t>
  </si>
  <si>
    <t>06114</t>
  </si>
  <si>
    <t>EVERGREEN (CLARK)</t>
  </si>
  <si>
    <t>06117</t>
  </si>
  <si>
    <t>CAMAS</t>
  </si>
  <si>
    <t>06119</t>
  </si>
  <si>
    <t>BATTLE GROUND</t>
  </si>
  <si>
    <t>06122</t>
  </si>
  <si>
    <t>RIDGEFIELD</t>
  </si>
  <si>
    <t>07002</t>
  </si>
  <si>
    <t>DAYTON</t>
  </si>
  <si>
    <t>07035</t>
  </si>
  <si>
    <t>STARBUCK</t>
  </si>
  <si>
    <t>08122</t>
  </si>
  <si>
    <t>LONGVIEW</t>
  </si>
  <si>
    <t>08130</t>
  </si>
  <si>
    <t>TOUTLE LAKE</t>
  </si>
  <si>
    <t>08401</t>
  </si>
  <si>
    <t>CASTLE ROCK</t>
  </si>
  <si>
    <t>08402</t>
  </si>
  <si>
    <t>KALAMA</t>
  </si>
  <si>
    <t>08404</t>
  </si>
  <si>
    <t>WOODLAND</t>
  </si>
  <si>
    <t>08458</t>
  </si>
  <si>
    <t>KELSO</t>
  </si>
  <si>
    <t>09013</t>
  </si>
  <si>
    <t>ORONDO</t>
  </si>
  <si>
    <t>09075</t>
  </si>
  <si>
    <t>BRIDGEPORT</t>
  </si>
  <si>
    <t>09102</t>
  </si>
  <si>
    <t>PALISADES</t>
  </si>
  <si>
    <t>09206</t>
  </si>
  <si>
    <t>EASTMONT</t>
  </si>
  <si>
    <t>09207</t>
  </si>
  <si>
    <t>MANSFIELD</t>
  </si>
  <si>
    <t>09209</t>
  </si>
  <si>
    <t>WATERVILLE</t>
  </si>
  <si>
    <t>10003</t>
  </si>
  <si>
    <t>KELLER</t>
  </si>
  <si>
    <t>10050</t>
  </si>
  <si>
    <t>CURLEW</t>
  </si>
  <si>
    <t>10065</t>
  </si>
  <si>
    <t>ORIENT</t>
  </si>
  <si>
    <t>10070</t>
  </si>
  <si>
    <t>INCHELIUM</t>
  </si>
  <si>
    <t>10309</t>
  </si>
  <si>
    <t>REPUBLIC</t>
  </si>
  <si>
    <t>11001</t>
  </si>
  <si>
    <t>PASCO</t>
  </si>
  <si>
    <t>11051</t>
  </si>
  <si>
    <t>NORTH FRANKLIN</t>
  </si>
  <si>
    <t>11054</t>
  </si>
  <si>
    <t>STAR</t>
  </si>
  <si>
    <t>11056</t>
  </si>
  <si>
    <t>KAHLOTUS</t>
  </si>
  <si>
    <t>12110</t>
  </si>
  <si>
    <t>POMEROY</t>
  </si>
  <si>
    <t>13073</t>
  </si>
  <si>
    <t>WAHLUKE</t>
  </si>
  <si>
    <t>13144</t>
  </si>
  <si>
    <t>QUINCY</t>
  </si>
  <si>
    <t>13146</t>
  </si>
  <si>
    <t>WARDEN</t>
  </si>
  <si>
    <t>13151</t>
  </si>
  <si>
    <t>COULEE/HARTLINE</t>
  </si>
  <si>
    <t>13156</t>
  </si>
  <si>
    <t>SOAP LAKE</t>
  </si>
  <si>
    <t>13160</t>
  </si>
  <si>
    <t>ROYAL</t>
  </si>
  <si>
    <t>13161</t>
  </si>
  <si>
    <t>MOSES LAKE</t>
  </si>
  <si>
    <t>13165</t>
  </si>
  <si>
    <t>EPHRATA</t>
  </si>
  <si>
    <t>13167</t>
  </si>
  <si>
    <t>WILSON CREEK</t>
  </si>
  <si>
    <t>13301</t>
  </si>
  <si>
    <t>GRAND COULEE DAM</t>
  </si>
  <si>
    <t>14005</t>
  </si>
  <si>
    <t>ABERDEEN</t>
  </si>
  <si>
    <t>14028</t>
  </si>
  <si>
    <t>HOQUIAM</t>
  </si>
  <si>
    <t>14064</t>
  </si>
  <si>
    <t>NORTH BEACH</t>
  </si>
  <si>
    <t>14065</t>
  </si>
  <si>
    <t>MC CLEARY</t>
  </si>
  <si>
    <t>14066</t>
  </si>
  <si>
    <t>MONTESANO</t>
  </si>
  <si>
    <t>14068</t>
  </si>
  <si>
    <t>ELMA</t>
  </si>
  <si>
    <t>14077</t>
  </si>
  <si>
    <t>TAHOLAH</t>
  </si>
  <si>
    <t>14097</t>
  </si>
  <si>
    <t>QUINAULT</t>
  </si>
  <si>
    <t>14099</t>
  </si>
  <si>
    <t>COSMOPOLIS</t>
  </si>
  <si>
    <t>14104</t>
  </si>
  <si>
    <t>SATSOP</t>
  </si>
  <si>
    <t>14117</t>
  </si>
  <si>
    <t>WISHKAH VALLEY</t>
  </si>
  <si>
    <t>14172</t>
  </si>
  <si>
    <t>OCOSTA</t>
  </si>
  <si>
    <t>14400</t>
  </si>
  <si>
    <t>OAKVILLE</t>
  </si>
  <si>
    <t>15201</t>
  </si>
  <si>
    <t>OAK HARBOR</t>
  </si>
  <si>
    <t>15204</t>
  </si>
  <si>
    <t>COUPEVILLE</t>
  </si>
  <si>
    <t>15206</t>
  </si>
  <si>
    <t>SOUTH WHIDBEY</t>
  </si>
  <si>
    <t>16020</t>
  </si>
  <si>
    <t>QUEETS-CLEARWATER</t>
  </si>
  <si>
    <t>16046</t>
  </si>
  <si>
    <t>BRINNON</t>
  </si>
  <si>
    <t>16048</t>
  </si>
  <si>
    <t>QUILCENE</t>
  </si>
  <si>
    <t>16049</t>
  </si>
  <si>
    <t>CHIMACUM</t>
  </si>
  <si>
    <t>16050</t>
  </si>
  <si>
    <t>PORT TOWNSEND</t>
  </si>
  <si>
    <t>17001</t>
  </si>
  <si>
    <t>SEATTLE</t>
  </si>
  <si>
    <t>17210</t>
  </si>
  <si>
    <t>FEDERAL WAY</t>
  </si>
  <si>
    <t>17216</t>
  </si>
  <si>
    <t>ENUMCLAW</t>
  </si>
  <si>
    <t>17400</t>
  </si>
  <si>
    <t>MERCER ISLAND</t>
  </si>
  <si>
    <t>17401</t>
  </si>
  <si>
    <t>HIGHLINE</t>
  </si>
  <si>
    <t>17402</t>
  </si>
  <si>
    <t>VASHON ISLAND</t>
  </si>
  <si>
    <t>17403</t>
  </si>
  <si>
    <t>RENTON</t>
  </si>
  <si>
    <t>17404</t>
  </si>
  <si>
    <t>SKYKOMISH</t>
  </si>
  <si>
    <t>17405</t>
  </si>
  <si>
    <t>BELLEVUE</t>
  </si>
  <si>
    <t>17406</t>
  </si>
  <si>
    <t>17407</t>
  </si>
  <si>
    <t>RIVERVIEW</t>
  </si>
  <si>
    <t>17408</t>
  </si>
  <si>
    <t>AUBURN</t>
  </si>
  <si>
    <t>17409</t>
  </si>
  <si>
    <t>TAHOMA</t>
  </si>
  <si>
    <t>17410</t>
  </si>
  <si>
    <t>SNOQUALMIE VALLEY</t>
  </si>
  <si>
    <t>17411</t>
  </si>
  <si>
    <t>ISSAQUAH</t>
  </si>
  <si>
    <t>17412</t>
  </si>
  <si>
    <t>SHORELINE</t>
  </si>
  <si>
    <t>17414</t>
  </si>
  <si>
    <t>LAKE WASHINGTON</t>
  </si>
  <si>
    <t>17415</t>
  </si>
  <si>
    <t>KENT</t>
  </si>
  <si>
    <t>17417</t>
  </si>
  <si>
    <t>NORTHSHORE</t>
  </si>
  <si>
    <t>18100</t>
  </si>
  <si>
    <t>BREMERTON</t>
  </si>
  <si>
    <t>18303</t>
  </si>
  <si>
    <t>BAINBRIDGE</t>
  </si>
  <si>
    <t>18400</t>
  </si>
  <si>
    <t>NORTH KITSAP</t>
  </si>
  <si>
    <t>18401</t>
  </si>
  <si>
    <t>CENTRAL KITSAP</t>
  </si>
  <si>
    <t>18402</t>
  </si>
  <si>
    <t>SOUTH KITSAP</t>
  </si>
  <si>
    <t>19007</t>
  </si>
  <si>
    <t>DAMMAN</t>
  </si>
  <si>
    <t>19028</t>
  </si>
  <si>
    <t>EASTON</t>
  </si>
  <si>
    <t>19400</t>
  </si>
  <si>
    <t>THORP</t>
  </si>
  <si>
    <t>19401</t>
  </si>
  <si>
    <t>ELLENSBURG</t>
  </si>
  <si>
    <t>19403</t>
  </si>
  <si>
    <t>KITTITAS</t>
  </si>
  <si>
    <t>19404</t>
  </si>
  <si>
    <t>CLE ELUM-ROSLYN</t>
  </si>
  <si>
    <t>20094</t>
  </si>
  <si>
    <t>WISHRAM</t>
  </si>
  <si>
    <t>20203</t>
  </si>
  <si>
    <t>BICKLETON</t>
  </si>
  <si>
    <t>20215</t>
  </si>
  <si>
    <t>CENTERVILLE</t>
  </si>
  <si>
    <t>20400</t>
  </si>
  <si>
    <t>TROUT LAKE</t>
  </si>
  <si>
    <t>20401</t>
  </si>
  <si>
    <t>GLENWOOD</t>
  </si>
  <si>
    <t>20402</t>
  </si>
  <si>
    <t>KLICKITAT</t>
  </si>
  <si>
    <t>20403</t>
  </si>
  <si>
    <t>ROOSEVELT</t>
  </si>
  <si>
    <t>20404</t>
  </si>
  <si>
    <t>GOLDENDALE</t>
  </si>
  <si>
    <t>20405</t>
  </si>
  <si>
    <t>WHITE SALMON</t>
  </si>
  <si>
    <t>20406</t>
  </si>
  <si>
    <t>LYLE</t>
  </si>
  <si>
    <t>21014</t>
  </si>
  <si>
    <t>NAPAVINE</t>
  </si>
  <si>
    <t>21036</t>
  </si>
  <si>
    <t>EVALINE</t>
  </si>
  <si>
    <t>21206</t>
  </si>
  <si>
    <t>MOSSYROCK</t>
  </si>
  <si>
    <t>21214</t>
  </si>
  <si>
    <t>MORTON</t>
  </si>
  <si>
    <t>21226</t>
  </si>
  <si>
    <t>ADNA</t>
  </si>
  <si>
    <t>21232</t>
  </si>
  <si>
    <t>WINLOCK</t>
  </si>
  <si>
    <t>21234</t>
  </si>
  <si>
    <t>BOISTFORT</t>
  </si>
  <si>
    <t>21237</t>
  </si>
  <si>
    <t>TOLEDO</t>
  </si>
  <si>
    <t>21300</t>
  </si>
  <si>
    <t>ONALASKA</t>
  </si>
  <si>
    <t>21301</t>
  </si>
  <si>
    <t>PE ELL</t>
  </si>
  <si>
    <t>21302</t>
  </si>
  <si>
    <t>CHEHALIS</t>
  </si>
  <si>
    <t>21303</t>
  </si>
  <si>
    <t>WHITE PASS</t>
  </si>
  <si>
    <t>21401</t>
  </si>
  <si>
    <t>CENTRALIA</t>
  </si>
  <si>
    <t>22008</t>
  </si>
  <si>
    <t>SPRAGUE</t>
  </si>
  <si>
    <t>22009</t>
  </si>
  <si>
    <t>REARDAN</t>
  </si>
  <si>
    <t>22017</t>
  </si>
  <si>
    <t>ALMIRA</t>
  </si>
  <si>
    <t>22073</t>
  </si>
  <si>
    <t>CRESTON</t>
  </si>
  <si>
    <t>22105</t>
  </si>
  <si>
    <t>ODESSA</t>
  </si>
  <si>
    <t>22200</t>
  </si>
  <si>
    <t>WILBUR</t>
  </si>
  <si>
    <t>22204</t>
  </si>
  <si>
    <t>HARRINGTON</t>
  </si>
  <si>
    <t>22207</t>
  </si>
  <si>
    <t>DAVENPORT</t>
  </si>
  <si>
    <t>23042</t>
  </si>
  <si>
    <t>SOUTHSIDE</t>
  </si>
  <si>
    <t>23054</t>
  </si>
  <si>
    <t>GRAPEVIEW</t>
  </si>
  <si>
    <t>23309</t>
  </si>
  <si>
    <t>SHELTON</t>
  </si>
  <si>
    <t>23311</t>
  </si>
  <si>
    <t>MARY M KNIGHT</t>
  </si>
  <si>
    <t>23402</t>
  </si>
  <si>
    <t>PIONEER</t>
  </si>
  <si>
    <t>23403</t>
  </si>
  <si>
    <t>NORTH MASON</t>
  </si>
  <si>
    <t>23404</t>
  </si>
  <si>
    <t>HOOD CANAL</t>
  </si>
  <si>
    <t>24014</t>
  </si>
  <si>
    <t>NESPELEM</t>
  </si>
  <si>
    <t>24019</t>
  </si>
  <si>
    <t>OMAK</t>
  </si>
  <si>
    <t>24105</t>
  </si>
  <si>
    <t>OKANOGAN</t>
  </si>
  <si>
    <t>24111</t>
  </si>
  <si>
    <t>BREWSTER</t>
  </si>
  <si>
    <t>24122</t>
  </si>
  <si>
    <t>PATEROS</t>
  </si>
  <si>
    <t>24350</t>
  </si>
  <si>
    <t>METHOW VALLEY</t>
  </si>
  <si>
    <t>24404</t>
  </si>
  <si>
    <t>TONASKET</t>
  </si>
  <si>
    <t>24410</t>
  </si>
  <si>
    <t>OROVILLE</t>
  </si>
  <si>
    <t>25101</t>
  </si>
  <si>
    <t>OCEAN BEACH</t>
  </si>
  <si>
    <t>25116</t>
  </si>
  <si>
    <t>RAYMOND</t>
  </si>
  <si>
    <t>25118</t>
  </si>
  <si>
    <t>SOUTH BEND</t>
  </si>
  <si>
    <t>25155</t>
  </si>
  <si>
    <t>NASELLE GRAYS RIV</t>
  </si>
  <si>
    <t>25160</t>
  </si>
  <si>
    <t>WILLAPA VALLEY</t>
  </si>
  <si>
    <t>25200</t>
  </si>
  <si>
    <t>NORTH RIVER</t>
  </si>
  <si>
    <t>26056</t>
  </si>
  <si>
    <t>NEWPORT</t>
  </si>
  <si>
    <t>26059</t>
  </si>
  <si>
    <t>CUSICK</t>
  </si>
  <si>
    <t>26070</t>
  </si>
  <si>
    <t>SELKIRK</t>
  </si>
  <si>
    <t>27001</t>
  </si>
  <si>
    <t>STEILACOOM HIST.</t>
  </si>
  <si>
    <t>27003</t>
  </si>
  <si>
    <t>PUYALLUP</t>
  </si>
  <si>
    <t>27010</t>
  </si>
  <si>
    <t>TACOMA</t>
  </si>
  <si>
    <t>27019</t>
  </si>
  <si>
    <t>CARBONADO</t>
  </si>
  <si>
    <t>27083</t>
  </si>
  <si>
    <t>UNIVERSITY PLACE</t>
  </si>
  <si>
    <t>27320</t>
  </si>
  <si>
    <t>SUMNER</t>
  </si>
  <si>
    <t>27343</t>
  </si>
  <si>
    <t>DIERINGER</t>
  </si>
  <si>
    <t>27344</t>
  </si>
  <si>
    <t>ORTING</t>
  </si>
  <si>
    <t>27400</t>
  </si>
  <si>
    <t>CLOVER PARK</t>
  </si>
  <si>
    <t>27401</t>
  </si>
  <si>
    <t>PENINSULA</t>
  </si>
  <si>
    <t>27402</t>
  </si>
  <si>
    <t>FRANKLIN PIERCE</t>
  </si>
  <si>
    <t>27403</t>
  </si>
  <si>
    <t>BETHEL</t>
  </si>
  <si>
    <t>27404</t>
  </si>
  <si>
    <t>EATONVILLE</t>
  </si>
  <si>
    <t>27416</t>
  </si>
  <si>
    <t>WHITE RIVER</t>
  </si>
  <si>
    <t>27417</t>
  </si>
  <si>
    <t>FIFE</t>
  </si>
  <si>
    <t>28010</t>
  </si>
  <si>
    <t>SHAW</t>
  </si>
  <si>
    <t>28137</t>
  </si>
  <si>
    <t>ORCAS</t>
  </si>
  <si>
    <t>28144</t>
  </si>
  <si>
    <t>LOPEZ</t>
  </si>
  <si>
    <t>28149</t>
  </si>
  <si>
    <t>SAN JUAN</t>
  </si>
  <si>
    <t>29011</t>
  </si>
  <si>
    <t>CONCRETE</t>
  </si>
  <si>
    <t>29100</t>
  </si>
  <si>
    <t>BURLINGTON EDISON</t>
  </si>
  <si>
    <t>29101</t>
  </si>
  <si>
    <t>SEDRO WOOLLEY</t>
  </si>
  <si>
    <t>29103</t>
  </si>
  <si>
    <t>ANACORTES</t>
  </si>
  <si>
    <t>29311</t>
  </si>
  <si>
    <t>LA CONNER</t>
  </si>
  <si>
    <t>29317</t>
  </si>
  <si>
    <t>CONWAY</t>
  </si>
  <si>
    <t>29320</t>
  </si>
  <si>
    <t>MT VERNON</t>
  </si>
  <si>
    <t>30002</t>
  </si>
  <si>
    <t>SKAMANIA</t>
  </si>
  <si>
    <t>30029</t>
  </si>
  <si>
    <t>MOUNT PLEASANT</t>
  </si>
  <si>
    <t>30031</t>
  </si>
  <si>
    <t>MILL A</t>
  </si>
  <si>
    <t>30303</t>
  </si>
  <si>
    <t>STEVENSON-CARSON</t>
  </si>
  <si>
    <t>31002</t>
  </si>
  <si>
    <t>EVERETT</t>
  </si>
  <si>
    <t>31004</t>
  </si>
  <si>
    <t>LAKE STEVENS</t>
  </si>
  <si>
    <t>31006</t>
  </si>
  <si>
    <t>MUKILTEO</t>
  </si>
  <si>
    <t>31015</t>
  </si>
  <si>
    <t>EDMONDS</t>
  </si>
  <si>
    <t>31016</t>
  </si>
  <si>
    <t>ARLINGTON</t>
  </si>
  <si>
    <t>31025</t>
  </si>
  <si>
    <t>MARYSVILLE</t>
  </si>
  <si>
    <t>31063</t>
  </si>
  <si>
    <t>INDEX</t>
  </si>
  <si>
    <t>31103</t>
  </si>
  <si>
    <t>MONROE</t>
  </si>
  <si>
    <t>31201</t>
  </si>
  <si>
    <t>SNOHOMISH</t>
  </si>
  <si>
    <t>31306</t>
  </si>
  <si>
    <t>LAKEWOOD</t>
  </si>
  <si>
    <t>31311</t>
  </si>
  <si>
    <t>SULTAN</t>
  </si>
  <si>
    <t>31330</t>
  </si>
  <si>
    <t>DARRINGTON</t>
  </si>
  <si>
    <t>31332</t>
  </si>
  <si>
    <t>GRANITE FALLS</t>
  </si>
  <si>
    <t>31401</t>
  </si>
  <si>
    <t>STANWOOD</t>
  </si>
  <si>
    <t>32081</t>
  </si>
  <si>
    <t>SPOKANE</t>
  </si>
  <si>
    <t>32123</t>
  </si>
  <si>
    <t>ORCHARD PRAIRIE</t>
  </si>
  <si>
    <t>32312</t>
  </si>
  <si>
    <t>GREAT NORTHERN</t>
  </si>
  <si>
    <t>32325</t>
  </si>
  <si>
    <t>NINE MILE FALLS</t>
  </si>
  <si>
    <t>32326</t>
  </si>
  <si>
    <t>MEDICAL LAKE</t>
  </si>
  <si>
    <t>32354</t>
  </si>
  <si>
    <t>MEAD</t>
  </si>
  <si>
    <t>32356</t>
  </si>
  <si>
    <t>CENTRAL VALLEY</t>
  </si>
  <si>
    <t>32358</t>
  </si>
  <si>
    <t>FREEMAN</t>
  </si>
  <si>
    <t>32360</t>
  </si>
  <si>
    <t>CHENEY</t>
  </si>
  <si>
    <t>32361</t>
  </si>
  <si>
    <t>EAST VALLEY (SPOK</t>
  </si>
  <si>
    <t>32362</t>
  </si>
  <si>
    <t>LIBERTY</t>
  </si>
  <si>
    <t>32363</t>
  </si>
  <si>
    <t>WEST VALLEY (SPOK</t>
  </si>
  <si>
    <t>32414</t>
  </si>
  <si>
    <t>DEER PARK</t>
  </si>
  <si>
    <t>32416</t>
  </si>
  <si>
    <t>RIVERSIDE</t>
  </si>
  <si>
    <t>33030</t>
  </si>
  <si>
    <t>ONION CREEK</t>
  </si>
  <si>
    <t>33036</t>
  </si>
  <si>
    <t>CHEWELAH</t>
  </si>
  <si>
    <t>33049</t>
  </si>
  <si>
    <t>WELLPINIT</t>
  </si>
  <si>
    <t>33070</t>
  </si>
  <si>
    <t>VALLEY</t>
  </si>
  <si>
    <t>33115</t>
  </si>
  <si>
    <t>COLVILLE</t>
  </si>
  <si>
    <t>33183</t>
  </si>
  <si>
    <t>LOON LAKE</t>
  </si>
  <si>
    <t>33202</t>
  </si>
  <si>
    <t>SUMMIT VALLEY</t>
  </si>
  <si>
    <t>33205</t>
  </si>
  <si>
    <t>EVERGREEN (STEV)</t>
  </si>
  <si>
    <t>33206</t>
  </si>
  <si>
    <t>COLUMBIA (STEV)</t>
  </si>
  <si>
    <t>33207</t>
  </si>
  <si>
    <t>MARY WALKER</t>
  </si>
  <si>
    <t>33211</t>
  </si>
  <si>
    <t>NORTHPORT</t>
  </si>
  <si>
    <t>33212</t>
  </si>
  <si>
    <t>KETTLE FALLS</t>
  </si>
  <si>
    <t>34002</t>
  </si>
  <si>
    <t>YELM</t>
  </si>
  <si>
    <t>34003</t>
  </si>
  <si>
    <t>NORTH THURSTON</t>
  </si>
  <si>
    <t>34033</t>
  </si>
  <si>
    <t>TUMWATER</t>
  </si>
  <si>
    <t>34111</t>
  </si>
  <si>
    <t>OLYMPIA</t>
  </si>
  <si>
    <t>34307</t>
  </si>
  <si>
    <t>RAINIER</t>
  </si>
  <si>
    <t>34324</t>
  </si>
  <si>
    <t>GRIFFIN</t>
  </si>
  <si>
    <t>34401</t>
  </si>
  <si>
    <t>ROCHESTER</t>
  </si>
  <si>
    <t>34402</t>
  </si>
  <si>
    <t>TENINO</t>
  </si>
  <si>
    <t>35200</t>
  </si>
  <si>
    <t>WAHKIAKUM</t>
  </si>
  <si>
    <t>36101</t>
  </si>
  <si>
    <t>DIXIE</t>
  </si>
  <si>
    <t>36140</t>
  </si>
  <si>
    <t>WALLA WALLA</t>
  </si>
  <si>
    <t>36250</t>
  </si>
  <si>
    <t>COLLEGE PLACE</t>
  </si>
  <si>
    <t>36300</t>
  </si>
  <si>
    <t>TOUCHET</t>
  </si>
  <si>
    <t>36400</t>
  </si>
  <si>
    <t>COLUMBIA (WALLA)</t>
  </si>
  <si>
    <t>36401</t>
  </si>
  <si>
    <t>WAITSBURG</t>
  </si>
  <si>
    <t>36402</t>
  </si>
  <si>
    <t>PRESCOTT</t>
  </si>
  <si>
    <t>37501</t>
  </si>
  <si>
    <t>BELLINGHAM</t>
  </si>
  <si>
    <t>37502</t>
  </si>
  <si>
    <t>FERNDALE</t>
  </si>
  <si>
    <t>37503</t>
  </si>
  <si>
    <t>BLAINE</t>
  </si>
  <si>
    <t>37504</t>
  </si>
  <si>
    <t>LYNDEN</t>
  </si>
  <si>
    <t>37505</t>
  </si>
  <si>
    <t>MERIDIAN</t>
  </si>
  <si>
    <t>37506</t>
  </si>
  <si>
    <t>NOOKSACK VALLEY</t>
  </si>
  <si>
    <t>37507</t>
  </si>
  <si>
    <t>MOUNT BAKER</t>
  </si>
  <si>
    <t>38126</t>
  </si>
  <si>
    <t>LACROSSE JOINT</t>
  </si>
  <si>
    <t>38264</t>
  </si>
  <si>
    <t>LAMONT</t>
  </si>
  <si>
    <t>38265</t>
  </si>
  <si>
    <t>TEKOA</t>
  </si>
  <si>
    <t>38267</t>
  </si>
  <si>
    <t>PULLMAN</t>
  </si>
  <si>
    <t>38300</t>
  </si>
  <si>
    <t>COLFAX</t>
  </si>
  <si>
    <t>38301</t>
  </si>
  <si>
    <t>PALOUSE</t>
  </si>
  <si>
    <t>38302</t>
  </si>
  <si>
    <t>GARFIELD</t>
  </si>
  <si>
    <t>38304</t>
  </si>
  <si>
    <t>STEPTOE</t>
  </si>
  <si>
    <t>38306</t>
  </si>
  <si>
    <t>COLTON</t>
  </si>
  <si>
    <t>38308</t>
  </si>
  <si>
    <t>ENDICOTT</t>
  </si>
  <si>
    <t>38320</t>
  </si>
  <si>
    <t>ROSALIA</t>
  </si>
  <si>
    <t>38322</t>
  </si>
  <si>
    <t>ST JOHN</t>
  </si>
  <si>
    <t>38324</t>
  </si>
  <si>
    <t>OAKESDALE</t>
  </si>
  <si>
    <t>39002</t>
  </si>
  <si>
    <t>UNION GAP</t>
  </si>
  <si>
    <t>39003</t>
  </si>
  <si>
    <t>NACHES VALLEY</t>
  </si>
  <si>
    <t>39007</t>
  </si>
  <si>
    <t>YAKIMA</t>
  </si>
  <si>
    <t>39090</t>
  </si>
  <si>
    <t>EAST VALLEY (YAK)</t>
  </si>
  <si>
    <t>39119</t>
  </si>
  <si>
    <t>SELAH</t>
  </si>
  <si>
    <t>39120</t>
  </si>
  <si>
    <t>MABTON</t>
  </si>
  <si>
    <t>39200</t>
  </si>
  <si>
    <t>GRANDVIEW</t>
  </si>
  <si>
    <t>39201</t>
  </si>
  <si>
    <t>SUNNYSIDE</t>
  </si>
  <si>
    <t>39202</t>
  </si>
  <si>
    <t>TOPPENISH</t>
  </si>
  <si>
    <t>39203</t>
  </si>
  <si>
    <t>HIGHLAND</t>
  </si>
  <si>
    <t>39204</t>
  </si>
  <si>
    <t>GRANGER</t>
  </si>
  <si>
    <t>39205</t>
  </si>
  <si>
    <t>ZILLAH</t>
  </si>
  <si>
    <t>39207</t>
  </si>
  <si>
    <t>WAPATO</t>
  </si>
  <si>
    <t>39208</t>
  </si>
  <si>
    <t>WEST VALLEY (YAK)</t>
  </si>
  <si>
    <t>39209</t>
  </si>
  <si>
    <t>MOUNT ADAMS</t>
  </si>
  <si>
    <t>2019 Certified Levy</t>
  </si>
  <si>
    <t>2019 Voter Aproved Levy</t>
  </si>
  <si>
    <t>Assumptions</t>
  </si>
  <si>
    <t>Max Per Pupil</t>
  </si>
  <si>
    <t>Max Tax Rate</t>
  </si>
  <si>
    <t>LEA Max Per Pupil</t>
  </si>
  <si>
    <t>CCDDD</t>
  </si>
  <si>
    <t>District</t>
  </si>
  <si>
    <t>Select District</t>
  </si>
  <si>
    <t>Assessed Value w/Timber</t>
  </si>
  <si>
    <t>CCDDD Sort</t>
  </si>
  <si>
    <t>Estimated Levy Revenue</t>
  </si>
  <si>
    <t>A.</t>
  </si>
  <si>
    <t>B.</t>
  </si>
  <si>
    <t>C.</t>
  </si>
  <si>
    <t>D.</t>
  </si>
  <si>
    <t>F.</t>
  </si>
  <si>
    <t>Row Labels</t>
  </si>
  <si>
    <t>H.</t>
  </si>
  <si>
    <t>Input alternate enrollment estimate:</t>
  </si>
  <si>
    <t>Calendar Year</t>
  </si>
  <si>
    <t>Estimated Local Effort Assistance (LEA)</t>
  </si>
  <si>
    <t>I.</t>
  </si>
  <si>
    <t>J.</t>
  </si>
  <si>
    <t>K.</t>
  </si>
  <si>
    <t>L.</t>
  </si>
  <si>
    <t>N.</t>
  </si>
  <si>
    <t>School Year Levy Total</t>
  </si>
  <si>
    <t>Estimated Payable Levy Revenue Calendar Year</t>
  </si>
  <si>
    <t>2020-21</t>
  </si>
  <si>
    <t>2021-22</t>
  </si>
  <si>
    <t>Estimated LEA Payable Calendar Year</t>
  </si>
  <si>
    <t>School Year</t>
  </si>
  <si>
    <t>School Year Totals</t>
  </si>
  <si>
    <t>Spring Levy 52.62%</t>
  </si>
  <si>
    <t>Fall Levy 47.38%</t>
  </si>
  <si>
    <t>January-August LEA 72%</t>
  </si>
  <si>
    <t>September-December LEA 28%</t>
  </si>
  <si>
    <t>Total Estimated Local Funds (Levy + LEA)</t>
  </si>
  <si>
    <t>S.</t>
  </si>
  <si>
    <t>M.</t>
  </si>
  <si>
    <t>O.</t>
  </si>
  <si>
    <t>P.</t>
  </si>
  <si>
    <t>Q.</t>
  </si>
  <si>
    <t>R.</t>
  </si>
  <si>
    <t>T.</t>
  </si>
  <si>
    <t>V.</t>
  </si>
  <si>
    <t>00000</t>
  </si>
  <si>
    <t>State Total</t>
  </si>
  <si>
    <t>Input Alternate Voter Approved Levy:</t>
  </si>
  <si>
    <t>Input alternate Assessed Value:</t>
  </si>
  <si>
    <t>Enter any revised data into colored cells (Voter Approved Levy, Enrollment or Assessed Value)</t>
  </si>
  <si>
    <t>Notes for use:</t>
  </si>
  <si>
    <t>&lt;---------Select District with dropdown here</t>
  </si>
  <si>
    <t>X.</t>
  </si>
  <si>
    <t>Input alternate enrollment transfer:</t>
  </si>
  <si>
    <t>High / Non-high enrollment Transfer &amp; Innovative Academy</t>
  </si>
  <si>
    <t>Enrollment Growth</t>
  </si>
  <si>
    <t>Transfers in/out by year</t>
  </si>
  <si>
    <t>Grow Enroll</t>
  </si>
  <si>
    <t>non-high district?</t>
  </si>
  <si>
    <t>Transfer Out</t>
  </si>
  <si>
    <t>Transfer In</t>
  </si>
  <si>
    <t>Total
SY 2020-21</t>
  </si>
  <si>
    <t>State Summary</t>
  </si>
  <si>
    <t>YES</t>
  </si>
  <si>
    <t>Washtucna School District</t>
  </si>
  <si>
    <t>No</t>
  </si>
  <si>
    <t>Benge School District</t>
  </si>
  <si>
    <t>Yes</t>
  </si>
  <si>
    <t>Othello School District</t>
  </si>
  <si>
    <t>Lind School District</t>
  </si>
  <si>
    <t>Ritzville School District</t>
  </si>
  <si>
    <t>Clarkston School District</t>
  </si>
  <si>
    <t>Asotin-Anatone School District</t>
  </si>
  <si>
    <t>Kennewick School District</t>
  </si>
  <si>
    <t>Paterson School District</t>
  </si>
  <si>
    <t>Kiona-Benton City School District</t>
  </si>
  <si>
    <t>Finley School District</t>
  </si>
  <si>
    <t>Prosser School District</t>
  </si>
  <si>
    <t>Richland School District</t>
  </si>
  <si>
    <t>Manson School District</t>
  </si>
  <si>
    <t>Stehekin School District</t>
  </si>
  <si>
    <t>Entiat School District</t>
  </si>
  <si>
    <t>Lake Chelan School District</t>
  </si>
  <si>
    <t>CASHMERE SCHOOL DISTRICT</t>
  </si>
  <si>
    <t>Cascade School District</t>
  </si>
  <si>
    <t>Wenatchee School District</t>
  </si>
  <si>
    <t>Port Angeles School District</t>
  </si>
  <si>
    <t>Crescent School District</t>
  </si>
  <si>
    <t>Sequim School District</t>
  </si>
  <si>
    <t>Cape Flattery School District</t>
  </si>
  <si>
    <t>Quillayute Valley School District</t>
  </si>
  <si>
    <t>05903</t>
  </si>
  <si>
    <t>Quileute Tribal School District</t>
  </si>
  <si>
    <t>Vancouver School District</t>
  </si>
  <si>
    <t>Hockinson School District</t>
  </si>
  <si>
    <t>Green Mountain School District</t>
  </si>
  <si>
    <t>Washougal School District</t>
  </si>
  <si>
    <t>Evergreen School District (Clark)</t>
  </si>
  <si>
    <t>Camas School District</t>
  </si>
  <si>
    <t>Battle Ground School District</t>
  </si>
  <si>
    <t>Ridgefield School District</t>
  </si>
  <si>
    <t>Dayton School District</t>
  </si>
  <si>
    <t>Starbuck School District</t>
  </si>
  <si>
    <t>Longview School District</t>
  </si>
  <si>
    <t>Toutle Lake School District</t>
  </si>
  <si>
    <t>Castle Rock School District</t>
  </si>
  <si>
    <t>Kalama School District</t>
  </si>
  <si>
    <t>Woodland School District</t>
  </si>
  <si>
    <t>Kelso School District</t>
  </si>
  <si>
    <t>Orondo School District</t>
  </si>
  <si>
    <t>Bridgeport School District</t>
  </si>
  <si>
    <t>Palisades School District</t>
  </si>
  <si>
    <t>Eastmont School District</t>
  </si>
  <si>
    <t>Mansfield School District</t>
  </si>
  <si>
    <t>Waterville School District</t>
  </si>
  <si>
    <t>Keller School District</t>
  </si>
  <si>
    <t>Curlew School District</t>
  </si>
  <si>
    <t>Orient School District</t>
  </si>
  <si>
    <t>Inchelium School District</t>
  </si>
  <si>
    <t>Republic School District</t>
  </si>
  <si>
    <t>Pasco School District</t>
  </si>
  <si>
    <t>North Franklin School District</t>
  </si>
  <si>
    <t>Star School District No. 054</t>
  </si>
  <si>
    <t>Kahlotus School District</t>
  </si>
  <si>
    <t>Pomeroy School District</t>
  </si>
  <si>
    <t>Wahluke School District</t>
  </si>
  <si>
    <t>Quincy School District</t>
  </si>
  <si>
    <t>Warden School District</t>
  </si>
  <si>
    <t>Coulee-Hartline School District</t>
  </si>
  <si>
    <t>Soap Lake School District</t>
  </si>
  <si>
    <t>Royal School District</t>
  </si>
  <si>
    <t>Moses Lake School District</t>
  </si>
  <si>
    <t>Ephrata School District</t>
  </si>
  <si>
    <t>Wilson Creek School District</t>
  </si>
  <si>
    <t>Grand Coulee Dam School District</t>
  </si>
  <si>
    <t>Aberdeen School District</t>
  </si>
  <si>
    <t>Hoquiam School District</t>
  </si>
  <si>
    <t>North Beach School District</t>
  </si>
  <si>
    <t>McCleary School District</t>
  </si>
  <si>
    <t>Montesano School District</t>
  </si>
  <si>
    <t>Elma School District</t>
  </si>
  <si>
    <t>Taholah School District</t>
  </si>
  <si>
    <t>Lake Quinault School District</t>
  </si>
  <si>
    <t>Cosmopolis School District</t>
  </si>
  <si>
    <t>Satsop School District</t>
  </si>
  <si>
    <t>Wishkah Valley School District</t>
  </si>
  <si>
    <t>Ocosta School District</t>
  </si>
  <si>
    <t>Oakville School District</t>
  </si>
  <si>
    <t>Oak Harbor School District</t>
  </si>
  <si>
    <t>Coupeville School District</t>
  </si>
  <si>
    <t>South Whidbey School District</t>
  </si>
  <si>
    <t>Queets-Clearwater School District</t>
  </si>
  <si>
    <t>Brinnon School District</t>
  </si>
  <si>
    <t>Quilcene School District</t>
  </si>
  <si>
    <t>Chimacum School District</t>
  </si>
  <si>
    <t>Port Townsend School District</t>
  </si>
  <si>
    <t>Seattle Public Schools</t>
  </si>
  <si>
    <t>Federal Way School District</t>
  </si>
  <si>
    <t>Enumclaw School District</t>
  </si>
  <si>
    <t>Mercer Island School District</t>
  </si>
  <si>
    <t>Highline School District</t>
  </si>
  <si>
    <t>Vashon Island School District</t>
  </si>
  <si>
    <t>Renton School District</t>
  </si>
  <si>
    <t>Skykomish School District</t>
  </si>
  <si>
    <t>Bellevue School District</t>
  </si>
  <si>
    <t>Tukwila School District</t>
  </si>
  <si>
    <t>Riverview School District</t>
  </si>
  <si>
    <t>Auburn School District</t>
  </si>
  <si>
    <t>Tahoma School District</t>
  </si>
  <si>
    <t>Snoqualmie Valley School District</t>
  </si>
  <si>
    <t>Issaquah School District</t>
  </si>
  <si>
    <t>Shoreline School District</t>
  </si>
  <si>
    <t>Lake Washington School District</t>
  </si>
  <si>
    <t>Kent School District</t>
  </si>
  <si>
    <t>Northshore School District</t>
  </si>
  <si>
    <t>17903</t>
  </si>
  <si>
    <t>Muckleshoot Indian Tribe</t>
  </si>
  <si>
    <t>Bremerton School District</t>
  </si>
  <si>
    <t>Bainbridge Island School District</t>
  </si>
  <si>
    <t>North Kitsap School District</t>
  </si>
  <si>
    <t>Central Kitsap School District</t>
  </si>
  <si>
    <t>South Kitsap School District</t>
  </si>
  <si>
    <t>18902</t>
  </si>
  <si>
    <t>Suquamish Tribal Education Department</t>
  </si>
  <si>
    <t>Damman School District</t>
  </si>
  <si>
    <t>Easton School District</t>
  </si>
  <si>
    <t>Thorp School District</t>
  </si>
  <si>
    <t>Ellensburg School District</t>
  </si>
  <si>
    <t>Kittitas School District</t>
  </si>
  <si>
    <t>Cle Elum-Roslyn School District</t>
  </si>
  <si>
    <t>Wishram School District</t>
  </si>
  <si>
    <t>Bickleton School District</t>
  </si>
  <si>
    <t>Centerville School District</t>
  </si>
  <si>
    <t>Trout Lake School District</t>
  </si>
  <si>
    <t>Glenwood School District</t>
  </si>
  <si>
    <t>Klickitat School District</t>
  </si>
  <si>
    <t>Roosevelt School District</t>
  </si>
  <si>
    <t>Goldendale School District</t>
  </si>
  <si>
    <t>White Salmon Valley School District</t>
  </si>
  <si>
    <t>Lyle School District</t>
  </si>
  <si>
    <t>Napavine School District</t>
  </si>
  <si>
    <t>Evaline School District</t>
  </si>
  <si>
    <t>Mossyrock School District</t>
  </si>
  <si>
    <t>Morton School District</t>
  </si>
  <si>
    <t>Adna School District</t>
  </si>
  <si>
    <t>Winlock School District</t>
  </si>
  <si>
    <t>Boistfort School District</t>
  </si>
  <si>
    <t>Toledo School District</t>
  </si>
  <si>
    <t>Onalaska School District</t>
  </si>
  <si>
    <t>Pe Ell School District</t>
  </si>
  <si>
    <t>Chehalis School District</t>
  </si>
  <si>
    <t>White Pass School District</t>
  </si>
  <si>
    <t>Centralia School District</t>
  </si>
  <si>
    <t>Sprague School District</t>
  </si>
  <si>
    <t>Reardan-Edwall School District</t>
  </si>
  <si>
    <t>Almira School District</t>
  </si>
  <si>
    <t>Creston School District</t>
  </si>
  <si>
    <t>Odessa School District</t>
  </si>
  <si>
    <t>Wilbur School District</t>
  </si>
  <si>
    <t>Harrington School District</t>
  </si>
  <si>
    <t>Davenport School District</t>
  </si>
  <si>
    <t>Southside School District</t>
  </si>
  <si>
    <t>Grapeview School District</t>
  </si>
  <si>
    <t>Shelton School District</t>
  </si>
  <si>
    <t>Mary M Knight School District</t>
  </si>
  <si>
    <t>Pioneer School District</t>
  </si>
  <si>
    <t>North Mason School District</t>
  </si>
  <si>
    <t>Hood Canal School District</t>
  </si>
  <si>
    <t>Omak School District</t>
  </si>
  <si>
    <t>Okanogan School District</t>
  </si>
  <si>
    <t>Brewster School District</t>
  </si>
  <si>
    <t>Pateros School District</t>
  </si>
  <si>
    <t>Methow Valley School District</t>
  </si>
  <si>
    <t>Tonasket School District</t>
  </si>
  <si>
    <t>Oroville School District</t>
  </si>
  <si>
    <t>Ocean Beach School District</t>
  </si>
  <si>
    <t>Raymond School District</t>
  </si>
  <si>
    <t>South Bend School District</t>
  </si>
  <si>
    <t>Naselle-Grays River Valley School District</t>
  </si>
  <si>
    <t>Willapa Valley School District</t>
  </si>
  <si>
    <t>North River School District</t>
  </si>
  <si>
    <t>Newport School District</t>
  </si>
  <si>
    <t>Cusick School District</t>
  </si>
  <si>
    <t>Selkirk School District</t>
  </si>
  <si>
    <t>Steilacoom Hist. School District</t>
  </si>
  <si>
    <t>Puyallup School District</t>
  </si>
  <si>
    <t>Tacoma School District</t>
  </si>
  <si>
    <t>Carbonado School District</t>
  </si>
  <si>
    <t>University Place School District</t>
  </si>
  <si>
    <t>Sumner School District</t>
  </si>
  <si>
    <t>Dieringer School District</t>
  </si>
  <si>
    <t>Orting School District</t>
  </si>
  <si>
    <t>Clover Park School District</t>
  </si>
  <si>
    <t>Peninsula School District</t>
  </si>
  <si>
    <t>Franklin Pierce School District</t>
  </si>
  <si>
    <t>Bethel School District</t>
  </si>
  <si>
    <t>Eatonville School District</t>
  </si>
  <si>
    <t>White River School District</t>
  </si>
  <si>
    <t>Fife School District</t>
  </si>
  <si>
    <t>Shaw Island School District</t>
  </si>
  <si>
    <t>Orcas Island School District</t>
  </si>
  <si>
    <t>Lopez School District</t>
  </si>
  <si>
    <t>San Juan Island School District</t>
  </si>
  <si>
    <t>Concrete School District</t>
  </si>
  <si>
    <t>Burlington-Edison School District</t>
  </si>
  <si>
    <t>Sedro-Woolley School District</t>
  </si>
  <si>
    <t>Anacortes School District</t>
  </si>
  <si>
    <t>La Conner School District</t>
  </si>
  <si>
    <t>Conway School District</t>
  </si>
  <si>
    <t>Mount Vernon School District</t>
  </si>
  <si>
    <t>Skamania School District</t>
  </si>
  <si>
    <t>Mount Pleasant School District</t>
  </si>
  <si>
    <t>Mill A School District</t>
  </si>
  <si>
    <t>Stevenson-Carson School District</t>
  </si>
  <si>
    <t>Everett School District</t>
  </si>
  <si>
    <t>Lake Stevens School District</t>
  </si>
  <si>
    <t>Mukilteo School District</t>
  </si>
  <si>
    <t>Edmonds School District</t>
  </si>
  <si>
    <t>Arlington School District</t>
  </si>
  <si>
    <t>Marysville School District</t>
  </si>
  <si>
    <t>Index School District</t>
  </si>
  <si>
    <t>Monroe School District</t>
  </si>
  <si>
    <t>Snohomish School District</t>
  </si>
  <si>
    <t>Lakewood School District</t>
  </si>
  <si>
    <t>Sultan School District</t>
  </si>
  <si>
    <t>Darrington School District</t>
  </si>
  <si>
    <t>Granite Falls School District</t>
  </si>
  <si>
    <t>Stanwood-Camano School District</t>
  </si>
  <si>
    <t>Spokane School District</t>
  </si>
  <si>
    <t>Orchard Prairie School District</t>
  </si>
  <si>
    <t>Great Northern School District</t>
  </si>
  <si>
    <t>Nine Mile Falls School District</t>
  </si>
  <si>
    <t>Medical Lake School District</t>
  </si>
  <si>
    <t>Mead School District</t>
  </si>
  <si>
    <t>Central Valley School District</t>
  </si>
  <si>
    <t>Freeman School District</t>
  </si>
  <si>
    <t>Cheney School District</t>
  </si>
  <si>
    <t>East Valley School District (Spokane)</t>
  </si>
  <si>
    <t>Liberty School District</t>
  </si>
  <si>
    <t>West Valley School District (Spokane)</t>
  </si>
  <si>
    <t>Deer Park School District</t>
  </si>
  <si>
    <t>Riverside School District</t>
  </si>
  <si>
    <t>Onion Creek School District</t>
  </si>
  <si>
    <t>Chewelah School District</t>
  </si>
  <si>
    <t>Wellpinit School District</t>
  </si>
  <si>
    <t>Valley School District</t>
  </si>
  <si>
    <t>Colville School District</t>
  </si>
  <si>
    <t>Loon Lake School District</t>
  </si>
  <si>
    <t>Summit Valley School District</t>
  </si>
  <si>
    <t>Evergreen School District (Stevens)</t>
  </si>
  <si>
    <t>Columbia (Stevens) School District</t>
  </si>
  <si>
    <t>Mary Walker School District</t>
  </si>
  <si>
    <t>Northport School District</t>
  </si>
  <si>
    <t>Kettle Falls School District</t>
  </si>
  <si>
    <t>Yelm School District</t>
  </si>
  <si>
    <t>North Thurston Public Schools</t>
  </si>
  <si>
    <t>Tumwater School District</t>
  </si>
  <si>
    <t>Olympia School District</t>
  </si>
  <si>
    <t>Rainier School District</t>
  </si>
  <si>
    <t>Griffin School District</t>
  </si>
  <si>
    <t>Rochester School District</t>
  </si>
  <si>
    <t>Tenino School District</t>
  </si>
  <si>
    <t>34901</t>
  </si>
  <si>
    <t>WA HE LUT Indian School Agency</t>
  </si>
  <si>
    <t>Wahkiakum School District</t>
  </si>
  <si>
    <t>Dixie School District</t>
  </si>
  <si>
    <t>Walla Walla Public Schools</t>
  </si>
  <si>
    <t>College Place School District</t>
  </si>
  <si>
    <t>Touchet School District</t>
  </si>
  <si>
    <t>Columbia (Walla Walla) School District</t>
  </si>
  <si>
    <t>Waitsburg School District</t>
  </si>
  <si>
    <t>Prescott School District</t>
  </si>
  <si>
    <t>Bellingham School District</t>
  </si>
  <si>
    <t>Ferndale School District</t>
  </si>
  <si>
    <t>Blaine School District</t>
  </si>
  <si>
    <t>Lynden School District</t>
  </si>
  <si>
    <t>Meridian School District</t>
  </si>
  <si>
    <t>Nooksack Valley School District</t>
  </si>
  <si>
    <t>Mount Baker School District</t>
  </si>
  <si>
    <t>37903</t>
  </si>
  <si>
    <t>Lummi Tribal Agency</t>
  </si>
  <si>
    <t>Lamont School District</t>
  </si>
  <si>
    <t>Tekoa School District</t>
  </si>
  <si>
    <t>Pullman School District</t>
  </si>
  <si>
    <t>Colfax School District</t>
  </si>
  <si>
    <t>Palouse School District</t>
  </si>
  <si>
    <t>Garfield School District</t>
  </si>
  <si>
    <t>Steptoe School District</t>
  </si>
  <si>
    <t>Colton School District</t>
  </si>
  <si>
    <t>Endicott School District</t>
  </si>
  <si>
    <t>Rosalia School District</t>
  </si>
  <si>
    <t>St. John School District</t>
  </si>
  <si>
    <t>Oakesdale School District</t>
  </si>
  <si>
    <t>Union Gap School District</t>
  </si>
  <si>
    <t>Naches Valley School District</t>
  </si>
  <si>
    <t>Yakima School District</t>
  </si>
  <si>
    <t>East Valley School District (Yakima)</t>
  </si>
  <si>
    <t>Selah School District</t>
  </si>
  <si>
    <t>Mabton School District</t>
  </si>
  <si>
    <t>Grandview School District</t>
  </si>
  <si>
    <t>Sunnyside School District</t>
  </si>
  <si>
    <t>Toppenish School District</t>
  </si>
  <si>
    <t>Highland School District</t>
  </si>
  <si>
    <t>Granger School District</t>
  </si>
  <si>
    <t>Zillah School District</t>
  </si>
  <si>
    <t>Wapato School District</t>
  </si>
  <si>
    <t>West Valley School District (Yakima)</t>
  </si>
  <si>
    <t>Mount Adams School District</t>
  </si>
  <si>
    <t>TUKWILA</t>
  </si>
  <si>
    <t>La Center School District</t>
  </si>
  <si>
    <t>LaCrosse School District</t>
  </si>
  <si>
    <t>STATE SUMMARY</t>
  </si>
  <si>
    <t>CY 2018 AV for CY 2019 Levy</t>
  </si>
  <si>
    <t>CY 2022 AV for CY 2023 Levy (Proj)</t>
  </si>
  <si>
    <t>27901</t>
  </si>
  <si>
    <t>2022-23</t>
  </si>
  <si>
    <t>Total
SY 2021-22</t>
  </si>
  <si>
    <t>SY 2021-22</t>
  </si>
  <si>
    <t>LEA Max Tax Rate</t>
  </si>
  <si>
    <t>39901</t>
  </si>
  <si>
    <t>Yakama Nation Tribal Compact</t>
  </si>
  <si>
    <t>SY 2020-21</t>
  </si>
  <si>
    <t>CY 2019 AV for CY 2020 Levy</t>
  </si>
  <si>
    <t>Total
SY 2022-23</t>
  </si>
  <si>
    <t>SY 2022-23</t>
  </si>
  <si>
    <t>CY 2023 AV for CY 2024 Levy (Proj)</t>
  </si>
  <si>
    <t>2023-24</t>
  </si>
  <si>
    <t>No Tribal Adj</t>
  </si>
  <si>
    <t>Assessed Valuations are only estimations and are adjustable for all years.</t>
  </si>
  <si>
    <t>2021 Fall Levy</t>
  </si>
  <si>
    <t>Sept-Dec 2021 Est LEA (28%)</t>
  </si>
  <si>
    <t>SY 2020-21 Enroll</t>
  </si>
  <si>
    <t>Total
SY 2023-24</t>
  </si>
  <si>
    <t>SY 2023-24</t>
  </si>
  <si>
    <t>CY 2020 AV for CY 2021 Levy</t>
  </si>
  <si>
    <t>CY 2024 AV for CY 2025 Levy (Proj)</t>
  </si>
  <si>
    <t>2024-25</t>
  </si>
  <si>
    <t>2021 Fall only 47.38%</t>
  </si>
  <si>
    <t>2021 September - December LEA only 28%</t>
  </si>
  <si>
    <t>Toppenish</t>
  </si>
  <si>
    <t>Puyallup</t>
  </si>
  <si>
    <t>Wa He Lut Indian</t>
  </si>
  <si>
    <t>North Thurston</t>
  </si>
  <si>
    <t>Quillayute Valley</t>
  </si>
  <si>
    <t>Muckleshoot</t>
  </si>
  <si>
    <t>Enumclaw</t>
  </si>
  <si>
    <t>Suquamish</t>
  </si>
  <si>
    <t>North Kitsap</t>
  </si>
  <si>
    <t>Lummi</t>
  </si>
  <si>
    <t>Ferndale</t>
  </si>
  <si>
    <t>Yakama Nation</t>
  </si>
  <si>
    <t>Chief Leschi</t>
  </si>
  <si>
    <t>Quileute</t>
  </si>
  <si>
    <t>V.1</t>
  </si>
  <si>
    <t>Estimated LEA Eligible Calendar Year</t>
  </si>
  <si>
    <t>State Funded Tribal Compact Local Effort Assistance (LEA) - If Applicable</t>
  </si>
  <si>
    <t>Total
SY 2019-20</t>
  </si>
  <si>
    <t>Tribal Adj</t>
  </si>
  <si>
    <t>G.1.a</t>
  </si>
  <si>
    <t>G.1.b</t>
  </si>
  <si>
    <t>Nespelem School District #14</t>
  </si>
  <si>
    <t>Chief Leschi Tribal Compact</t>
  </si>
  <si>
    <t>Greater of 19-20 or 20-21</t>
  </si>
  <si>
    <t>Voter Approved Levy are actual amounts for each year, if the value is zero there isn't an approval levy as of August 2021 elections</t>
  </si>
  <si>
    <t>Enrollment 2020-21/ Out years includes caseload forecast</t>
  </si>
  <si>
    <t>Enrollment 2019-20</t>
  </si>
  <si>
    <t>E.1.</t>
  </si>
  <si>
    <t>E.2.</t>
  </si>
  <si>
    <t>CPI for Levy as of August 2021</t>
  </si>
  <si>
    <t>Input Alternate CPI for Levy:</t>
  </si>
  <si>
    <t>Input Alternate CPI for LEA:</t>
  </si>
  <si>
    <t>ESSB 5251 Taxes and Revenue</t>
  </si>
  <si>
    <t>Section 22 in the budget bill above, amended in the 2021 legislative session, defines CPI inflation for Levy as the most recent 12-month period as of September 25th of the year before taxes are payable.  LEA CPI rates are based on calendar year and are not yet final for 2022.  CPI rates in model for out years are based on 2021 calendar year estimates. Out year CPI rates and 2022 LEA CPI rate are adjustable using row 24 and row 26.</t>
  </si>
  <si>
    <t>Anticipated Month of Ballot</t>
  </si>
  <si>
    <t xml:space="preserve">Select Here </t>
  </si>
  <si>
    <t>Anticipated Year of Ballot</t>
  </si>
  <si>
    <t>Primary Contact Name and Email</t>
  </si>
  <si>
    <t>name</t>
  </si>
  <si>
    <t>e-mail</t>
  </si>
  <si>
    <t>Districts are to fill out the green highlighted cells before printing and obtaining approver's signature.</t>
  </si>
  <si>
    <t>Part I.  Basic Education Assurances</t>
  </si>
  <si>
    <t>Will your district comply with WAC chapter 392-127 (46:1,000 compliance) using only state funds?</t>
  </si>
  <si>
    <t>Yes or No</t>
  </si>
  <si>
    <t xml:space="preserve">Will your district provide 180 days of instruction or obtain a waiver from SBE on an alternative calendar? </t>
  </si>
  <si>
    <t>Part II. Narrative of Proposed Levy Expenditure Plan*</t>
  </si>
  <si>
    <t>*OSPI approval of this plan does not constitute a legal opinion or approval of your official ballot language.</t>
  </si>
  <si>
    <t>Part III.  Enrichment Levy Authority</t>
  </si>
  <si>
    <t>Your maximum allowable levy is limited by which of the following?</t>
  </si>
  <si>
    <t>$2.50/$1,000AV</t>
  </si>
  <si>
    <t>Part IV.  Enrichment Levy Revenues and Expenditures</t>
  </si>
  <si>
    <t>Current Year</t>
  </si>
  <si>
    <t>Future Anticipated Collections</t>
  </si>
  <si>
    <t>Estimated Per Pupil Levy or Rate per $1,000</t>
  </si>
  <si>
    <t>Estimated Enrichment Levy Collections</t>
  </si>
  <si>
    <t>Estimated School Year Collection</t>
  </si>
  <si>
    <t>Estimated Expenditure Program</t>
  </si>
  <si>
    <t>Regular Instruction - 00</t>
  </si>
  <si>
    <t>Special Education Instruction - 20</t>
  </si>
  <si>
    <t xml:space="preserve">Vocational Education - 30 </t>
  </si>
  <si>
    <t>Skill Center Instruction - 40</t>
  </si>
  <si>
    <t>Compensatory Education - 50/60</t>
  </si>
  <si>
    <t>Other Instructional Programs - 70</t>
  </si>
  <si>
    <t>Community Services - 80</t>
  </si>
  <si>
    <t>Support Services - 90</t>
  </si>
  <si>
    <t>Totals By Program</t>
  </si>
  <si>
    <t>And</t>
  </si>
  <si>
    <t>Estimated Expenditures by Object</t>
  </si>
  <si>
    <t>Salaries - Certified Employees - 02</t>
  </si>
  <si>
    <t>Salaries - Classified Employees - 03</t>
  </si>
  <si>
    <t>Benefits and Payroll Taxes - 04</t>
  </si>
  <si>
    <t>Supplies, Instructional Resources and Non-capitalized items - 05</t>
  </si>
  <si>
    <t>Purchased Services - 07</t>
  </si>
  <si>
    <t>Travel - 08</t>
  </si>
  <si>
    <t>Capital Outlay - 09</t>
  </si>
  <si>
    <t>Totals By Object</t>
  </si>
  <si>
    <t>Variance Must Be Zero</t>
  </si>
  <si>
    <t>Variance to School Year Collection</t>
  </si>
  <si>
    <t>Part V. Certification / Signature</t>
  </si>
  <si>
    <t>I attest that all is true and correct.</t>
  </si>
  <si>
    <t>Printed Name</t>
  </si>
  <si>
    <t>Signature</t>
  </si>
  <si>
    <t xml:space="preserve">Superintendent </t>
  </si>
  <si>
    <t>Date</t>
  </si>
  <si>
    <t>Part VI. OSPI Decision</t>
  </si>
  <si>
    <t>Approved</t>
  </si>
  <si>
    <t>Revision Requested</t>
  </si>
  <si>
    <t>Nespelem School District</t>
  </si>
  <si>
    <t>District Name:</t>
  </si>
  <si>
    <t>January</t>
  </si>
  <si>
    <t>Per Pupil</t>
  </si>
  <si>
    <t>February</t>
  </si>
  <si>
    <t>March</t>
  </si>
  <si>
    <t>2025-26</t>
  </si>
  <si>
    <t>April</t>
  </si>
  <si>
    <t>2026-27</t>
  </si>
  <si>
    <t>May</t>
  </si>
  <si>
    <t>2027-28</t>
  </si>
  <si>
    <t>June</t>
  </si>
  <si>
    <t>2028-29</t>
  </si>
  <si>
    <t>July</t>
  </si>
  <si>
    <t>2029-30</t>
  </si>
  <si>
    <t>August</t>
  </si>
  <si>
    <t>2030-31</t>
  </si>
  <si>
    <t>September</t>
  </si>
  <si>
    <t>2031-32</t>
  </si>
  <si>
    <t>October</t>
  </si>
  <si>
    <t>November</t>
  </si>
  <si>
    <t>December</t>
  </si>
  <si>
    <t>per pupil or $2.50 per $1000 AV</t>
  </si>
  <si>
    <t>Total</t>
  </si>
  <si>
    <t>per pupil</t>
  </si>
  <si>
    <t>CY 2025 AV for CY 2026 Levy (Proj)</t>
  </si>
  <si>
    <t>SY 2024-25</t>
  </si>
  <si>
    <t>Total
SY 2024-25</t>
  </si>
  <si>
    <t>Greater of 19-20 or 21-22</t>
  </si>
  <si>
    <r>
      <t xml:space="preserve">Estimated Enrichment Levy </t>
    </r>
    <r>
      <rPr>
        <b/>
        <sz val="11"/>
        <rFont val="Segoe UI"/>
        <family val="2"/>
      </rPr>
      <t>Authority</t>
    </r>
    <r>
      <rPr>
        <sz val="11"/>
        <color theme="1"/>
        <rFont val="Segoe UI"/>
        <family val="2"/>
      </rPr>
      <t xml:space="preserve"> of first collection Year?</t>
    </r>
  </si>
  <si>
    <r>
      <t xml:space="preserve">Max Levy Per Tax Rate </t>
    </r>
    <r>
      <rPr>
        <sz val="11"/>
        <color theme="4"/>
        <rFont val="Segoe UI"/>
        <family val="2"/>
      </rPr>
      <t>(B * I / $1,000)</t>
    </r>
  </si>
  <si>
    <r>
      <t xml:space="preserve">Max Levy Per Pupil </t>
    </r>
    <r>
      <rPr>
        <sz val="11"/>
        <color theme="4"/>
        <rFont val="Segoe UI"/>
        <family val="2"/>
      </rPr>
      <t>(J * A)</t>
    </r>
  </si>
  <si>
    <r>
      <t xml:space="preserve">Maximum Levy: Lesser of Pupil </t>
    </r>
    <r>
      <rPr>
        <sz val="11"/>
        <color theme="4"/>
        <rFont val="Segoe UI"/>
        <family val="2"/>
      </rPr>
      <t>(L)</t>
    </r>
    <r>
      <rPr>
        <sz val="11"/>
        <color theme="1"/>
        <rFont val="Segoe UI"/>
        <family val="2"/>
      </rPr>
      <t xml:space="preserve"> or Tax Rate </t>
    </r>
    <r>
      <rPr>
        <sz val="11"/>
        <color theme="4"/>
        <rFont val="Segoe UI"/>
        <family val="2"/>
      </rPr>
      <t>(K)</t>
    </r>
  </si>
  <si>
    <r>
      <t xml:space="preserve">Rollback </t>
    </r>
    <r>
      <rPr>
        <sz val="11"/>
        <color theme="4"/>
        <rFont val="Segoe UI"/>
        <family val="2"/>
      </rPr>
      <t>If (R &gt; M, R - M)</t>
    </r>
  </si>
  <si>
    <r>
      <t xml:space="preserve">Max LEA per Pupil </t>
    </r>
    <r>
      <rPr>
        <sz val="11"/>
        <color theme="4"/>
        <rFont val="Segoe UI"/>
        <family val="2"/>
      </rPr>
      <t>(C - P)</t>
    </r>
  </si>
  <si>
    <r>
      <t xml:space="preserve">Voter Approved Levy </t>
    </r>
    <r>
      <rPr>
        <sz val="11"/>
        <color theme="4"/>
        <rFont val="Segoe UI"/>
        <family val="2"/>
      </rPr>
      <t xml:space="preserve">(F) </t>
    </r>
  </si>
  <si>
    <r>
      <t xml:space="preserve">Voter Approved Levy Rate </t>
    </r>
    <r>
      <rPr>
        <sz val="11"/>
        <color theme="4"/>
        <rFont val="Segoe UI"/>
        <family val="2"/>
      </rPr>
      <t>(R / F * $1,000)</t>
    </r>
  </si>
  <si>
    <r>
      <t xml:space="preserve">Estimated Maximum LEA </t>
    </r>
    <r>
      <rPr>
        <sz val="11"/>
        <color theme="4"/>
        <rFont val="Segoe UI"/>
        <family val="2"/>
      </rPr>
      <t>(Q * J)</t>
    </r>
  </si>
  <si>
    <r>
      <t xml:space="preserve">Estimated Max Payable LEA </t>
    </r>
    <r>
      <rPr>
        <sz val="11"/>
        <color theme="4"/>
        <rFont val="Segoe UI"/>
        <family val="2"/>
      </rPr>
      <t>(T * (Min(S,D)/D))</t>
    </r>
  </si>
  <si>
    <t xml:space="preserve">Completed forms can be returned to </t>
  </si>
  <si>
    <t>PreBallotApprovals@k12.wa.us.</t>
  </si>
  <si>
    <t>Purpose of Enrichment Levy Pre-Ballot Approval Form:</t>
  </si>
  <si>
    <t>E2SSB 6362 Section 304 (1):</t>
  </si>
  <si>
    <t>"As required by RCW 84.52.053 (4), before a school district may submit an enrichment levy under RCW 84.52.053 to the voters, it must have received approval from the office of the superintendent of public instruction of an expenditure plan for the district's enrichment levy and other local revenues as defined in RCW 28A.150.276."</t>
  </si>
  <si>
    <t>Instructions</t>
  </si>
  <si>
    <t>Part I - Provide Basic Education Assurances</t>
  </si>
  <si>
    <t>Answer the two simple 'Yes' or 'No' questions that provide basic education assurances under Part I that are assumed to be applicable for the duration of the levy which you are submitting for approval.</t>
  </si>
  <si>
    <t>Part II - Provide Narrative of Proposed Expenditure Plan</t>
  </si>
  <si>
    <t>This is a free text box in which you explain at a high level how your district plans on spending the proceeds of your enrichment levy.</t>
  </si>
  <si>
    <t>Note: OSPI approval of your plan and the language contained in this narrative does NOT constitute a legal opinion or approval of your official ballot language.</t>
  </si>
  <si>
    <t>Part III - Provide Narrative of Proposed Expenditure Plan</t>
  </si>
  <si>
    <t>Part IV - Provide Estimate of Enrichment Levy Revenues and Expenditures</t>
  </si>
  <si>
    <t>Part V - Certification / Signature</t>
  </si>
  <si>
    <t>Ensure all green highlighlighted cells are completed before obtaining approver's signature.</t>
  </si>
  <si>
    <t>District Superintendent must sign and date (electronic signature acceptable) submission.</t>
  </si>
  <si>
    <t>Part VI - OSPI Decision</t>
  </si>
  <si>
    <t>OSPI will indicate either approval or that a revision of the plan has been requested within five working days.</t>
  </si>
  <si>
    <t>Note: OSPI approval will be issued electronically via email from either an EDS system or an individual.</t>
  </si>
  <si>
    <r>
      <t xml:space="preserve">Completed forms can be returned to </t>
    </r>
    <r>
      <rPr>
        <u/>
        <sz val="11"/>
        <color rgb="FFFF0000"/>
        <rFont val="Segoe UI"/>
        <family val="2"/>
      </rPr>
      <t>PreBallotApprovals@k12.wa.us.</t>
    </r>
  </si>
  <si>
    <r>
      <t xml:space="preserve">Note: </t>
    </r>
    <r>
      <rPr>
        <b/>
        <sz val="11"/>
        <color rgb="FFFF0000"/>
        <rFont val="Segoe UI"/>
        <family val="2"/>
      </rPr>
      <t>Levy Authority</t>
    </r>
    <r>
      <rPr>
        <sz val="11"/>
        <color rgb="FFFF0000"/>
        <rFont val="Segoe UI"/>
        <family val="2"/>
      </rPr>
      <t xml:space="preserve"> is defined as the LESSOR OF A) calendar year per pupil amount * enrollment or B) $2.50 / $1,000 * Assessed Values.  This is calculated in row "M" on the LevyCal sheet and will auto populate.</t>
    </r>
  </si>
  <si>
    <t xml:space="preserve">Estimated Per Pupil Levy or Rate per $1,000 in line 34.  </t>
  </si>
  <si>
    <t>Note: This is calculated in row "O" on the LevyCal sheet and will populate automatically or can be entered manually.</t>
  </si>
  <si>
    <t>&lt;----- Select district in "LevyCalc" Tab cell C3</t>
  </si>
  <si>
    <t>"LevyCalc" tab</t>
  </si>
  <si>
    <t>Tab Colors key:</t>
  </si>
  <si>
    <t>Drop Down</t>
  </si>
  <si>
    <t>Input</t>
  </si>
  <si>
    <t>Formula</t>
  </si>
  <si>
    <t>Anticipated Voter Approved Levy</t>
  </si>
  <si>
    <t>Rollback (row 35 - row 36)</t>
  </si>
  <si>
    <t>Line 64 will display any difference between estimated expenditures (line 51) and estimated school year collections (line 40).</t>
  </si>
  <si>
    <t>Notes: Linking program to object will not be required. However, the total on line 51 and line 61 must tie. Line 62 will show you in red if you have a variance been program or object expenditure detail.</t>
  </si>
  <si>
    <t>Enter estimated expenditures by object in lines 54 through 60. Sheet will total objects on line 61.</t>
  </si>
  <si>
    <t>Enter estimated expenditures by program in lines 43 through 50. Sheet will total programs on line 51.</t>
  </si>
  <si>
    <t>If voter approved levy amount is higher than the amount expected to collect, line 37 is for the rollback amount to show the amount that will not be collected. This is pulled from the VAL prior to calculating the school year collection amounts in row 40 as districts do not need to show estimated expenditure breakdown on this amount.</t>
  </si>
  <si>
    <t>Anticipated enrichment levy revenue by calendar year on line 36.  Tool will automatically convert these amounts into school year on line 40.</t>
  </si>
  <si>
    <t>Note: This is pulled from row "R" on the LevyCal sheet and will populate automatically or can be entered manually.</t>
  </si>
  <si>
    <t xml:space="preserve">Amount of Levy per calendar year going to voter for and needing advance approval on in line 35. Note, current calendar year is included for school year calculation only. </t>
  </si>
  <si>
    <t>Note: This is calculated in row "S" on the LevyCal sheet and will populate automatically or can be entered manually.</t>
  </si>
  <si>
    <t>The estimated Levy Authority of first collection year in line 27, both per pupil and total. This will be auto populated by the "LevyCalc" tab.</t>
  </si>
  <si>
    <t>The levy your district expected to be limited by in row 26 - per pupil or $2.50rate/$1,000AV. Will be auto populated by the "LevyCalc" tab.</t>
  </si>
  <si>
    <t>Complete the "LevyCalc" tab prior to the "Pre-Ballot Approval" tab and the pink cells will auto populate from worksheet.  Input the amount requesting pre-approval for in row 28 of the "LevyCalc" tab (alternate input for "F") and it will flow through the tool and into the "Pre-Ballot Approval" tab.</t>
  </si>
  <si>
    <t>Worksheet for Estimating 2022 through 2026 Levy Authority and LEA</t>
  </si>
  <si>
    <t>Aug Actual 2020-21</t>
  </si>
  <si>
    <t>Greater of 19-20 or 22-23</t>
  </si>
  <si>
    <t>CPI for LEA as of March 2022</t>
  </si>
  <si>
    <t>The budget bill in the link above, amended in the 2021 legislative session, allows districts to use either  2019-20 or 2020-21 enrollment, whichever is greater, for levy CY 2022 if all grades have the option of in-person for at least 40 hours of instruction per month. For purposes of state modeling, this tool uses the greater of, however districts can modify enrollment in cell C31 for CY 2022.</t>
  </si>
  <si>
    <t>CY 2021 AV for CY 2022 Levy</t>
  </si>
  <si>
    <t>CY 2026 AV for CY 2027 Levy (Proj)</t>
  </si>
  <si>
    <t>CY 2027 AV for CY 2028 Levy (Proj)</t>
  </si>
  <si>
    <t>SHB 1590 Enrollment Stabilization</t>
  </si>
  <si>
    <t>ESHB 1476 School Enrichment Levies</t>
  </si>
  <si>
    <t>The budget bill in the link above, amended in the 2022 legislative session, ammends ESHB 1476 to use the greater of 2019-20 or 2021-22 enrollment for CY 2023. The greater of enrollment of 2019-20 or 2020-21 and 2021-22 for levy CY 2022 and CY 2023 respectivly. For purposes of state modeling, this tool uses the greater of, however districts can modify enrollment in cell C31 for CY 2022 and D31 for CY 2023.</t>
  </si>
  <si>
    <t>G.1. and G.2. have been added for 2022 and 2023 calendar years so Levy calculations will chose the greater of 2019-20 or 2020-21 enrollment then apply the high/non-high enroll.</t>
  </si>
  <si>
    <t xml:space="preserve">Calendar 2022 is based on SY 2020-21 August AAFTE enrollment, Non-high / high transfers are pulled out on separate line (this also includes Innovative Academy).  Out years are increased according to caseload forecasted projections. </t>
  </si>
  <si>
    <t>G.2.a</t>
  </si>
  <si>
    <t>G.2.b</t>
  </si>
  <si>
    <r>
      <t xml:space="preserve">Total Enrollment From Above </t>
    </r>
    <r>
      <rPr>
        <sz val="11"/>
        <color theme="4"/>
        <rFont val="Segoe UI"/>
        <family val="2"/>
      </rPr>
      <t xml:space="preserve">(F + G.1.a) </t>
    </r>
    <r>
      <rPr>
        <sz val="11"/>
        <color rgb="FFFF0000"/>
        <rFont val="Segoe UI"/>
        <family val="2"/>
      </rPr>
      <t>(Max of G.1's 2022 &amp; 2023 only)</t>
    </r>
  </si>
  <si>
    <r>
      <t xml:space="preserve">Per Pupil Eligible for LEA </t>
    </r>
    <r>
      <rPr>
        <sz val="11"/>
        <color theme="4"/>
        <rFont val="Segoe UI"/>
        <family val="2"/>
      </rPr>
      <t>(I * D / $1,000) / G.1.a</t>
    </r>
    <r>
      <rPr>
        <sz val="11"/>
        <color theme="1"/>
        <rFont val="Segoe UI"/>
        <family val="2"/>
      </rPr>
      <t xml:space="preserve"> </t>
    </r>
    <r>
      <rPr>
        <sz val="11"/>
        <color rgb="FFFF0000"/>
        <rFont val="Segoe UI"/>
        <family val="2"/>
      </rPr>
      <t>(Max of G.1's 2022 &amp; 2023 only)</t>
    </r>
  </si>
  <si>
    <t>Q.1</t>
  </si>
  <si>
    <r>
      <t xml:space="preserve">Max LEA per Pupil </t>
    </r>
    <r>
      <rPr>
        <sz val="11"/>
        <color theme="4"/>
        <rFont val="Segoe UI"/>
        <family val="2"/>
      </rPr>
      <t>Max(P,C)</t>
    </r>
  </si>
  <si>
    <r>
      <t xml:space="preserve">Estimated Max Payable LEA </t>
    </r>
    <r>
      <rPr>
        <sz val="11"/>
        <color theme="4"/>
        <rFont val="Segoe UI"/>
        <family val="2"/>
      </rPr>
      <t xml:space="preserve">(Q.1 * G.2) </t>
    </r>
    <r>
      <rPr>
        <sz val="11"/>
        <color rgb="FFFF0000"/>
        <rFont val="Segoe UI"/>
        <family val="2"/>
      </rPr>
      <t>(Max of G.2's 2022 &amp; 2023 only)</t>
    </r>
  </si>
  <si>
    <t>***Tribal Compact Schools - select district to be used as base for per pupil calculation to estimate LEA funding (estimate begins with row 71)***</t>
  </si>
  <si>
    <t>Stabilization Funds</t>
  </si>
  <si>
    <r>
      <t xml:space="preserve">Per Pupil Eligible for LEA </t>
    </r>
    <r>
      <rPr>
        <sz val="11"/>
        <color theme="4"/>
        <rFont val="Segoe UI"/>
        <family val="2"/>
      </rPr>
      <t>(I * D / $1,000) / G.1.a</t>
    </r>
    <r>
      <rPr>
        <sz val="11"/>
        <color theme="1"/>
        <rFont val="Segoe UI"/>
        <family val="2"/>
      </rPr>
      <t xml:space="preserve"> </t>
    </r>
  </si>
  <si>
    <t>LEA without Stabilization</t>
  </si>
  <si>
    <t>2019-20 Transfers</t>
  </si>
  <si>
    <t>2020-21 Enroll w/Transfers</t>
  </si>
  <si>
    <t>School Year LEA Total including Stabilization</t>
  </si>
  <si>
    <t>**Stabilization seperated so school year LEA values would calculate correctly.</t>
  </si>
  <si>
    <t>**updated as of 9/12/22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</si>
</sst>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 numFmtId="168" formatCode="_(* #,##0.0_);_(* \(#,##0.0\);_(* &quot;-&quot;??_);_(@_)"/>
    <numFmt numFmtId="169" formatCode="mm/dd/yyyy"/>
  </numFmts>
  <fonts count="35" x14ac:knownFonts="1">
    <font>
      <sz val="11"/>
      <color theme="1"/>
      <name val="Calibri"/>
      <family val="2"/>
      <scheme val="minor"/>
    </font>
    <font>
      <sz val="11"/>
      <color theme="1"/>
      <name val="Calibri"/>
      <family val="2"/>
      <scheme val="minor"/>
    </font>
    <font>
      <sz val="11"/>
      <color theme="4" tint="0.59999389629810485"/>
      <name val="Calibri"/>
      <family val="2"/>
      <scheme val="minor"/>
    </font>
    <font>
      <b/>
      <sz val="11"/>
      <color theme="1"/>
      <name val="Calibri"/>
      <family val="2"/>
      <scheme val="minor"/>
    </font>
    <font>
      <b/>
      <sz val="11"/>
      <name val="Calibri"/>
      <family val="2"/>
      <scheme val="minor"/>
    </font>
    <font>
      <sz val="11"/>
      <color theme="1"/>
      <name val="Calibri"/>
      <family val="2"/>
    </font>
    <font>
      <sz val="11"/>
      <name val="Calibri"/>
      <family val="2"/>
      <scheme val="minor"/>
    </font>
    <font>
      <b/>
      <u/>
      <sz val="11"/>
      <color theme="1"/>
      <name val="Calibri"/>
      <family val="2"/>
    </font>
    <font>
      <b/>
      <sz val="11"/>
      <color theme="1"/>
      <name val="Calibri"/>
      <family val="2"/>
    </font>
    <font>
      <sz val="11"/>
      <name val="Calibri"/>
      <family val="2"/>
    </font>
    <font>
      <u/>
      <sz val="11"/>
      <color theme="10"/>
      <name val="Calibri"/>
      <family val="2"/>
      <scheme val="minor"/>
    </font>
    <font>
      <sz val="8"/>
      <name val="Calibri"/>
      <family val="2"/>
      <scheme val="minor"/>
    </font>
    <font>
      <sz val="8"/>
      <color theme="1"/>
      <name val="Calibri"/>
      <family val="2"/>
      <scheme val="minor"/>
    </font>
    <font>
      <sz val="9"/>
      <color theme="1"/>
      <name val="Segoe UI"/>
      <family val="2"/>
    </font>
    <font>
      <i/>
      <sz val="11"/>
      <color theme="1"/>
      <name val="Segoe UI"/>
      <family val="2"/>
    </font>
    <font>
      <sz val="11"/>
      <color theme="1"/>
      <name val="Segoe UI"/>
      <family val="2"/>
    </font>
    <font>
      <i/>
      <sz val="9"/>
      <color theme="1"/>
      <name val="Segoe UI"/>
      <family val="2"/>
    </font>
    <font>
      <b/>
      <u/>
      <sz val="11"/>
      <color theme="1"/>
      <name val="Segoe UI"/>
      <family val="2"/>
    </font>
    <font>
      <b/>
      <sz val="11"/>
      <name val="Segoe UI"/>
      <family val="2"/>
    </font>
    <font>
      <b/>
      <sz val="11"/>
      <color theme="1"/>
      <name val="Segoe UI"/>
      <family val="2"/>
    </font>
    <font>
      <sz val="8"/>
      <color theme="0" tint="-0.249977111117893"/>
      <name val="Segoe UI"/>
      <family val="2"/>
    </font>
    <font>
      <b/>
      <sz val="14"/>
      <name val="Segoe UI"/>
      <family val="2"/>
    </font>
    <font>
      <sz val="9"/>
      <color theme="0" tint="-0.249977111117893"/>
      <name val="Segoe UI"/>
      <family val="2"/>
    </font>
    <font>
      <b/>
      <sz val="14"/>
      <color theme="1"/>
      <name val="Segoe UI"/>
      <family val="2"/>
    </font>
    <font>
      <sz val="11"/>
      <color rgb="FFFF0000"/>
      <name val="Segoe UI"/>
      <family val="2"/>
    </font>
    <font>
      <sz val="11"/>
      <color theme="0"/>
      <name val="Segoe UI"/>
      <family val="2"/>
    </font>
    <font>
      <u/>
      <sz val="11"/>
      <color theme="10"/>
      <name val="Segoe UI"/>
      <family val="2"/>
    </font>
    <font>
      <b/>
      <i/>
      <sz val="11"/>
      <color theme="1"/>
      <name val="Segoe UI"/>
      <family val="2"/>
    </font>
    <font>
      <sz val="11"/>
      <color theme="4"/>
      <name val="Segoe UI"/>
      <family val="2"/>
    </font>
    <font>
      <b/>
      <sz val="12"/>
      <color theme="1"/>
      <name val="Segoe UI"/>
      <family val="2"/>
    </font>
    <font>
      <sz val="14"/>
      <color theme="1"/>
      <name val="Segoe UI"/>
      <family val="2"/>
    </font>
    <font>
      <b/>
      <sz val="18"/>
      <color theme="1"/>
      <name val="Segoe UI"/>
      <family val="2"/>
    </font>
    <font>
      <b/>
      <sz val="11"/>
      <color rgb="FFFF0000"/>
      <name val="Segoe UI"/>
      <family val="2"/>
    </font>
    <font>
      <u/>
      <sz val="11"/>
      <color rgb="FFFF0000"/>
      <name val="Segoe UI"/>
      <family val="2"/>
    </font>
    <font>
      <u/>
      <sz val="11"/>
      <color theme="1"/>
      <name val="Segoe UI"/>
      <family val="2"/>
    </font>
  </fonts>
  <fills count="13">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C00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1" fillId="0" borderId="0"/>
    <xf numFmtId="0" fontId="10" fillId="0" borderId="0" applyNumberFormat="0" applyFill="0" applyBorder="0" applyAlignment="0" applyProtection="0"/>
    <xf numFmtId="9" fontId="1" fillId="0" borderId="0" applyFont="0" applyFill="0" applyBorder="0" applyAlignment="0" applyProtection="0"/>
  </cellStyleXfs>
  <cellXfs count="205">
    <xf numFmtId="0" fontId="0" fillId="0" borderId="0" xfId="0"/>
    <xf numFmtId="43" fontId="0" fillId="0" borderId="0" xfId="1" applyFont="1"/>
    <xf numFmtId="164" fontId="0" fillId="0" borderId="0" xfId="1" applyNumberFormat="1" applyFont="1"/>
    <xf numFmtId="0" fontId="0" fillId="0" borderId="0" xfId="0" applyAlignment="1">
      <alignment wrapText="1"/>
    </xf>
    <xf numFmtId="0" fontId="2" fillId="0" borderId="0" xfId="0" applyFont="1"/>
    <xf numFmtId="43" fontId="0" fillId="0" borderId="0" xfId="1" applyNumberFormat="1" applyFont="1"/>
    <xf numFmtId="0" fontId="3" fillId="0" borderId="0" xfId="0" applyFont="1" applyAlignment="1">
      <alignment horizontal="center"/>
    </xf>
    <xf numFmtId="164" fontId="0" fillId="0" borderId="0" xfId="0" applyNumberFormat="1"/>
    <xf numFmtId="164" fontId="0" fillId="0" borderId="0" xfId="1" applyNumberFormat="1" applyFont="1" applyAlignment="1">
      <alignment wrapText="1"/>
    </xf>
    <xf numFmtId="0" fontId="5" fillId="0" borderId="0" xfId="3"/>
    <xf numFmtId="0" fontId="5" fillId="0" borderId="0" xfId="3" applyAlignment="1">
      <alignment horizontal="right"/>
    </xf>
    <xf numFmtId="0" fontId="5" fillId="0" borderId="0" xfId="3" applyAlignment="1">
      <alignment horizontal="center"/>
    </xf>
    <xf numFmtId="0" fontId="5" fillId="0" borderId="0" xfId="3" applyFill="1" applyAlignment="1">
      <alignment horizontal="center"/>
    </xf>
    <xf numFmtId="43" fontId="0" fillId="0" borderId="0" xfId="4" applyFont="1"/>
    <xf numFmtId="167" fontId="0" fillId="0" borderId="0" xfId="5" applyNumberFormat="1" applyFont="1"/>
    <xf numFmtId="167" fontId="0" fillId="0" borderId="0" xfId="5" applyNumberFormat="1" applyFont="1" applyFill="1"/>
    <xf numFmtId="0" fontId="6" fillId="0" borderId="0" xfId="3" applyFont="1" applyFill="1"/>
    <xf numFmtId="0" fontId="5" fillId="0" borderId="0" xfId="3" applyFill="1"/>
    <xf numFmtId="0" fontId="5" fillId="0" borderId="0" xfId="3" applyFill="1" applyAlignment="1"/>
    <xf numFmtId="0" fontId="4" fillId="0" borderId="1" xfId="3" applyFont="1" applyFill="1" applyBorder="1"/>
    <xf numFmtId="0" fontId="4" fillId="0" borderId="2" xfId="3" applyFont="1" applyFill="1" applyBorder="1"/>
    <xf numFmtId="0" fontId="7" fillId="0" borderId="0" xfId="3" applyFont="1"/>
    <xf numFmtId="0" fontId="7" fillId="0" borderId="0" xfId="3" applyFont="1" applyAlignment="1">
      <alignment horizontal="center"/>
    </xf>
    <xf numFmtId="0" fontId="7" fillId="0" borderId="0" xfId="3" applyFont="1" applyAlignment="1">
      <alignment horizontal="center" wrapText="1"/>
    </xf>
    <xf numFmtId="0" fontId="7" fillId="0" borderId="0" xfId="3" applyFont="1" applyFill="1" applyAlignment="1">
      <alignment horizontal="center" wrapText="1"/>
    </xf>
    <xf numFmtId="0" fontId="4" fillId="0" borderId="0" xfId="3" quotePrefix="1" applyFont="1" applyFill="1" applyBorder="1"/>
    <xf numFmtId="43" fontId="4" fillId="0" borderId="0" xfId="3" applyNumberFormat="1" applyFont="1" applyFill="1" applyBorder="1" applyAlignment="1">
      <alignment horizontal="center"/>
    </xf>
    <xf numFmtId="0" fontId="8" fillId="0" borderId="0" xfId="3" applyFont="1" applyAlignment="1">
      <alignment horizontal="center"/>
    </xf>
    <xf numFmtId="43" fontId="8" fillId="0" borderId="0" xfId="4" applyFont="1"/>
    <xf numFmtId="43" fontId="8" fillId="0" borderId="0" xfId="4" applyFont="1" applyFill="1"/>
    <xf numFmtId="0" fontId="6" fillId="0" borderId="0" xfId="3" applyNumberFormat="1" applyFont="1" applyFill="1"/>
    <xf numFmtId="43" fontId="5" fillId="0" borderId="0" xfId="3" applyNumberFormat="1" applyFill="1"/>
    <xf numFmtId="49" fontId="6" fillId="0" borderId="0" xfId="3" applyNumberFormat="1" applyFont="1" applyFill="1"/>
    <xf numFmtId="43" fontId="5" fillId="0" borderId="0" xfId="3" applyNumberFormat="1"/>
    <xf numFmtId="43" fontId="6" fillId="0" borderId="0" xfId="0" applyNumberFormat="1" applyFont="1" applyFill="1"/>
    <xf numFmtId="0" fontId="0" fillId="0" borderId="0" xfId="0" applyAlignment="1">
      <alignment horizontal="center"/>
    </xf>
    <xf numFmtId="0" fontId="0" fillId="0" borderId="0" xfId="0" applyAlignment="1">
      <alignment horizontal="left"/>
    </xf>
    <xf numFmtId="0" fontId="4" fillId="0" borderId="3" xfId="0" applyFont="1" applyFill="1" applyBorder="1" applyAlignment="1">
      <alignment horizontal="center" wrapText="1"/>
    </xf>
    <xf numFmtId="0" fontId="6" fillId="0" borderId="0" xfId="0" applyNumberFormat="1" applyFont="1" applyFill="1"/>
    <xf numFmtId="0" fontId="9" fillId="0" borderId="0" xfId="0" quotePrefix="1" applyFont="1" applyFill="1" applyBorder="1" applyAlignment="1">
      <alignment horizontal="left"/>
    </xf>
    <xf numFmtId="0" fontId="9" fillId="0" borderId="0" xfId="0" applyFont="1" applyBorder="1" applyAlignment="1">
      <alignment horizontal="left"/>
    </xf>
    <xf numFmtId="49" fontId="9" fillId="0" borderId="0" xfId="0" applyNumberFormat="1" applyFont="1" applyAlignment="1">
      <alignment horizontal="left"/>
    </xf>
    <xf numFmtId="0" fontId="6" fillId="0" borderId="0" xfId="0" applyFont="1" applyFill="1"/>
    <xf numFmtId="0" fontId="9" fillId="0" borderId="0" xfId="0" applyFont="1" applyAlignment="1">
      <alignment horizontal="left"/>
    </xf>
    <xf numFmtId="49" fontId="6" fillId="0" borderId="0" xfId="0" applyNumberFormat="1" applyFont="1" applyFill="1"/>
    <xf numFmtId="0" fontId="0" fillId="0" borderId="0" xfId="0" applyAlignment="1">
      <alignment horizontal="right"/>
    </xf>
    <xf numFmtId="0" fontId="0" fillId="0" borderId="0" xfId="0" applyFill="1" applyAlignment="1">
      <alignment horizontal="center"/>
    </xf>
    <xf numFmtId="0" fontId="7" fillId="0" borderId="0" xfId="0" applyFont="1" applyFill="1" applyAlignment="1">
      <alignment horizontal="center" wrapText="1"/>
    </xf>
    <xf numFmtId="0" fontId="5" fillId="0" borderId="0" xfId="3" applyFill="1" applyAlignment="1">
      <alignment horizontal="center"/>
    </xf>
    <xf numFmtId="43" fontId="0" fillId="0" borderId="0" xfId="0" applyNumberFormat="1" applyFill="1"/>
    <xf numFmtId="0" fontId="5" fillId="0" borderId="0" xfId="3" applyFill="1" applyAlignment="1">
      <alignment horizontal="center"/>
    </xf>
    <xf numFmtId="0" fontId="5" fillId="0" borderId="0" xfId="3" applyFill="1" applyAlignment="1">
      <alignment horizontal="center"/>
    </xf>
    <xf numFmtId="43" fontId="5" fillId="0" borderId="0" xfId="1" applyFont="1"/>
    <xf numFmtId="0" fontId="5" fillId="7" borderId="0" xfId="3" applyFill="1" applyAlignment="1"/>
    <xf numFmtId="0" fontId="7" fillId="7" borderId="0" xfId="0" applyFont="1" applyFill="1" applyAlignment="1">
      <alignment horizontal="center" wrapText="1"/>
    </xf>
    <xf numFmtId="0" fontId="5" fillId="8" borderId="0" xfId="3" applyFill="1" applyAlignment="1"/>
    <xf numFmtId="0" fontId="7" fillId="8" borderId="0" xfId="0" applyFont="1" applyFill="1" applyAlignment="1">
      <alignment horizontal="center" wrapText="1"/>
    </xf>
    <xf numFmtId="43" fontId="5" fillId="9" borderId="0" xfId="1" applyFont="1" applyFill="1"/>
    <xf numFmtId="0" fontId="4" fillId="0" borderId="0" xfId="0" applyFont="1"/>
    <xf numFmtId="0" fontId="0" fillId="10" borderId="0" xfId="0" applyFill="1" applyAlignment="1">
      <alignment horizontal="center"/>
    </xf>
    <xf numFmtId="0" fontId="12" fillId="0" borderId="0" xfId="0" applyFont="1"/>
    <xf numFmtId="0" fontId="5" fillId="0" borderId="0" xfId="3" applyFill="1" applyAlignment="1">
      <alignment horizontal="center"/>
    </xf>
    <xf numFmtId="167" fontId="0" fillId="7" borderId="0" xfId="5" applyNumberFormat="1" applyFont="1" applyFill="1"/>
    <xf numFmtId="0" fontId="13" fillId="0" borderId="0" xfId="0" applyFont="1" applyAlignment="1">
      <alignment horizontal="center"/>
    </xf>
    <xf numFmtId="0" fontId="14" fillId="0" borderId="0" xfId="0" applyFont="1"/>
    <xf numFmtId="0" fontId="15" fillId="0" borderId="0" xfId="0" applyFont="1"/>
    <xf numFmtId="169" fontId="15" fillId="3" borderId="0" xfId="0" applyNumberFormat="1" applyFont="1" applyFill="1" applyAlignment="1">
      <alignment horizontal="center"/>
    </xf>
    <xf numFmtId="1" fontId="15" fillId="3" borderId="4" xfId="0" applyNumberFormat="1" applyFont="1" applyFill="1" applyBorder="1" applyAlignment="1">
      <alignment horizontal="center"/>
    </xf>
    <xf numFmtId="0" fontId="16" fillId="0" borderId="0" xfId="0" applyFont="1" applyAlignment="1">
      <alignment horizontal="center" vertical="top"/>
    </xf>
    <xf numFmtId="0" fontId="17" fillId="0" borderId="0" xfId="0" applyFont="1"/>
    <xf numFmtId="0" fontId="15" fillId="0" borderId="0" xfId="0" applyFont="1" applyAlignment="1">
      <alignment horizontal="right"/>
    </xf>
    <xf numFmtId="0" fontId="15" fillId="3" borderId="7" xfId="0" applyFont="1" applyFill="1" applyBorder="1" applyAlignment="1">
      <alignment horizontal="center"/>
    </xf>
    <xf numFmtId="0" fontId="15" fillId="0" borderId="0" xfId="0" applyFont="1" applyAlignment="1">
      <alignment horizontal="left"/>
    </xf>
    <xf numFmtId="0" fontId="15" fillId="0" borderId="0" xfId="0" applyFont="1" applyAlignment="1">
      <alignment horizontal="center"/>
    </xf>
    <xf numFmtId="165" fontId="15" fillId="11" borderId="7" xfId="2" applyNumberFormat="1" applyFont="1" applyFill="1" applyBorder="1"/>
    <xf numFmtId="0" fontId="19" fillId="0" borderId="0" xfId="0" applyFont="1" applyAlignment="1">
      <alignment horizontal="center"/>
    </xf>
    <xf numFmtId="0" fontId="19" fillId="0" borderId="0" xfId="0" applyFont="1"/>
    <xf numFmtId="1" fontId="19" fillId="0" borderId="0" xfId="0" applyNumberFormat="1" applyFont="1" applyAlignment="1">
      <alignment horizontal="center" wrapText="1"/>
    </xf>
    <xf numFmtId="1" fontId="19" fillId="0" borderId="0" xfId="0" applyNumberFormat="1" applyFont="1" applyAlignment="1">
      <alignment horizontal="center"/>
    </xf>
    <xf numFmtId="0" fontId="19" fillId="0" borderId="0" xfId="0" applyFont="1" applyAlignment="1">
      <alignment horizontal="left" indent="2"/>
    </xf>
    <xf numFmtId="165" fontId="15" fillId="5" borderId="7" xfId="2" applyNumberFormat="1" applyFont="1" applyFill="1" applyBorder="1"/>
    <xf numFmtId="0" fontId="17" fillId="0" borderId="0" xfId="0" applyFont="1" applyAlignment="1">
      <alignment horizontal="center"/>
    </xf>
    <xf numFmtId="0" fontId="19" fillId="0" borderId="0" xfId="0" applyFont="1" applyAlignment="1">
      <alignment horizontal="left" indent="2"/>
    </xf>
    <xf numFmtId="165" fontId="19" fillId="11" borderId="7" xfId="2" applyNumberFormat="1" applyFont="1" applyFill="1" applyBorder="1" applyAlignment="1"/>
    <xf numFmtId="165" fontId="19" fillId="5" borderId="7" xfId="2" applyNumberFormat="1" applyFont="1" applyFill="1" applyBorder="1"/>
    <xf numFmtId="165" fontId="19" fillId="11" borderId="7" xfId="2" applyNumberFormat="1" applyFont="1" applyFill="1" applyBorder="1"/>
    <xf numFmtId="165" fontId="19" fillId="11" borderId="7" xfId="2" applyNumberFormat="1" applyFont="1" applyFill="1" applyBorder="1" applyAlignment="1">
      <alignment vertical="center"/>
    </xf>
    <xf numFmtId="169" fontId="15" fillId="0" borderId="6" xfId="0" applyNumberFormat="1" applyFont="1" applyBorder="1" applyAlignment="1">
      <alignment horizontal="center"/>
    </xf>
    <xf numFmtId="0" fontId="15" fillId="0" borderId="0" xfId="0" applyFont="1" applyAlignment="1">
      <alignment horizontal="right" vertical="center"/>
    </xf>
    <xf numFmtId="0" fontId="15" fillId="0" borderId="7" xfId="0" applyFont="1" applyBorder="1"/>
    <xf numFmtId="0" fontId="15" fillId="0" borderId="0" xfId="0" applyFont="1" applyAlignment="1">
      <alignment horizontal="right" vertical="center" wrapText="1"/>
    </xf>
    <xf numFmtId="0" fontId="20" fillId="0" borderId="0" xfId="0" applyFont="1"/>
    <xf numFmtId="0" fontId="15" fillId="0" borderId="0" xfId="0" applyFont="1" applyProtection="1">
      <protection locked="0"/>
    </xf>
    <xf numFmtId="0" fontId="22" fillId="0" borderId="0" xfId="0" applyFont="1"/>
    <xf numFmtId="0" fontId="21" fillId="0" borderId="0" xfId="0" applyFont="1" applyAlignment="1">
      <alignment horizontal="center"/>
    </xf>
    <xf numFmtId="0" fontId="23" fillId="0" borderId="0" xfId="0" applyFont="1" applyAlignment="1">
      <alignment horizontal="right"/>
    </xf>
    <xf numFmtId="0" fontId="24" fillId="0" borderId="0" xfId="0" applyFont="1"/>
    <xf numFmtId="0" fontId="15" fillId="0" borderId="0" xfId="0" applyFont="1" applyFill="1"/>
    <xf numFmtId="0" fontId="24" fillId="0" borderId="0" xfId="0" applyFont="1" applyFill="1" applyAlignment="1">
      <alignment horizontal="left"/>
    </xf>
    <xf numFmtId="0" fontId="23" fillId="0" borderId="0" xfId="0" applyFont="1" applyFill="1" applyAlignment="1" applyProtection="1">
      <alignment horizontal="center"/>
      <protection locked="0"/>
    </xf>
    <xf numFmtId="0" fontId="15" fillId="0" borderId="0" xfId="0" applyFont="1" applyFill="1" applyProtection="1">
      <protection locked="0"/>
    </xf>
    <xf numFmtId="0" fontId="24" fillId="0" borderId="0" xfId="0" applyFont="1" applyFill="1" applyAlignment="1">
      <alignment horizontal="left" indent="2"/>
    </xf>
    <xf numFmtId="0" fontId="26" fillId="0" borderId="0" xfId="7" applyFont="1" applyFill="1" applyAlignment="1">
      <alignment horizontal="left" wrapText="1" indent="2"/>
    </xf>
    <xf numFmtId="0" fontId="24" fillId="0" borderId="0" xfId="0" applyFont="1" applyFill="1" applyAlignment="1">
      <alignment horizontal="left" wrapText="1" indent="2"/>
    </xf>
    <xf numFmtId="0" fontId="19" fillId="0" borderId="0" xfId="0" applyFont="1" applyAlignment="1">
      <alignment horizontal="right"/>
    </xf>
    <xf numFmtId="0" fontId="19" fillId="0" borderId="0" xfId="0" applyFont="1" applyProtection="1">
      <protection locked="0"/>
    </xf>
    <xf numFmtId="44" fontId="15" fillId="0" borderId="0" xfId="2" applyNumberFormat="1" applyFont="1"/>
    <xf numFmtId="44" fontId="15" fillId="0" borderId="0" xfId="0" applyNumberFormat="1" applyFont="1"/>
    <xf numFmtId="44" fontId="15" fillId="0" borderId="0" xfId="0" applyNumberFormat="1" applyFont="1" applyProtection="1">
      <protection locked="0"/>
    </xf>
    <xf numFmtId="44" fontId="15" fillId="0" borderId="0" xfId="2" applyFont="1"/>
    <xf numFmtId="44" fontId="15" fillId="0" borderId="0" xfId="2" applyFont="1" applyProtection="1">
      <protection locked="0"/>
    </xf>
    <xf numFmtId="165" fontId="15" fillId="0" borderId="0" xfId="0" applyNumberFormat="1" applyFont="1" applyProtection="1">
      <protection locked="0"/>
    </xf>
    <xf numFmtId="166" fontId="15" fillId="0" borderId="0" xfId="0" applyNumberFormat="1" applyFont="1"/>
    <xf numFmtId="166" fontId="15" fillId="0" borderId="0" xfId="0" applyNumberFormat="1" applyFont="1" applyFill="1"/>
    <xf numFmtId="166" fontId="15" fillId="0" borderId="0" xfId="0" applyNumberFormat="1" applyFont="1" applyProtection="1">
      <protection locked="0"/>
    </xf>
    <xf numFmtId="0" fontId="27" fillId="0" borderId="0" xfId="0" applyFont="1"/>
    <xf numFmtId="0" fontId="27" fillId="0" borderId="0" xfId="0" applyFont="1" applyAlignment="1">
      <alignment horizontal="right"/>
    </xf>
    <xf numFmtId="43" fontId="15" fillId="4" borderId="0" xfId="1" applyNumberFormat="1" applyFont="1" applyFill="1"/>
    <xf numFmtId="164" fontId="27" fillId="3" borderId="0" xfId="1" applyNumberFormat="1" applyFont="1" applyFill="1" applyProtection="1">
      <protection locked="0"/>
    </xf>
    <xf numFmtId="166" fontId="27" fillId="0" borderId="0" xfId="0" applyNumberFormat="1" applyFont="1" applyProtection="1">
      <protection locked="0"/>
    </xf>
    <xf numFmtId="0" fontId="27" fillId="0" borderId="0" xfId="0" applyFont="1" applyProtection="1">
      <protection locked="0"/>
    </xf>
    <xf numFmtId="166" fontId="27" fillId="3" borderId="0" xfId="8" applyNumberFormat="1" applyFont="1" applyFill="1" applyProtection="1">
      <protection locked="0"/>
    </xf>
    <xf numFmtId="165" fontId="15" fillId="0" borderId="0" xfId="2" applyNumberFormat="1" applyFont="1"/>
    <xf numFmtId="43" fontId="15" fillId="0" borderId="0" xfId="1" applyNumberFormat="1" applyFont="1"/>
    <xf numFmtId="43" fontId="27" fillId="3" borderId="0" xfId="1" applyFont="1" applyFill="1" applyProtection="1">
      <protection locked="0"/>
    </xf>
    <xf numFmtId="168" fontId="15" fillId="0" borderId="0" xfId="1" applyNumberFormat="1" applyFont="1"/>
    <xf numFmtId="165" fontId="27" fillId="3" borderId="0" xfId="2" applyNumberFormat="1" applyFont="1" applyFill="1" applyProtection="1">
      <protection locked="0"/>
    </xf>
    <xf numFmtId="43" fontId="14" fillId="0" borderId="0" xfId="1" applyNumberFormat="1" applyFont="1"/>
    <xf numFmtId="43" fontId="15" fillId="0" borderId="0" xfId="0" applyNumberFormat="1" applyFont="1" applyProtection="1">
      <protection locked="0"/>
    </xf>
    <xf numFmtId="0" fontId="29" fillId="2" borderId="0" xfId="0" applyFont="1" applyFill="1" applyAlignment="1">
      <alignment horizontal="right"/>
    </xf>
    <xf numFmtId="165" fontId="29" fillId="2" borderId="0" xfId="2" applyNumberFormat="1" applyFont="1" applyFill="1"/>
    <xf numFmtId="165" fontId="15" fillId="0" borderId="0" xfId="2" applyNumberFormat="1" applyFont="1" applyFill="1"/>
    <xf numFmtId="165" fontId="15" fillId="2" borderId="0" xfId="2" applyNumberFormat="1" applyFont="1" applyFill="1"/>
    <xf numFmtId="44" fontId="15" fillId="0" borderId="0" xfId="2" applyNumberFormat="1" applyFont="1" applyFill="1"/>
    <xf numFmtId="0" fontId="30" fillId="0" borderId="0" xfId="0" applyFont="1"/>
    <xf numFmtId="0" fontId="23" fillId="4" borderId="0" xfId="0" applyFont="1" applyFill="1" applyAlignment="1">
      <alignment horizontal="right"/>
    </xf>
    <xf numFmtId="165" fontId="23" fillId="4" borderId="0" xfId="2" applyNumberFormat="1" applyFont="1" applyFill="1"/>
    <xf numFmtId="0" fontId="30" fillId="0" borderId="0" xfId="0" applyFont="1" applyProtection="1">
      <protection locked="0"/>
    </xf>
    <xf numFmtId="0" fontId="23" fillId="5" borderId="0" xfId="0" applyFont="1" applyFill="1" applyAlignment="1">
      <alignment horizontal="right"/>
    </xf>
    <xf numFmtId="0" fontId="10" fillId="0" borderId="0" xfId="7" applyAlignment="1">
      <alignment horizontal="left" vertical="top"/>
    </xf>
    <xf numFmtId="0" fontId="31" fillId="5" borderId="0" xfId="0" applyFont="1" applyFill="1"/>
    <xf numFmtId="0" fontId="15" fillId="5" borderId="0" xfId="0" applyFont="1" applyFill="1"/>
    <xf numFmtId="14" fontId="15" fillId="7" borderId="0" xfId="0" applyNumberFormat="1" applyFont="1" applyFill="1"/>
    <xf numFmtId="0" fontId="15" fillId="7" borderId="0" xfId="0" applyFont="1" applyFill="1"/>
    <xf numFmtId="165" fontId="15" fillId="12" borderId="7" xfId="2" applyNumberFormat="1" applyFont="1" applyFill="1" applyBorder="1"/>
    <xf numFmtId="0" fontId="15" fillId="12" borderId="7" xfId="0" applyFont="1" applyFill="1" applyBorder="1" applyAlignment="1">
      <alignment horizontal="center"/>
    </xf>
    <xf numFmtId="0" fontId="15" fillId="0" borderId="0" xfId="0" applyFont="1" applyAlignment="1">
      <alignment wrapText="1"/>
    </xf>
    <xf numFmtId="0" fontId="15" fillId="3" borderId="16" xfId="0" applyFont="1" applyFill="1" applyBorder="1"/>
    <xf numFmtId="0" fontId="15" fillId="5" borderId="17" xfId="0" applyFont="1" applyFill="1" applyBorder="1"/>
    <xf numFmtId="0" fontId="15" fillId="12" borderId="18" xfId="0" applyFont="1" applyFill="1" applyBorder="1"/>
    <xf numFmtId="0" fontId="15" fillId="11" borderId="19" xfId="0" applyFont="1" applyFill="1" applyBorder="1"/>
    <xf numFmtId="44" fontId="15" fillId="12" borderId="7" xfId="2" applyNumberFormat="1" applyFont="1" applyFill="1" applyBorder="1"/>
    <xf numFmtId="0" fontId="23" fillId="0" borderId="0" xfId="0" applyFont="1"/>
    <xf numFmtId="0" fontId="5" fillId="0" borderId="0" xfId="3" applyAlignment="1">
      <alignment horizontal="center" vertical="center"/>
    </xf>
    <xf numFmtId="0" fontId="24" fillId="0" borderId="0" xfId="0" applyFont="1" applyFill="1" applyAlignment="1">
      <alignment horizontal="left" wrapText="1" indent="2"/>
    </xf>
    <xf numFmtId="165" fontId="14" fillId="0" borderId="0" xfId="2" applyNumberFormat="1" applyFont="1" applyFill="1"/>
    <xf numFmtId="0" fontId="10" fillId="0" borderId="0" xfId="7" applyFill="1" applyAlignment="1">
      <alignment horizontal="left" wrapText="1" indent="2"/>
    </xf>
    <xf numFmtId="43" fontId="14" fillId="0" borderId="0" xfId="1" applyNumberFormat="1" applyFont="1" applyFill="1"/>
    <xf numFmtId="165" fontId="14" fillId="0" borderId="0" xfId="2" applyNumberFormat="1" applyFont="1"/>
    <xf numFmtId="0" fontId="21" fillId="0" borderId="0" xfId="0" applyFont="1" applyAlignment="1">
      <alignment horizontal="center"/>
    </xf>
    <xf numFmtId="0" fontId="24" fillId="0" borderId="0" xfId="0" applyFont="1" applyFill="1" applyAlignment="1">
      <alignment horizontal="left" wrapText="1" indent="2"/>
    </xf>
    <xf numFmtId="0" fontId="19" fillId="0" borderId="0" xfId="0" applyFont="1" applyAlignment="1">
      <alignment horizontal="center"/>
    </xf>
    <xf numFmtId="0" fontId="5" fillId="7" borderId="0" xfId="3" applyFill="1" applyAlignment="1">
      <alignment wrapText="1"/>
    </xf>
    <xf numFmtId="164" fontId="15" fillId="0" borderId="0" xfId="1" applyNumberFormat="1" applyFont="1"/>
    <xf numFmtId="43" fontId="14" fillId="0" borderId="0" xfId="1" applyFont="1"/>
    <xf numFmtId="164" fontId="0" fillId="10" borderId="0" xfId="1" applyNumberFormat="1" applyFont="1" applyFill="1"/>
    <xf numFmtId="164" fontId="0" fillId="0" borderId="0" xfId="1" applyNumberFormat="1" applyFont="1" applyFill="1"/>
    <xf numFmtId="0" fontId="15"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15" fillId="0" borderId="0" xfId="0" applyFont="1" applyAlignment="1">
      <alignment horizontal="left" wrapText="1" indent="4"/>
    </xf>
    <xf numFmtId="0" fontId="15" fillId="12" borderId="0" xfId="0" applyFont="1" applyFill="1" applyAlignment="1">
      <alignment horizontal="left" wrapText="1"/>
    </xf>
    <xf numFmtId="0" fontId="23" fillId="5" borderId="0" xfId="0" applyFont="1" applyFill="1" applyAlignment="1">
      <alignment horizontal="left"/>
    </xf>
    <xf numFmtId="0" fontId="23" fillId="4" borderId="0" xfId="0" applyFont="1" applyFill="1" applyAlignment="1">
      <alignment horizontal="center"/>
    </xf>
    <xf numFmtId="0" fontId="21" fillId="0" borderId="0" xfId="0" applyFont="1" applyAlignment="1">
      <alignment horizontal="center"/>
    </xf>
    <xf numFmtId="0" fontId="23" fillId="3" borderId="0" xfId="0" applyFont="1" applyFill="1" applyAlignment="1" applyProtection="1">
      <alignment horizontal="center"/>
      <protection locked="0"/>
    </xf>
    <xf numFmtId="0" fontId="24" fillId="0" borderId="0" xfId="0" applyFont="1" applyFill="1" applyAlignment="1">
      <alignment horizontal="left" wrapText="1" indent="2"/>
    </xf>
    <xf numFmtId="0" fontId="25" fillId="6" borderId="0" xfId="0" applyFont="1" applyFill="1" applyAlignment="1">
      <alignment horizontal="left" wrapText="1" indent="2"/>
    </xf>
    <xf numFmtId="0" fontId="24" fillId="0" borderId="0" xfId="0" applyFont="1" applyFill="1" applyAlignment="1">
      <alignment horizontal="left" vertical="center" wrapText="1" indent="2"/>
    </xf>
    <xf numFmtId="0" fontId="17" fillId="0" borderId="0" xfId="0" applyFont="1" applyAlignment="1">
      <alignment horizontal="center"/>
    </xf>
    <xf numFmtId="0" fontId="19" fillId="0" borderId="0" xfId="0" applyFont="1" applyAlignment="1">
      <alignment horizontal="left" indent="2"/>
    </xf>
    <xf numFmtId="0" fontId="34" fillId="0" borderId="14" xfId="0" applyFont="1" applyBorder="1" applyAlignment="1">
      <alignment horizontal="center" wrapText="1"/>
    </xf>
    <xf numFmtId="0" fontId="34" fillId="0" borderId="15" xfId="0" applyFont="1" applyBorder="1" applyAlignment="1">
      <alignment horizontal="center" wrapText="1"/>
    </xf>
    <xf numFmtId="0" fontId="15" fillId="0" borderId="4" xfId="0" applyFont="1" applyBorder="1" applyAlignment="1">
      <alignment horizontal="center"/>
    </xf>
    <xf numFmtId="0" fontId="17" fillId="0" borderId="0" xfId="0" applyFont="1" applyAlignment="1">
      <alignment horizontal="left"/>
    </xf>
    <xf numFmtId="0" fontId="15" fillId="0" borderId="0" xfId="0" applyFont="1" applyAlignment="1">
      <alignment horizontal="right" indent="3"/>
    </xf>
    <xf numFmtId="0" fontId="15" fillId="0" borderId="11" xfId="0" applyFont="1" applyBorder="1" applyAlignment="1">
      <alignment horizontal="right" indent="3"/>
    </xf>
    <xf numFmtId="0" fontId="19" fillId="0" borderId="0" xfId="0" applyFont="1" applyAlignment="1">
      <alignment horizontal="right" indent="3"/>
    </xf>
    <xf numFmtId="0" fontId="19" fillId="0" borderId="11" xfId="0" applyFont="1" applyBorder="1" applyAlignment="1">
      <alignment horizontal="right" indent="3"/>
    </xf>
    <xf numFmtId="0" fontId="15" fillId="0" borderId="0" xfId="0" applyFont="1" applyAlignment="1">
      <alignment horizontal="right" wrapText="1" indent="3"/>
    </xf>
    <xf numFmtId="0" fontId="15" fillId="12" borderId="4" xfId="0" applyFont="1" applyFill="1" applyBorder="1" applyAlignment="1">
      <alignment horizontal="center"/>
    </xf>
    <xf numFmtId="169" fontId="15" fillId="0" borderId="5" xfId="0" applyNumberFormat="1" applyFont="1" applyBorder="1" applyAlignment="1">
      <alignment horizontal="center"/>
    </xf>
    <xf numFmtId="0" fontId="15" fillId="5" borderId="6" xfId="0" applyFont="1" applyFill="1" applyBorder="1" applyAlignment="1">
      <alignment horizontal="center"/>
    </xf>
    <xf numFmtId="0" fontId="15" fillId="5" borderId="4" xfId="0" applyFont="1" applyFill="1" applyBorder="1" applyAlignment="1">
      <alignment horizontal="center"/>
    </xf>
    <xf numFmtId="0" fontId="16" fillId="0" borderId="5" xfId="0" applyFont="1" applyBorder="1" applyAlignment="1">
      <alignment horizontal="center" vertical="top"/>
    </xf>
    <xf numFmtId="0" fontId="15" fillId="5" borderId="8" xfId="0" applyFont="1" applyFill="1" applyBorder="1" applyAlignment="1">
      <alignment horizontal="center"/>
    </xf>
    <xf numFmtId="0" fontId="15" fillId="5" borderId="5" xfId="0" applyFont="1" applyFill="1" applyBorder="1" applyAlignment="1">
      <alignment horizontal="center"/>
    </xf>
    <xf numFmtId="0" fontId="15" fillId="5" borderId="9" xfId="0" applyFont="1" applyFill="1" applyBorder="1" applyAlignment="1">
      <alignment horizontal="center"/>
    </xf>
    <xf numFmtId="0" fontId="15" fillId="5" borderId="10" xfId="0" applyFont="1" applyFill="1" applyBorder="1" applyAlignment="1">
      <alignment horizontal="center"/>
    </xf>
    <xf numFmtId="0" fontId="15" fillId="5" borderId="0" xfId="0" applyFont="1" applyFill="1" applyAlignment="1">
      <alignment horizontal="center"/>
    </xf>
    <xf numFmtId="0" fontId="15" fillId="5" borderId="11" xfId="0" applyFont="1" applyFill="1" applyBorder="1" applyAlignment="1">
      <alignment horizontal="center"/>
    </xf>
    <xf numFmtId="0" fontId="15" fillId="5" borderId="12" xfId="0" applyFont="1" applyFill="1" applyBorder="1" applyAlignment="1">
      <alignment horizontal="center"/>
    </xf>
    <xf numFmtId="0" fontId="15" fillId="5" borderId="13" xfId="0" applyFont="1" applyFill="1" applyBorder="1" applyAlignment="1">
      <alignment horizontal="center"/>
    </xf>
    <xf numFmtId="0" fontId="19" fillId="0" borderId="0" xfId="0" applyFont="1" applyAlignment="1">
      <alignment horizontal="center"/>
    </xf>
    <xf numFmtId="0" fontId="5" fillId="0" borderId="0" xfId="3" applyFill="1" applyAlignment="1">
      <alignment horizontal="center"/>
    </xf>
  </cellXfs>
  <cellStyles count="9">
    <cellStyle name="Comma" xfId="1" builtinId="3"/>
    <cellStyle name="Comma 2" xfId="4" xr:uid="{00000000-0005-0000-0000-000001000000}"/>
    <cellStyle name="Currency" xfId="2" builtinId="4"/>
    <cellStyle name="Hyperlink" xfId="7" builtinId="8"/>
    <cellStyle name="Normal" xfId="0" builtinId="0"/>
    <cellStyle name="Normal 2" xfId="3" xr:uid="{00000000-0005-0000-0000-000005000000}"/>
    <cellStyle name="Normal 23" xfId="6" xr:uid="{00000000-0005-0000-0000-000006000000}"/>
    <cellStyle name="Percent" xfId="8" builtinId="5"/>
    <cellStyle name="Percent 2" xfId="5" xr:uid="{00000000-0005-0000-0000-000007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C00000"/>
      </font>
      <fill>
        <patternFill>
          <bgColor rgb="FFFF7C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lawfilesext.leg.wa.gov/biennium/2021-22/Pdf/Bills/Session%20Laws/House/1590-S.SL.pdf?q=20220331141555" TargetMode="External"/><Relationship Id="rId2" Type="http://schemas.openxmlformats.org/officeDocument/2006/relationships/hyperlink" Target="https://lawfilesext.leg.wa.gov/biennium/2021-22/Pdf/Bills/House%20Passed%20Legislature/1476-S.PL.pdf?q=20210512101409" TargetMode="External"/><Relationship Id="rId1" Type="http://schemas.openxmlformats.org/officeDocument/2006/relationships/hyperlink" Target="https://lawfilesext.leg.wa.gov/biennium/2021-22/Pdf/Bills/Session%20Laws/Senate/5251-S.SL.pdf?q=20211008085009"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lawfilesext.leg.wa.gov/biennium/2021-22/Pdf/Bills/Session%20Laws/House/1590-S.SL.pdf?q=20220331141555" TargetMode="External"/><Relationship Id="rId2" Type="http://schemas.openxmlformats.org/officeDocument/2006/relationships/hyperlink" Target="https://lawfilesext.leg.wa.gov/biennium/2021-22/Pdf/Bills/House%20Passed%20Legislature/1476-S.PL.pdf?q=20210512101409" TargetMode="External"/><Relationship Id="rId1" Type="http://schemas.openxmlformats.org/officeDocument/2006/relationships/hyperlink" Target="https://lawfilesext.leg.wa.gov/biennium/2021-22/Pdf/Bills/Session%20Laws/Senate/5251-S.SL.pdf?q=20211008085009"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reBallotApprovals@k12.wa.us?subject=Pre%20Ballot%20Approval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DBA82-48E6-489C-9418-3F4DA912F9F6}">
  <sheetPr codeName="Sheet7">
    <pageSetUpPr fitToPage="1"/>
  </sheetPr>
  <dimension ref="A1:M60"/>
  <sheetViews>
    <sheetView tabSelected="1" zoomScaleNormal="100" workbookViewId="0"/>
  </sheetViews>
  <sheetFormatPr defaultColWidth="9.28515625" defaultRowHeight="16.5" x14ac:dyDescent="0.3"/>
  <cols>
    <col min="1" max="1" width="12.28515625" style="65" bestFit="1" customWidth="1"/>
    <col min="2" max="12" width="9.28515625" style="65"/>
    <col min="13" max="13" width="10.7109375" style="65" customWidth="1"/>
    <col min="14" max="16384" width="9.28515625" style="65"/>
  </cols>
  <sheetData>
    <row r="1" spans="1:13" ht="26.25" x14ac:dyDescent="0.45">
      <c r="A1" s="140" t="s">
        <v>1118</v>
      </c>
      <c r="B1" s="141"/>
      <c r="C1" s="141"/>
      <c r="D1" s="141"/>
      <c r="E1" s="141"/>
      <c r="F1" s="141"/>
      <c r="G1" s="141"/>
      <c r="H1" s="141"/>
      <c r="I1" s="141"/>
      <c r="J1" s="141"/>
      <c r="K1" s="141"/>
      <c r="L1" s="141"/>
      <c r="M1" s="141"/>
    </row>
    <row r="2" spans="1:13" s="134" customFormat="1" ht="16.5" customHeight="1" x14ac:dyDescent="0.35">
      <c r="A2" s="169" t="s">
        <v>1119</v>
      </c>
      <c r="B2" s="169"/>
      <c r="C2" s="169"/>
      <c r="D2" s="169"/>
      <c r="E2" s="169"/>
      <c r="F2" s="169"/>
      <c r="G2" s="169"/>
      <c r="H2" s="169"/>
      <c r="I2" s="169"/>
      <c r="J2" s="169"/>
      <c r="K2" s="169"/>
      <c r="L2" s="169"/>
      <c r="M2" s="169"/>
    </row>
    <row r="3" spans="1:13" ht="48" customHeight="1" x14ac:dyDescent="0.3">
      <c r="A3" s="170" t="s">
        <v>1120</v>
      </c>
      <c r="B3" s="170"/>
      <c r="C3" s="170"/>
      <c r="D3" s="170"/>
      <c r="E3" s="170"/>
      <c r="F3" s="170"/>
      <c r="G3" s="170"/>
      <c r="H3" s="170"/>
      <c r="I3" s="170"/>
      <c r="J3" s="170"/>
      <c r="K3" s="170"/>
      <c r="L3" s="170"/>
      <c r="M3" s="170"/>
    </row>
    <row r="4" spans="1:13" ht="8.4499999999999993" customHeight="1" x14ac:dyDescent="0.35">
      <c r="A4" s="152"/>
      <c r="B4" s="152"/>
      <c r="C4" s="152"/>
      <c r="D4" s="152"/>
      <c r="E4" s="152"/>
      <c r="F4" s="152"/>
      <c r="G4" s="152"/>
      <c r="H4" s="152"/>
      <c r="I4" s="152"/>
      <c r="J4" s="152"/>
      <c r="K4" s="152"/>
      <c r="L4" s="152"/>
      <c r="M4" s="152"/>
    </row>
    <row r="5" spans="1:13" ht="26.25" x14ac:dyDescent="0.45">
      <c r="A5" s="140" t="s">
        <v>1121</v>
      </c>
      <c r="B5" s="141"/>
      <c r="C5" s="141"/>
      <c r="D5" s="141"/>
      <c r="E5" s="141"/>
      <c r="F5" s="141"/>
      <c r="G5" s="141"/>
      <c r="H5" s="141"/>
      <c r="I5" s="141"/>
      <c r="J5" s="141"/>
      <c r="K5" s="141"/>
      <c r="L5" s="141"/>
      <c r="M5" s="141"/>
    </row>
    <row r="6" spans="1:13" ht="49.15" customHeight="1" x14ac:dyDescent="0.3">
      <c r="A6" s="171" t="s">
        <v>1158</v>
      </c>
      <c r="B6" s="171"/>
      <c r="C6" s="171"/>
      <c r="D6" s="171"/>
      <c r="E6" s="171"/>
      <c r="F6" s="171"/>
      <c r="G6" s="171"/>
      <c r="H6" s="171"/>
      <c r="I6" s="171"/>
      <c r="J6" s="171"/>
      <c r="K6" s="171"/>
      <c r="L6" s="171"/>
      <c r="M6" s="171"/>
    </row>
    <row r="7" spans="1:13" ht="8.4499999999999993" customHeight="1" x14ac:dyDescent="0.35">
      <c r="A7" s="152"/>
      <c r="B7" s="152"/>
      <c r="C7" s="152"/>
      <c r="D7" s="152"/>
      <c r="E7" s="152"/>
      <c r="F7" s="152"/>
      <c r="G7" s="152"/>
      <c r="H7" s="152"/>
      <c r="I7" s="152"/>
      <c r="J7" s="152"/>
      <c r="K7" s="152"/>
      <c r="L7" s="152"/>
      <c r="M7" s="152"/>
    </row>
    <row r="8" spans="1:13" ht="20.25" x14ac:dyDescent="0.35">
      <c r="A8" s="169" t="s">
        <v>1122</v>
      </c>
      <c r="B8" s="169"/>
      <c r="C8" s="169"/>
      <c r="D8" s="169"/>
      <c r="E8" s="169"/>
      <c r="F8" s="169"/>
      <c r="G8" s="169"/>
      <c r="H8" s="169"/>
      <c r="I8" s="169"/>
      <c r="J8" s="169"/>
      <c r="K8" s="169"/>
      <c r="L8" s="169"/>
      <c r="M8" s="169"/>
    </row>
    <row r="9" spans="1:13" ht="8.4499999999999993" customHeight="1" x14ac:dyDescent="0.35">
      <c r="A9" s="152"/>
      <c r="B9" s="152"/>
      <c r="C9" s="152"/>
      <c r="D9" s="152"/>
      <c r="E9" s="152"/>
      <c r="F9" s="152"/>
      <c r="G9" s="152"/>
      <c r="H9" s="152"/>
      <c r="I9" s="152"/>
      <c r="J9" s="152"/>
      <c r="K9" s="152"/>
      <c r="L9" s="152"/>
      <c r="M9" s="152"/>
    </row>
    <row r="10" spans="1:13" ht="33" customHeight="1" x14ac:dyDescent="0.3">
      <c r="A10" s="167" t="s">
        <v>1123</v>
      </c>
      <c r="B10" s="167"/>
      <c r="C10" s="167"/>
      <c r="D10" s="167"/>
      <c r="E10" s="167"/>
      <c r="F10" s="167"/>
      <c r="G10" s="167"/>
      <c r="H10" s="167"/>
      <c r="I10" s="167"/>
      <c r="J10" s="167"/>
      <c r="K10" s="167"/>
      <c r="L10" s="167"/>
      <c r="M10" s="167"/>
    </row>
    <row r="11" spans="1:13" ht="8.4499999999999993" customHeight="1" x14ac:dyDescent="0.35">
      <c r="A11" s="152"/>
      <c r="B11" s="152"/>
      <c r="C11" s="152"/>
      <c r="D11" s="152"/>
      <c r="E11" s="152"/>
      <c r="F11" s="152"/>
      <c r="G11" s="152"/>
      <c r="H11" s="152"/>
      <c r="I11" s="152"/>
      <c r="J11" s="152"/>
      <c r="K11" s="152"/>
      <c r="L11" s="152"/>
      <c r="M11" s="152"/>
    </row>
    <row r="12" spans="1:13" ht="20.25" x14ac:dyDescent="0.35">
      <c r="A12" s="169" t="s">
        <v>1124</v>
      </c>
      <c r="B12" s="169"/>
      <c r="C12" s="169"/>
      <c r="D12" s="169"/>
      <c r="E12" s="169"/>
      <c r="F12" s="169"/>
      <c r="G12" s="169"/>
      <c r="H12" s="169"/>
      <c r="I12" s="169"/>
      <c r="J12" s="169"/>
      <c r="K12" s="169"/>
      <c r="L12" s="169"/>
      <c r="M12" s="169"/>
    </row>
    <row r="13" spans="1:13" ht="8.4499999999999993" customHeight="1" x14ac:dyDescent="0.35">
      <c r="A13" s="152"/>
      <c r="B13" s="152"/>
      <c r="C13" s="152"/>
      <c r="D13" s="152"/>
      <c r="E13" s="152"/>
      <c r="F13" s="152"/>
      <c r="G13" s="152"/>
      <c r="H13" s="152"/>
      <c r="I13" s="152"/>
      <c r="J13" s="152"/>
      <c r="K13" s="152"/>
      <c r="L13" s="152"/>
      <c r="M13" s="152"/>
    </row>
    <row r="14" spans="1:13" ht="17.45" customHeight="1" x14ac:dyDescent="0.3">
      <c r="A14" s="167" t="s">
        <v>1125</v>
      </c>
      <c r="B14" s="167"/>
      <c r="C14" s="167"/>
      <c r="D14" s="167"/>
      <c r="E14" s="167"/>
      <c r="F14" s="167"/>
      <c r="G14" s="167"/>
      <c r="H14" s="167"/>
      <c r="I14" s="167"/>
      <c r="J14" s="167"/>
      <c r="K14" s="167"/>
      <c r="L14" s="167"/>
      <c r="M14" s="167"/>
    </row>
    <row r="15" spans="1:13" ht="34.15" customHeight="1" x14ac:dyDescent="0.3">
      <c r="A15" s="168" t="s">
        <v>1126</v>
      </c>
      <c r="B15" s="168"/>
      <c r="C15" s="168"/>
      <c r="D15" s="168"/>
      <c r="E15" s="168"/>
      <c r="F15" s="168"/>
      <c r="G15" s="168"/>
      <c r="H15" s="168"/>
      <c r="I15" s="168"/>
      <c r="J15" s="168"/>
      <c r="K15" s="168"/>
      <c r="L15" s="168"/>
      <c r="M15" s="168"/>
    </row>
    <row r="16" spans="1:13" ht="8.4499999999999993" customHeight="1" x14ac:dyDescent="0.35">
      <c r="A16" s="152"/>
      <c r="B16" s="152"/>
      <c r="C16" s="152"/>
      <c r="D16" s="152"/>
      <c r="E16" s="152"/>
      <c r="F16" s="152"/>
      <c r="G16" s="152"/>
      <c r="H16" s="152"/>
      <c r="I16" s="152"/>
      <c r="J16" s="152"/>
      <c r="K16" s="152"/>
      <c r="L16" s="152"/>
      <c r="M16" s="152"/>
    </row>
    <row r="17" spans="1:13" ht="17.45" customHeight="1" x14ac:dyDescent="0.35">
      <c r="A17" s="169" t="s">
        <v>1127</v>
      </c>
      <c r="B17" s="169"/>
      <c r="C17" s="169"/>
      <c r="D17" s="169"/>
      <c r="E17" s="169"/>
      <c r="F17" s="169"/>
      <c r="G17" s="169"/>
      <c r="H17" s="169"/>
      <c r="I17" s="169"/>
      <c r="J17" s="169"/>
      <c r="K17" s="169"/>
      <c r="L17" s="169"/>
      <c r="M17" s="169"/>
    </row>
    <row r="18" spans="1:13" ht="8.4499999999999993" customHeight="1" x14ac:dyDescent="0.35">
      <c r="A18" s="152"/>
      <c r="B18" s="152"/>
      <c r="C18" s="152"/>
      <c r="D18" s="152"/>
      <c r="E18" s="152"/>
      <c r="F18" s="152"/>
      <c r="G18" s="152"/>
      <c r="H18" s="152"/>
      <c r="I18" s="152"/>
      <c r="J18" s="152"/>
      <c r="K18" s="152"/>
      <c r="L18" s="152"/>
      <c r="M18" s="152"/>
    </row>
    <row r="19" spans="1:13" x14ac:dyDescent="0.3">
      <c r="A19" s="167" t="s">
        <v>1157</v>
      </c>
      <c r="B19" s="167"/>
      <c r="C19" s="167"/>
      <c r="D19" s="167"/>
      <c r="E19" s="167"/>
      <c r="F19" s="167"/>
      <c r="G19" s="167"/>
      <c r="H19" s="167"/>
      <c r="I19" s="167"/>
      <c r="J19" s="167"/>
      <c r="K19" s="167"/>
      <c r="L19" s="167"/>
      <c r="M19" s="167"/>
    </row>
    <row r="20" spans="1:13" ht="8.4499999999999993" customHeight="1" x14ac:dyDescent="0.35">
      <c r="A20" s="152"/>
      <c r="B20" s="152"/>
      <c r="C20" s="152"/>
      <c r="D20" s="152"/>
      <c r="E20" s="152"/>
      <c r="F20" s="152"/>
      <c r="G20" s="152"/>
      <c r="H20" s="152"/>
      <c r="I20" s="152"/>
      <c r="J20" s="152"/>
      <c r="K20" s="152"/>
      <c r="L20" s="152"/>
      <c r="M20" s="152"/>
    </row>
    <row r="21" spans="1:13" x14ac:dyDescent="0.3">
      <c r="A21" s="167" t="s">
        <v>1156</v>
      </c>
      <c r="B21" s="167"/>
      <c r="C21" s="167"/>
      <c r="D21" s="167"/>
      <c r="E21" s="167"/>
      <c r="F21" s="167"/>
      <c r="G21" s="167"/>
      <c r="H21" s="167"/>
      <c r="I21" s="167"/>
      <c r="J21" s="167"/>
      <c r="K21" s="167"/>
      <c r="L21" s="167"/>
      <c r="M21" s="167"/>
    </row>
    <row r="22" spans="1:13" ht="36.6" customHeight="1" x14ac:dyDescent="0.3">
      <c r="A22" s="168" t="s">
        <v>1136</v>
      </c>
      <c r="B22" s="168"/>
      <c r="C22" s="168"/>
      <c r="D22" s="168"/>
      <c r="E22" s="168"/>
      <c r="F22" s="168"/>
      <c r="G22" s="168"/>
      <c r="H22" s="168"/>
      <c r="I22" s="168"/>
      <c r="J22" s="168"/>
      <c r="K22" s="168"/>
      <c r="L22" s="168"/>
      <c r="M22" s="168"/>
    </row>
    <row r="23" spans="1:13" ht="8.4499999999999993" customHeight="1" x14ac:dyDescent="0.35">
      <c r="A23" s="152"/>
      <c r="B23" s="152"/>
      <c r="C23" s="152"/>
      <c r="D23" s="152"/>
      <c r="E23" s="152"/>
      <c r="F23" s="152"/>
      <c r="G23" s="152"/>
      <c r="H23" s="152"/>
      <c r="I23" s="152"/>
      <c r="J23" s="152"/>
      <c r="K23" s="152"/>
      <c r="L23" s="152"/>
      <c r="M23" s="152"/>
    </row>
    <row r="24" spans="1:13" ht="20.25" x14ac:dyDescent="0.35">
      <c r="A24" s="169" t="s">
        <v>1128</v>
      </c>
      <c r="B24" s="169"/>
      <c r="C24" s="169"/>
      <c r="D24" s="169"/>
      <c r="E24" s="169"/>
      <c r="F24" s="169"/>
      <c r="G24" s="169"/>
      <c r="H24" s="169"/>
      <c r="I24" s="169"/>
      <c r="J24" s="169"/>
      <c r="K24" s="169"/>
      <c r="L24" s="169"/>
      <c r="M24" s="169"/>
    </row>
    <row r="25" spans="1:13" ht="8.4499999999999993" customHeight="1" x14ac:dyDescent="0.35">
      <c r="A25" s="152"/>
      <c r="B25" s="152"/>
      <c r="C25" s="152"/>
      <c r="D25" s="152"/>
      <c r="E25" s="152"/>
      <c r="F25" s="152"/>
      <c r="G25" s="152"/>
      <c r="H25" s="152"/>
      <c r="I25" s="152"/>
      <c r="J25" s="152"/>
      <c r="K25" s="152"/>
      <c r="L25" s="152"/>
      <c r="M25" s="152"/>
    </row>
    <row r="26" spans="1:13" x14ac:dyDescent="0.3">
      <c r="A26" s="167" t="s">
        <v>1137</v>
      </c>
      <c r="B26" s="167"/>
      <c r="C26" s="167"/>
      <c r="D26" s="167"/>
      <c r="E26" s="167"/>
      <c r="F26" s="167"/>
      <c r="G26" s="167"/>
      <c r="H26" s="167"/>
      <c r="I26" s="167"/>
      <c r="J26" s="167"/>
      <c r="K26" s="167"/>
      <c r="L26" s="167"/>
      <c r="M26" s="167"/>
    </row>
    <row r="27" spans="1:13" x14ac:dyDescent="0.3">
      <c r="A27" s="168" t="s">
        <v>1155</v>
      </c>
      <c r="B27" s="168"/>
      <c r="C27" s="168"/>
      <c r="D27" s="168"/>
      <c r="E27" s="168"/>
      <c r="F27" s="168"/>
      <c r="G27" s="168"/>
      <c r="H27" s="168"/>
      <c r="I27" s="168"/>
      <c r="J27" s="168"/>
      <c r="K27" s="168"/>
      <c r="L27" s="168"/>
      <c r="M27" s="168"/>
    </row>
    <row r="28" spans="1:13" ht="8.4499999999999993" customHeight="1" x14ac:dyDescent="0.35">
      <c r="A28" s="152"/>
      <c r="B28" s="152"/>
      <c r="C28" s="152"/>
      <c r="D28" s="152"/>
      <c r="E28" s="152"/>
      <c r="F28" s="152"/>
      <c r="G28" s="152"/>
      <c r="H28" s="152"/>
      <c r="I28" s="152"/>
      <c r="J28" s="152"/>
      <c r="K28" s="152"/>
      <c r="L28" s="152"/>
      <c r="M28" s="152"/>
    </row>
    <row r="29" spans="1:13" ht="31.5" customHeight="1" x14ac:dyDescent="0.3">
      <c r="A29" s="167" t="s">
        <v>1154</v>
      </c>
      <c r="B29" s="167"/>
      <c r="C29" s="167"/>
      <c r="D29" s="167"/>
      <c r="E29" s="167"/>
      <c r="F29" s="167"/>
      <c r="G29" s="167"/>
      <c r="H29" s="167"/>
      <c r="I29" s="167"/>
      <c r="J29" s="167"/>
      <c r="K29" s="167"/>
      <c r="L29" s="167"/>
      <c r="M29" s="167"/>
    </row>
    <row r="30" spans="1:13" x14ac:dyDescent="0.3">
      <c r="A30" s="168" t="s">
        <v>1153</v>
      </c>
      <c r="B30" s="168"/>
      <c r="C30" s="168"/>
      <c r="D30" s="168"/>
      <c r="E30" s="168"/>
      <c r="F30" s="168"/>
      <c r="G30" s="168"/>
      <c r="H30" s="168"/>
      <c r="I30" s="168"/>
      <c r="J30" s="168"/>
      <c r="K30" s="168"/>
      <c r="L30" s="168"/>
      <c r="M30" s="168"/>
    </row>
    <row r="31" spans="1:13" ht="8.4499999999999993" customHeight="1" x14ac:dyDescent="0.35">
      <c r="A31" s="152"/>
      <c r="B31" s="152"/>
      <c r="C31" s="152"/>
      <c r="D31" s="152"/>
      <c r="E31" s="152"/>
      <c r="F31" s="152"/>
      <c r="G31" s="152"/>
      <c r="H31" s="152"/>
      <c r="I31" s="152"/>
      <c r="J31" s="152"/>
      <c r="K31" s="152"/>
      <c r="L31" s="152"/>
      <c r="M31" s="152"/>
    </row>
    <row r="32" spans="1:13" x14ac:dyDescent="0.3">
      <c r="A32" s="167" t="s">
        <v>1152</v>
      </c>
      <c r="B32" s="167"/>
      <c r="C32" s="167"/>
      <c r="D32" s="167"/>
      <c r="E32" s="167"/>
      <c r="F32" s="167"/>
      <c r="G32" s="167"/>
      <c r="H32" s="167"/>
      <c r="I32" s="167"/>
      <c r="J32" s="167"/>
      <c r="K32" s="167"/>
      <c r="L32" s="167"/>
      <c r="M32" s="167"/>
    </row>
    <row r="33" spans="1:13" x14ac:dyDescent="0.3">
      <c r="A33" s="168" t="s">
        <v>1138</v>
      </c>
      <c r="B33" s="168"/>
      <c r="C33" s="168"/>
      <c r="D33" s="168"/>
      <c r="E33" s="168"/>
      <c r="F33" s="168"/>
      <c r="G33" s="168"/>
      <c r="H33" s="168"/>
      <c r="I33" s="168"/>
      <c r="J33" s="168"/>
      <c r="K33" s="168"/>
      <c r="L33" s="168"/>
      <c r="M33" s="168"/>
    </row>
    <row r="34" spans="1:13" ht="8.4499999999999993" customHeight="1" x14ac:dyDescent="0.35">
      <c r="A34" s="152"/>
      <c r="B34" s="152"/>
      <c r="C34" s="152"/>
      <c r="D34" s="152"/>
      <c r="E34" s="152"/>
      <c r="F34" s="152"/>
      <c r="G34" s="152"/>
      <c r="H34" s="152"/>
      <c r="I34" s="152"/>
      <c r="J34" s="152"/>
      <c r="K34" s="152"/>
      <c r="L34" s="152"/>
      <c r="M34" s="152"/>
    </row>
    <row r="35" spans="1:13" ht="49.9" customHeight="1" x14ac:dyDescent="0.3">
      <c r="A35" s="167" t="s">
        <v>1151</v>
      </c>
      <c r="B35" s="167"/>
      <c r="C35" s="167"/>
      <c r="D35" s="167"/>
      <c r="E35" s="167"/>
      <c r="F35" s="167"/>
      <c r="G35" s="167"/>
      <c r="H35" s="167"/>
      <c r="I35" s="167"/>
      <c r="J35" s="167"/>
      <c r="K35" s="167"/>
      <c r="L35" s="167"/>
      <c r="M35" s="167"/>
    </row>
    <row r="36" spans="1:13" ht="8.4499999999999993" customHeight="1" x14ac:dyDescent="0.35">
      <c r="A36" s="152"/>
      <c r="B36" s="152"/>
      <c r="C36" s="152"/>
      <c r="D36" s="152"/>
      <c r="E36" s="152"/>
      <c r="F36" s="152"/>
      <c r="G36" s="152"/>
      <c r="H36" s="152"/>
      <c r="I36" s="152"/>
      <c r="J36" s="152"/>
      <c r="K36" s="152"/>
      <c r="L36" s="152"/>
      <c r="M36" s="152"/>
    </row>
    <row r="37" spans="1:13" x14ac:dyDescent="0.3">
      <c r="A37" s="167" t="s">
        <v>1150</v>
      </c>
      <c r="B37" s="167"/>
      <c r="C37" s="167"/>
      <c r="D37" s="167"/>
      <c r="E37" s="167"/>
      <c r="F37" s="167"/>
      <c r="G37" s="167"/>
      <c r="H37" s="167"/>
      <c r="I37" s="167"/>
      <c r="J37" s="167"/>
      <c r="K37" s="167"/>
      <c r="L37" s="167"/>
      <c r="M37" s="167"/>
    </row>
    <row r="38" spans="1:13" ht="8.4499999999999993" customHeight="1" x14ac:dyDescent="0.35">
      <c r="A38" s="152"/>
      <c r="B38" s="152"/>
      <c r="C38" s="152"/>
      <c r="D38" s="152"/>
      <c r="E38" s="152"/>
      <c r="F38" s="152"/>
      <c r="G38" s="152"/>
      <c r="H38" s="152"/>
      <c r="I38" s="152"/>
      <c r="J38" s="152"/>
      <c r="K38" s="152"/>
      <c r="L38" s="152"/>
      <c r="M38" s="152"/>
    </row>
    <row r="39" spans="1:13" x14ac:dyDescent="0.3">
      <c r="A39" s="167" t="s">
        <v>1149</v>
      </c>
      <c r="B39" s="167"/>
      <c r="C39" s="167"/>
      <c r="D39" s="167"/>
      <c r="E39" s="167"/>
      <c r="F39" s="167"/>
      <c r="G39" s="167"/>
      <c r="H39" s="167"/>
      <c r="I39" s="167"/>
      <c r="J39" s="167"/>
      <c r="K39" s="167"/>
      <c r="L39" s="167"/>
      <c r="M39" s="167"/>
    </row>
    <row r="40" spans="1:13" ht="8.4499999999999993" customHeight="1" x14ac:dyDescent="0.35">
      <c r="A40" s="152"/>
      <c r="B40" s="152"/>
      <c r="C40" s="152"/>
      <c r="D40" s="152"/>
      <c r="E40" s="152"/>
      <c r="F40" s="152"/>
      <c r="G40" s="152"/>
      <c r="H40" s="152"/>
      <c r="I40" s="152"/>
      <c r="J40" s="152"/>
      <c r="K40" s="152"/>
      <c r="L40" s="152"/>
      <c r="M40" s="152"/>
    </row>
    <row r="41" spans="1:13" ht="33.6" customHeight="1" x14ac:dyDescent="0.3">
      <c r="A41" s="168" t="s">
        <v>1148</v>
      </c>
      <c r="B41" s="168"/>
      <c r="C41" s="168"/>
      <c r="D41" s="168"/>
      <c r="E41" s="168"/>
      <c r="F41" s="168"/>
      <c r="G41" s="168"/>
      <c r="H41" s="168"/>
      <c r="I41" s="168"/>
      <c r="J41" s="168"/>
      <c r="K41" s="168"/>
      <c r="L41" s="168"/>
      <c r="M41" s="168"/>
    </row>
    <row r="42" spans="1:13" ht="8.4499999999999993" customHeight="1" x14ac:dyDescent="0.35">
      <c r="A42" s="152"/>
      <c r="B42" s="152"/>
      <c r="C42" s="152"/>
      <c r="D42" s="152"/>
      <c r="E42" s="152"/>
      <c r="F42" s="152"/>
      <c r="G42" s="152"/>
      <c r="H42" s="152"/>
      <c r="I42" s="152"/>
      <c r="J42" s="152"/>
      <c r="K42" s="152"/>
      <c r="L42" s="152"/>
      <c r="M42" s="152"/>
    </row>
    <row r="43" spans="1:13" x14ac:dyDescent="0.3">
      <c r="A43" s="167" t="s">
        <v>1147</v>
      </c>
      <c r="B43" s="167"/>
      <c r="C43" s="167"/>
      <c r="D43" s="167"/>
      <c r="E43" s="167"/>
      <c r="F43" s="167"/>
      <c r="G43" s="167"/>
      <c r="H43" s="167"/>
      <c r="I43" s="167"/>
      <c r="J43" s="167"/>
      <c r="K43" s="167"/>
      <c r="L43" s="167"/>
      <c r="M43" s="167"/>
    </row>
    <row r="44" spans="1:13" ht="8.4499999999999993" customHeight="1" x14ac:dyDescent="0.35">
      <c r="A44" s="152"/>
      <c r="B44" s="152"/>
      <c r="C44" s="152"/>
      <c r="D44" s="152"/>
      <c r="E44" s="152"/>
      <c r="F44" s="152"/>
      <c r="G44" s="152"/>
      <c r="H44" s="152"/>
      <c r="I44" s="152"/>
      <c r="J44" s="152"/>
      <c r="K44" s="152"/>
      <c r="L44" s="152"/>
      <c r="M44" s="152"/>
    </row>
    <row r="45" spans="1:13" ht="20.25" x14ac:dyDescent="0.35">
      <c r="A45" s="169" t="s">
        <v>1129</v>
      </c>
      <c r="B45" s="169"/>
      <c r="C45" s="169"/>
      <c r="D45" s="169"/>
      <c r="E45" s="169"/>
      <c r="F45" s="169"/>
      <c r="G45" s="169"/>
      <c r="H45" s="169"/>
      <c r="I45" s="169"/>
      <c r="J45" s="169"/>
      <c r="K45" s="169"/>
      <c r="L45" s="169"/>
      <c r="M45" s="169"/>
    </row>
    <row r="46" spans="1:13" ht="8.4499999999999993" customHeight="1" x14ac:dyDescent="0.35">
      <c r="A46" s="152"/>
      <c r="B46" s="152"/>
      <c r="C46" s="152"/>
      <c r="D46" s="152"/>
      <c r="E46" s="152"/>
      <c r="F46" s="152"/>
      <c r="G46" s="152"/>
      <c r="H46" s="152"/>
      <c r="I46" s="152"/>
      <c r="J46" s="152"/>
      <c r="K46" s="152"/>
      <c r="L46" s="152"/>
      <c r="M46" s="152"/>
    </row>
    <row r="47" spans="1:13" x14ac:dyDescent="0.3">
      <c r="A47" s="167" t="s">
        <v>1130</v>
      </c>
      <c r="B47" s="167"/>
      <c r="C47" s="167"/>
      <c r="D47" s="167"/>
      <c r="E47" s="167"/>
      <c r="F47" s="167"/>
      <c r="G47" s="167"/>
      <c r="H47" s="167"/>
      <c r="I47" s="167"/>
      <c r="J47" s="167"/>
      <c r="K47" s="167"/>
      <c r="L47" s="167"/>
      <c r="M47" s="167"/>
    </row>
    <row r="48" spans="1:13" ht="8.4499999999999993" customHeight="1" x14ac:dyDescent="0.35">
      <c r="A48" s="152"/>
      <c r="B48" s="152"/>
      <c r="C48" s="152"/>
      <c r="D48" s="152"/>
      <c r="E48" s="152"/>
      <c r="F48" s="152"/>
      <c r="G48" s="152"/>
      <c r="H48" s="152"/>
      <c r="I48" s="152"/>
      <c r="J48" s="152"/>
      <c r="K48" s="152"/>
      <c r="L48" s="152"/>
      <c r="M48" s="152"/>
    </row>
    <row r="49" spans="1:13" x14ac:dyDescent="0.3">
      <c r="A49" s="167" t="s">
        <v>1131</v>
      </c>
      <c r="B49" s="167"/>
      <c r="C49" s="167"/>
      <c r="D49" s="167"/>
      <c r="E49" s="167"/>
      <c r="F49" s="167"/>
      <c r="G49" s="167"/>
      <c r="H49" s="167"/>
      <c r="I49" s="167"/>
      <c r="J49" s="167"/>
      <c r="K49" s="167"/>
      <c r="L49" s="167"/>
      <c r="M49" s="167"/>
    </row>
    <row r="50" spans="1:13" ht="8.4499999999999993" customHeight="1" x14ac:dyDescent="0.35">
      <c r="A50" s="152"/>
      <c r="B50" s="152"/>
      <c r="C50" s="152"/>
      <c r="D50" s="152"/>
      <c r="E50" s="152"/>
      <c r="F50" s="152"/>
      <c r="G50" s="152"/>
      <c r="H50" s="152"/>
      <c r="I50" s="152"/>
      <c r="J50" s="152"/>
      <c r="K50" s="152"/>
      <c r="L50" s="152"/>
      <c r="M50" s="152"/>
    </row>
    <row r="51" spans="1:13" x14ac:dyDescent="0.3">
      <c r="A51" s="168" t="s">
        <v>1135</v>
      </c>
      <c r="B51" s="168"/>
      <c r="C51" s="168"/>
      <c r="D51" s="168"/>
      <c r="E51" s="168"/>
      <c r="F51" s="168"/>
      <c r="G51" s="168"/>
      <c r="H51" s="168"/>
      <c r="I51" s="168"/>
      <c r="J51" s="168"/>
      <c r="K51" s="168"/>
      <c r="L51" s="168"/>
      <c r="M51" s="168"/>
    </row>
    <row r="52" spans="1:13" ht="8.4499999999999993" customHeight="1" x14ac:dyDescent="0.35">
      <c r="A52" s="152"/>
      <c r="B52" s="152"/>
      <c r="C52" s="152"/>
      <c r="D52" s="152"/>
      <c r="E52" s="152"/>
      <c r="F52" s="152"/>
      <c r="G52" s="152"/>
      <c r="H52" s="152"/>
      <c r="I52" s="152"/>
      <c r="J52" s="152"/>
      <c r="K52" s="152"/>
      <c r="L52" s="152"/>
      <c r="M52" s="152"/>
    </row>
    <row r="53" spans="1:13" ht="20.25" x14ac:dyDescent="0.35">
      <c r="A53" s="169" t="s">
        <v>1132</v>
      </c>
      <c r="B53" s="169"/>
      <c r="C53" s="169"/>
      <c r="D53" s="169"/>
      <c r="E53" s="169"/>
      <c r="F53" s="169"/>
      <c r="G53" s="169"/>
      <c r="H53" s="169"/>
      <c r="I53" s="169"/>
      <c r="J53" s="169"/>
      <c r="K53" s="169"/>
      <c r="L53" s="169"/>
      <c r="M53" s="169"/>
    </row>
    <row r="54" spans="1:13" ht="8.4499999999999993" customHeight="1" x14ac:dyDescent="0.35">
      <c r="A54" s="152"/>
      <c r="B54" s="152"/>
      <c r="C54" s="152"/>
      <c r="D54" s="152"/>
      <c r="E54" s="152"/>
      <c r="F54" s="152"/>
      <c r="G54" s="152"/>
      <c r="H54" s="152"/>
      <c r="I54" s="152"/>
      <c r="J54" s="152"/>
      <c r="K54" s="152"/>
      <c r="L54" s="152"/>
      <c r="M54" s="152"/>
    </row>
    <row r="55" spans="1:13" x14ac:dyDescent="0.3">
      <c r="A55" s="167" t="s">
        <v>1133</v>
      </c>
      <c r="B55" s="167"/>
      <c r="C55" s="167"/>
      <c r="D55" s="167"/>
      <c r="E55" s="167"/>
      <c r="F55" s="167"/>
      <c r="G55" s="167"/>
      <c r="H55" s="167"/>
      <c r="I55" s="167"/>
      <c r="J55" s="167"/>
      <c r="K55" s="167"/>
      <c r="L55" s="167"/>
      <c r="M55" s="167"/>
    </row>
    <row r="56" spans="1:13" x14ac:dyDescent="0.3">
      <c r="A56" s="168" t="s">
        <v>1134</v>
      </c>
      <c r="B56" s="168"/>
      <c r="C56" s="168"/>
      <c r="D56" s="168"/>
      <c r="E56" s="168"/>
      <c r="F56" s="168"/>
      <c r="G56" s="168"/>
      <c r="H56" s="168"/>
      <c r="I56" s="168"/>
      <c r="J56" s="168"/>
      <c r="K56" s="168"/>
      <c r="L56" s="168"/>
      <c r="M56" s="168"/>
    </row>
    <row r="57" spans="1:13" ht="8.4499999999999993" customHeight="1" x14ac:dyDescent="0.35">
      <c r="A57" s="152"/>
      <c r="B57" s="152"/>
      <c r="C57" s="152"/>
      <c r="D57" s="152"/>
      <c r="E57" s="152"/>
      <c r="F57" s="152"/>
      <c r="G57" s="152"/>
      <c r="H57" s="152"/>
      <c r="I57" s="152"/>
      <c r="J57" s="152"/>
      <c r="K57" s="152"/>
      <c r="L57" s="152"/>
      <c r="M57" s="152"/>
    </row>
    <row r="59" spans="1:13" customFormat="1" x14ac:dyDescent="0.3">
      <c r="A59" s="65" t="s">
        <v>1186</v>
      </c>
    </row>
    <row r="60" spans="1:13" x14ac:dyDescent="0.3">
      <c r="A60" s="142">
        <v>44816</v>
      </c>
      <c r="B60" s="143"/>
      <c r="C60" s="143"/>
    </row>
  </sheetData>
  <mergeCells count="31">
    <mergeCell ref="A56:M56"/>
    <mergeCell ref="A6:M6"/>
    <mergeCell ref="A33:M33"/>
    <mergeCell ref="A27:M27"/>
    <mergeCell ref="A45:M45"/>
    <mergeCell ref="A47:M47"/>
    <mergeCell ref="A49:M49"/>
    <mergeCell ref="A35:M35"/>
    <mergeCell ref="A53:M53"/>
    <mergeCell ref="A55:M55"/>
    <mergeCell ref="A26:M26"/>
    <mergeCell ref="A32:M32"/>
    <mergeCell ref="A37:M37"/>
    <mergeCell ref="A39:M39"/>
    <mergeCell ref="A41:M41"/>
    <mergeCell ref="A43:M43"/>
    <mergeCell ref="A19:M19"/>
    <mergeCell ref="A51:M51"/>
    <mergeCell ref="A24:M24"/>
    <mergeCell ref="A2:M2"/>
    <mergeCell ref="A3:M3"/>
    <mergeCell ref="A8:M8"/>
    <mergeCell ref="A10:M10"/>
    <mergeCell ref="A12:M12"/>
    <mergeCell ref="A14:M14"/>
    <mergeCell ref="A15:M15"/>
    <mergeCell ref="A17:M17"/>
    <mergeCell ref="A30:M30"/>
    <mergeCell ref="A21:M21"/>
    <mergeCell ref="A22:M22"/>
    <mergeCell ref="A29:M29"/>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81"/>
  <sheetViews>
    <sheetView zoomScale="80" zoomScaleNormal="80" workbookViewId="0">
      <selection activeCell="C3" sqref="C3:D3"/>
    </sheetView>
  </sheetViews>
  <sheetFormatPr defaultColWidth="9.140625" defaultRowHeight="16.5" x14ac:dyDescent="0.3"/>
  <cols>
    <col min="1" max="1" width="6.28515625" style="65" customWidth="1"/>
    <col min="2" max="2" width="64.85546875" style="65" customWidth="1"/>
    <col min="3" max="6" width="21.7109375" style="65" customWidth="1"/>
    <col min="7" max="7" width="19.85546875" style="65" customWidth="1"/>
    <col min="8" max="9" width="13.28515625" style="65" customWidth="1"/>
    <col min="10" max="16384" width="9.140625" style="65"/>
  </cols>
  <sheetData>
    <row r="1" spans="1:30" ht="20.25" x14ac:dyDescent="0.35">
      <c r="A1" s="91" t="str">
        <f>VLOOKUP($C$3,Data!$B$4:$V$305,20,FALSE)</f>
        <v>14005</v>
      </c>
      <c r="B1" s="174" t="s">
        <v>1159</v>
      </c>
      <c r="C1" s="174"/>
      <c r="D1" s="174"/>
      <c r="E1" s="174"/>
      <c r="F1" s="174"/>
      <c r="G1" s="174"/>
      <c r="H1" s="92"/>
      <c r="I1" s="92"/>
      <c r="J1" s="92"/>
      <c r="K1" s="92"/>
      <c r="L1" s="92"/>
      <c r="M1" s="92"/>
      <c r="N1" s="92"/>
      <c r="O1" s="92"/>
      <c r="P1" s="92"/>
      <c r="Q1" s="92"/>
      <c r="R1" s="92"/>
      <c r="S1" s="92"/>
      <c r="T1" s="92"/>
      <c r="U1" s="92"/>
      <c r="V1" s="92"/>
      <c r="W1" s="92"/>
      <c r="X1" s="92"/>
      <c r="Y1" s="92"/>
      <c r="Z1" s="92"/>
      <c r="AA1" s="92"/>
      <c r="AB1" s="92"/>
      <c r="AC1" s="92"/>
      <c r="AD1" s="92"/>
    </row>
    <row r="2" spans="1:30" ht="10.5" customHeight="1" x14ac:dyDescent="0.35">
      <c r="A2" s="93"/>
      <c r="B2" s="94"/>
      <c r="C2" s="94"/>
      <c r="D2" s="94"/>
      <c r="E2" s="94"/>
      <c r="F2" s="94"/>
      <c r="G2" s="94"/>
      <c r="H2" s="92"/>
      <c r="I2" s="92"/>
      <c r="J2" s="92"/>
      <c r="K2" s="92"/>
      <c r="L2" s="92"/>
      <c r="M2" s="92"/>
      <c r="N2" s="92"/>
      <c r="O2" s="92"/>
      <c r="P2" s="92"/>
      <c r="Q2" s="92"/>
      <c r="R2" s="92"/>
      <c r="S2" s="92"/>
      <c r="T2" s="92"/>
      <c r="U2" s="92"/>
      <c r="V2" s="92"/>
      <c r="W2" s="92"/>
      <c r="X2" s="92"/>
      <c r="Y2" s="92"/>
      <c r="Z2" s="92"/>
      <c r="AA2" s="92"/>
      <c r="AB2" s="92"/>
      <c r="AC2" s="92"/>
      <c r="AD2" s="92"/>
    </row>
    <row r="3" spans="1:30" ht="20.25" x14ac:dyDescent="0.35">
      <c r="B3" s="95" t="s">
        <v>597</v>
      </c>
      <c r="C3" s="175" t="s">
        <v>137</v>
      </c>
      <c r="D3" s="175"/>
      <c r="E3" s="96" t="s">
        <v>642</v>
      </c>
      <c r="F3" s="96"/>
      <c r="G3" s="96"/>
      <c r="H3" s="92"/>
      <c r="I3" s="92"/>
      <c r="J3" s="92"/>
      <c r="K3" s="92"/>
      <c r="L3" s="92"/>
      <c r="M3" s="92"/>
      <c r="N3" s="92"/>
      <c r="O3" s="92"/>
      <c r="P3" s="92"/>
      <c r="Q3" s="92"/>
      <c r="R3" s="92"/>
      <c r="S3" s="92"/>
      <c r="T3" s="92"/>
      <c r="U3" s="92"/>
      <c r="V3" s="92"/>
      <c r="W3" s="92"/>
      <c r="X3" s="92"/>
      <c r="Y3" s="92"/>
      <c r="Z3" s="92"/>
      <c r="AA3" s="92"/>
      <c r="AB3" s="92"/>
      <c r="AC3" s="92"/>
      <c r="AD3" s="92"/>
    </row>
    <row r="4" spans="1:30" ht="12.6" customHeight="1" x14ac:dyDescent="0.35">
      <c r="A4" s="93"/>
      <c r="B4" s="94"/>
      <c r="C4" s="94"/>
      <c r="D4" s="94"/>
      <c r="E4" s="94"/>
      <c r="F4" s="94"/>
      <c r="G4" s="94"/>
      <c r="H4" s="92"/>
      <c r="I4" s="92"/>
      <c r="J4" s="92"/>
      <c r="K4" s="92"/>
      <c r="L4" s="92"/>
      <c r="M4" s="92"/>
      <c r="N4" s="92"/>
      <c r="O4" s="92"/>
      <c r="P4" s="92"/>
      <c r="Q4" s="92"/>
      <c r="R4" s="92"/>
      <c r="S4" s="92"/>
      <c r="T4" s="92"/>
      <c r="U4" s="92"/>
      <c r="V4" s="92"/>
      <c r="W4" s="92"/>
      <c r="X4" s="92"/>
      <c r="Y4" s="92"/>
      <c r="Z4" s="92"/>
      <c r="AA4" s="92"/>
      <c r="AB4" s="92"/>
      <c r="AC4" s="92"/>
      <c r="AD4" s="92"/>
    </row>
    <row r="5" spans="1:30" s="97" customFormat="1" ht="15" customHeight="1" x14ac:dyDescent="0.35">
      <c r="B5" s="98" t="s">
        <v>641</v>
      </c>
      <c r="C5" s="99"/>
      <c r="D5" s="99"/>
      <c r="H5" s="100"/>
      <c r="I5" s="100"/>
      <c r="J5" s="100"/>
      <c r="K5" s="100"/>
      <c r="L5" s="100"/>
      <c r="M5" s="100"/>
      <c r="N5" s="100"/>
      <c r="O5" s="100"/>
      <c r="P5" s="100"/>
      <c r="Q5" s="100"/>
      <c r="R5" s="100"/>
      <c r="S5" s="100"/>
      <c r="T5" s="100"/>
      <c r="U5" s="100"/>
      <c r="V5" s="100"/>
      <c r="W5" s="100"/>
      <c r="X5" s="100"/>
      <c r="Y5" s="100"/>
      <c r="Z5" s="100"/>
      <c r="AA5" s="100"/>
      <c r="AB5" s="100"/>
      <c r="AC5" s="100"/>
      <c r="AD5" s="100"/>
    </row>
    <row r="6" spans="1:30" s="97" customFormat="1" x14ac:dyDescent="0.3">
      <c r="B6" s="177" t="s">
        <v>1179</v>
      </c>
      <c r="C6" s="177"/>
      <c r="D6" s="177"/>
      <c r="E6" s="177"/>
      <c r="F6" s="177"/>
      <c r="G6" s="177"/>
      <c r="H6" s="100"/>
      <c r="I6" s="100"/>
      <c r="J6" s="100"/>
      <c r="K6" s="100"/>
      <c r="L6" s="100"/>
      <c r="M6" s="100"/>
      <c r="N6" s="100"/>
      <c r="O6" s="100"/>
      <c r="P6" s="100"/>
      <c r="Q6" s="100"/>
      <c r="R6" s="100"/>
      <c r="S6" s="100"/>
      <c r="T6" s="100"/>
      <c r="U6" s="100"/>
      <c r="V6" s="100"/>
      <c r="W6" s="100"/>
      <c r="X6" s="100"/>
      <c r="Y6" s="100"/>
      <c r="Z6" s="100"/>
      <c r="AA6" s="100"/>
      <c r="AB6" s="100"/>
      <c r="AC6" s="100"/>
      <c r="AD6" s="100"/>
    </row>
    <row r="7" spans="1:30" s="97" customFormat="1" ht="17.45" customHeight="1" x14ac:dyDescent="0.35">
      <c r="B7" s="101" t="s">
        <v>640</v>
      </c>
      <c r="C7" s="99"/>
      <c r="D7" s="99"/>
      <c r="H7" s="100"/>
      <c r="I7" s="100"/>
      <c r="J7" s="100"/>
      <c r="K7" s="100"/>
      <c r="L7" s="100"/>
      <c r="M7" s="100"/>
      <c r="N7" s="100"/>
      <c r="O7" s="100"/>
      <c r="P7" s="100"/>
      <c r="Q7" s="100"/>
      <c r="R7" s="100"/>
      <c r="S7" s="100"/>
      <c r="T7" s="100"/>
      <c r="U7" s="100"/>
      <c r="V7" s="100"/>
      <c r="W7" s="100"/>
      <c r="X7" s="100"/>
      <c r="Y7" s="100"/>
      <c r="Z7" s="100"/>
      <c r="AA7" s="100"/>
      <c r="AB7" s="100"/>
      <c r="AC7" s="100"/>
      <c r="AD7" s="100"/>
    </row>
    <row r="8" spans="1:30" s="97" customFormat="1" ht="32.25" customHeight="1" x14ac:dyDescent="0.3">
      <c r="B8" s="176" t="s">
        <v>1171</v>
      </c>
      <c r="C8" s="176"/>
      <c r="D8" s="176"/>
      <c r="E8" s="176"/>
      <c r="F8" s="176"/>
      <c r="G8" s="176"/>
      <c r="H8" s="100"/>
      <c r="I8" s="100"/>
      <c r="J8" s="100"/>
      <c r="K8" s="100"/>
      <c r="L8" s="100"/>
      <c r="M8" s="100"/>
      <c r="N8" s="100"/>
      <c r="O8" s="100"/>
      <c r="P8" s="100"/>
      <c r="Q8" s="100"/>
      <c r="R8" s="100"/>
      <c r="S8" s="100"/>
      <c r="T8" s="100"/>
      <c r="U8" s="100"/>
      <c r="V8" s="100"/>
      <c r="W8" s="100"/>
      <c r="X8" s="100"/>
      <c r="Y8" s="100"/>
      <c r="Z8" s="100"/>
      <c r="AA8" s="100"/>
      <c r="AB8" s="100"/>
      <c r="AC8" s="100"/>
      <c r="AD8" s="100"/>
    </row>
    <row r="9" spans="1:30" s="97" customFormat="1" x14ac:dyDescent="0.3">
      <c r="B9" s="156" t="s">
        <v>1168</v>
      </c>
      <c r="D9" s="103"/>
      <c r="E9" s="103"/>
      <c r="F9" s="103"/>
      <c r="G9" s="103"/>
      <c r="H9" s="100"/>
      <c r="I9" s="100"/>
      <c r="J9" s="100"/>
      <c r="K9" s="100"/>
      <c r="L9" s="100"/>
      <c r="M9" s="100"/>
      <c r="N9" s="100"/>
      <c r="O9" s="100"/>
      <c r="P9" s="100"/>
      <c r="Q9" s="100"/>
      <c r="R9" s="100"/>
      <c r="S9" s="100"/>
      <c r="T9" s="100"/>
      <c r="U9" s="100"/>
      <c r="V9" s="100"/>
      <c r="W9" s="100"/>
      <c r="X9" s="100"/>
      <c r="Y9" s="100"/>
      <c r="Z9" s="100"/>
      <c r="AA9" s="100"/>
      <c r="AB9" s="100"/>
      <c r="AC9" s="100"/>
      <c r="AD9" s="100"/>
    </row>
    <row r="10" spans="1:30" s="97" customFormat="1" ht="48" customHeight="1" x14ac:dyDescent="0.3">
      <c r="B10" s="176" t="s">
        <v>1163</v>
      </c>
      <c r="C10" s="176"/>
      <c r="D10" s="176"/>
      <c r="E10" s="176"/>
      <c r="F10" s="176"/>
      <c r="G10" s="176"/>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row>
    <row r="11" spans="1:30" s="97" customFormat="1" x14ac:dyDescent="0.3">
      <c r="B11" s="156" t="s">
        <v>1167</v>
      </c>
      <c r="D11" s="154"/>
      <c r="E11" s="154"/>
      <c r="F11" s="154"/>
      <c r="G11" s="154"/>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row>
    <row r="12" spans="1:30" s="97" customFormat="1" ht="48" customHeight="1" x14ac:dyDescent="0.3">
      <c r="B12" s="176" t="s">
        <v>1169</v>
      </c>
      <c r="C12" s="176"/>
      <c r="D12" s="176"/>
      <c r="E12" s="176"/>
      <c r="F12" s="176"/>
      <c r="G12" s="176"/>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row>
    <row r="13" spans="1:30" x14ac:dyDescent="0.3">
      <c r="B13" s="101" t="s">
        <v>1170</v>
      </c>
      <c r="H13" s="92"/>
      <c r="I13" s="92"/>
      <c r="J13" s="92"/>
      <c r="K13" s="92"/>
      <c r="L13" s="92"/>
      <c r="M13" s="92"/>
      <c r="N13" s="92"/>
      <c r="O13" s="92"/>
      <c r="P13" s="92"/>
      <c r="Q13" s="92"/>
      <c r="R13" s="92"/>
      <c r="S13" s="92"/>
      <c r="T13" s="92"/>
      <c r="U13" s="92"/>
      <c r="V13" s="92"/>
      <c r="W13" s="92"/>
      <c r="X13" s="92"/>
      <c r="Y13" s="92"/>
      <c r="Z13" s="92"/>
      <c r="AA13" s="92"/>
      <c r="AB13" s="92"/>
      <c r="AC13" s="92"/>
      <c r="AD13" s="92"/>
    </row>
    <row r="14" spans="1:30" x14ac:dyDescent="0.3">
      <c r="B14" s="102" t="s">
        <v>1022</v>
      </c>
      <c r="H14" s="92"/>
      <c r="I14" s="92"/>
      <c r="J14" s="92"/>
      <c r="K14" s="92"/>
      <c r="L14" s="92"/>
      <c r="M14" s="92"/>
      <c r="N14" s="92"/>
      <c r="O14" s="92"/>
      <c r="P14" s="92"/>
      <c r="Q14" s="92"/>
      <c r="R14" s="92"/>
      <c r="S14" s="92"/>
      <c r="T14" s="92"/>
      <c r="U14" s="92"/>
      <c r="V14" s="92"/>
      <c r="W14" s="92"/>
      <c r="X14" s="92"/>
      <c r="Y14" s="92"/>
      <c r="Z14" s="92"/>
      <c r="AA14" s="92"/>
      <c r="AB14" s="92"/>
      <c r="AC14" s="92"/>
      <c r="AD14" s="92"/>
    </row>
    <row r="15" spans="1:30" ht="48" customHeight="1" x14ac:dyDescent="0.3">
      <c r="B15" s="178" t="s">
        <v>1023</v>
      </c>
      <c r="C15" s="178"/>
      <c r="D15" s="178"/>
      <c r="E15" s="178"/>
      <c r="F15" s="178"/>
      <c r="G15" s="178"/>
      <c r="H15" s="92"/>
      <c r="I15" s="92"/>
      <c r="J15" s="92"/>
      <c r="K15" s="92"/>
      <c r="L15" s="92"/>
      <c r="M15" s="92"/>
      <c r="N15" s="92"/>
      <c r="O15" s="92"/>
      <c r="P15" s="92"/>
      <c r="Q15" s="92"/>
      <c r="R15" s="92"/>
      <c r="S15" s="92"/>
      <c r="T15" s="92"/>
      <c r="U15" s="92"/>
      <c r="V15" s="92"/>
      <c r="W15" s="92"/>
      <c r="X15" s="92"/>
      <c r="Y15" s="92"/>
      <c r="Z15" s="92"/>
      <c r="AA15" s="92"/>
      <c r="AB15" s="92"/>
      <c r="AC15" s="92"/>
      <c r="AD15" s="92"/>
    </row>
    <row r="16" spans="1:30" x14ac:dyDescent="0.3">
      <c r="B16" s="101" t="s">
        <v>1014</v>
      </c>
      <c r="H16" s="92"/>
      <c r="I16" s="92"/>
      <c r="J16" s="92"/>
      <c r="K16" s="92"/>
      <c r="L16" s="92"/>
      <c r="M16" s="92"/>
      <c r="N16" s="92"/>
      <c r="O16" s="92"/>
      <c r="P16" s="92"/>
      <c r="Q16" s="92"/>
      <c r="R16" s="92"/>
      <c r="S16" s="92"/>
      <c r="T16" s="92"/>
      <c r="U16" s="92"/>
      <c r="V16" s="92"/>
      <c r="W16" s="92"/>
      <c r="X16" s="92"/>
      <c r="Y16" s="92"/>
      <c r="Z16" s="92"/>
      <c r="AA16" s="92"/>
      <c r="AB16" s="92"/>
      <c r="AC16" s="92"/>
      <c r="AD16" s="92"/>
    </row>
    <row r="17" spans="1:30" x14ac:dyDescent="0.3">
      <c r="B17" s="101" t="s">
        <v>979</v>
      </c>
      <c r="H17" s="92"/>
      <c r="I17" s="92"/>
      <c r="J17" s="92"/>
      <c r="K17" s="92"/>
      <c r="L17" s="92"/>
      <c r="M17" s="92"/>
      <c r="N17" s="92"/>
      <c r="O17" s="92"/>
      <c r="P17" s="92"/>
      <c r="Q17" s="92"/>
      <c r="R17" s="92"/>
      <c r="S17" s="92"/>
      <c r="T17" s="92"/>
      <c r="U17" s="92"/>
      <c r="V17" s="92"/>
      <c r="W17" s="92"/>
      <c r="X17" s="92"/>
      <c r="Y17" s="92"/>
      <c r="Z17" s="92"/>
      <c r="AA17" s="92"/>
      <c r="AB17" s="92"/>
      <c r="AC17" s="92"/>
      <c r="AD17" s="92"/>
    </row>
    <row r="18" spans="1:30" ht="10.5" customHeight="1" x14ac:dyDescent="0.35">
      <c r="A18" s="93"/>
      <c r="B18" s="94"/>
      <c r="C18" s="94"/>
      <c r="D18" s="94"/>
      <c r="E18" s="94"/>
      <c r="F18" s="94"/>
      <c r="G18" s="94"/>
      <c r="H18" s="92"/>
      <c r="I18" s="92"/>
      <c r="J18" s="92"/>
      <c r="K18" s="92"/>
      <c r="L18" s="92"/>
      <c r="M18" s="92"/>
      <c r="N18" s="92"/>
      <c r="O18" s="92"/>
      <c r="P18" s="92"/>
      <c r="Q18" s="92"/>
      <c r="R18" s="92"/>
      <c r="S18" s="92"/>
      <c r="T18" s="92"/>
      <c r="U18" s="92"/>
      <c r="V18" s="92"/>
      <c r="W18" s="92"/>
      <c r="X18" s="92"/>
      <c r="Y18" s="92"/>
      <c r="Z18" s="92"/>
      <c r="AA18" s="92"/>
      <c r="AB18" s="92"/>
      <c r="AC18" s="92"/>
      <c r="AD18" s="92"/>
    </row>
    <row r="19" spans="1:30" ht="20.25" x14ac:dyDescent="0.35">
      <c r="B19" s="173" t="s">
        <v>591</v>
      </c>
      <c r="C19" s="173"/>
      <c r="D19" s="173"/>
      <c r="E19" s="173"/>
      <c r="F19" s="173"/>
      <c r="G19" s="173"/>
      <c r="H19" s="92"/>
      <c r="I19" s="92"/>
      <c r="J19" s="92"/>
      <c r="K19" s="92"/>
      <c r="L19" s="92"/>
      <c r="M19" s="92"/>
      <c r="N19" s="92"/>
      <c r="O19" s="92"/>
      <c r="P19" s="92"/>
      <c r="Q19" s="92"/>
      <c r="R19" s="92"/>
      <c r="S19" s="92"/>
      <c r="T19" s="92"/>
      <c r="U19" s="92"/>
      <c r="V19" s="92"/>
      <c r="W19" s="92"/>
      <c r="X19" s="92"/>
      <c r="Y19" s="92"/>
      <c r="Z19" s="92"/>
      <c r="AA19" s="92"/>
      <c r="AB19" s="92"/>
      <c r="AC19" s="92"/>
      <c r="AD19" s="92"/>
    </row>
    <row r="20" spans="1:30" x14ac:dyDescent="0.3">
      <c r="B20" s="104" t="s">
        <v>609</v>
      </c>
      <c r="C20" s="75">
        <v>2022</v>
      </c>
      <c r="D20" s="75">
        <f>C20+1</f>
        <v>2023</v>
      </c>
      <c r="E20" s="75">
        <f>D20+1</f>
        <v>2024</v>
      </c>
      <c r="F20" s="75">
        <f>E20+1</f>
        <v>2025</v>
      </c>
      <c r="G20" s="75">
        <f>F20+1</f>
        <v>2026</v>
      </c>
      <c r="H20" s="105"/>
      <c r="I20" s="105"/>
      <c r="J20" s="92"/>
      <c r="K20" s="92"/>
      <c r="L20" s="92"/>
      <c r="M20" s="92"/>
      <c r="N20" s="92"/>
      <c r="O20" s="92"/>
      <c r="P20" s="92"/>
      <c r="Q20" s="92"/>
      <c r="R20" s="92"/>
      <c r="S20" s="92"/>
      <c r="T20" s="92"/>
      <c r="U20" s="92"/>
      <c r="V20" s="92"/>
      <c r="W20" s="92"/>
      <c r="X20" s="92"/>
      <c r="Y20" s="92"/>
      <c r="Z20" s="92"/>
      <c r="AA20" s="92"/>
      <c r="AB20" s="92"/>
      <c r="AC20" s="92"/>
      <c r="AD20" s="92"/>
    </row>
    <row r="21" spans="1:30" x14ac:dyDescent="0.3">
      <c r="A21" s="65" t="s">
        <v>601</v>
      </c>
      <c r="B21" s="65" t="s">
        <v>592</v>
      </c>
      <c r="C21" s="106">
        <f>IFERROR(IF(A1="17001",ROUND(3127.28*(1+C25),2),ROUND(2606.06*(1+C25),2)),ROUND(2606.06*(1+C25),2))</f>
        <v>2741.58</v>
      </c>
      <c r="D21" s="107">
        <f>ROUND(C21*(1+(IF(D26=0,D$25,D26))),2)</f>
        <v>2878.66</v>
      </c>
      <c r="E21" s="107">
        <f t="shared" ref="E21:G21" si="0">ROUND(D21*(1+(IF(E26=0,E$25,E26))),2)</f>
        <v>2939.11</v>
      </c>
      <c r="F21" s="107">
        <f t="shared" si="0"/>
        <v>3003.77</v>
      </c>
      <c r="G21" s="107">
        <f t="shared" si="0"/>
        <v>3069.85</v>
      </c>
      <c r="H21" s="108"/>
      <c r="I21" s="108"/>
      <c r="J21" s="92"/>
      <c r="K21" s="92"/>
      <c r="L21" s="92"/>
      <c r="M21" s="92"/>
      <c r="N21" s="92"/>
      <c r="O21" s="92"/>
      <c r="P21" s="92"/>
      <c r="Q21" s="92"/>
      <c r="R21" s="92"/>
      <c r="S21" s="92"/>
      <c r="T21" s="92"/>
      <c r="U21" s="92"/>
      <c r="V21" s="92"/>
      <c r="W21" s="92"/>
      <c r="X21" s="92"/>
      <c r="Y21" s="92"/>
      <c r="Z21" s="92"/>
      <c r="AA21" s="92"/>
      <c r="AB21" s="92"/>
      <c r="AC21" s="92"/>
      <c r="AD21" s="92"/>
    </row>
    <row r="22" spans="1:30" x14ac:dyDescent="0.3">
      <c r="A22" s="65" t="s">
        <v>602</v>
      </c>
      <c r="B22" s="65" t="s">
        <v>593</v>
      </c>
      <c r="C22" s="109">
        <v>2.5</v>
      </c>
      <c r="D22" s="109">
        <v>2.5</v>
      </c>
      <c r="E22" s="109">
        <v>2.5</v>
      </c>
      <c r="F22" s="109">
        <v>2.5</v>
      </c>
      <c r="G22" s="109">
        <v>2.5</v>
      </c>
      <c r="H22" s="110"/>
      <c r="I22" s="110"/>
      <c r="J22" s="92"/>
      <c r="K22" s="92"/>
      <c r="L22" s="92"/>
      <c r="M22" s="92"/>
      <c r="N22" s="92"/>
      <c r="O22" s="92"/>
      <c r="P22" s="92"/>
      <c r="Q22" s="92"/>
      <c r="R22" s="92"/>
      <c r="S22" s="92"/>
      <c r="T22" s="92"/>
      <c r="U22" s="92"/>
      <c r="V22" s="92"/>
      <c r="W22" s="92"/>
      <c r="X22" s="92"/>
      <c r="Y22" s="92"/>
      <c r="Z22" s="92"/>
      <c r="AA22" s="92"/>
      <c r="AB22" s="92"/>
      <c r="AC22" s="92"/>
      <c r="AD22" s="92"/>
    </row>
    <row r="23" spans="1:30" x14ac:dyDescent="0.3">
      <c r="A23" s="65" t="s">
        <v>603</v>
      </c>
      <c r="B23" s="65" t="s">
        <v>594</v>
      </c>
      <c r="C23" s="107">
        <f>ROUND(1615.76*(1+(IF(C28=0,C$27,C28))),2)</f>
        <v>1691.7</v>
      </c>
      <c r="D23" s="107">
        <f>ROUND(C23*(1+(IF(D28=0,D$27,D28))),2)</f>
        <v>1776.29</v>
      </c>
      <c r="E23" s="107">
        <f>ROUND(D23*(1+(IF(E28=0,E$27,E28))),2)</f>
        <v>1813.59</v>
      </c>
      <c r="F23" s="107">
        <f>ROUND(E23*(1+(IF(F28=0,F$27,F28))),2)</f>
        <v>1853.49</v>
      </c>
      <c r="G23" s="107">
        <f>ROUND(F23*(1+(IF(G28=0,G$27,G28))),2)</f>
        <v>1894.27</v>
      </c>
      <c r="H23" s="108"/>
      <c r="I23" s="108"/>
      <c r="J23" s="92"/>
      <c r="K23" s="92"/>
      <c r="L23" s="92"/>
      <c r="M23" s="92"/>
      <c r="N23" s="92"/>
      <c r="O23" s="92"/>
      <c r="P23" s="92"/>
      <c r="Q23" s="92"/>
      <c r="R23" s="92"/>
      <c r="S23" s="92"/>
      <c r="T23" s="92"/>
      <c r="U23" s="92"/>
      <c r="V23" s="92"/>
      <c r="W23" s="92"/>
      <c r="X23" s="92"/>
      <c r="Y23" s="92"/>
      <c r="Z23" s="92"/>
      <c r="AA23" s="92"/>
      <c r="AB23" s="92"/>
      <c r="AC23" s="92"/>
      <c r="AD23" s="92"/>
    </row>
    <row r="24" spans="1:30" x14ac:dyDescent="0.3">
      <c r="A24" s="65" t="s">
        <v>604</v>
      </c>
      <c r="B24" s="65" t="s">
        <v>969</v>
      </c>
      <c r="C24" s="109">
        <v>1.5</v>
      </c>
      <c r="D24" s="109">
        <v>1.5</v>
      </c>
      <c r="E24" s="109">
        <v>1.5</v>
      </c>
      <c r="F24" s="109">
        <v>1.5</v>
      </c>
      <c r="G24" s="109">
        <v>1.5</v>
      </c>
      <c r="H24" s="111"/>
      <c r="I24" s="111"/>
      <c r="J24" s="92"/>
      <c r="K24" s="92"/>
      <c r="L24" s="92"/>
      <c r="M24" s="92"/>
      <c r="N24" s="92"/>
      <c r="O24" s="92"/>
      <c r="P24" s="92"/>
      <c r="Q24" s="92"/>
      <c r="R24" s="92"/>
      <c r="S24" s="92"/>
      <c r="T24" s="92"/>
      <c r="U24" s="92"/>
      <c r="V24" s="92"/>
      <c r="W24" s="92"/>
      <c r="X24" s="92"/>
      <c r="Y24" s="92"/>
      <c r="Z24" s="92"/>
      <c r="AA24" s="92"/>
      <c r="AB24" s="92"/>
      <c r="AC24" s="92"/>
      <c r="AD24" s="92"/>
    </row>
    <row r="25" spans="1:30" x14ac:dyDescent="0.3">
      <c r="A25" s="65" t="s">
        <v>1017</v>
      </c>
      <c r="B25" s="65" t="s">
        <v>1019</v>
      </c>
      <c r="C25" s="112">
        <v>5.1999999999999998E-2</v>
      </c>
      <c r="D25" s="112">
        <v>0.05</v>
      </c>
      <c r="E25" s="113">
        <v>2.1000000000000001E-2</v>
      </c>
      <c r="F25" s="113">
        <v>2.1999999999999999E-2</v>
      </c>
      <c r="G25" s="113">
        <v>2.1999999999999999E-2</v>
      </c>
      <c r="H25" s="114"/>
      <c r="I25" s="114"/>
      <c r="J25" s="92"/>
      <c r="K25" s="92"/>
      <c r="L25" s="92"/>
      <c r="M25" s="92"/>
      <c r="N25" s="92"/>
      <c r="O25" s="92"/>
      <c r="P25" s="92"/>
      <c r="Q25" s="92"/>
      <c r="R25" s="92"/>
      <c r="S25" s="92"/>
      <c r="T25" s="92"/>
      <c r="U25" s="92"/>
      <c r="V25" s="92"/>
      <c r="W25" s="92"/>
      <c r="X25" s="92"/>
      <c r="Y25" s="92"/>
      <c r="Z25" s="92"/>
      <c r="AA25" s="92"/>
      <c r="AB25" s="92"/>
      <c r="AC25" s="92"/>
      <c r="AD25" s="92"/>
    </row>
    <row r="26" spans="1:30" s="115" customFormat="1" x14ac:dyDescent="0.3">
      <c r="B26" s="116" t="s">
        <v>1020</v>
      </c>
      <c r="C26" s="117"/>
      <c r="D26" s="118"/>
      <c r="E26" s="118"/>
      <c r="F26" s="118"/>
      <c r="G26" s="118"/>
      <c r="H26" s="119"/>
      <c r="I26" s="119"/>
      <c r="J26" s="120"/>
      <c r="K26" s="120"/>
      <c r="L26" s="120"/>
      <c r="M26" s="120"/>
      <c r="N26" s="120"/>
      <c r="O26" s="120"/>
      <c r="P26" s="120"/>
      <c r="Q26" s="120"/>
      <c r="R26" s="120"/>
      <c r="S26" s="120"/>
      <c r="T26" s="120"/>
      <c r="U26" s="120"/>
      <c r="V26" s="120"/>
      <c r="W26" s="120"/>
      <c r="X26" s="120"/>
      <c r="Y26" s="120"/>
      <c r="Z26" s="120"/>
      <c r="AA26" s="120"/>
      <c r="AB26" s="120"/>
      <c r="AC26" s="120"/>
      <c r="AD26" s="120"/>
    </row>
    <row r="27" spans="1:30" x14ac:dyDescent="0.3">
      <c r="A27" s="65" t="s">
        <v>1018</v>
      </c>
      <c r="B27" s="65" t="s">
        <v>1162</v>
      </c>
      <c r="C27" s="112">
        <v>4.7E-2</v>
      </c>
      <c r="D27" s="112">
        <v>0.05</v>
      </c>
      <c r="E27" s="113">
        <v>2.1000000000000001E-2</v>
      </c>
      <c r="F27" s="113">
        <v>2.1999999999999999E-2</v>
      </c>
      <c r="G27" s="113">
        <v>2.1999999999999999E-2</v>
      </c>
      <c r="H27" s="114"/>
      <c r="I27" s="114"/>
      <c r="J27" s="92"/>
      <c r="K27" s="92"/>
      <c r="L27" s="92"/>
      <c r="M27" s="92"/>
      <c r="N27" s="92"/>
      <c r="O27" s="92"/>
      <c r="P27" s="92"/>
      <c r="Q27" s="92"/>
      <c r="R27" s="92"/>
      <c r="S27" s="92"/>
      <c r="T27" s="92"/>
      <c r="U27" s="92"/>
      <c r="V27" s="92"/>
      <c r="W27" s="92"/>
      <c r="X27" s="92"/>
      <c r="Y27" s="92"/>
      <c r="Z27" s="92"/>
      <c r="AA27" s="92"/>
      <c r="AB27" s="92"/>
      <c r="AC27" s="92"/>
      <c r="AD27" s="92"/>
    </row>
    <row r="28" spans="1:30" s="115" customFormat="1" x14ac:dyDescent="0.3">
      <c r="B28" s="116" t="s">
        <v>1021</v>
      </c>
      <c r="C28" s="117"/>
      <c r="D28" s="121"/>
      <c r="E28" s="121"/>
      <c r="F28" s="121"/>
      <c r="G28" s="121"/>
      <c r="H28" s="119"/>
      <c r="I28" s="119"/>
      <c r="J28" s="120"/>
      <c r="K28" s="120"/>
      <c r="L28" s="120"/>
      <c r="M28" s="120"/>
      <c r="N28" s="120"/>
      <c r="O28" s="120"/>
      <c r="P28" s="120"/>
      <c r="Q28" s="120"/>
      <c r="R28" s="120"/>
      <c r="S28" s="120"/>
      <c r="T28" s="120"/>
      <c r="U28" s="120"/>
      <c r="V28" s="120"/>
      <c r="W28" s="120"/>
      <c r="X28" s="120"/>
      <c r="Y28" s="120"/>
      <c r="Z28" s="120"/>
      <c r="AA28" s="120"/>
      <c r="AB28" s="120"/>
      <c r="AC28" s="120"/>
      <c r="AD28" s="120"/>
    </row>
    <row r="29" spans="1:30" x14ac:dyDescent="0.3">
      <c r="A29" s="65" t="s">
        <v>605</v>
      </c>
      <c r="B29" s="65" t="str">
        <f>CONCATENATE(PROPER(C3)," Voter Approved Levy")</f>
        <v>Aberdeen Voter Approved Levy</v>
      </c>
      <c r="C29" s="122">
        <f>IFERROR(VLOOKUP($A$1,VAL!A:H,MATCH(C$20,VAL!1:1,0),FALSE),0)</f>
        <v>5200000</v>
      </c>
      <c r="D29" s="122">
        <f>IFERROR(VLOOKUP($A$1,VAL!$A:$H,MATCH(D$20,VAL!1:1,0),FALSE),0)</f>
        <v>5200000</v>
      </c>
      <c r="E29" s="122">
        <f>IFERROR(VLOOKUP($A$1,VAL!$A:$H,MATCH(E$20,VAL!1:1,0),FALSE),0)</f>
        <v>5200000</v>
      </c>
      <c r="F29" s="122">
        <f>IFERROR(VLOOKUP($A$1,VAL!$A:$K,MATCH(F$20,VAL!1:1,0),FALSE),0)</f>
        <v>0</v>
      </c>
      <c r="G29" s="122">
        <f>IFERROR(VLOOKUP($A$1,VAL!$A:$K,MATCH(G$20,VAL!1:1,0),FALSE),0)</f>
        <v>0</v>
      </c>
      <c r="H29" s="114"/>
      <c r="I29" s="114"/>
      <c r="J29" s="92"/>
      <c r="K29" s="92"/>
      <c r="L29" s="92"/>
      <c r="M29" s="92"/>
      <c r="N29" s="92"/>
      <c r="O29" s="92"/>
      <c r="P29" s="92"/>
      <c r="Q29" s="92"/>
      <c r="R29" s="92"/>
      <c r="S29" s="92"/>
      <c r="T29" s="92"/>
      <c r="U29" s="92"/>
      <c r="V29" s="92"/>
      <c r="W29" s="92"/>
      <c r="X29" s="92"/>
      <c r="Y29" s="92"/>
      <c r="Z29" s="92"/>
      <c r="AA29" s="92"/>
      <c r="AB29" s="92"/>
      <c r="AC29" s="92"/>
      <c r="AD29" s="92"/>
    </row>
    <row r="30" spans="1:30" s="115" customFormat="1" x14ac:dyDescent="0.3">
      <c r="B30" s="116" t="s">
        <v>638</v>
      </c>
      <c r="C30" s="118"/>
      <c r="D30" s="118"/>
      <c r="E30" s="118"/>
      <c r="F30" s="118"/>
      <c r="G30" s="118"/>
      <c r="H30" s="119"/>
      <c r="I30" s="119"/>
      <c r="J30" s="120"/>
      <c r="K30" s="120"/>
      <c r="L30" s="120"/>
      <c r="M30" s="120"/>
      <c r="N30" s="120"/>
      <c r="O30" s="120"/>
      <c r="P30" s="120"/>
      <c r="Q30" s="120"/>
      <c r="R30" s="120"/>
      <c r="S30" s="120"/>
      <c r="T30" s="120"/>
      <c r="U30" s="120"/>
      <c r="V30" s="120"/>
      <c r="W30" s="120"/>
      <c r="X30" s="120"/>
      <c r="Y30" s="120"/>
      <c r="Z30" s="120"/>
      <c r="AA30" s="120"/>
      <c r="AB30" s="120"/>
      <c r="AC30" s="120"/>
      <c r="AD30" s="120"/>
    </row>
    <row r="31" spans="1:30" x14ac:dyDescent="0.3">
      <c r="A31" s="65" t="s">
        <v>1009</v>
      </c>
      <c r="B31" s="65" t="s">
        <v>1015</v>
      </c>
      <c r="C31" s="123">
        <f>VLOOKUP($A$1,enrollment,'District AAFTE'!H$1,FALSE)</f>
        <v>3094.49</v>
      </c>
      <c r="D31" s="123">
        <f>VLOOKUP($A$1,enrollment,'District AAFTE'!I$1,FALSE)</f>
        <v>3126.0524840792486</v>
      </c>
      <c r="E31" s="123">
        <f>VLOOKUP($A$1,enrollment,'District AAFTE'!J$1,FALSE)</f>
        <v>3167.867281527368</v>
      </c>
      <c r="F31" s="123">
        <f>VLOOKUP($A$1,enrollment,'District AAFTE'!K$1,FALSE)</f>
        <v>3222.4744227066767</v>
      </c>
      <c r="G31" s="123">
        <f>VLOOKUP($A$1,enrollment,'District AAFTE'!L$1,FALSE)</f>
        <v>3278.0228722183028</v>
      </c>
      <c r="H31" s="92"/>
      <c r="I31" s="92"/>
      <c r="J31" s="92"/>
      <c r="K31" s="92"/>
      <c r="L31" s="92"/>
      <c r="M31" s="92"/>
      <c r="N31" s="92"/>
      <c r="O31" s="92"/>
      <c r="P31" s="92"/>
      <c r="Q31" s="92"/>
      <c r="R31" s="92"/>
      <c r="S31" s="92"/>
      <c r="T31" s="92"/>
      <c r="U31" s="92"/>
      <c r="V31" s="92"/>
      <c r="W31" s="92"/>
      <c r="X31" s="92"/>
      <c r="Y31" s="92"/>
      <c r="Z31" s="92"/>
      <c r="AA31" s="92"/>
      <c r="AB31" s="92"/>
      <c r="AC31" s="92"/>
      <c r="AD31" s="92"/>
    </row>
    <row r="32" spans="1:30" x14ac:dyDescent="0.3">
      <c r="A32" s="65" t="s">
        <v>1010</v>
      </c>
      <c r="B32" s="65" t="s">
        <v>1016</v>
      </c>
      <c r="C32" s="127">
        <f>VLOOKUP($A$1,enrollment,'District AAFTE'!R$1,FALSE)</f>
        <v>3332.4199999999996</v>
      </c>
      <c r="D32" s="157">
        <f>VLOOKUP($A$1,enrollment,'District AAFTE'!R$1,FALSE)</f>
        <v>3332.4199999999996</v>
      </c>
      <c r="E32" s="117"/>
      <c r="F32" s="117"/>
      <c r="G32" s="117"/>
      <c r="H32" s="92"/>
      <c r="I32" s="92"/>
      <c r="J32" s="92"/>
      <c r="K32" s="92"/>
      <c r="L32" s="92"/>
      <c r="M32" s="92"/>
      <c r="N32" s="92"/>
      <c r="O32" s="92"/>
      <c r="P32" s="92"/>
      <c r="Q32" s="92"/>
      <c r="R32" s="92"/>
      <c r="S32" s="92"/>
      <c r="T32" s="92"/>
      <c r="U32" s="92"/>
      <c r="V32" s="92"/>
      <c r="W32" s="92"/>
      <c r="X32" s="92"/>
      <c r="Y32" s="92"/>
      <c r="Z32" s="92"/>
      <c r="AA32" s="92"/>
      <c r="AB32" s="92"/>
      <c r="AC32" s="92"/>
      <c r="AD32" s="92"/>
    </row>
    <row r="33" spans="1:30" s="115" customFormat="1" x14ac:dyDescent="0.3">
      <c r="B33" s="116" t="s">
        <v>608</v>
      </c>
      <c r="C33" s="124"/>
      <c r="D33" s="124"/>
      <c r="E33" s="124"/>
      <c r="F33" s="124"/>
      <c r="G33" s="124"/>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row>
    <row r="34" spans="1:30" s="115" customFormat="1" x14ac:dyDescent="0.3">
      <c r="A34" s="65" t="s">
        <v>607</v>
      </c>
      <c r="B34" s="65" t="s">
        <v>645</v>
      </c>
      <c r="C34" s="125">
        <f>VLOOKUP($A$1,enrollment,'District AAFTE'!M$1,FALSE)</f>
        <v>-108.49</v>
      </c>
      <c r="D34" s="125">
        <f>VLOOKUP($A$1,enrollment,'District AAFTE'!N$1,FALSE)</f>
        <v>-108.49</v>
      </c>
      <c r="E34" s="125">
        <f>VLOOKUP($A$1,enrollment,'District AAFTE'!O$1,FALSE)</f>
        <v>-108.49</v>
      </c>
      <c r="F34" s="125">
        <f>VLOOKUP($A$1,enrollment,'District AAFTE'!P$1,FALSE)</f>
        <v>-108.49</v>
      </c>
      <c r="G34" s="125">
        <f>VLOOKUP($A$1,enrollment,'District AAFTE'!Q$1,FALSE)</f>
        <v>-108.49</v>
      </c>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row>
    <row r="35" spans="1:30" s="115" customFormat="1" x14ac:dyDescent="0.3">
      <c r="B35" s="116" t="s">
        <v>644</v>
      </c>
      <c r="C35" s="124"/>
      <c r="D35" s="124"/>
      <c r="E35" s="124"/>
      <c r="F35" s="124"/>
      <c r="G35" s="124"/>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row>
    <row r="36" spans="1:30" x14ac:dyDescent="0.3">
      <c r="A36" s="65" t="s">
        <v>611</v>
      </c>
      <c r="B36" s="65" t="s">
        <v>598</v>
      </c>
      <c r="C36" s="122">
        <f>VLOOKUP($A$1,Data!$A:$V,MATCH(C$20,Data!1:1,0),FALSE)</f>
        <v>1758564529</v>
      </c>
      <c r="D36" s="122">
        <f>VLOOKUP($A$1,Data!$A:$V,MATCH(D$20,Data!1:1,0),FALSE)</f>
        <v>1661490269</v>
      </c>
      <c r="E36" s="122">
        <f>VLOOKUP($A$1,Data!$A:$V,MATCH(E$20,Data!1:1,0),FALSE)</f>
        <v>1722572801</v>
      </c>
      <c r="F36" s="122">
        <f>VLOOKUP($A$1,Data!$A:$V,MATCH(F$20,Data!1:1,0),FALSE)</f>
        <v>1789649704</v>
      </c>
      <c r="G36" s="122">
        <f>VLOOKUP($A$1,Data!$A:$V,MATCH(G$20,Data!1:1,0),FALSE)</f>
        <v>1885596559</v>
      </c>
      <c r="H36" s="92"/>
      <c r="I36" s="92"/>
      <c r="J36" s="92"/>
      <c r="K36" s="92"/>
      <c r="L36" s="92"/>
      <c r="M36" s="92"/>
      <c r="N36" s="92"/>
      <c r="O36" s="92"/>
      <c r="P36" s="92"/>
      <c r="Q36" s="92"/>
      <c r="R36" s="92"/>
      <c r="S36" s="92"/>
      <c r="T36" s="92"/>
      <c r="U36" s="92"/>
      <c r="V36" s="92"/>
      <c r="W36" s="92"/>
      <c r="X36" s="92"/>
      <c r="Y36" s="92"/>
      <c r="Z36" s="92"/>
      <c r="AA36" s="92"/>
      <c r="AB36" s="92"/>
      <c r="AC36" s="92"/>
      <c r="AD36" s="92"/>
    </row>
    <row r="37" spans="1:30" s="115" customFormat="1" x14ac:dyDescent="0.3">
      <c r="B37" s="116" t="s">
        <v>639</v>
      </c>
      <c r="C37" s="126"/>
      <c r="D37" s="126"/>
      <c r="E37" s="126"/>
      <c r="F37" s="126"/>
      <c r="G37" s="126"/>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row>
    <row r="38" spans="1:30" ht="10.5" customHeight="1" x14ac:dyDescent="0.35">
      <c r="A38" s="93"/>
      <c r="B38" s="94"/>
      <c r="C38" s="94"/>
      <c r="D38" s="94"/>
      <c r="E38" s="94"/>
      <c r="F38" s="94"/>
      <c r="G38" s="94"/>
      <c r="H38" s="92"/>
      <c r="I38" s="92"/>
      <c r="J38" s="92"/>
      <c r="K38" s="92"/>
      <c r="L38" s="92"/>
      <c r="M38" s="92"/>
      <c r="N38" s="92"/>
      <c r="O38" s="92"/>
      <c r="P38" s="92"/>
      <c r="Q38" s="92"/>
      <c r="R38" s="92"/>
      <c r="S38" s="92"/>
      <c r="T38" s="92"/>
      <c r="U38" s="92"/>
      <c r="V38" s="92"/>
      <c r="W38" s="92"/>
      <c r="X38" s="92"/>
      <c r="Y38" s="92"/>
      <c r="Z38" s="92"/>
      <c r="AA38" s="92"/>
      <c r="AB38" s="92"/>
      <c r="AC38" s="92"/>
      <c r="AD38" s="92"/>
    </row>
    <row r="39" spans="1:30" ht="20.25" x14ac:dyDescent="0.35">
      <c r="B39" s="173" t="s">
        <v>600</v>
      </c>
      <c r="C39" s="173"/>
      <c r="D39" s="173"/>
      <c r="E39" s="173"/>
      <c r="F39" s="173"/>
      <c r="G39" s="173"/>
      <c r="H39" s="92"/>
      <c r="I39" s="92"/>
      <c r="J39" s="92"/>
      <c r="K39" s="92"/>
      <c r="L39" s="92"/>
      <c r="M39" s="92"/>
      <c r="N39" s="92"/>
      <c r="O39" s="92"/>
      <c r="P39" s="92"/>
      <c r="Q39" s="92"/>
      <c r="R39" s="92"/>
      <c r="S39" s="92"/>
      <c r="T39" s="92"/>
      <c r="U39" s="92"/>
      <c r="V39" s="92"/>
      <c r="W39" s="92"/>
      <c r="X39" s="92"/>
      <c r="Y39" s="92"/>
      <c r="Z39" s="92"/>
      <c r="AA39" s="92"/>
      <c r="AB39" s="92"/>
      <c r="AC39" s="92"/>
      <c r="AD39" s="92"/>
    </row>
    <row r="40" spans="1:30" x14ac:dyDescent="0.3">
      <c r="B40" s="104" t="s">
        <v>609</v>
      </c>
      <c r="C40" s="75">
        <f>C20</f>
        <v>2022</v>
      </c>
      <c r="D40" s="75">
        <f>D20</f>
        <v>2023</v>
      </c>
      <c r="E40" s="75">
        <f>E20</f>
        <v>2024</v>
      </c>
      <c r="F40" s="75">
        <f>F20</f>
        <v>2025</v>
      </c>
      <c r="G40" s="75">
        <f>G20</f>
        <v>2026</v>
      </c>
      <c r="H40" s="92"/>
      <c r="I40" s="92"/>
      <c r="J40" s="92"/>
      <c r="K40" s="92"/>
      <c r="L40" s="92"/>
      <c r="M40" s="92"/>
      <c r="N40" s="92"/>
      <c r="O40" s="92"/>
      <c r="P40" s="92"/>
      <c r="Q40" s="92"/>
      <c r="R40" s="92"/>
      <c r="S40" s="92"/>
      <c r="T40" s="92"/>
      <c r="U40" s="92"/>
      <c r="V40" s="92"/>
      <c r="W40" s="92"/>
      <c r="X40" s="92"/>
      <c r="Y40" s="92"/>
      <c r="Z40" s="92"/>
      <c r="AA40" s="92"/>
      <c r="AB40" s="92"/>
      <c r="AC40" s="92"/>
      <c r="AD40" s="92"/>
    </row>
    <row r="41" spans="1:30" ht="33" x14ac:dyDescent="0.3">
      <c r="A41" s="65" t="s">
        <v>612</v>
      </c>
      <c r="B41" s="146" t="s">
        <v>1174</v>
      </c>
      <c r="C41" s="164">
        <f>IF(C33=0,MAX(C31,C32),C33)+IF(C35=0,C34,C35)</f>
        <v>3223.93</v>
      </c>
      <c r="D41" s="164">
        <f>IF(D33=0,MAX(D31,D32),D33)+IF(D35=0,D34,D35)</f>
        <v>3223.93</v>
      </c>
      <c r="E41" s="123">
        <f>IF(E33=0,E31,E33)+IF(E35=0,E34,E35)</f>
        <v>3059.3772815273683</v>
      </c>
      <c r="F41" s="123">
        <f>IF(F33=0,F31,F33)+IF(F35=0,F34,F35)</f>
        <v>3113.9844227066769</v>
      </c>
      <c r="G41" s="123">
        <f>IF(G33=0,G31,G33)+IF(G35=0,G34,G35)</f>
        <v>3169.5328722183031</v>
      </c>
      <c r="H41" s="92"/>
      <c r="I41" s="92"/>
      <c r="J41" s="128"/>
      <c r="K41" s="92"/>
      <c r="L41" s="92"/>
      <c r="M41" s="92"/>
      <c r="N41" s="92"/>
      <c r="O41" s="92"/>
      <c r="P41" s="92"/>
      <c r="Q41" s="92"/>
      <c r="R41" s="92"/>
      <c r="S41" s="92"/>
      <c r="T41" s="92"/>
      <c r="U41" s="92"/>
      <c r="V41" s="92"/>
      <c r="W41" s="92"/>
      <c r="X41" s="92"/>
      <c r="Y41" s="92"/>
      <c r="Z41" s="92"/>
      <c r="AA41" s="92"/>
      <c r="AB41" s="92"/>
      <c r="AC41" s="92"/>
      <c r="AD41" s="92"/>
    </row>
    <row r="42" spans="1:30" x14ac:dyDescent="0.3">
      <c r="A42" s="65" t="s">
        <v>613</v>
      </c>
      <c r="B42" s="65" t="s">
        <v>1107</v>
      </c>
      <c r="C42" s="122">
        <f>IF(C37=0,C36*C22/1000,C37*C22/1000)</f>
        <v>4396411.3224999998</v>
      </c>
      <c r="D42" s="122">
        <f>IF(D37=0,D36*D22/1000,D37*D22/1000)</f>
        <v>4153725.6724999999</v>
      </c>
      <c r="E42" s="122">
        <f>IF(E37=0,E36*E22/1000,E37*E22/1000)</f>
        <v>4306432.0025000004</v>
      </c>
      <c r="F42" s="122">
        <f>IF(F37=0,F36*F22/1000,F37*F22/1000)</f>
        <v>4474124.26</v>
      </c>
      <c r="G42" s="122">
        <f>IF(G37=0,G36*G22/1000,G37*G22/1000)</f>
        <v>4713991.3975</v>
      </c>
      <c r="H42" s="92"/>
      <c r="I42" s="92"/>
      <c r="J42" s="92"/>
      <c r="K42" s="92"/>
      <c r="L42" s="92"/>
      <c r="M42" s="92"/>
      <c r="N42" s="92"/>
      <c r="O42" s="92"/>
      <c r="P42" s="92"/>
      <c r="Q42" s="92"/>
      <c r="R42" s="92"/>
      <c r="S42" s="92"/>
      <c r="T42" s="92"/>
      <c r="U42" s="92"/>
      <c r="V42" s="92"/>
      <c r="W42" s="92"/>
      <c r="X42" s="92"/>
      <c r="Y42" s="92"/>
      <c r="Z42" s="92"/>
      <c r="AA42" s="92"/>
      <c r="AB42" s="92"/>
      <c r="AC42" s="92"/>
      <c r="AD42" s="92"/>
    </row>
    <row r="43" spans="1:30" x14ac:dyDescent="0.3">
      <c r="A43" s="65" t="s">
        <v>614</v>
      </c>
      <c r="B43" s="65" t="s">
        <v>1108</v>
      </c>
      <c r="C43" s="122">
        <f>C41*C21</f>
        <v>8838662.0093999989</v>
      </c>
      <c r="D43" s="122">
        <f>D41*D21</f>
        <v>9280598.3337999992</v>
      </c>
      <c r="E43" s="122">
        <f>E41*E21</f>
        <v>8991846.3619099036</v>
      </c>
      <c r="F43" s="122">
        <f>F41*F21</f>
        <v>9353692.9893936347</v>
      </c>
      <c r="G43" s="122">
        <f>G41*G21</f>
        <v>9729990.4877793565</v>
      </c>
      <c r="H43" s="92"/>
      <c r="I43" s="92"/>
      <c r="J43" s="92"/>
      <c r="K43" s="92"/>
      <c r="L43" s="92"/>
      <c r="M43" s="92"/>
      <c r="N43" s="92"/>
      <c r="O43" s="92"/>
      <c r="P43" s="92"/>
      <c r="Q43" s="92"/>
      <c r="R43" s="92"/>
      <c r="S43" s="92"/>
      <c r="T43" s="92"/>
      <c r="U43" s="92"/>
      <c r="V43" s="92"/>
      <c r="W43" s="92"/>
      <c r="X43" s="92"/>
      <c r="Y43" s="92"/>
      <c r="Z43" s="92"/>
      <c r="AA43" s="92"/>
      <c r="AB43" s="92"/>
      <c r="AC43" s="92"/>
      <c r="AD43" s="92"/>
    </row>
    <row r="44" spans="1:30" x14ac:dyDescent="0.3">
      <c r="A44" s="65" t="s">
        <v>629</v>
      </c>
      <c r="B44" s="65" t="s">
        <v>1109</v>
      </c>
      <c r="C44" s="122">
        <f>MIN(C42,C43)</f>
        <v>4396411.3224999998</v>
      </c>
      <c r="D44" s="122">
        <f>MIN(D42,D43)</f>
        <v>4153725.6724999999</v>
      </c>
      <c r="E44" s="122">
        <f t="shared" ref="D44:G44" si="1">MIN(E42,E43)</f>
        <v>4306432.0025000004</v>
      </c>
      <c r="F44" s="122">
        <f>MIN(F42,F43)</f>
        <v>4474124.26</v>
      </c>
      <c r="G44" s="122">
        <f t="shared" si="1"/>
        <v>4713991.3975</v>
      </c>
      <c r="H44" s="92"/>
      <c r="I44" s="92"/>
      <c r="J44" s="92"/>
      <c r="K44" s="92"/>
      <c r="L44" s="92"/>
      <c r="M44" s="92"/>
      <c r="N44" s="92"/>
      <c r="O44" s="92"/>
      <c r="P44" s="92"/>
      <c r="Q44" s="92"/>
      <c r="R44" s="92"/>
      <c r="S44" s="92"/>
      <c r="T44" s="92"/>
      <c r="U44" s="92"/>
      <c r="V44" s="92"/>
      <c r="W44" s="92"/>
      <c r="X44" s="92"/>
      <c r="Y44" s="92"/>
      <c r="Z44" s="92"/>
      <c r="AA44" s="92"/>
      <c r="AB44" s="92"/>
      <c r="AC44" s="92"/>
      <c r="AD44" s="92"/>
    </row>
    <row r="45" spans="1:30" x14ac:dyDescent="0.3">
      <c r="A45" s="65" t="s">
        <v>615</v>
      </c>
      <c r="B45" s="65" t="s">
        <v>1110</v>
      </c>
      <c r="C45" s="122">
        <f>IF(C44&lt;C52,C52-C44,0)</f>
        <v>803588.67750000022</v>
      </c>
      <c r="D45" s="122">
        <f>IF(D44&lt;D52,D52-D44,0)</f>
        <v>1046274.3275000001</v>
      </c>
      <c r="E45" s="122">
        <f t="shared" ref="D45:G45" si="2">IF(E44&lt;E52,E52-E44,0)</f>
        <v>893567.99749999959</v>
      </c>
      <c r="F45" s="122">
        <f>IF(F44&lt;F52,F52-F44,0)</f>
        <v>0</v>
      </c>
      <c r="G45" s="122">
        <f t="shared" si="2"/>
        <v>0</v>
      </c>
      <c r="H45" s="92"/>
      <c r="I45" s="92"/>
      <c r="J45" s="92"/>
      <c r="K45" s="92"/>
      <c r="L45" s="92"/>
      <c r="M45" s="92"/>
      <c r="N45" s="92"/>
      <c r="O45" s="92"/>
      <c r="P45" s="92"/>
      <c r="Q45" s="92"/>
      <c r="R45" s="92"/>
      <c r="S45" s="92"/>
      <c r="T45" s="92"/>
      <c r="U45" s="92"/>
      <c r="V45" s="92"/>
      <c r="W45" s="92"/>
      <c r="X45" s="92"/>
      <c r="Y45" s="92"/>
      <c r="Z45" s="92"/>
      <c r="AA45" s="92"/>
      <c r="AB45" s="92"/>
      <c r="AC45" s="92"/>
      <c r="AD45" s="92"/>
    </row>
    <row r="46" spans="1:30" ht="17.25" x14ac:dyDescent="0.3">
      <c r="A46" s="65" t="s">
        <v>630</v>
      </c>
      <c r="B46" s="129" t="s">
        <v>617</v>
      </c>
      <c r="C46" s="130">
        <f>IF(C30=0,IF(C44&lt;C29,C44,C29),IF(C44&lt;C30,C44,C30))</f>
        <v>4396411.3224999998</v>
      </c>
      <c r="D46" s="130">
        <f>IF(D30=0,IF(D44&lt;D29,D44,D29),IF(D44&lt;D30,D44,D30))</f>
        <v>4153725.6724999999</v>
      </c>
      <c r="E46" s="130">
        <f>IF(E30=0,IF(E44&lt;E29,E44,E29),IF(E44&lt;E30,E44,E30))</f>
        <v>4306432.0025000004</v>
      </c>
      <c r="F46" s="130">
        <f>IF(F30=0,IF(F44&lt;F29,F44,F29),IF(F44&lt;F30,F44,F30))</f>
        <v>0</v>
      </c>
      <c r="G46" s="130">
        <f>IF(G30=0,IF(G44&lt;G29,G44,G29),IF(G44&lt;G30,G44,G30))</f>
        <v>0</v>
      </c>
      <c r="H46" s="92"/>
      <c r="I46" s="92"/>
      <c r="J46" s="92"/>
      <c r="K46" s="92"/>
      <c r="L46" s="92"/>
      <c r="M46" s="92"/>
      <c r="N46" s="92"/>
      <c r="O46" s="92"/>
      <c r="P46" s="92"/>
      <c r="Q46" s="92"/>
      <c r="R46" s="92"/>
      <c r="S46" s="92"/>
      <c r="T46" s="92"/>
      <c r="U46" s="92"/>
      <c r="V46" s="92"/>
      <c r="W46" s="92"/>
      <c r="X46" s="92"/>
      <c r="Y46" s="92"/>
      <c r="Z46" s="92"/>
      <c r="AA46" s="92"/>
      <c r="AB46" s="92"/>
      <c r="AC46" s="92"/>
      <c r="AD46" s="92"/>
    </row>
    <row r="47" spans="1:30" ht="10.5" customHeight="1" x14ac:dyDescent="0.35">
      <c r="B47" s="94"/>
      <c r="C47" s="94"/>
      <c r="D47" s="94"/>
      <c r="E47" s="94"/>
      <c r="F47" s="94"/>
      <c r="G47" s="94"/>
      <c r="H47" s="92"/>
      <c r="I47" s="92"/>
      <c r="J47" s="92"/>
      <c r="K47" s="92"/>
      <c r="L47" s="92"/>
      <c r="M47" s="92"/>
      <c r="N47" s="92"/>
      <c r="O47" s="92"/>
      <c r="P47" s="92"/>
      <c r="Q47" s="92"/>
      <c r="R47" s="92"/>
      <c r="S47" s="92"/>
      <c r="T47" s="92"/>
      <c r="U47" s="92"/>
      <c r="V47" s="92"/>
      <c r="W47" s="92"/>
      <c r="X47" s="92"/>
      <c r="Y47" s="92"/>
      <c r="Z47" s="92"/>
      <c r="AA47" s="92"/>
      <c r="AB47" s="92"/>
      <c r="AC47" s="92"/>
      <c r="AD47" s="92"/>
    </row>
    <row r="48" spans="1:30" ht="20.25" x14ac:dyDescent="0.35">
      <c r="A48" s="93"/>
      <c r="B48" s="173" t="s">
        <v>610</v>
      </c>
      <c r="C48" s="173"/>
      <c r="D48" s="173"/>
      <c r="E48" s="173"/>
      <c r="F48" s="173"/>
      <c r="G48" s="173"/>
      <c r="H48" s="92"/>
      <c r="I48" s="92"/>
      <c r="J48" s="92"/>
      <c r="K48" s="92"/>
      <c r="L48" s="92"/>
      <c r="M48" s="92"/>
      <c r="N48" s="92"/>
      <c r="O48" s="92"/>
      <c r="P48" s="92"/>
      <c r="Q48" s="92"/>
      <c r="R48" s="92"/>
      <c r="S48" s="92"/>
      <c r="T48" s="92"/>
      <c r="U48" s="92"/>
      <c r="V48" s="92"/>
      <c r="W48" s="92"/>
      <c r="X48" s="92"/>
      <c r="Y48" s="92"/>
      <c r="Z48" s="92"/>
      <c r="AA48" s="92"/>
      <c r="AB48" s="92"/>
      <c r="AC48" s="92"/>
      <c r="AD48" s="92"/>
    </row>
    <row r="49" spans="1:30" x14ac:dyDescent="0.3">
      <c r="B49" s="104" t="s">
        <v>609</v>
      </c>
      <c r="C49" s="75">
        <f>C40</f>
        <v>2022</v>
      </c>
      <c r="D49" s="75">
        <f>D40</f>
        <v>2023</v>
      </c>
      <c r="E49" s="75">
        <f>E40</f>
        <v>2024</v>
      </c>
      <c r="F49" s="75">
        <f>F40</f>
        <v>2025</v>
      </c>
      <c r="G49" s="75">
        <f>G40</f>
        <v>2026</v>
      </c>
      <c r="H49" s="92"/>
      <c r="I49" s="92"/>
      <c r="J49" s="92"/>
      <c r="K49" s="92"/>
      <c r="L49" s="92"/>
      <c r="M49" s="92"/>
      <c r="N49" s="92"/>
      <c r="O49" s="92"/>
      <c r="P49" s="92"/>
      <c r="Q49" s="92"/>
      <c r="R49" s="92"/>
      <c r="S49" s="92"/>
      <c r="T49" s="92"/>
      <c r="U49" s="92"/>
      <c r="V49" s="92"/>
      <c r="W49" s="92"/>
      <c r="X49" s="92"/>
      <c r="Y49" s="92"/>
      <c r="Z49" s="92"/>
      <c r="AA49" s="92"/>
      <c r="AB49" s="92"/>
      <c r="AC49" s="92"/>
      <c r="AD49" s="92"/>
    </row>
    <row r="50" spans="1:30" ht="33" x14ac:dyDescent="0.3">
      <c r="A50" s="65" t="s">
        <v>631</v>
      </c>
      <c r="B50" s="146" t="s">
        <v>1175</v>
      </c>
      <c r="C50" s="155">
        <f>IF(C37=0,((C36*C24/1000)/C41),((C37*C24/1000)/C41))</f>
        <v>818.20845784492849</v>
      </c>
      <c r="D50" s="155">
        <f>IF(D37=0,((D36*D24/1000)/D41),((D37*D24/1000)/D41))</f>
        <v>773.04265399683004</v>
      </c>
      <c r="E50" s="122">
        <f>IF(E37=0,((E36*E24/1000)/E41),((E37*E24/1000)/E41))</f>
        <v>844.5703042581365</v>
      </c>
      <c r="F50" s="122">
        <f>IF(F37=0,((F36*F24/1000)/F41),((F37*F24/1000)/F41))</f>
        <v>862.07064377883216</v>
      </c>
      <c r="G50" s="122">
        <f>IF(G37=0,((G36*G24/1000)/G41),((G37*G24/1000)/G41))</f>
        <v>892.36961802527503</v>
      </c>
      <c r="H50" s="92"/>
      <c r="I50" s="92"/>
      <c r="J50" s="92"/>
      <c r="K50" s="92"/>
      <c r="L50" s="92"/>
      <c r="M50" s="92"/>
      <c r="N50" s="92"/>
      <c r="O50" s="92"/>
      <c r="P50" s="92"/>
      <c r="Q50" s="92"/>
      <c r="R50" s="92"/>
      <c r="S50" s="92"/>
      <c r="T50" s="92"/>
      <c r="U50" s="92"/>
      <c r="V50" s="92"/>
      <c r="W50" s="92"/>
      <c r="X50" s="92"/>
      <c r="Y50" s="92"/>
      <c r="Z50" s="92"/>
      <c r="AA50" s="92"/>
      <c r="AB50" s="92"/>
      <c r="AC50" s="92"/>
      <c r="AD50" s="92"/>
    </row>
    <row r="51" spans="1:30" x14ac:dyDescent="0.3">
      <c r="A51" s="65" t="s">
        <v>632</v>
      </c>
      <c r="B51" s="65" t="s">
        <v>1111</v>
      </c>
      <c r="C51" s="122">
        <f>IF(C50&lt;C$23,C$23-C50,0)</f>
        <v>873.49154215507156</v>
      </c>
      <c r="D51" s="122">
        <f t="shared" ref="D51:G51" si="3">IF(D50&lt;D$23,D$23-D50,0)</f>
        <v>1003.2473460031699</v>
      </c>
      <c r="E51" s="122">
        <f>IF(E50&lt;E$23,E$23-E50,0)</f>
        <v>969.01969574186342</v>
      </c>
      <c r="F51" s="122">
        <f t="shared" ref="F51" si="4">IF(F50&lt;F$23,F$23-F50,0)</f>
        <v>991.41935622116785</v>
      </c>
      <c r="G51" s="122">
        <f t="shared" si="3"/>
        <v>1001.900381974725</v>
      </c>
      <c r="H51" s="92"/>
      <c r="I51" s="92"/>
      <c r="J51" s="92"/>
      <c r="K51" s="92"/>
      <c r="L51" s="92"/>
      <c r="M51" s="92"/>
      <c r="N51" s="92"/>
      <c r="O51" s="92"/>
      <c r="P51" s="92"/>
      <c r="Q51" s="92"/>
      <c r="R51" s="92"/>
      <c r="S51" s="92"/>
      <c r="T51" s="92"/>
      <c r="U51" s="92"/>
      <c r="V51" s="92"/>
      <c r="W51" s="92"/>
      <c r="X51" s="92"/>
      <c r="Y51" s="92"/>
      <c r="Z51" s="92"/>
      <c r="AA51" s="92"/>
      <c r="AB51" s="92"/>
      <c r="AC51" s="92"/>
      <c r="AD51" s="92"/>
    </row>
    <row r="52" spans="1:30" x14ac:dyDescent="0.3">
      <c r="A52" s="65" t="s">
        <v>633</v>
      </c>
      <c r="B52" s="65" t="s">
        <v>1112</v>
      </c>
      <c r="C52" s="122">
        <f>IF(C30=0,C29,C30)</f>
        <v>5200000</v>
      </c>
      <c r="D52" s="131">
        <f>IF(D30=0,D29,D30)</f>
        <v>5200000</v>
      </c>
      <c r="E52" s="131">
        <f>IF(E30=0,E29,E30)</f>
        <v>5200000</v>
      </c>
      <c r="F52" s="131">
        <f>IF(F30=0,F29,F30)</f>
        <v>0</v>
      </c>
      <c r="G52" s="131">
        <f>IF(G30=0,G29,G30)</f>
        <v>0</v>
      </c>
      <c r="H52" s="92"/>
      <c r="I52" s="92"/>
      <c r="J52" s="92"/>
      <c r="K52" s="92"/>
      <c r="L52" s="92"/>
      <c r="M52" s="92"/>
      <c r="N52" s="92"/>
      <c r="O52" s="92"/>
      <c r="P52" s="92"/>
      <c r="Q52" s="92"/>
      <c r="R52" s="92"/>
      <c r="S52" s="92"/>
      <c r="T52" s="92"/>
      <c r="U52" s="92"/>
      <c r="V52" s="92"/>
      <c r="W52" s="92"/>
      <c r="X52" s="92"/>
      <c r="Y52" s="92"/>
      <c r="Z52" s="92"/>
      <c r="AA52" s="92"/>
      <c r="AB52" s="92"/>
      <c r="AC52" s="92"/>
      <c r="AD52" s="92"/>
    </row>
    <row r="53" spans="1:30" x14ac:dyDescent="0.3">
      <c r="A53" s="65" t="s">
        <v>628</v>
      </c>
      <c r="B53" s="65" t="s">
        <v>1113</v>
      </c>
      <c r="C53" s="109">
        <f>IFERROR(IF(C37=0,ROUND(C52/C36*1000,2),ROUND(C52/C37*1000,2)),0)</f>
        <v>2.96</v>
      </c>
      <c r="D53" s="109">
        <f>IFERROR(IF(D37=0,ROUND(D52/D36*1000,2),ROUND(D52/D37*1000,2)),0)</f>
        <v>3.13</v>
      </c>
      <c r="E53" s="109">
        <f>IFERROR(IF(E37=0,ROUND(E52/E36*1000,2),ROUND(E52/E37*1000,2)),0)</f>
        <v>3.02</v>
      </c>
      <c r="F53" s="109">
        <f>IFERROR(IF(F37=0,ROUND(F52/F36*1000,2),ROUND(F52/F37*1000,2)),0)</f>
        <v>0</v>
      </c>
      <c r="G53" s="109">
        <f>IFERROR(IF(G37=0,ROUND(G52/G36*1000,2),ROUND(G52/G37*1000,2)),0)</f>
        <v>0</v>
      </c>
      <c r="H53" s="92"/>
      <c r="I53" s="92"/>
      <c r="J53" s="92"/>
      <c r="K53" s="92"/>
      <c r="L53" s="92"/>
      <c r="M53" s="92"/>
      <c r="N53" s="92"/>
      <c r="O53" s="92"/>
      <c r="P53" s="92"/>
      <c r="Q53" s="92"/>
      <c r="R53" s="92"/>
      <c r="S53" s="92"/>
      <c r="T53" s="92"/>
      <c r="U53" s="92"/>
      <c r="V53" s="92"/>
      <c r="W53" s="92"/>
      <c r="X53" s="92"/>
      <c r="Y53" s="92"/>
      <c r="Z53" s="92"/>
      <c r="AA53" s="92"/>
      <c r="AB53" s="92"/>
      <c r="AC53" s="92"/>
      <c r="AD53" s="92"/>
    </row>
    <row r="54" spans="1:30" x14ac:dyDescent="0.3">
      <c r="A54" s="65" t="s">
        <v>634</v>
      </c>
      <c r="B54" s="65" t="s">
        <v>1114</v>
      </c>
      <c r="C54" s="122">
        <f>C51*C41</f>
        <v>2816075.5874999999</v>
      </c>
      <c r="D54" s="122">
        <f>D51*D41</f>
        <v>3234399.2161999997</v>
      </c>
      <c r="E54" s="122">
        <f>E51*E41</f>
        <v>2964596.8425052194</v>
      </c>
      <c r="F54" s="122">
        <f t="shared" ref="F54" si="5">F51*F41</f>
        <v>3087264.4316425985</v>
      </c>
      <c r="G54" s="122">
        <f t="shared" ref="G54" si="6">G51*G41</f>
        <v>3175556.1953569651</v>
      </c>
      <c r="H54" s="108"/>
      <c r="I54" s="108"/>
      <c r="J54" s="92"/>
      <c r="K54" s="92"/>
      <c r="L54" s="92"/>
      <c r="M54" s="92"/>
      <c r="N54" s="92"/>
      <c r="O54" s="92"/>
      <c r="P54" s="92"/>
      <c r="Q54" s="92"/>
      <c r="R54" s="92"/>
      <c r="S54" s="92"/>
      <c r="T54" s="92"/>
      <c r="U54" s="92"/>
      <c r="V54" s="92"/>
      <c r="W54" s="92"/>
      <c r="X54" s="92"/>
      <c r="Y54" s="92"/>
      <c r="Z54" s="92"/>
      <c r="AA54" s="92"/>
      <c r="AB54" s="92"/>
      <c r="AC54" s="92"/>
      <c r="AD54" s="92"/>
    </row>
    <row r="55" spans="1:30" x14ac:dyDescent="0.3">
      <c r="A55" s="65" t="s">
        <v>635</v>
      </c>
      <c r="B55" s="65" t="s">
        <v>1115</v>
      </c>
      <c r="C55" s="122">
        <f>C54*(MIN(C24,C53)/C24)</f>
        <v>2816075.5874999999</v>
      </c>
      <c r="D55" s="122">
        <f>D54*(MIN(D24,D53)/D24)</f>
        <v>3234399.2161999997</v>
      </c>
      <c r="E55" s="122">
        <f>E54*(MIN(E24,E53)/E24)</f>
        <v>2964596.8425052194</v>
      </c>
      <c r="F55" s="122">
        <f>F54*(MIN(F24,F53)/F24)</f>
        <v>0</v>
      </c>
      <c r="G55" s="122">
        <f>G54*(MIN(G24,G53)/G24)</f>
        <v>0</v>
      </c>
      <c r="H55" s="108"/>
      <c r="I55" s="108"/>
      <c r="J55" s="92"/>
      <c r="K55" s="92"/>
      <c r="L55" s="92"/>
      <c r="M55" s="92"/>
      <c r="N55" s="92"/>
      <c r="O55" s="92"/>
      <c r="P55" s="92"/>
      <c r="Q55" s="92"/>
      <c r="R55" s="92"/>
      <c r="S55" s="92"/>
      <c r="T55" s="92"/>
      <c r="U55" s="92"/>
      <c r="V55" s="92"/>
      <c r="W55" s="92"/>
      <c r="X55" s="92"/>
      <c r="Y55" s="92"/>
      <c r="Z55" s="92"/>
      <c r="AA55" s="92"/>
      <c r="AB55" s="92"/>
      <c r="AC55" s="92"/>
      <c r="AD55" s="92"/>
    </row>
    <row r="56" spans="1:30" ht="17.25" x14ac:dyDescent="0.3">
      <c r="A56" s="65" t="s">
        <v>643</v>
      </c>
      <c r="B56" s="129" t="s">
        <v>620</v>
      </c>
      <c r="C56" s="130">
        <f>C55</f>
        <v>2816075.5874999999</v>
      </c>
      <c r="D56" s="130">
        <f t="shared" ref="D56:G56" si="7">D55</f>
        <v>3234399.2161999997</v>
      </c>
      <c r="E56" s="130">
        <f t="shared" si="7"/>
        <v>2964596.8425052194</v>
      </c>
      <c r="F56" s="130">
        <f t="shared" ref="F56" si="8">F55</f>
        <v>0</v>
      </c>
      <c r="G56" s="130">
        <f t="shared" si="7"/>
        <v>0</v>
      </c>
      <c r="H56" s="108"/>
      <c r="I56" s="108"/>
      <c r="J56" s="92"/>
      <c r="K56" s="92"/>
      <c r="L56" s="92"/>
      <c r="M56" s="92"/>
      <c r="N56" s="92"/>
      <c r="O56" s="92"/>
      <c r="P56" s="92"/>
      <c r="Q56" s="92"/>
      <c r="R56" s="92"/>
      <c r="S56" s="92"/>
      <c r="T56" s="92"/>
      <c r="U56" s="92"/>
      <c r="V56" s="92"/>
      <c r="W56" s="92"/>
      <c r="X56" s="92"/>
      <c r="Y56" s="92"/>
      <c r="Z56" s="92"/>
      <c r="AA56" s="92"/>
      <c r="AB56" s="92"/>
      <c r="AC56" s="92"/>
      <c r="AD56" s="92"/>
    </row>
    <row r="57" spans="1:30" x14ac:dyDescent="0.3">
      <c r="B57" s="65" t="s">
        <v>1180</v>
      </c>
      <c r="C57" s="163">
        <f>C56-'LevyCalc no Stab'!C57</f>
        <v>402506.18099999987</v>
      </c>
      <c r="D57" s="163">
        <f>D56-'LevyCalc no Stab'!D57</f>
        <v>366568.55485487077</v>
      </c>
      <c r="H57" s="92"/>
      <c r="I57" s="92"/>
      <c r="J57" s="92"/>
      <c r="K57" s="92"/>
      <c r="L57" s="92"/>
      <c r="M57" s="92"/>
      <c r="N57" s="92"/>
      <c r="O57" s="92"/>
      <c r="P57" s="92"/>
      <c r="Q57" s="92"/>
      <c r="R57" s="92"/>
      <c r="S57" s="92"/>
      <c r="T57" s="92"/>
      <c r="U57" s="92"/>
      <c r="V57" s="92"/>
      <c r="W57" s="92"/>
      <c r="X57" s="92"/>
      <c r="Y57" s="92"/>
      <c r="Z57" s="92"/>
      <c r="AA57" s="92"/>
      <c r="AB57" s="92"/>
      <c r="AC57" s="92"/>
      <c r="AD57" s="92"/>
    </row>
    <row r="58" spans="1:30" ht="10.5" customHeight="1" x14ac:dyDescent="0.35">
      <c r="A58" s="93"/>
      <c r="B58" s="94"/>
      <c r="C58" s="94"/>
      <c r="D58" s="94"/>
      <c r="E58" s="94"/>
      <c r="F58" s="94"/>
      <c r="G58" s="94"/>
      <c r="H58" s="92"/>
      <c r="I58" s="92"/>
      <c r="J58" s="92"/>
      <c r="K58" s="92"/>
      <c r="L58" s="92"/>
      <c r="M58" s="92"/>
      <c r="N58" s="92"/>
      <c r="O58" s="92"/>
      <c r="P58" s="92"/>
      <c r="Q58" s="92"/>
      <c r="R58" s="92"/>
      <c r="S58" s="92"/>
      <c r="T58" s="92"/>
      <c r="U58" s="92"/>
      <c r="V58" s="92"/>
      <c r="W58" s="92"/>
      <c r="X58" s="92"/>
      <c r="Y58" s="92"/>
      <c r="Z58" s="92"/>
      <c r="AA58" s="92"/>
      <c r="AB58" s="92"/>
      <c r="AC58" s="92"/>
      <c r="AD58" s="92"/>
    </row>
    <row r="59" spans="1:30" ht="20.25" x14ac:dyDescent="0.35">
      <c r="B59" s="173" t="s">
        <v>622</v>
      </c>
      <c r="C59" s="173"/>
      <c r="D59" s="173"/>
      <c r="E59" s="173"/>
      <c r="F59" s="173"/>
      <c r="G59" s="173"/>
      <c r="H59" s="92"/>
      <c r="I59" s="92"/>
      <c r="J59" s="92"/>
      <c r="K59" s="92"/>
      <c r="L59" s="92"/>
      <c r="M59" s="92"/>
      <c r="N59" s="92"/>
      <c r="O59" s="92"/>
      <c r="P59" s="92"/>
      <c r="Q59" s="92"/>
      <c r="R59" s="92"/>
      <c r="S59" s="92"/>
      <c r="T59" s="92"/>
      <c r="U59" s="92"/>
      <c r="V59" s="92"/>
      <c r="W59" s="92"/>
      <c r="X59" s="92"/>
      <c r="Y59" s="92"/>
      <c r="Z59" s="92"/>
      <c r="AA59" s="92"/>
      <c r="AB59" s="92"/>
      <c r="AC59" s="92"/>
      <c r="AD59" s="92"/>
    </row>
    <row r="60" spans="1:30" x14ac:dyDescent="0.3">
      <c r="B60" s="104" t="s">
        <v>621</v>
      </c>
      <c r="C60" s="75" t="s">
        <v>619</v>
      </c>
      <c r="D60" s="75" t="s">
        <v>966</v>
      </c>
      <c r="E60" s="75" t="s">
        <v>977</v>
      </c>
      <c r="F60" s="75" t="s">
        <v>987</v>
      </c>
      <c r="G60" s="75" t="s">
        <v>1083</v>
      </c>
      <c r="H60" s="92"/>
      <c r="I60" s="92"/>
      <c r="J60" s="92"/>
      <c r="K60" s="92"/>
      <c r="L60" s="92"/>
      <c r="M60" s="92"/>
      <c r="N60" s="92"/>
      <c r="O60" s="92"/>
      <c r="P60" s="92"/>
      <c r="Q60" s="92"/>
      <c r="R60" s="92"/>
      <c r="S60" s="92"/>
      <c r="T60" s="92"/>
      <c r="U60" s="92"/>
      <c r="V60" s="92"/>
      <c r="W60" s="92"/>
      <c r="X60" s="92"/>
      <c r="Y60" s="92"/>
      <c r="Z60" s="92"/>
      <c r="AA60" s="92"/>
      <c r="AB60" s="92"/>
      <c r="AC60" s="92"/>
      <c r="AD60" s="92"/>
    </row>
    <row r="61" spans="1:30" x14ac:dyDescent="0.3">
      <c r="B61" s="65" t="s">
        <v>623</v>
      </c>
      <c r="C61" s="122">
        <f>C46*0.5262</f>
        <v>2313391.6378994999</v>
      </c>
      <c r="D61" s="122">
        <f>D46*0.5262</f>
        <v>2185690.4488694998</v>
      </c>
      <c r="E61" s="122">
        <f>E46*0.5262</f>
        <v>2266044.5197155001</v>
      </c>
      <c r="F61" s="122">
        <f>F46*0.5262</f>
        <v>0</v>
      </c>
      <c r="G61" s="122">
        <f>G46*0.5262</f>
        <v>0</v>
      </c>
      <c r="H61" s="92"/>
      <c r="I61" s="92"/>
      <c r="J61" s="92"/>
      <c r="K61" s="92"/>
      <c r="L61" s="92"/>
      <c r="M61" s="92"/>
      <c r="N61" s="92"/>
      <c r="O61" s="92"/>
      <c r="P61" s="92"/>
      <c r="Q61" s="92"/>
      <c r="R61" s="92"/>
      <c r="S61" s="92"/>
      <c r="T61" s="92"/>
      <c r="U61" s="92"/>
      <c r="V61" s="92"/>
      <c r="W61" s="92"/>
      <c r="X61" s="92"/>
      <c r="Y61" s="92"/>
      <c r="Z61" s="92"/>
      <c r="AA61" s="92"/>
      <c r="AB61" s="92"/>
      <c r="AC61" s="92"/>
      <c r="AD61" s="92"/>
    </row>
    <row r="62" spans="1:30" x14ac:dyDescent="0.3">
      <c r="B62" s="65" t="s">
        <v>624</v>
      </c>
      <c r="C62" s="132"/>
      <c r="D62" s="122">
        <f>C46*0.4738</f>
        <v>2083019.6846004999</v>
      </c>
      <c r="E62" s="122">
        <f>D46*0.4738</f>
        <v>1968035.2236305</v>
      </c>
      <c r="F62" s="122">
        <f>E46*0.4738</f>
        <v>2040387.4827845001</v>
      </c>
      <c r="G62" s="122">
        <f>F46*0.4738</f>
        <v>0</v>
      </c>
      <c r="H62" s="92"/>
      <c r="I62" s="92"/>
      <c r="J62" s="92"/>
      <c r="K62" s="92"/>
      <c r="L62" s="92"/>
      <c r="M62" s="92"/>
      <c r="N62" s="92"/>
      <c r="O62" s="92"/>
      <c r="P62" s="92"/>
      <c r="Q62" s="92"/>
      <c r="R62" s="92"/>
      <c r="S62" s="92"/>
      <c r="T62" s="92"/>
      <c r="U62" s="92"/>
      <c r="V62" s="92"/>
      <c r="W62" s="92"/>
      <c r="X62" s="92"/>
      <c r="Y62" s="92"/>
      <c r="Z62" s="92"/>
      <c r="AA62" s="92"/>
      <c r="AB62" s="92"/>
      <c r="AC62" s="92"/>
      <c r="AD62" s="92"/>
    </row>
    <row r="63" spans="1:30" x14ac:dyDescent="0.3">
      <c r="B63" s="65" t="s">
        <v>988</v>
      </c>
      <c r="C63" s="131">
        <f>IFERROR(VLOOKUP($A$1,Data,Data!V$1,FALSE),0)</f>
        <v>1754932.77</v>
      </c>
      <c r="D63" s="132"/>
      <c r="E63" s="132"/>
      <c r="F63" s="132"/>
      <c r="G63" s="132"/>
      <c r="H63" s="92"/>
      <c r="I63" s="92"/>
      <c r="J63" s="92"/>
      <c r="K63" s="92"/>
      <c r="L63" s="92"/>
      <c r="M63" s="92"/>
      <c r="N63" s="92"/>
      <c r="O63" s="92"/>
      <c r="P63" s="92"/>
      <c r="Q63" s="92"/>
      <c r="R63" s="92"/>
      <c r="S63" s="92"/>
      <c r="T63" s="92"/>
      <c r="U63" s="92"/>
      <c r="V63" s="92"/>
      <c r="W63" s="92"/>
      <c r="X63" s="92"/>
      <c r="Y63" s="92"/>
      <c r="Z63" s="92"/>
      <c r="AA63" s="92"/>
      <c r="AB63" s="92"/>
      <c r="AC63" s="92"/>
      <c r="AD63" s="92"/>
    </row>
    <row r="64" spans="1:30" ht="17.25" x14ac:dyDescent="0.3">
      <c r="B64" s="129" t="s">
        <v>616</v>
      </c>
      <c r="C64" s="130">
        <f>SUM(C63,C61)</f>
        <v>4068324.4078994999</v>
      </c>
      <c r="D64" s="130">
        <f>D61+D62</f>
        <v>4268710.1334699998</v>
      </c>
      <c r="E64" s="130">
        <f>E61+E62</f>
        <v>4234079.7433460001</v>
      </c>
      <c r="F64" s="130">
        <f>F61+F62</f>
        <v>2040387.4827845001</v>
      </c>
      <c r="G64" s="130">
        <f>G61+G62</f>
        <v>0</v>
      </c>
      <c r="H64" s="92"/>
      <c r="I64" s="92"/>
      <c r="J64" s="92"/>
      <c r="K64" s="92"/>
      <c r="L64" s="92"/>
      <c r="M64" s="92"/>
      <c r="N64" s="92"/>
      <c r="O64" s="92"/>
      <c r="P64" s="92"/>
      <c r="Q64" s="92"/>
      <c r="R64" s="92"/>
      <c r="S64" s="92"/>
      <c r="T64" s="92"/>
      <c r="U64" s="92"/>
      <c r="V64" s="92"/>
      <c r="W64" s="92"/>
      <c r="X64" s="92"/>
      <c r="Y64" s="92"/>
      <c r="Z64" s="92"/>
      <c r="AA64" s="92"/>
      <c r="AB64" s="92"/>
      <c r="AC64" s="92"/>
      <c r="AD64" s="92"/>
    </row>
    <row r="65" spans="1:30" x14ac:dyDescent="0.3">
      <c r="B65" s="65" t="s">
        <v>1180</v>
      </c>
      <c r="C65" s="131">
        <f>C57</f>
        <v>402506.18099999987</v>
      </c>
      <c r="D65" s="131">
        <f>D57</f>
        <v>366568.55485487077</v>
      </c>
      <c r="E65" s="131"/>
      <c r="F65" s="131"/>
      <c r="G65" s="131"/>
      <c r="H65" s="92"/>
      <c r="I65" s="92"/>
      <c r="J65" s="92"/>
      <c r="K65" s="92"/>
      <c r="L65" s="92"/>
      <c r="M65" s="92"/>
      <c r="N65" s="92"/>
      <c r="O65" s="92"/>
      <c r="P65" s="92"/>
      <c r="Q65" s="92"/>
      <c r="R65" s="92"/>
      <c r="S65" s="92"/>
      <c r="T65" s="92"/>
      <c r="U65" s="92"/>
      <c r="V65" s="92"/>
      <c r="W65" s="92"/>
      <c r="X65" s="92"/>
      <c r="Y65" s="92"/>
      <c r="Z65" s="92"/>
      <c r="AA65" s="92"/>
      <c r="AB65" s="92"/>
      <c r="AC65" s="92"/>
      <c r="AD65" s="92"/>
    </row>
    <row r="66" spans="1:30" x14ac:dyDescent="0.3">
      <c r="B66" s="65" t="s">
        <v>625</v>
      </c>
      <c r="C66" s="131">
        <f>(C56-C57)*0.72</f>
        <v>1737769.9726799999</v>
      </c>
      <c r="D66" s="131">
        <f>(D56-D57)*0.72</f>
        <v>2064838.0761684927</v>
      </c>
      <c r="E66" s="131">
        <f>E56*0.72</f>
        <v>2134509.7266037581</v>
      </c>
      <c r="F66" s="131">
        <f>F56*0.72</f>
        <v>0</v>
      </c>
      <c r="G66" s="131">
        <f>G56*0.72</f>
        <v>0</v>
      </c>
      <c r="H66" s="133"/>
      <c r="I66" s="133"/>
      <c r="J66" s="92"/>
      <c r="K66" s="92"/>
      <c r="L66" s="92"/>
      <c r="M66" s="92"/>
      <c r="N66" s="92"/>
      <c r="O66" s="92"/>
      <c r="P66" s="92"/>
      <c r="Q66" s="92"/>
      <c r="R66" s="92"/>
      <c r="S66" s="92"/>
      <c r="T66" s="92"/>
      <c r="U66" s="92"/>
      <c r="V66" s="92"/>
      <c r="W66" s="92"/>
      <c r="X66" s="92"/>
      <c r="Y66" s="92"/>
      <c r="Z66" s="92"/>
      <c r="AA66" s="92"/>
      <c r="AB66" s="92"/>
      <c r="AC66" s="92"/>
      <c r="AD66" s="92"/>
    </row>
    <row r="67" spans="1:30" x14ac:dyDescent="0.3">
      <c r="B67" s="65" t="s">
        <v>626</v>
      </c>
      <c r="C67" s="132"/>
      <c r="D67" s="131">
        <f>(C56-C57)*0.28</f>
        <v>675799.43382000003</v>
      </c>
      <c r="E67" s="131">
        <f>(D56-D57)*0.28</f>
        <v>802992.58517663612</v>
      </c>
      <c r="F67" s="131">
        <f>E56*0.28</f>
        <v>830087.11590146145</v>
      </c>
      <c r="G67" s="131">
        <f>F56*0.28</f>
        <v>0</v>
      </c>
      <c r="H67" s="92"/>
      <c r="I67" s="92"/>
      <c r="J67" s="92"/>
      <c r="K67" s="92"/>
      <c r="L67" s="92"/>
      <c r="M67" s="92"/>
      <c r="N67" s="92"/>
      <c r="O67" s="92"/>
      <c r="P67" s="92"/>
      <c r="Q67" s="92"/>
      <c r="R67" s="92"/>
      <c r="S67" s="92"/>
      <c r="T67" s="92"/>
      <c r="U67" s="92"/>
      <c r="V67" s="92"/>
      <c r="W67" s="92"/>
      <c r="X67" s="92"/>
      <c r="Y67" s="92"/>
      <c r="Z67" s="92"/>
      <c r="AA67" s="92"/>
      <c r="AB67" s="92"/>
      <c r="AC67" s="92"/>
      <c r="AD67" s="92"/>
    </row>
    <row r="68" spans="1:30" x14ac:dyDescent="0.3">
      <c r="B68" s="65" t="s">
        <v>989</v>
      </c>
      <c r="C68" s="131">
        <f>IFERROR(VLOOKUP($A$1,Data,Data!T$1,FALSE),0)</f>
        <v>836283.15</v>
      </c>
      <c r="D68" s="132"/>
      <c r="E68" s="132"/>
      <c r="F68" s="132"/>
      <c r="G68" s="132"/>
      <c r="H68" s="92"/>
      <c r="I68" s="92"/>
      <c r="J68" s="92"/>
      <c r="K68" s="92"/>
      <c r="L68" s="92"/>
      <c r="M68" s="92"/>
      <c r="N68" s="92"/>
      <c r="O68" s="92"/>
      <c r="P68" s="92"/>
      <c r="Q68" s="92"/>
      <c r="R68" s="92"/>
      <c r="S68" s="92"/>
      <c r="T68" s="92"/>
      <c r="U68" s="92"/>
      <c r="V68" s="92"/>
      <c r="W68" s="92"/>
      <c r="X68" s="92"/>
      <c r="Y68" s="92"/>
      <c r="Z68" s="92"/>
      <c r="AA68" s="92"/>
      <c r="AB68" s="92"/>
      <c r="AC68" s="92"/>
      <c r="AD68" s="92"/>
    </row>
    <row r="69" spans="1:30" ht="17.25" x14ac:dyDescent="0.3">
      <c r="B69" s="129" t="s">
        <v>1185</v>
      </c>
      <c r="C69" s="130">
        <f>SUM(C68,C66,C65)</f>
        <v>2976559.3036799999</v>
      </c>
      <c r="D69" s="130">
        <f>SUM(D67,D66,D65)</f>
        <v>3107206.0648433636</v>
      </c>
      <c r="E69" s="130">
        <f t="shared" ref="E69:G69" si="9">SUM(E67,E66,E65)</f>
        <v>2937502.3117803941</v>
      </c>
      <c r="F69" s="130">
        <f t="shared" si="9"/>
        <v>830087.11590146145</v>
      </c>
      <c r="G69" s="130">
        <f t="shared" si="9"/>
        <v>0</v>
      </c>
      <c r="H69" s="92"/>
      <c r="I69" s="92"/>
      <c r="J69" s="92"/>
      <c r="K69" s="92"/>
      <c r="L69" s="92"/>
      <c r="M69" s="92"/>
      <c r="N69" s="92"/>
      <c r="O69" s="92"/>
      <c r="P69" s="92"/>
      <c r="Q69" s="92"/>
      <c r="R69" s="92"/>
      <c r="S69" s="92"/>
      <c r="T69" s="92"/>
      <c r="U69" s="92"/>
      <c r="V69" s="92"/>
      <c r="W69" s="92"/>
      <c r="X69" s="92"/>
      <c r="Y69" s="92"/>
      <c r="Z69" s="92"/>
      <c r="AA69" s="92"/>
      <c r="AB69" s="92"/>
      <c r="AC69" s="92"/>
      <c r="AD69" s="92"/>
    </row>
    <row r="70" spans="1:30" s="134" customFormat="1" ht="20.25" x14ac:dyDescent="0.35">
      <c r="B70" s="135" t="s">
        <v>627</v>
      </c>
      <c r="C70" s="136">
        <f>C69+C64</f>
        <v>7044883.7115794998</v>
      </c>
      <c r="D70" s="136">
        <f t="shared" ref="D70:G70" si="10">D69+D64</f>
        <v>7375916.1983133629</v>
      </c>
      <c r="E70" s="136">
        <f t="shared" si="10"/>
        <v>7171582.0551263941</v>
      </c>
      <c r="F70" s="136">
        <f t="shared" ref="F70" si="11">F69+F64</f>
        <v>2870474.5986859617</v>
      </c>
      <c r="G70" s="136">
        <f t="shared" si="10"/>
        <v>0</v>
      </c>
      <c r="H70" s="92"/>
      <c r="I70" s="92"/>
      <c r="J70" s="137"/>
      <c r="K70" s="137"/>
      <c r="L70" s="137"/>
      <c r="M70" s="137"/>
      <c r="N70" s="137"/>
      <c r="O70" s="137"/>
      <c r="P70" s="137"/>
      <c r="Q70" s="137"/>
      <c r="R70" s="137"/>
      <c r="S70" s="137"/>
      <c r="T70" s="137"/>
      <c r="U70" s="137"/>
      <c r="V70" s="137"/>
      <c r="W70" s="137"/>
      <c r="X70" s="137"/>
      <c r="Y70" s="137"/>
      <c r="Z70" s="137"/>
      <c r="AA70" s="137"/>
      <c r="AB70" s="137"/>
      <c r="AC70" s="137"/>
      <c r="AD70" s="137"/>
    </row>
    <row r="71" spans="1:30" x14ac:dyDescent="0.3">
      <c r="H71" s="92"/>
      <c r="I71" s="92"/>
      <c r="J71" s="92"/>
      <c r="K71" s="92"/>
      <c r="L71" s="92"/>
      <c r="M71" s="92"/>
      <c r="N71" s="92"/>
      <c r="O71" s="92"/>
      <c r="P71" s="92"/>
      <c r="Q71" s="92"/>
      <c r="R71" s="92"/>
      <c r="S71" s="92"/>
      <c r="T71" s="92"/>
      <c r="U71" s="92"/>
      <c r="V71" s="92"/>
      <c r="W71" s="92"/>
      <c r="X71" s="92"/>
      <c r="Y71" s="92"/>
      <c r="Z71" s="92"/>
      <c r="AA71" s="92"/>
      <c r="AB71" s="92"/>
      <c r="AC71" s="92"/>
      <c r="AD71" s="92"/>
    </row>
    <row r="72" spans="1:30" ht="20.25" x14ac:dyDescent="0.35">
      <c r="B72" s="173" t="s">
        <v>1006</v>
      </c>
      <c r="C72" s="173"/>
      <c r="D72" s="173"/>
      <c r="E72" s="173"/>
      <c r="F72" s="173"/>
      <c r="G72" s="173"/>
      <c r="H72" s="92"/>
      <c r="I72" s="92"/>
      <c r="J72" s="92"/>
      <c r="K72" s="92"/>
      <c r="L72" s="92"/>
      <c r="M72" s="92"/>
      <c r="N72" s="92"/>
      <c r="O72" s="92"/>
      <c r="P72" s="92"/>
      <c r="Q72" s="92"/>
      <c r="R72" s="92"/>
      <c r="S72" s="92"/>
      <c r="T72" s="92"/>
      <c r="U72" s="92"/>
      <c r="V72" s="92"/>
      <c r="W72" s="92"/>
      <c r="X72" s="92"/>
      <c r="Y72" s="92"/>
      <c r="Z72" s="92"/>
      <c r="AA72" s="92"/>
      <c r="AB72" s="92"/>
      <c r="AC72" s="92"/>
      <c r="AD72" s="92"/>
    </row>
    <row r="73" spans="1:30" ht="20.25" x14ac:dyDescent="0.35">
      <c r="A73" s="91" t="e">
        <f>VLOOKUP($B$73,Data!$B$4:$V$305,20,FALSE)</f>
        <v>#N/A</v>
      </c>
      <c r="B73" s="138" t="str">
        <f>IFERROR(VLOOKUP($A$1,'District AAFTE'!$A$311:$D$317,4,FALSE),"Not Applicable")</f>
        <v>Not Applicable</v>
      </c>
      <c r="C73" s="172" t="str">
        <f>IF($B$73="Not Applicable","","Tribal")</f>
        <v/>
      </c>
      <c r="D73" s="172"/>
      <c r="E73" s="172"/>
      <c r="F73" s="172"/>
      <c r="G73" s="172"/>
      <c r="H73" s="92"/>
      <c r="I73" s="92"/>
      <c r="J73" s="92"/>
      <c r="K73" s="92"/>
      <c r="L73" s="92"/>
      <c r="M73" s="92"/>
      <c r="N73" s="92"/>
      <c r="O73" s="92"/>
      <c r="P73" s="92"/>
      <c r="Q73" s="92"/>
      <c r="R73" s="92"/>
      <c r="S73" s="92"/>
      <c r="T73" s="92"/>
      <c r="U73" s="92"/>
      <c r="V73" s="92"/>
      <c r="W73" s="92"/>
      <c r="X73" s="92"/>
      <c r="Y73" s="92"/>
      <c r="Z73" s="92"/>
      <c r="AA73" s="92"/>
      <c r="AB73" s="92"/>
      <c r="AC73" s="92"/>
      <c r="AD73" s="92"/>
    </row>
    <row r="74" spans="1:30" x14ac:dyDescent="0.3">
      <c r="A74" s="65" t="s">
        <v>1172</v>
      </c>
      <c r="B74" s="65" t="str">
        <f>B31</f>
        <v>Enrollment 2020-21/ Out years includes caseload forecast</v>
      </c>
      <c r="C74" s="123">
        <f>IFERROR(VLOOKUP($A$73,enrollment,'District AAFTE'!H$1,FALSE),0)</f>
        <v>0</v>
      </c>
      <c r="D74" s="123">
        <f>IFERROR(VLOOKUP($A$73,enrollment,'District AAFTE'!I$1,FALSE),0)</f>
        <v>0</v>
      </c>
      <c r="E74" s="123">
        <f>IFERROR(VLOOKUP($A$73,enrollment,'District AAFTE'!J$1,FALSE),0)</f>
        <v>0</v>
      </c>
      <c r="F74" s="123">
        <f>IFERROR(VLOOKUP($A$73,enrollment,'District AAFTE'!K$1,FALSE),0)</f>
        <v>0</v>
      </c>
      <c r="G74" s="123">
        <f>IFERROR(VLOOKUP($A$73,enrollment,'District AAFTE'!L$1,FALSE),0)</f>
        <v>0</v>
      </c>
      <c r="H74" s="92"/>
      <c r="I74" s="92"/>
      <c r="J74" s="92"/>
      <c r="K74" s="92"/>
      <c r="L74" s="92"/>
      <c r="M74" s="92"/>
      <c r="N74" s="92"/>
      <c r="O74" s="92"/>
      <c r="P74" s="92"/>
      <c r="Q74" s="92"/>
      <c r="R74" s="92"/>
      <c r="S74" s="92"/>
      <c r="T74" s="92"/>
      <c r="U74" s="92"/>
      <c r="V74" s="92"/>
      <c r="W74" s="92"/>
      <c r="X74" s="92"/>
      <c r="Y74" s="92"/>
      <c r="Z74" s="92"/>
      <c r="AA74" s="92"/>
      <c r="AB74" s="92"/>
      <c r="AC74" s="92"/>
      <c r="AD74" s="92"/>
    </row>
    <row r="75" spans="1:30" x14ac:dyDescent="0.3">
      <c r="A75" s="65" t="s">
        <v>1173</v>
      </c>
      <c r="B75" s="65" t="s">
        <v>1016</v>
      </c>
      <c r="C75" s="127">
        <f>IFERROR(VLOOKUP($A$73,enrollment,'District AAFTE'!H$1,FALSE),0)</f>
        <v>0</v>
      </c>
      <c r="D75" s="127">
        <f>IFERROR(VLOOKUP($A$73,enrollment,'District AAFTE'!I$1,FALSE),0)</f>
        <v>0</v>
      </c>
      <c r="E75" s="117"/>
      <c r="F75" s="117"/>
      <c r="G75" s="117"/>
      <c r="H75" s="92"/>
      <c r="I75" s="92"/>
      <c r="J75" s="92"/>
      <c r="K75" s="92"/>
      <c r="L75" s="92"/>
      <c r="M75" s="92"/>
      <c r="N75" s="92"/>
      <c r="O75" s="92"/>
      <c r="P75" s="92"/>
      <c r="Q75" s="92"/>
      <c r="R75" s="92"/>
      <c r="S75" s="92"/>
      <c r="T75" s="92"/>
      <c r="U75" s="92"/>
      <c r="V75" s="92"/>
      <c r="W75" s="92"/>
      <c r="X75" s="92"/>
      <c r="Y75" s="92"/>
      <c r="Z75" s="92"/>
      <c r="AA75" s="92"/>
      <c r="AB75" s="92"/>
      <c r="AC75" s="92"/>
      <c r="AD75" s="92"/>
    </row>
    <row r="76" spans="1:30" x14ac:dyDescent="0.3">
      <c r="B76" s="116" t="s">
        <v>608</v>
      </c>
      <c r="C76" s="124"/>
      <c r="D76" s="124"/>
      <c r="E76" s="124"/>
      <c r="F76" s="124"/>
      <c r="G76" s="124"/>
      <c r="H76" s="92"/>
      <c r="I76" s="92"/>
      <c r="J76" s="92"/>
      <c r="K76" s="92"/>
      <c r="L76" s="92"/>
      <c r="M76" s="92"/>
      <c r="N76" s="92"/>
      <c r="O76" s="92"/>
      <c r="P76" s="92"/>
      <c r="Q76" s="92"/>
      <c r="R76" s="92"/>
      <c r="S76" s="92"/>
      <c r="T76" s="92"/>
      <c r="U76" s="92"/>
      <c r="V76" s="92"/>
      <c r="W76" s="92"/>
      <c r="X76" s="92"/>
      <c r="Y76" s="92"/>
      <c r="Z76" s="92"/>
      <c r="AA76" s="92"/>
      <c r="AB76" s="92"/>
      <c r="AC76" s="92"/>
      <c r="AD76" s="92"/>
    </row>
    <row r="77" spans="1:30" ht="20.25" x14ac:dyDescent="0.35">
      <c r="B77" s="173" t="s">
        <v>610</v>
      </c>
      <c r="C77" s="173"/>
      <c r="D77" s="173"/>
      <c r="E77" s="173"/>
      <c r="F77" s="173"/>
      <c r="G77" s="173"/>
    </row>
    <row r="78" spans="1:30" x14ac:dyDescent="0.3">
      <c r="B78" s="104" t="s">
        <v>609</v>
      </c>
      <c r="C78" s="75">
        <f>C49</f>
        <v>2022</v>
      </c>
      <c r="D78" s="75">
        <f>D49</f>
        <v>2023</v>
      </c>
      <c r="E78" s="75">
        <f>E49</f>
        <v>2024</v>
      </c>
      <c r="F78" s="75">
        <f>F49</f>
        <v>2025</v>
      </c>
      <c r="G78" s="75">
        <f>G49</f>
        <v>2026</v>
      </c>
    </row>
    <row r="79" spans="1:30" x14ac:dyDescent="0.3">
      <c r="A79" s="65" t="s">
        <v>1176</v>
      </c>
      <c r="B79" s="146" t="s">
        <v>1177</v>
      </c>
      <c r="C79" s="132" t="str">
        <f>IF($B$73="Not Applicable","",MIN(C50,C23))</f>
        <v/>
      </c>
      <c r="D79" s="132" t="str">
        <f>IF($B$73="Not Applicable","",MIN(D50,D23))</f>
        <v/>
      </c>
      <c r="E79" s="132" t="str">
        <f>IF($B$73="Not Applicable","",MIN(E50,E23))</f>
        <v/>
      </c>
      <c r="F79" s="132" t="str">
        <f>IF($B$73="Not Applicable","",MIN(F50,F23))</f>
        <v/>
      </c>
      <c r="G79" s="132" t="str">
        <f>IF($B$73="Not Applicable","",MIN(G50,G23))</f>
        <v/>
      </c>
    </row>
    <row r="80" spans="1:30" ht="33" x14ac:dyDescent="0.3">
      <c r="A80" s="65" t="s">
        <v>1004</v>
      </c>
      <c r="B80" s="146" t="s">
        <v>1178</v>
      </c>
      <c r="C80" s="158" t="str">
        <f>IFERROR(IF(C$76&gt;0,C$79*(MAX(C75,C$76)),C$79*MAX(C75,C$74)),"")</f>
        <v/>
      </c>
      <c r="D80" s="158" t="str">
        <f>IFERROR(IF(D$76&gt;0,D$79*(MAX(D75,D$76)),D$79*MAX(D75,D$74)),"")</f>
        <v/>
      </c>
      <c r="E80" s="122" t="str">
        <f>IFERROR(IF(E$76&gt;0,E$79*E$76,E$79*E$74),"")</f>
        <v/>
      </c>
      <c r="F80" s="122" t="str">
        <f>IFERROR(IF(F$76&gt;0,F$79*F$76,F$79*F$74),"")</f>
        <v/>
      </c>
      <c r="G80" s="122" t="str">
        <f>IFERROR(IF(G$76&gt;0,G$79*G$76,G$79*G$74),"")</f>
        <v/>
      </c>
    </row>
    <row r="81" spans="2:7" ht="17.25" x14ac:dyDescent="0.3">
      <c r="B81" s="129" t="s">
        <v>1005</v>
      </c>
      <c r="C81" s="130" t="str">
        <f>C80</f>
        <v/>
      </c>
      <c r="D81" s="130" t="str">
        <f t="shared" ref="D81:G81" si="12">D80</f>
        <v/>
      </c>
      <c r="E81" s="130" t="str">
        <f t="shared" si="12"/>
        <v/>
      </c>
      <c r="F81" s="130" t="str">
        <f t="shared" ref="F81" si="13">F80</f>
        <v/>
      </c>
      <c r="G81" s="130" t="str">
        <f t="shared" si="12"/>
        <v/>
      </c>
    </row>
  </sheetData>
  <protectedRanges>
    <protectedRange sqref="H1:L1048576" name="Free Space"/>
    <protectedRange sqref="C25:G28" name="CPI"/>
    <protectedRange sqref="C30:G30" name="Alt Voter Approved Levy"/>
    <protectedRange sqref="C33:G33 C76:G76" name="Alt Enroll"/>
    <protectedRange sqref="C35:G35" name="Alt Transf Enroll"/>
    <protectedRange sqref="C37:G37" name="Alt Assessed Val"/>
  </protectedRanges>
  <mergeCells count="14">
    <mergeCell ref="C73:G73"/>
    <mergeCell ref="B77:G77"/>
    <mergeCell ref="B59:G59"/>
    <mergeCell ref="B1:G1"/>
    <mergeCell ref="B39:G39"/>
    <mergeCell ref="B48:G48"/>
    <mergeCell ref="C3:D3"/>
    <mergeCell ref="B19:G19"/>
    <mergeCell ref="B8:G8"/>
    <mergeCell ref="B72:G72"/>
    <mergeCell ref="B6:G6"/>
    <mergeCell ref="B10:G10"/>
    <mergeCell ref="B15:G15"/>
    <mergeCell ref="B12:G12"/>
  </mergeCells>
  <dataValidations count="1">
    <dataValidation type="list" allowBlank="1" showInputMessage="1" showErrorMessage="1" sqref="D5" xr:uid="{00000000-0002-0000-0000-000000000000}">
      <formula1>$B$4:$B$308</formula1>
    </dataValidation>
  </dataValidations>
  <hyperlinks>
    <hyperlink ref="B14" r:id="rId1" xr:uid="{96A2434A-C6C8-4CA2-95A9-FC7AE3DC0A28}"/>
    <hyperlink ref="B9" r:id="rId2" display="ESHB 1476 School Enrighment Levies" xr:uid="{EF907840-BA60-42DC-A472-20B990746AA2}"/>
    <hyperlink ref="B11" r:id="rId3" xr:uid="{1CA3CF5B-1624-4EA9-8B88-1D7B918DF4F8}"/>
  </hyperlinks>
  <printOptions horizontalCentered="1"/>
  <pageMargins left="0.25" right="0.25" top="0.75" bottom="0.75" header="0.3" footer="0.3"/>
  <pageSetup scale="59" fitToWidth="0" fitToHeight="0" orientation="portrait" r:id="rId4"/>
  <rowBreaks count="1" manualBreakCount="1">
    <brk id="17"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Data!$B$4:$B$298</xm:f>
          </x14:formula1>
          <xm:sqref>C7 C5 C3:D3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B6C89-354C-48F5-92FA-C9F2D9906530}">
  <sheetPr codeName="Sheet8"/>
  <dimension ref="A1:AD76"/>
  <sheetViews>
    <sheetView zoomScale="80" zoomScaleNormal="80" workbookViewId="0">
      <selection activeCell="B1" sqref="B1:G1"/>
    </sheetView>
  </sheetViews>
  <sheetFormatPr defaultColWidth="9.140625" defaultRowHeight="16.5" x14ac:dyDescent="0.3"/>
  <cols>
    <col min="1" max="1" width="6.28515625" style="65" customWidth="1"/>
    <col min="2" max="2" width="61.28515625" style="65" customWidth="1"/>
    <col min="3" max="6" width="21.7109375" style="65" customWidth="1"/>
    <col min="7" max="7" width="19.85546875" style="65" customWidth="1"/>
    <col min="8" max="9" width="13.28515625" style="65" customWidth="1"/>
    <col min="10" max="16384" width="9.140625" style="65"/>
  </cols>
  <sheetData>
    <row r="1" spans="1:30" ht="20.25" x14ac:dyDescent="0.35">
      <c r="A1" s="91" t="str">
        <f>VLOOKUP($C$3,Data!$B$4:$V$305,20,FALSE)</f>
        <v>14005</v>
      </c>
      <c r="B1" s="174" t="s">
        <v>1182</v>
      </c>
      <c r="C1" s="174"/>
      <c r="D1" s="174"/>
      <c r="E1" s="174"/>
      <c r="F1" s="174"/>
      <c r="G1" s="174"/>
      <c r="H1" s="92"/>
      <c r="I1" s="92"/>
      <c r="J1" s="92"/>
      <c r="K1" s="92"/>
      <c r="L1" s="92"/>
      <c r="M1" s="92"/>
      <c r="N1" s="92"/>
      <c r="O1" s="92"/>
      <c r="P1" s="92"/>
      <c r="Q1" s="92"/>
      <c r="R1" s="92"/>
      <c r="S1" s="92"/>
      <c r="T1" s="92"/>
      <c r="U1" s="92"/>
      <c r="V1" s="92"/>
      <c r="W1" s="92"/>
      <c r="X1" s="92"/>
      <c r="Y1" s="92"/>
      <c r="Z1" s="92"/>
      <c r="AA1" s="92"/>
      <c r="AB1" s="92"/>
      <c r="AC1" s="92"/>
      <c r="AD1" s="92"/>
    </row>
    <row r="2" spans="1:30" ht="10.5" hidden="1" customHeight="1" x14ac:dyDescent="0.35">
      <c r="A2" s="93"/>
      <c r="B2" s="159"/>
      <c r="C2" s="159"/>
      <c r="D2" s="159"/>
      <c r="E2" s="159"/>
      <c r="F2" s="159"/>
      <c r="G2" s="159"/>
      <c r="H2" s="92"/>
      <c r="I2" s="92"/>
      <c r="J2" s="92"/>
      <c r="K2" s="92"/>
      <c r="L2" s="92"/>
      <c r="M2" s="92"/>
      <c r="N2" s="92"/>
      <c r="O2" s="92"/>
      <c r="P2" s="92"/>
      <c r="Q2" s="92"/>
      <c r="R2" s="92"/>
      <c r="S2" s="92"/>
      <c r="T2" s="92"/>
      <c r="U2" s="92"/>
      <c r="V2" s="92"/>
      <c r="W2" s="92"/>
      <c r="X2" s="92"/>
      <c r="Y2" s="92"/>
      <c r="Z2" s="92"/>
      <c r="AA2" s="92"/>
      <c r="AB2" s="92"/>
      <c r="AC2" s="92"/>
      <c r="AD2" s="92"/>
    </row>
    <row r="3" spans="1:30" ht="20.25" hidden="1" x14ac:dyDescent="0.35">
      <c r="B3" s="95" t="s">
        <v>597</v>
      </c>
      <c r="C3" s="175" t="s">
        <v>137</v>
      </c>
      <c r="D3" s="175"/>
      <c r="E3" s="96" t="s">
        <v>642</v>
      </c>
      <c r="F3" s="96"/>
      <c r="G3" s="96"/>
      <c r="H3" s="92"/>
      <c r="I3" s="92"/>
      <c r="J3" s="92"/>
      <c r="K3" s="92"/>
      <c r="L3" s="92"/>
      <c r="M3" s="92"/>
      <c r="N3" s="92"/>
      <c r="O3" s="92"/>
      <c r="P3" s="92"/>
      <c r="Q3" s="92"/>
      <c r="R3" s="92"/>
      <c r="S3" s="92"/>
      <c r="T3" s="92"/>
      <c r="U3" s="92"/>
      <c r="V3" s="92"/>
      <c r="W3" s="92"/>
      <c r="X3" s="92"/>
      <c r="Y3" s="92"/>
      <c r="Z3" s="92"/>
      <c r="AA3" s="92"/>
      <c r="AB3" s="92"/>
      <c r="AC3" s="92"/>
      <c r="AD3" s="92"/>
    </row>
    <row r="4" spans="1:30" ht="12.6" hidden="1" customHeight="1" x14ac:dyDescent="0.35">
      <c r="A4" s="93"/>
      <c r="B4" s="159"/>
      <c r="C4" s="159"/>
      <c r="D4" s="159"/>
      <c r="E4" s="159"/>
      <c r="F4" s="159"/>
      <c r="G4" s="159"/>
      <c r="H4" s="92"/>
      <c r="I4" s="92"/>
      <c r="J4" s="92"/>
      <c r="K4" s="92"/>
      <c r="L4" s="92"/>
      <c r="M4" s="92"/>
      <c r="N4" s="92"/>
      <c r="O4" s="92"/>
      <c r="P4" s="92"/>
      <c r="Q4" s="92"/>
      <c r="R4" s="92"/>
      <c r="S4" s="92"/>
      <c r="T4" s="92"/>
      <c r="U4" s="92"/>
      <c r="V4" s="92"/>
      <c r="W4" s="92"/>
      <c r="X4" s="92"/>
      <c r="Y4" s="92"/>
      <c r="Z4" s="92"/>
      <c r="AA4" s="92"/>
      <c r="AB4" s="92"/>
      <c r="AC4" s="92"/>
      <c r="AD4" s="92"/>
    </row>
    <row r="5" spans="1:30" s="97" customFormat="1" ht="15" hidden="1" customHeight="1" x14ac:dyDescent="0.35">
      <c r="B5" s="98" t="s">
        <v>641</v>
      </c>
      <c r="C5" s="99"/>
      <c r="D5" s="99"/>
      <c r="H5" s="100"/>
      <c r="I5" s="100"/>
      <c r="J5" s="100"/>
      <c r="K5" s="100"/>
      <c r="L5" s="100"/>
      <c r="M5" s="100"/>
      <c r="N5" s="100"/>
      <c r="O5" s="100"/>
      <c r="P5" s="100"/>
      <c r="Q5" s="100"/>
      <c r="R5" s="100"/>
      <c r="S5" s="100"/>
      <c r="T5" s="100"/>
      <c r="U5" s="100"/>
      <c r="V5" s="100"/>
      <c r="W5" s="100"/>
      <c r="X5" s="100"/>
      <c r="Y5" s="100"/>
      <c r="Z5" s="100"/>
      <c r="AA5" s="100"/>
      <c r="AB5" s="100"/>
      <c r="AC5" s="100"/>
      <c r="AD5" s="100"/>
    </row>
    <row r="6" spans="1:30" s="97" customFormat="1" hidden="1" x14ac:dyDescent="0.3">
      <c r="B6" s="177" t="s">
        <v>1179</v>
      </c>
      <c r="C6" s="177"/>
      <c r="D6" s="177"/>
      <c r="E6" s="177"/>
      <c r="F6" s="177"/>
      <c r="G6" s="177"/>
      <c r="H6" s="100"/>
      <c r="I6" s="100"/>
      <c r="J6" s="100"/>
      <c r="K6" s="100"/>
      <c r="L6" s="100"/>
      <c r="M6" s="100"/>
      <c r="N6" s="100"/>
      <c r="O6" s="100"/>
      <c r="P6" s="100"/>
      <c r="Q6" s="100"/>
      <c r="R6" s="100"/>
      <c r="S6" s="100"/>
      <c r="T6" s="100"/>
      <c r="U6" s="100"/>
      <c r="V6" s="100"/>
      <c r="W6" s="100"/>
      <c r="X6" s="100"/>
      <c r="Y6" s="100"/>
      <c r="Z6" s="100"/>
      <c r="AA6" s="100"/>
      <c r="AB6" s="100"/>
      <c r="AC6" s="100"/>
      <c r="AD6" s="100"/>
    </row>
    <row r="7" spans="1:30" s="97" customFormat="1" ht="17.45" hidden="1" customHeight="1" x14ac:dyDescent="0.35">
      <c r="B7" s="101" t="s">
        <v>640</v>
      </c>
      <c r="C7" s="99"/>
      <c r="D7" s="99"/>
      <c r="H7" s="100"/>
      <c r="I7" s="100"/>
      <c r="J7" s="100"/>
      <c r="K7" s="100"/>
      <c r="L7" s="100"/>
      <c r="M7" s="100"/>
      <c r="N7" s="100"/>
      <c r="O7" s="100"/>
      <c r="P7" s="100"/>
      <c r="Q7" s="100"/>
      <c r="R7" s="100"/>
      <c r="S7" s="100"/>
      <c r="T7" s="100"/>
      <c r="U7" s="100"/>
      <c r="V7" s="100"/>
      <c r="W7" s="100"/>
      <c r="X7" s="100"/>
      <c r="Y7" s="100"/>
      <c r="Z7" s="100"/>
      <c r="AA7" s="100"/>
      <c r="AB7" s="100"/>
      <c r="AC7" s="100"/>
      <c r="AD7" s="100"/>
    </row>
    <row r="8" spans="1:30" s="97" customFormat="1" ht="32.25" hidden="1" customHeight="1" x14ac:dyDescent="0.3">
      <c r="B8" s="176" t="s">
        <v>1171</v>
      </c>
      <c r="C8" s="176"/>
      <c r="D8" s="176"/>
      <c r="E8" s="176"/>
      <c r="F8" s="176"/>
      <c r="G8" s="176"/>
      <c r="H8" s="100"/>
      <c r="I8" s="100"/>
      <c r="J8" s="100"/>
      <c r="K8" s="100"/>
      <c r="L8" s="100"/>
      <c r="M8" s="100"/>
      <c r="N8" s="100"/>
      <c r="O8" s="100"/>
      <c r="P8" s="100"/>
      <c r="Q8" s="100"/>
      <c r="R8" s="100"/>
      <c r="S8" s="100"/>
      <c r="T8" s="100"/>
      <c r="U8" s="100"/>
      <c r="V8" s="100"/>
      <c r="W8" s="100"/>
      <c r="X8" s="100"/>
      <c r="Y8" s="100"/>
      <c r="Z8" s="100"/>
      <c r="AA8" s="100"/>
      <c r="AB8" s="100"/>
      <c r="AC8" s="100"/>
      <c r="AD8" s="100"/>
    </row>
    <row r="9" spans="1:30" s="97" customFormat="1" hidden="1" x14ac:dyDescent="0.3">
      <c r="B9" s="156" t="s">
        <v>1168</v>
      </c>
      <c r="D9" s="160"/>
      <c r="E9" s="160"/>
      <c r="F9" s="160"/>
      <c r="G9" s="160"/>
      <c r="H9" s="100"/>
      <c r="I9" s="100"/>
      <c r="J9" s="100"/>
      <c r="K9" s="100"/>
      <c r="L9" s="100"/>
      <c r="M9" s="100"/>
      <c r="N9" s="100"/>
      <c r="O9" s="100"/>
      <c r="P9" s="100"/>
      <c r="Q9" s="100"/>
      <c r="R9" s="100"/>
      <c r="S9" s="100"/>
      <c r="T9" s="100"/>
      <c r="U9" s="100"/>
      <c r="V9" s="100"/>
      <c r="W9" s="100"/>
      <c r="X9" s="100"/>
      <c r="Y9" s="100"/>
      <c r="Z9" s="100"/>
      <c r="AA9" s="100"/>
      <c r="AB9" s="100"/>
      <c r="AC9" s="100"/>
      <c r="AD9" s="100"/>
    </row>
    <row r="10" spans="1:30" s="97" customFormat="1" ht="48" hidden="1" customHeight="1" x14ac:dyDescent="0.3">
      <c r="B10" s="176" t="s">
        <v>1163</v>
      </c>
      <c r="C10" s="176"/>
      <c r="D10" s="176"/>
      <c r="E10" s="176"/>
      <c r="F10" s="176"/>
      <c r="G10" s="176"/>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row>
    <row r="11" spans="1:30" s="97" customFormat="1" hidden="1" x14ac:dyDescent="0.3">
      <c r="B11" s="156" t="s">
        <v>1167</v>
      </c>
      <c r="D11" s="160"/>
      <c r="E11" s="160"/>
      <c r="F11" s="160"/>
      <c r="G11" s="16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row>
    <row r="12" spans="1:30" s="97" customFormat="1" ht="48" hidden="1" customHeight="1" x14ac:dyDescent="0.3">
      <c r="B12" s="176" t="s">
        <v>1169</v>
      </c>
      <c r="C12" s="176"/>
      <c r="D12" s="176"/>
      <c r="E12" s="176"/>
      <c r="F12" s="176"/>
      <c r="G12" s="176"/>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row>
    <row r="13" spans="1:30" hidden="1" x14ac:dyDescent="0.3">
      <c r="B13" s="101" t="s">
        <v>1170</v>
      </c>
      <c r="H13" s="92"/>
      <c r="I13" s="92"/>
      <c r="J13" s="92"/>
      <c r="K13" s="92"/>
      <c r="L13" s="92"/>
      <c r="M13" s="92"/>
      <c r="N13" s="92"/>
      <c r="O13" s="92"/>
      <c r="P13" s="92"/>
      <c r="Q13" s="92"/>
      <c r="R13" s="92"/>
      <c r="S13" s="92"/>
      <c r="T13" s="92"/>
      <c r="U13" s="92"/>
      <c r="V13" s="92"/>
      <c r="W13" s="92"/>
      <c r="X13" s="92"/>
      <c r="Y13" s="92"/>
      <c r="Z13" s="92"/>
      <c r="AA13" s="92"/>
      <c r="AB13" s="92"/>
      <c r="AC13" s="92"/>
      <c r="AD13" s="92"/>
    </row>
    <row r="14" spans="1:30" hidden="1" x14ac:dyDescent="0.3">
      <c r="B14" s="102" t="s">
        <v>1022</v>
      </c>
      <c r="H14" s="92"/>
      <c r="I14" s="92"/>
      <c r="J14" s="92"/>
      <c r="K14" s="92"/>
      <c r="L14" s="92"/>
      <c r="M14" s="92"/>
      <c r="N14" s="92"/>
      <c r="O14" s="92"/>
      <c r="P14" s="92"/>
      <c r="Q14" s="92"/>
      <c r="R14" s="92"/>
      <c r="S14" s="92"/>
      <c r="T14" s="92"/>
      <c r="U14" s="92"/>
      <c r="V14" s="92"/>
      <c r="W14" s="92"/>
      <c r="X14" s="92"/>
      <c r="Y14" s="92"/>
      <c r="Z14" s="92"/>
      <c r="AA14" s="92"/>
      <c r="AB14" s="92"/>
      <c r="AC14" s="92"/>
      <c r="AD14" s="92"/>
    </row>
    <row r="15" spans="1:30" ht="48" hidden="1" customHeight="1" x14ac:dyDescent="0.3">
      <c r="B15" s="178" t="s">
        <v>1023</v>
      </c>
      <c r="C15" s="178"/>
      <c r="D15" s="178"/>
      <c r="E15" s="178"/>
      <c r="F15" s="178"/>
      <c r="G15" s="178"/>
      <c r="H15" s="92"/>
      <c r="I15" s="92"/>
      <c r="J15" s="92"/>
      <c r="K15" s="92"/>
      <c r="L15" s="92"/>
      <c r="M15" s="92"/>
      <c r="N15" s="92"/>
      <c r="O15" s="92"/>
      <c r="P15" s="92"/>
      <c r="Q15" s="92"/>
      <c r="R15" s="92"/>
      <c r="S15" s="92"/>
      <c r="T15" s="92"/>
      <c r="U15" s="92"/>
      <c r="V15" s="92"/>
      <c r="W15" s="92"/>
      <c r="X15" s="92"/>
      <c r="Y15" s="92"/>
      <c r="Z15" s="92"/>
      <c r="AA15" s="92"/>
      <c r="AB15" s="92"/>
      <c r="AC15" s="92"/>
      <c r="AD15" s="92"/>
    </row>
    <row r="16" spans="1:30" hidden="1" x14ac:dyDescent="0.3">
      <c r="B16" s="101" t="s">
        <v>1014</v>
      </c>
      <c r="H16" s="92"/>
      <c r="I16" s="92"/>
      <c r="J16" s="92"/>
      <c r="K16" s="92"/>
      <c r="L16" s="92"/>
      <c r="M16" s="92"/>
      <c r="N16" s="92"/>
      <c r="O16" s="92"/>
      <c r="P16" s="92"/>
      <c r="Q16" s="92"/>
      <c r="R16" s="92"/>
      <c r="S16" s="92"/>
      <c r="T16" s="92"/>
      <c r="U16" s="92"/>
      <c r="V16" s="92"/>
      <c r="W16" s="92"/>
      <c r="X16" s="92"/>
      <c r="Y16" s="92"/>
      <c r="Z16" s="92"/>
      <c r="AA16" s="92"/>
      <c r="AB16" s="92"/>
      <c r="AC16" s="92"/>
      <c r="AD16" s="92"/>
    </row>
    <row r="17" spans="1:30" hidden="1" x14ac:dyDescent="0.3">
      <c r="B17" s="101" t="s">
        <v>979</v>
      </c>
      <c r="H17" s="92"/>
      <c r="I17" s="92"/>
      <c r="J17" s="92"/>
      <c r="K17" s="92"/>
      <c r="L17" s="92"/>
      <c r="M17" s="92"/>
      <c r="N17" s="92"/>
      <c r="O17" s="92"/>
      <c r="P17" s="92"/>
      <c r="Q17" s="92"/>
      <c r="R17" s="92"/>
      <c r="S17" s="92"/>
      <c r="T17" s="92"/>
      <c r="U17" s="92"/>
      <c r="V17" s="92"/>
      <c r="W17" s="92"/>
      <c r="X17" s="92"/>
      <c r="Y17" s="92"/>
      <c r="Z17" s="92"/>
      <c r="AA17" s="92"/>
      <c r="AB17" s="92"/>
      <c r="AC17" s="92"/>
      <c r="AD17" s="92"/>
    </row>
    <row r="18" spans="1:30" ht="10.5" customHeight="1" x14ac:dyDescent="0.35">
      <c r="A18" s="93"/>
      <c r="B18" s="159"/>
      <c r="C18" s="159"/>
      <c r="D18" s="159"/>
      <c r="E18" s="159"/>
      <c r="F18" s="159"/>
      <c r="G18" s="159"/>
      <c r="H18" s="92"/>
      <c r="I18" s="92"/>
      <c r="J18" s="92"/>
      <c r="K18" s="92"/>
      <c r="L18" s="92"/>
      <c r="M18" s="92"/>
      <c r="N18" s="92"/>
      <c r="O18" s="92"/>
      <c r="P18" s="92"/>
      <c r="Q18" s="92"/>
      <c r="R18" s="92"/>
      <c r="S18" s="92"/>
      <c r="T18" s="92"/>
      <c r="U18" s="92"/>
      <c r="V18" s="92"/>
      <c r="W18" s="92"/>
      <c r="X18" s="92"/>
      <c r="Y18" s="92"/>
      <c r="Z18" s="92"/>
      <c r="AA18" s="92"/>
      <c r="AB18" s="92"/>
      <c r="AC18" s="92"/>
      <c r="AD18" s="92"/>
    </row>
    <row r="19" spans="1:30" ht="20.25" x14ac:dyDescent="0.35">
      <c r="B19" s="173" t="s">
        <v>591</v>
      </c>
      <c r="C19" s="173"/>
      <c r="D19" s="173"/>
      <c r="E19" s="173"/>
      <c r="F19" s="173"/>
      <c r="G19" s="173"/>
      <c r="H19" s="92"/>
      <c r="I19" s="92"/>
      <c r="J19" s="92"/>
      <c r="K19" s="92"/>
      <c r="L19" s="92"/>
      <c r="M19" s="92"/>
      <c r="N19" s="92"/>
      <c r="O19" s="92"/>
      <c r="P19" s="92"/>
      <c r="Q19" s="92"/>
      <c r="R19" s="92"/>
      <c r="S19" s="92"/>
      <c r="T19" s="92"/>
      <c r="U19" s="92"/>
      <c r="V19" s="92"/>
      <c r="W19" s="92"/>
      <c r="X19" s="92"/>
      <c r="Y19" s="92"/>
      <c r="Z19" s="92"/>
      <c r="AA19" s="92"/>
      <c r="AB19" s="92"/>
      <c r="AC19" s="92"/>
      <c r="AD19" s="92"/>
    </row>
    <row r="20" spans="1:30" x14ac:dyDescent="0.3">
      <c r="B20" s="104" t="s">
        <v>609</v>
      </c>
      <c r="C20" s="161">
        <v>2022</v>
      </c>
      <c r="D20" s="161">
        <f>C20+1</f>
        <v>2023</v>
      </c>
      <c r="E20" s="161">
        <f>D20+1</f>
        <v>2024</v>
      </c>
      <c r="F20" s="161">
        <f>E20+1</f>
        <v>2025</v>
      </c>
      <c r="G20" s="161">
        <f>F20+1</f>
        <v>2026</v>
      </c>
      <c r="H20" s="105"/>
      <c r="I20" s="105"/>
      <c r="J20" s="92"/>
      <c r="K20" s="92"/>
      <c r="L20" s="92"/>
      <c r="M20" s="92"/>
      <c r="N20" s="92"/>
      <c r="O20" s="92"/>
      <c r="P20" s="92"/>
      <c r="Q20" s="92"/>
      <c r="R20" s="92"/>
      <c r="S20" s="92"/>
      <c r="T20" s="92"/>
      <c r="U20" s="92"/>
      <c r="V20" s="92"/>
      <c r="W20" s="92"/>
      <c r="X20" s="92"/>
      <c r="Y20" s="92"/>
      <c r="Z20" s="92"/>
      <c r="AA20" s="92"/>
      <c r="AB20" s="92"/>
      <c r="AC20" s="92"/>
      <c r="AD20" s="92"/>
    </row>
    <row r="21" spans="1:30" x14ac:dyDescent="0.3">
      <c r="A21" s="65" t="s">
        <v>601</v>
      </c>
      <c r="B21" s="65" t="s">
        <v>592</v>
      </c>
      <c r="C21" s="106">
        <f>LevyCalc!C21</f>
        <v>2741.58</v>
      </c>
      <c r="D21" s="106">
        <f>LevyCalc!D21</f>
        <v>2878.66</v>
      </c>
      <c r="E21" s="106">
        <f>LevyCalc!E21</f>
        <v>2939.11</v>
      </c>
      <c r="F21" s="106">
        <f>LevyCalc!F21</f>
        <v>3003.77</v>
      </c>
      <c r="G21" s="106">
        <f>LevyCalc!G21</f>
        <v>3069.85</v>
      </c>
      <c r="H21" s="108"/>
      <c r="I21" s="108"/>
      <c r="J21" s="92"/>
      <c r="K21" s="92"/>
      <c r="L21" s="92"/>
      <c r="M21" s="92"/>
      <c r="N21" s="92"/>
      <c r="O21" s="92"/>
      <c r="P21" s="92"/>
      <c r="Q21" s="92"/>
      <c r="R21" s="92"/>
      <c r="S21" s="92"/>
      <c r="T21" s="92"/>
      <c r="U21" s="92"/>
      <c r="V21" s="92"/>
      <c r="W21" s="92"/>
      <c r="X21" s="92"/>
      <c r="Y21" s="92"/>
      <c r="Z21" s="92"/>
      <c r="AA21" s="92"/>
      <c r="AB21" s="92"/>
      <c r="AC21" s="92"/>
      <c r="AD21" s="92"/>
    </row>
    <row r="22" spans="1:30" x14ac:dyDescent="0.3">
      <c r="A22" s="65" t="s">
        <v>602</v>
      </c>
      <c r="B22" s="65" t="s">
        <v>593</v>
      </c>
      <c r="C22" s="109">
        <f>LevyCalc!C22</f>
        <v>2.5</v>
      </c>
      <c r="D22" s="109">
        <f>LevyCalc!D22</f>
        <v>2.5</v>
      </c>
      <c r="E22" s="109">
        <f>LevyCalc!E22</f>
        <v>2.5</v>
      </c>
      <c r="F22" s="109">
        <f>LevyCalc!F22</f>
        <v>2.5</v>
      </c>
      <c r="G22" s="109">
        <f>LevyCalc!G22</f>
        <v>2.5</v>
      </c>
      <c r="H22" s="110"/>
      <c r="I22" s="110"/>
      <c r="J22" s="92"/>
      <c r="K22" s="92"/>
      <c r="L22" s="92"/>
      <c r="M22" s="92"/>
      <c r="N22" s="92"/>
      <c r="O22" s="92"/>
      <c r="P22" s="92"/>
      <c r="Q22" s="92"/>
      <c r="R22" s="92"/>
      <c r="S22" s="92"/>
      <c r="T22" s="92"/>
      <c r="U22" s="92"/>
      <c r="V22" s="92"/>
      <c r="W22" s="92"/>
      <c r="X22" s="92"/>
      <c r="Y22" s="92"/>
      <c r="Z22" s="92"/>
      <c r="AA22" s="92"/>
      <c r="AB22" s="92"/>
      <c r="AC22" s="92"/>
      <c r="AD22" s="92"/>
    </row>
    <row r="23" spans="1:30" x14ac:dyDescent="0.3">
      <c r="A23" s="65" t="s">
        <v>603</v>
      </c>
      <c r="B23" s="65" t="s">
        <v>594</v>
      </c>
      <c r="C23" s="107">
        <f>LevyCalc!C23</f>
        <v>1691.7</v>
      </c>
      <c r="D23" s="107">
        <f>LevyCalc!D23</f>
        <v>1776.29</v>
      </c>
      <c r="E23" s="107">
        <f>LevyCalc!E23</f>
        <v>1813.59</v>
      </c>
      <c r="F23" s="107">
        <f>LevyCalc!F23</f>
        <v>1853.49</v>
      </c>
      <c r="G23" s="107">
        <f>LevyCalc!G23</f>
        <v>1894.27</v>
      </c>
      <c r="H23" s="108"/>
      <c r="I23" s="108"/>
      <c r="J23" s="92"/>
      <c r="K23" s="92"/>
      <c r="L23" s="92"/>
      <c r="M23" s="92"/>
      <c r="N23" s="92"/>
      <c r="O23" s="92"/>
      <c r="P23" s="92"/>
      <c r="Q23" s="92"/>
      <c r="R23" s="92"/>
      <c r="S23" s="92"/>
      <c r="T23" s="92"/>
      <c r="U23" s="92"/>
      <c r="V23" s="92"/>
      <c r="W23" s="92"/>
      <c r="X23" s="92"/>
      <c r="Y23" s="92"/>
      <c r="Z23" s="92"/>
      <c r="AA23" s="92"/>
      <c r="AB23" s="92"/>
      <c r="AC23" s="92"/>
      <c r="AD23" s="92"/>
    </row>
    <row r="24" spans="1:30" x14ac:dyDescent="0.3">
      <c r="A24" s="65" t="s">
        <v>604</v>
      </c>
      <c r="B24" s="65" t="s">
        <v>969</v>
      </c>
      <c r="C24" s="109">
        <f>LevyCalc!C24</f>
        <v>1.5</v>
      </c>
      <c r="D24" s="109">
        <f>LevyCalc!D24</f>
        <v>1.5</v>
      </c>
      <c r="E24" s="109">
        <f>LevyCalc!E24</f>
        <v>1.5</v>
      </c>
      <c r="F24" s="109">
        <f>LevyCalc!F24</f>
        <v>1.5</v>
      </c>
      <c r="G24" s="109">
        <f>LevyCalc!G24</f>
        <v>1.5</v>
      </c>
      <c r="H24" s="111"/>
      <c r="I24" s="111"/>
      <c r="J24" s="92"/>
      <c r="K24" s="92"/>
      <c r="L24" s="92"/>
      <c r="M24" s="92"/>
      <c r="N24" s="92"/>
      <c r="O24" s="92"/>
      <c r="P24" s="92"/>
      <c r="Q24" s="92"/>
      <c r="R24" s="92"/>
      <c r="S24" s="92"/>
      <c r="T24" s="92"/>
      <c r="U24" s="92"/>
      <c r="V24" s="92"/>
      <c r="W24" s="92"/>
      <c r="X24" s="92"/>
      <c r="Y24" s="92"/>
      <c r="Z24" s="92"/>
      <c r="AA24" s="92"/>
      <c r="AB24" s="92"/>
      <c r="AC24" s="92"/>
      <c r="AD24" s="92"/>
    </row>
    <row r="25" spans="1:30" x14ac:dyDescent="0.3">
      <c r="A25" s="65" t="s">
        <v>1017</v>
      </c>
      <c r="B25" s="65" t="s">
        <v>1019</v>
      </c>
      <c r="C25" s="112">
        <f>LevyCalc!C25</f>
        <v>5.1999999999999998E-2</v>
      </c>
      <c r="D25" s="112">
        <f>LevyCalc!D25</f>
        <v>0.05</v>
      </c>
      <c r="E25" s="113">
        <f>LevyCalc!E25</f>
        <v>2.1000000000000001E-2</v>
      </c>
      <c r="F25" s="113">
        <f>LevyCalc!F25</f>
        <v>2.1999999999999999E-2</v>
      </c>
      <c r="G25" s="113">
        <f>LevyCalc!G25</f>
        <v>2.1999999999999999E-2</v>
      </c>
      <c r="H25" s="114"/>
      <c r="I25" s="114"/>
      <c r="J25" s="92"/>
      <c r="K25" s="92"/>
      <c r="L25" s="92"/>
      <c r="M25" s="92"/>
      <c r="N25" s="92"/>
      <c r="O25" s="92"/>
      <c r="P25" s="92"/>
      <c r="Q25" s="92"/>
      <c r="R25" s="92"/>
      <c r="S25" s="92"/>
      <c r="T25" s="92"/>
      <c r="U25" s="92"/>
      <c r="V25" s="92"/>
      <c r="W25" s="92"/>
      <c r="X25" s="92"/>
      <c r="Y25" s="92"/>
      <c r="Z25" s="92"/>
      <c r="AA25" s="92"/>
      <c r="AB25" s="92"/>
      <c r="AC25" s="92"/>
      <c r="AD25" s="92"/>
    </row>
    <row r="26" spans="1:30" s="115" customFormat="1" x14ac:dyDescent="0.3">
      <c r="B26" s="116" t="s">
        <v>1020</v>
      </c>
      <c r="C26" s="117"/>
      <c r="D26" s="118">
        <f>LevyCalc!D26</f>
        <v>0</v>
      </c>
      <c r="E26" s="118">
        <f>LevyCalc!E26</f>
        <v>0</v>
      </c>
      <c r="F26" s="118">
        <f>LevyCalc!F26</f>
        <v>0</v>
      </c>
      <c r="G26" s="118">
        <f>LevyCalc!G26</f>
        <v>0</v>
      </c>
      <c r="H26" s="119"/>
      <c r="I26" s="119"/>
      <c r="J26" s="120"/>
      <c r="K26" s="120"/>
      <c r="L26" s="120"/>
      <c r="M26" s="120"/>
      <c r="N26" s="120"/>
      <c r="O26" s="120"/>
      <c r="P26" s="120"/>
      <c r="Q26" s="120"/>
      <c r="R26" s="120"/>
      <c r="S26" s="120"/>
      <c r="T26" s="120"/>
      <c r="U26" s="120"/>
      <c r="V26" s="120"/>
      <c r="W26" s="120"/>
      <c r="X26" s="120"/>
      <c r="Y26" s="120"/>
      <c r="Z26" s="120"/>
      <c r="AA26" s="120"/>
      <c r="AB26" s="120"/>
      <c r="AC26" s="120"/>
      <c r="AD26" s="120"/>
    </row>
    <row r="27" spans="1:30" x14ac:dyDescent="0.3">
      <c r="A27" s="65" t="s">
        <v>1018</v>
      </c>
      <c r="B27" s="65" t="s">
        <v>1162</v>
      </c>
      <c r="C27" s="112">
        <f>LevyCalc!C27</f>
        <v>4.7E-2</v>
      </c>
      <c r="D27" s="112">
        <f>LevyCalc!D27</f>
        <v>0.05</v>
      </c>
      <c r="E27" s="113">
        <f>LevyCalc!E27</f>
        <v>2.1000000000000001E-2</v>
      </c>
      <c r="F27" s="113">
        <f>LevyCalc!F27</f>
        <v>2.1999999999999999E-2</v>
      </c>
      <c r="G27" s="113">
        <f>LevyCalc!G27</f>
        <v>2.1999999999999999E-2</v>
      </c>
      <c r="H27" s="114"/>
      <c r="I27" s="114"/>
      <c r="J27" s="92"/>
      <c r="K27" s="92"/>
      <c r="L27" s="92"/>
      <c r="M27" s="92"/>
      <c r="N27" s="92"/>
      <c r="O27" s="92"/>
      <c r="P27" s="92"/>
      <c r="Q27" s="92"/>
      <c r="R27" s="92"/>
      <c r="S27" s="92"/>
      <c r="T27" s="92"/>
      <c r="U27" s="92"/>
      <c r="V27" s="92"/>
      <c r="W27" s="92"/>
      <c r="X27" s="92"/>
      <c r="Y27" s="92"/>
      <c r="Z27" s="92"/>
      <c r="AA27" s="92"/>
      <c r="AB27" s="92"/>
      <c r="AC27" s="92"/>
      <c r="AD27" s="92"/>
    </row>
    <row r="28" spans="1:30" s="115" customFormat="1" x14ac:dyDescent="0.3">
      <c r="B28" s="116" t="s">
        <v>1021</v>
      </c>
      <c r="C28" s="117"/>
      <c r="D28" s="118">
        <f>LevyCalc!D28</f>
        <v>0</v>
      </c>
      <c r="E28" s="118">
        <f>LevyCalc!E28</f>
        <v>0</v>
      </c>
      <c r="F28" s="118">
        <f>LevyCalc!F28</f>
        <v>0</v>
      </c>
      <c r="G28" s="118">
        <f>LevyCalc!G28</f>
        <v>0</v>
      </c>
      <c r="H28" s="119"/>
      <c r="I28" s="119"/>
      <c r="J28" s="120"/>
      <c r="K28" s="120"/>
      <c r="L28" s="120"/>
      <c r="M28" s="120"/>
      <c r="N28" s="120"/>
      <c r="O28" s="120"/>
      <c r="P28" s="120"/>
      <c r="Q28" s="120"/>
      <c r="R28" s="120"/>
      <c r="S28" s="120"/>
      <c r="T28" s="120"/>
      <c r="U28" s="120"/>
      <c r="V28" s="120"/>
      <c r="W28" s="120"/>
      <c r="X28" s="120"/>
      <c r="Y28" s="120"/>
      <c r="Z28" s="120"/>
      <c r="AA28" s="120"/>
      <c r="AB28" s="120"/>
      <c r="AC28" s="120"/>
      <c r="AD28" s="120"/>
    </row>
    <row r="29" spans="1:30" x14ac:dyDescent="0.3">
      <c r="A29" s="65" t="s">
        <v>605</v>
      </c>
      <c r="B29" s="65" t="str">
        <f>CONCATENATE(PROPER(C3)," Voter Approved Levy")</f>
        <v>Aberdeen Voter Approved Levy</v>
      </c>
      <c r="C29" s="122">
        <f>LevyCalc!C29</f>
        <v>5200000</v>
      </c>
      <c r="D29" s="122">
        <f>LevyCalc!D29</f>
        <v>5200000</v>
      </c>
      <c r="E29" s="122">
        <f>LevyCalc!E29</f>
        <v>5200000</v>
      </c>
      <c r="F29" s="122">
        <f>LevyCalc!F29</f>
        <v>0</v>
      </c>
      <c r="G29" s="122">
        <f>LevyCalc!G29</f>
        <v>0</v>
      </c>
      <c r="H29" s="114"/>
      <c r="I29" s="114"/>
      <c r="J29" s="92"/>
      <c r="K29" s="92"/>
      <c r="L29" s="92"/>
      <c r="M29" s="92"/>
      <c r="N29" s="92"/>
      <c r="O29" s="92"/>
      <c r="P29" s="92"/>
      <c r="Q29" s="92"/>
      <c r="R29" s="92"/>
      <c r="S29" s="92"/>
      <c r="T29" s="92"/>
      <c r="U29" s="92"/>
      <c r="V29" s="92"/>
      <c r="W29" s="92"/>
      <c r="X29" s="92"/>
      <c r="Y29" s="92"/>
      <c r="Z29" s="92"/>
      <c r="AA29" s="92"/>
      <c r="AB29" s="92"/>
      <c r="AC29" s="92"/>
      <c r="AD29" s="92"/>
    </row>
    <row r="30" spans="1:30" s="115" customFormat="1" x14ac:dyDescent="0.3">
      <c r="B30" s="116" t="s">
        <v>638</v>
      </c>
      <c r="C30" s="118">
        <f>LevyCalc!C30</f>
        <v>0</v>
      </c>
      <c r="D30" s="118">
        <f>LevyCalc!D30</f>
        <v>0</v>
      </c>
      <c r="E30" s="118">
        <f>LevyCalc!E30</f>
        <v>0</v>
      </c>
      <c r="F30" s="118">
        <f>LevyCalc!F30</f>
        <v>0</v>
      </c>
      <c r="G30" s="118">
        <f>LevyCalc!G30</f>
        <v>0</v>
      </c>
      <c r="H30" s="119"/>
      <c r="I30" s="119"/>
      <c r="J30" s="120"/>
      <c r="K30" s="120"/>
      <c r="L30" s="120"/>
      <c r="M30" s="120"/>
      <c r="N30" s="120"/>
      <c r="O30" s="120"/>
      <c r="P30" s="120"/>
      <c r="Q30" s="120"/>
      <c r="R30" s="120"/>
      <c r="S30" s="120"/>
      <c r="T30" s="120"/>
      <c r="U30" s="120"/>
      <c r="V30" s="120"/>
      <c r="W30" s="120"/>
      <c r="X30" s="120"/>
      <c r="Y30" s="120"/>
      <c r="Z30" s="120"/>
      <c r="AA30" s="120"/>
      <c r="AB30" s="120"/>
      <c r="AC30" s="120"/>
      <c r="AD30" s="120"/>
    </row>
    <row r="31" spans="1:30" x14ac:dyDescent="0.3">
      <c r="A31" s="65" t="s">
        <v>1009</v>
      </c>
      <c r="B31" s="65" t="s">
        <v>1015</v>
      </c>
      <c r="C31" s="123">
        <f>LevyCalc!C31</f>
        <v>3094.49</v>
      </c>
      <c r="D31" s="123">
        <f>LevyCalc!D31</f>
        <v>3126.0524840792486</v>
      </c>
      <c r="E31" s="123">
        <f>LevyCalc!E31</f>
        <v>3167.867281527368</v>
      </c>
      <c r="F31" s="123">
        <f>LevyCalc!F31</f>
        <v>3222.4744227066767</v>
      </c>
      <c r="G31" s="123">
        <f>LevyCalc!G31</f>
        <v>3278.0228722183028</v>
      </c>
      <c r="H31" s="92"/>
      <c r="I31" s="92"/>
      <c r="J31" s="92"/>
      <c r="K31" s="92"/>
      <c r="L31" s="92"/>
      <c r="M31" s="92"/>
      <c r="N31" s="92"/>
      <c r="O31" s="92"/>
      <c r="P31" s="92"/>
      <c r="Q31" s="92"/>
      <c r="R31" s="92"/>
      <c r="S31" s="92"/>
      <c r="T31" s="92"/>
      <c r="U31" s="92"/>
      <c r="V31" s="92"/>
      <c r="W31" s="92"/>
      <c r="X31" s="92"/>
      <c r="Y31" s="92"/>
      <c r="Z31" s="92"/>
      <c r="AA31" s="92"/>
      <c r="AB31" s="92"/>
      <c r="AC31" s="92"/>
      <c r="AD31" s="92"/>
    </row>
    <row r="32" spans="1:30" x14ac:dyDescent="0.3">
      <c r="A32" s="65" t="s">
        <v>1010</v>
      </c>
      <c r="B32" s="65" t="s">
        <v>1016</v>
      </c>
      <c r="C32" s="127">
        <f>LevyCalc!C32</f>
        <v>3332.4199999999996</v>
      </c>
      <c r="D32" s="157">
        <f>LevyCalc!D32</f>
        <v>3332.4199999999996</v>
      </c>
      <c r="E32" s="117"/>
      <c r="F32" s="117"/>
      <c r="G32" s="117"/>
      <c r="H32" s="92"/>
      <c r="I32" s="92"/>
      <c r="J32" s="92"/>
      <c r="K32" s="92"/>
      <c r="L32" s="92"/>
      <c r="M32" s="92"/>
      <c r="N32" s="92"/>
      <c r="O32" s="92"/>
      <c r="P32" s="92"/>
      <c r="Q32" s="92"/>
      <c r="R32" s="92"/>
      <c r="S32" s="92"/>
      <c r="T32" s="92"/>
      <c r="U32" s="92"/>
      <c r="V32" s="92"/>
      <c r="W32" s="92"/>
      <c r="X32" s="92"/>
      <c r="Y32" s="92"/>
      <c r="Z32" s="92"/>
      <c r="AA32" s="92"/>
      <c r="AB32" s="92"/>
      <c r="AC32" s="92"/>
      <c r="AD32" s="92"/>
    </row>
    <row r="33" spans="1:30" s="115" customFormat="1" x14ac:dyDescent="0.3">
      <c r="B33" s="116" t="s">
        <v>608</v>
      </c>
      <c r="C33" s="124">
        <f>LevyCalc!C33</f>
        <v>0</v>
      </c>
      <c r="D33" s="124">
        <f>LevyCalc!D33</f>
        <v>0</v>
      </c>
      <c r="E33" s="124">
        <f>LevyCalc!E33</f>
        <v>0</v>
      </c>
      <c r="F33" s="124">
        <f>LevyCalc!F33</f>
        <v>0</v>
      </c>
      <c r="G33" s="124">
        <f>LevyCalc!G33</f>
        <v>0</v>
      </c>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row>
    <row r="34" spans="1:30" s="115" customFormat="1" x14ac:dyDescent="0.3">
      <c r="A34" s="65" t="s">
        <v>607</v>
      </c>
      <c r="B34" s="65" t="s">
        <v>645</v>
      </c>
      <c r="C34" s="125">
        <f>LevyCalc!C34</f>
        <v>-108.49</v>
      </c>
      <c r="D34" s="125">
        <f>LevyCalc!D34</f>
        <v>-108.49</v>
      </c>
      <c r="E34" s="125">
        <f>LevyCalc!E34</f>
        <v>-108.49</v>
      </c>
      <c r="F34" s="125">
        <f>LevyCalc!F34</f>
        <v>-108.49</v>
      </c>
      <c r="G34" s="125">
        <f>LevyCalc!G34</f>
        <v>-108.49</v>
      </c>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row>
    <row r="35" spans="1:30" s="115" customFormat="1" x14ac:dyDescent="0.3">
      <c r="B35" s="116" t="s">
        <v>644</v>
      </c>
      <c r="C35" s="124">
        <f>LevyCalc!C35</f>
        <v>0</v>
      </c>
      <c r="D35" s="124">
        <f>LevyCalc!D35</f>
        <v>0</v>
      </c>
      <c r="E35" s="124">
        <f>LevyCalc!E35</f>
        <v>0</v>
      </c>
      <c r="F35" s="124">
        <f>LevyCalc!F35</f>
        <v>0</v>
      </c>
      <c r="G35" s="124">
        <f>LevyCalc!G35</f>
        <v>0</v>
      </c>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row>
    <row r="36" spans="1:30" x14ac:dyDescent="0.3">
      <c r="A36" s="65" t="s">
        <v>611</v>
      </c>
      <c r="B36" s="65" t="s">
        <v>598</v>
      </c>
      <c r="C36" s="122">
        <f>LevyCalc!C36</f>
        <v>1758564529</v>
      </c>
      <c r="D36" s="122">
        <f>LevyCalc!D36</f>
        <v>1661490269</v>
      </c>
      <c r="E36" s="122">
        <f>LevyCalc!E36</f>
        <v>1722572801</v>
      </c>
      <c r="F36" s="122">
        <f>LevyCalc!F36</f>
        <v>1789649704</v>
      </c>
      <c r="G36" s="122">
        <f>LevyCalc!G36</f>
        <v>1885596559</v>
      </c>
      <c r="H36" s="92"/>
      <c r="I36" s="92"/>
      <c r="J36" s="92"/>
      <c r="K36" s="92"/>
      <c r="L36" s="92"/>
      <c r="M36" s="92"/>
      <c r="N36" s="92"/>
      <c r="O36" s="92"/>
      <c r="P36" s="92"/>
      <c r="Q36" s="92"/>
      <c r="R36" s="92"/>
      <c r="S36" s="92"/>
      <c r="T36" s="92"/>
      <c r="U36" s="92"/>
      <c r="V36" s="92"/>
      <c r="W36" s="92"/>
      <c r="X36" s="92"/>
      <c r="Y36" s="92"/>
      <c r="Z36" s="92"/>
      <c r="AA36" s="92"/>
      <c r="AB36" s="92"/>
      <c r="AC36" s="92"/>
      <c r="AD36" s="92"/>
    </row>
    <row r="37" spans="1:30" s="115" customFormat="1" x14ac:dyDescent="0.3">
      <c r="B37" s="116" t="s">
        <v>639</v>
      </c>
      <c r="C37" s="126">
        <f>LevyCalc!C37</f>
        <v>0</v>
      </c>
      <c r="D37" s="126">
        <f>LevyCalc!D37</f>
        <v>0</v>
      </c>
      <c r="E37" s="126">
        <f>LevyCalc!E37</f>
        <v>0</v>
      </c>
      <c r="F37" s="126">
        <f>LevyCalc!F37</f>
        <v>0</v>
      </c>
      <c r="G37" s="126">
        <f>LevyCalc!G37</f>
        <v>0</v>
      </c>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row>
    <row r="38" spans="1:30" ht="10.5" customHeight="1" x14ac:dyDescent="0.35">
      <c r="A38" s="93"/>
      <c r="B38" s="159"/>
      <c r="C38" s="159"/>
      <c r="D38" s="159"/>
      <c r="E38" s="159"/>
      <c r="F38" s="159"/>
      <c r="G38" s="159"/>
      <c r="H38" s="92"/>
      <c r="I38" s="92"/>
      <c r="J38" s="92"/>
      <c r="K38" s="92"/>
      <c r="L38" s="92"/>
      <c r="M38" s="92"/>
      <c r="N38" s="92"/>
      <c r="O38" s="92"/>
      <c r="P38" s="92"/>
      <c r="Q38" s="92"/>
      <c r="R38" s="92"/>
      <c r="S38" s="92"/>
      <c r="T38" s="92"/>
      <c r="U38" s="92"/>
      <c r="V38" s="92"/>
      <c r="W38" s="92"/>
      <c r="X38" s="92"/>
      <c r="Y38" s="92"/>
      <c r="Z38" s="92"/>
      <c r="AA38" s="92"/>
      <c r="AB38" s="92"/>
      <c r="AC38" s="92"/>
      <c r="AD38" s="92"/>
    </row>
    <row r="39" spans="1:30" ht="20.25" x14ac:dyDescent="0.35">
      <c r="B39" s="173" t="s">
        <v>600</v>
      </c>
      <c r="C39" s="173"/>
      <c r="D39" s="173"/>
      <c r="E39" s="173"/>
      <c r="F39" s="173"/>
      <c r="G39" s="173"/>
      <c r="H39" s="92"/>
      <c r="I39" s="92"/>
      <c r="J39" s="92"/>
      <c r="K39" s="92"/>
      <c r="L39" s="92"/>
      <c r="M39" s="92"/>
      <c r="N39" s="92"/>
      <c r="O39" s="92"/>
      <c r="P39" s="92"/>
      <c r="Q39" s="92"/>
      <c r="R39" s="92"/>
      <c r="S39" s="92"/>
      <c r="T39" s="92"/>
      <c r="U39" s="92"/>
      <c r="V39" s="92"/>
      <c r="W39" s="92"/>
      <c r="X39" s="92"/>
      <c r="Y39" s="92"/>
      <c r="Z39" s="92"/>
      <c r="AA39" s="92"/>
      <c r="AB39" s="92"/>
      <c r="AC39" s="92"/>
      <c r="AD39" s="92"/>
    </row>
    <row r="40" spans="1:30" x14ac:dyDescent="0.3">
      <c r="B40" s="104" t="s">
        <v>609</v>
      </c>
      <c r="C40" s="161">
        <f>C20</f>
        <v>2022</v>
      </c>
      <c r="D40" s="161">
        <f>D20</f>
        <v>2023</v>
      </c>
      <c r="E40" s="161">
        <f>E20</f>
        <v>2024</v>
      </c>
      <c r="F40" s="161">
        <f>F20</f>
        <v>2025</v>
      </c>
      <c r="G40" s="161">
        <f>G20</f>
        <v>2026</v>
      </c>
      <c r="H40" s="123"/>
      <c r="I40" s="92"/>
      <c r="J40" s="92"/>
      <c r="K40" s="92"/>
      <c r="L40" s="92"/>
      <c r="M40" s="92"/>
      <c r="N40" s="92"/>
      <c r="O40" s="92"/>
      <c r="P40" s="92"/>
      <c r="Q40" s="92"/>
      <c r="R40" s="92"/>
      <c r="S40" s="92"/>
      <c r="T40" s="92"/>
      <c r="U40" s="92"/>
      <c r="V40" s="92"/>
      <c r="W40" s="92"/>
      <c r="X40" s="92"/>
      <c r="Y40" s="92"/>
      <c r="Z40" s="92"/>
      <c r="AA40" s="92"/>
      <c r="AB40" s="92"/>
      <c r="AC40" s="92"/>
      <c r="AD40" s="92"/>
    </row>
    <row r="41" spans="1:30" ht="33" x14ac:dyDescent="0.3">
      <c r="A41" s="65" t="s">
        <v>612</v>
      </c>
      <c r="B41" s="146" t="s">
        <v>1174</v>
      </c>
      <c r="C41" s="127">
        <f>LevyCalc!C41</f>
        <v>3223.93</v>
      </c>
      <c r="D41" s="127">
        <f>LevyCalc!D41</f>
        <v>3223.93</v>
      </c>
      <c r="E41" s="123">
        <f>LevyCalc!E41</f>
        <v>3059.3772815273683</v>
      </c>
      <c r="F41" s="123">
        <f>LevyCalc!F41</f>
        <v>3113.9844227066769</v>
      </c>
      <c r="G41" s="123">
        <f>LevyCalc!G41</f>
        <v>3169.5328722183031</v>
      </c>
      <c r="H41" s="92"/>
      <c r="I41" s="92"/>
      <c r="J41" s="128"/>
      <c r="K41" s="92"/>
      <c r="L41" s="92"/>
      <c r="M41" s="92"/>
      <c r="N41" s="92"/>
      <c r="O41" s="92"/>
      <c r="P41" s="92"/>
      <c r="Q41" s="92"/>
      <c r="R41" s="92"/>
      <c r="S41" s="92"/>
      <c r="T41" s="92"/>
      <c r="U41" s="92"/>
      <c r="V41" s="92"/>
      <c r="W41" s="92"/>
      <c r="X41" s="92"/>
      <c r="Y41" s="92"/>
      <c r="Z41" s="92"/>
      <c r="AA41" s="92"/>
      <c r="AB41" s="92"/>
      <c r="AC41" s="92"/>
      <c r="AD41" s="92"/>
    </row>
    <row r="42" spans="1:30" x14ac:dyDescent="0.3">
      <c r="A42" s="65" t="s">
        <v>613</v>
      </c>
      <c r="B42" s="65" t="s">
        <v>1107</v>
      </c>
      <c r="C42" s="122">
        <f>LevyCalc!C42</f>
        <v>4396411.3224999998</v>
      </c>
      <c r="D42" s="122">
        <f>LevyCalc!D42</f>
        <v>4153725.6724999999</v>
      </c>
      <c r="E42" s="122">
        <f>LevyCalc!E42</f>
        <v>4306432.0025000004</v>
      </c>
      <c r="F42" s="122">
        <f>LevyCalc!F42</f>
        <v>4474124.26</v>
      </c>
      <c r="G42" s="122">
        <f>LevyCalc!G42</f>
        <v>4713991.3975</v>
      </c>
      <c r="H42" s="92"/>
      <c r="I42" s="92"/>
      <c r="J42" s="92"/>
      <c r="K42" s="92"/>
      <c r="L42" s="92"/>
      <c r="M42" s="92"/>
      <c r="N42" s="92"/>
      <c r="O42" s="92"/>
      <c r="P42" s="92"/>
      <c r="Q42" s="92"/>
      <c r="R42" s="92"/>
      <c r="S42" s="92"/>
      <c r="T42" s="92"/>
      <c r="U42" s="92"/>
      <c r="V42" s="92"/>
      <c r="W42" s="92"/>
      <c r="X42" s="92"/>
      <c r="Y42" s="92"/>
      <c r="Z42" s="92"/>
      <c r="AA42" s="92"/>
      <c r="AB42" s="92"/>
      <c r="AC42" s="92"/>
      <c r="AD42" s="92"/>
    </row>
    <row r="43" spans="1:30" x14ac:dyDescent="0.3">
      <c r="A43" s="65" t="s">
        <v>614</v>
      </c>
      <c r="B43" s="65" t="s">
        <v>1108</v>
      </c>
      <c r="C43" s="122">
        <f>LevyCalc!C43</f>
        <v>8838662.0093999989</v>
      </c>
      <c r="D43" s="122">
        <f>LevyCalc!D43</f>
        <v>9280598.3337999992</v>
      </c>
      <c r="E43" s="122">
        <f>LevyCalc!E43</f>
        <v>8991846.3619099036</v>
      </c>
      <c r="F43" s="122">
        <f>LevyCalc!F43</f>
        <v>9353692.9893936347</v>
      </c>
      <c r="G43" s="122">
        <f>LevyCalc!G43</f>
        <v>9729990.4877793565</v>
      </c>
      <c r="H43" s="92"/>
      <c r="I43" s="92"/>
      <c r="J43" s="92"/>
      <c r="K43" s="92"/>
      <c r="L43" s="92"/>
      <c r="M43" s="92"/>
      <c r="N43" s="92"/>
      <c r="O43" s="92"/>
      <c r="P43" s="92"/>
      <c r="Q43" s="92"/>
      <c r="R43" s="92"/>
      <c r="S43" s="92"/>
      <c r="T43" s="92"/>
      <c r="U43" s="92"/>
      <c r="V43" s="92"/>
      <c r="W43" s="92"/>
      <c r="X43" s="92"/>
      <c r="Y43" s="92"/>
      <c r="Z43" s="92"/>
      <c r="AA43" s="92"/>
      <c r="AB43" s="92"/>
      <c r="AC43" s="92"/>
      <c r="AD43" s="92"/>
    </row>
    <row r="44" spans="1:30" x14ac:dyDescent="0.3">
      <c r="A44" s="65" t="s">
        <v>629</v>
      </c>
      <c r="B44" s="65" t="s">
        <v>1109</v>
      </c>
      <c r="C44" s="122">
        <f>LevyCalc!C44</f>
        <v>4396411.3224999998</v>
      </c>
      <c r="D44" s="122">
        <f>LevyCalc!D44</f>
        <v>4153725.6724999999</v>
      </c>
      <c r="E44" s="122">
        <f>LevyCalc!E44</f>
        <v>4306432.0025000004</v>
      </c>
      <c r="F44" s="122">
        <f>LevyCalc!F44</f>
        <v>4474124.26</v>
      </c>
      <c r="G44" s="122">
        <f>LevyCalc!G44</f>
        <v>4713991.3975</v>
      </c>
      <c r="H44" s="92"/>
      <c r="I44" s="92"/>
      <c r="J44" s="92"/>
      <c r="K44" s="92"/>
      <c r="L44" s="92"/>
      <c r="M44" s="92"/>
      <c r="N44" s="92"/>
      <c r="O44" s="92"/>
      <c r="P44" s="92"/>
      <c r="Q44" s="92"/>
      <c r="R44" s="92"/>
      <c r="S44" s="92"/>
      <c r="T44" s="92"/>
      <c r="U44" s="92"/>
      <c r="V44" s="92"/>
      <c r="W44" s="92"/>
      <c r="X44" s="92"/>
      <c r="Y44" s="92"/>
      <c r="Z44" s="92"/>
      <c r="AA44" s="92"/>
      <c r="AB44" s="92"/>
      <c r="AC44" s="92"/>
      <c r="AD44" s="92"/>
    </row>
    <row r="45" spans="1:30" x14ac:dyDescent="0.3">
      <c r="A45" s="65" t="s">
        <v>615</v>
      </c>
      <c r="B45" s="65" t="s">
        <v>1110</v>
      </c>
      <c r="C45" s="122">
        <f>LevyCalc!C45</f>
        <v>803588.67750000022</v>
      </c>
      <c r="D45" s="122">
        <f>LevyCalc!D45</f>
        <v>1046274.3275000001</v>
      </c>
      <c r="E45" s="122">
        <f>LevyCalc!E45</f>
        <v>893567.99749999959</v>
      </c>
      <c r="F45" s="122">
        <f>LevyCalc!F45</f>
        <v>0</v>
      </c>
      <c r="G45" s="122">
        <f>LevyCalc!G45</f>
        <v>0</v>
      </c>
      <c r="H45" s="92"/>
      <c r="I45" s="92"/>
      <c r="J45" s="92"/>
      <c r="K45" s="92"/>
      <c r="L45" s="92"/>
      <c r="M45" s="92"/>
      <c r="N45" s="92"/>
      <c r="O45" s="92"/>
      <c r="P45" s="92"/>
      <c r="Q45" s="92"/>
      <c r="R45" s="92"/>
      <c r="S45" s="92"/>
      <c r="T45" s="92"/>
      <c r="U45" s="92"/>
      <c r="V45" s="92"/>
      <c r="W45" s="92"/>
      <c r="X45" s="92"/>
      <c r="Y45" s="92"/>
      <c r="Z45" s="92"/>
      <c r="AA45" s="92"/>
      <c r="AB45" s="92"/>
      <c r="AC45" s="92"/>
      <c r="AD45" s="92"/>
    </row>
    <row r="46" spans="1:30" ht="17.25" x14ac:dyDescent="0.3">
      <c r="A46" s="65" t="s">
        <v>630</v>
      </c>
      <c r="B46" s="129" t="s">
        <v>617</v>
      </c>
      <c r="C46" s="130">
        <f>LevyCalc!C46</f>
        <v>4396411.3224999998</v>
      </c>
      <c r="D46" s="130">
        <f>LevyCalc!D46</f>
        <v>4153725.6724999999</v>
      </c>
      <c r="E46" s="130">
        <f>LevyCalc!E46</f>
        <v>4306432.0025000004</v>
      </c>
      <c r="F46" s="130">
        <f>LevyCalc!F46</f>
        <v>0</v>
      </c>
      <c r="G46" s="130">
        <f>LevyCalc!G46</f>
        <v>0</v>
      </c>
      <c r="H46" s="92"/>
      <c r="I46" s="92"/>
      <c r="J46" s="92"/>
      <c r="K46" s="92"/>
      <c r="L46" s="92"/>
      <c r="M46" s="92"/>
      <c r="N46" s="92"/>
      <c r="O46" s="92"/>
      <c r="P46" s="92"/>
      <c r="Q46" s="92"/>
      <c r="R46" s="92"/>
      <c r="S46" s="92"/>
      <c r="T46" s="92"/>
      <c r="U46" s="92"/>
      <c r="V46" s="92"/>
      <c r="W46" s="92"/>
      <c r="X46" s="92"/>
      <c r="Y46" s="92"/>
      <c r="Z46" s="92"/>
      <c r="AA46" s="92"/>
      <c r="AB46" s="92"/>
      <c r="AC46" s="92"/>
      <c r="AD46" s="92"/>
    </row>
    <row r="47" spans="1:30" ht="10.5" customHeight="1" x14ac:dyDescent="0.35">
      <c r="B47" s="159"/>
      <c r="C47" s="159"/>
      <c r="D47" s="159"/>
      <c r="E47" s="159"/>
      <c r="F47" s="159"/>
      <c r="G47" s="159"/>
      <c r="H47" s="92"/>
      <c r="I47" s="92"/>
      <c r="J47" s="92"/>
      <c r="K47" s="92"/>
      <c r="L47" s="92"/>
      <c r="M47" s="92"/>
      <c r="N47" s="92"/>
      <c r="O47" s="92"/>
      <c r="P47" s="92"/>
      <c r="Q47" s="92"/>
      <c r="R47" s="92"/>
      <c r="S47" s="92"/>
      <c r="T47" s="92"/>
      <c r="U47" s="92"/>
      <c r="V47" s="92"/>
      <c r="W47" s="92"/>
      <c r="X47" s="92"/>
      <c r="Y47" s="92"/>
      <c r="Z47" s="92"/>
      <c r="AA47" s="92"/>
      <c r="AB47" s="92"/>
      <c r="AC47" s="92"/>
      <c r="AD47" s="92"/>
    </row>
    <row r="48" spans="1:30" ht="20.25" x14ac:dyDescent="0.35">
      <c r="A48" s="93"/>
      <c r="B48" s="173" t="s">
        <v>610</v>
      </c>
      <c r="C48" s="173"/>
      <c r="D48" s="173"/>
      <c r="E48" s="173"/>
      <c r="F48" s="173"/>
      <c r="G48" s="173"/>
      <c r="H48" s="92"/>
      <c r="I48" s="92"/>
      <c r="J48" s="92"/>
      <c r="K48" s="92"/>
      <c r="L48" s="92"/>
      <c r="M48" s="92"/>
      <c r="N48" s="92"/>
      <c r="O48" s="92"/>
      <c r="P48" s="92"/>
      <c r="Q48" s="92"/>
      <c r="R48" s="92"/>
      <c r="S48" s="92"/>
      <c r="T48" s="92"/>
      <c r="U48" s="92"/>
      <c r="V48" s="92"/>
      <c r="W48" s="92"/>
      <c r="X48" s="92"/>
      <c r="Y48" s="92"/>
      <c r="Z48" s="92"/>
      <c r="AA48" s="92"/>
      <c r="AB48" s="92"/>
      <c r="AC48" s="92"/>
      <c r="AD48" s="92"/>
    </row>
    <row r="49" spans="1:30" x14ac:dyDescent="0.3">
      <c r="B49" s="104" t="s">
        <v>609</v>
      </c>
      <c r="C49" s="161">
        <f>C40</f>
        <v>2022</v>
      </c>
      <c r="D49" s="161">
        <f>D40</f>
        <v>2023</v>
      </c>
      <c r="E49" s="161">
        <f>E40</f>
        <v>2024</v>
      </c>
      <c r="F49" s="161">
        <f>F40</f>
        <v>2025</v>
      </c>
      <c r="G49" s="161">
        <f>G40</f>
        <v>2026</v>
      </c>
      <c r="H49" s="92"/>
      <c r="I49" s="92"/>
      <c r="J49" s="92"/>
      <c r="K49" s="92"/>
      <c r="L49" s="92"/>
      <c r="M49" s="92"/>
      <c r="N49" s="92"/>
      <c r="O49" s="92"/>
      <c r="P49" s="92"/>
      <c r="Q49" s="92"/>
      <c r="R49" s="92"/>
      <c r="S49" s="92"/>
      <c r="T49" s="92"/>
      <c r="U49" s="92"/>
      <c r="V49" s="92"/>
      <c r="W49" s="92"/>
      <c r="X49" s="92"/>
      <c r="Y49" s="92"/>
      <c r="Z49" s="92"/>
      <c r="AA49" s="92"/>
      <c r="AB49" s="92"/>
      <c r="AC49" s="92"/>
      <c r="AD49" s="92"/>
    </row>
    <row r="50" spans="1:30" x14ac:dyDescent="0.3">
      <c r="B50" s="146" t="s">
        <v>1184</v>
      </c>
      <c r="C50" s="127">
        <f>IF(C33=0,C31,C33)+IF(C35=0,C34,C35)</f>
        <v>2986</v>
      </c>
      <c r="D50" s="127">
        <f>IF(D33=0,D31,D33)+IF(D35=0,D34,D35)</f>
        <v>3017.5624840792489</v>
      </c>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row>
    <row r="51" spans="1:30" x14ac:dyDescent="0.3">
      <c r="A51" s="65" t="s">
        <v>631</v>
      </c>
      <c r="B51" s="146" t="s">
        <v>1181</v>
      </c>
      <c r="C51" s="122">
        <f>IF(C37=0,((C36*C24/1000)/C50),((C37*C24/1000)/C41))</f>
        <v>883.4048203281983</v>
      </c>
      <c r="D51" s="122">
        <f>IF(D37=0,((D36*D24/1000)/D50),((D37*D24/1000)/D41))</f>
        <v>825.91012336914628</v>
      </c>
      <c r="E51" s="122">
        <f>IF(E37=0,((E36*E24/1000)/E41),((E37*E24/1000)/E41))</f>
        <v>844.5703042581365</v>
      </c>
      <c r="F51" s="122">
        <f t="shared" ref="F51:G51" si="0">IF(F37=0,((F36*F24/1000)/F41),((F37*F24/1000)/F41))</f>
        <v>862.07064377883216</v>
      </c>
      <c r="G51" s="122">
        <f t="shared" si="0"/>
        <v>892.36961802527503</v>
      </c>
      <c r="H51" s="92"/>
      <c r="I51" s="92"/>
      <c r="J51" s="92"/>
      <c r="K51" s="92"/>
      <c r="L51" s="92"/>
      <c r="M51" s="92"/>
      <c r="N51" s="92"/>
      <c r="O51" s="92"/>
      <c r="P51" s="92"/>
      <c r="Q51" s="92"/>
      <c r="R51" s="92"/>
      <c r="S51" s="92"/>
      <c r="T51" s="92"/>
      <c r="U51" s="92"/>
      <c r="V51" s="92"/>
      <c r="W51" s="92"/>
      <c r="X51" s="92"/>
      <c r="Y51" s="92"/>
      <c r="Z51" s="92"/>
      <c r="AA51" s="92"/>
      <c r="AB51" s="92"/>
      <c r="AC51" s="92"/>
      <c r="AD51" s="92"/>
    </row>
    <row r="52" spans="1:30" x14ac:dyDescent="0.3">
      <c r="A52" s="65" t="s">
        <v>632</v>
      </c>
      <c r="B52" s="65" t="s">
        <v>1111</v>
      </c>
      <c r="C52" s="122">
        <f>IF(C51&lt;C$23,C$23-C51,0)</f>
        <v>808.29517967180175</v>
      </c>
      <c r="D52" s="122">
        <f t="shared" ref="D52:G52" si="1">IF(D51&lt;D$23,D$23-D51,0)</f>
        <v>950.37987663085369</v>
      </c>
      <c r="E52" s="122">
        <f t="shared" si="1"/>
        <v>969.01969574186342</v>
      </c>
      <c r="F52" s="122">
        <f t="shared" si="1"/>
        <v>991.41935622116785</v>
      </c>
      <c r="G52" s="122">
        <f t="shared" si="1"/>
        <v>1001.900381974725</v>
      </c>
      <c r="H52" s="92"/>
      <c r="I52" s="92"/>
      <c r="J52" s="92"/>
      <c r="K52" s="92"/>
      <c r="L52" s="92"/>
      <c r="M52" s="92"/>
      <c r="N52" s="92"/>
      <c r="O52" s="92"/>
      <c r="P52" s="92"/>
      <c r="Q52" s="92"/>
      <c r="R52" s="92"/>
      <c r="S52" s="92"/>
      <c r="T52" s="92"/>
      <c r="U52" s="92"/>
      <c r="V52" s="92"/>
      <c r="W52" s="92"/>
      <c r="X52" s="92"/>
      <c r="Y52" s="92"/>
      <c r="Z52" s="92"/>
      <c r="AA52" s="92"/>
      <c r="AB52" s="92"/>
      <c r="AC52" s="92"/>
      <c r="AD52" s="92"/>
    </row>
    <row r="53" spans="1:30" x14ac:dyDescent="0.3">
      <c r="A53" s="65" t="s">
        <v>633</v>
      </c>
      <c r="B53" s="65" t="s">
        <v>1112</v>
      </c>
      <c r="C53" s="122">
        <f>IF(C30=0,C29,C30)</f>
        <v>5200000</v>
      </c>
      <c r="D53" s="131">
        <f>IF(D30=0,D29,D30)</f>
        <v>5200000</v>
      </c>
      <c r="E53" s="131">
        <f>IF(E30=0,E29,E30)</f>
        <v>5200000</v>
      </c>
      <c r="F53" s="131">
        <f>IF(F30=0,F29,F30)</f>
        <v>0</v>
      </c>
      <c r="G53" s="131">
        <f>IF(G30=0,G29,G30)</f>
        <v>0</v>
      </c>
      <c r="H53" s="92"/>
      <c r="I53" s="92"/>
      <c r="J53" s="92"/>
      <c r="K53" s="92"/>
      <c r="L53" s="92"/>
      <c r="M53" s="92"/>
      <c r="N53" s="92"/>
      <c r="O53" s="92"/>
      <c r="P53" s="92"/>
      <c r="Q53" s="92"/>
      <c r="R53" s="92"/>
      <c r="S53" s="92"/>
      <c r="T53" s="92"/>
      <c r="U53" s="92"/>
      <c r="V53" s="92"/>
      <c r="W53" s="92"/>
      <c r="X53" s="92"/>
      <c r="Y53" s="92"/>
      <c r="Z53" s="92"/>
      <c r="AA53" s="92"/>
      <c r="AB53" s="92"/>
      <c r="AC53" s="92"/>
      <c r="AD53" s="92"/>
    </row>
    <row r="54" spans="1:30" x14ac:dyDescent="0.3">
      <c r="A54" s="65" t="s">
        <v>628</v>
      </c>
      <c r="B54" s="65" t="s">
        <v>1113</v>
      </c>
      <c r="C54" s="109">
        <f>IFERROR(IF(C37=0,ROUND(C53/C36*1000,2),ROUND(C53/C37*1000,2)),0)</f>
        <v>2.96</v>
      </c>
      <c r="D54" s="109">
        <f>IFERROR(IF(D37=0,ROUND(D53/D36*1000,2),ROUND(D53/D37*1000,2)),0)</f>
        <v>3.13</v>
      </c>
      <c r="E54" s="109">
        <f>IFERROR(IF(E37=0,ROUND(E53/E36*1000,2),ROUND(E53/E37*1000,2)),0)</f>
        <v>3.02</v>
      </c>
      <c r="F54" s="109">
        <f>IFERROR(IF(F37=0,ROUND(F53/F36*1000,2),ROUND(F53/F37*1000,2)),0)</f>
        <v>0</v>
      </c>
      <c r="G54" s="109">
        <f>IFERROR(IF(G37=0,ROUND(G53/G36*1000,2),ROUND(G53/G37*1000,2)),0)</f>
        <v>0</v>
      </c>
      <c r="H54" s="92"/>
      <c r="I54" s="92"/>
      <c r="J54" s="92"/>
      <c r="K54" s="92"/>
      <c r="L54" s="92"/>
      <c r="M54" s="92"/>
      <c r="N54" s="92"/>
      <c r="O54" s="92"/>
      <c r="P54" s="92"/>
      <c r="Q54" s="92"/>
      <c r="R54" s="92"/>
      <c r="S54" s="92"/>
      <c r="T54" s="92"/>
      <c r="U54" s="92"/>
      <c r="V54" s="92"/>
      <c r="W54" s="92"/>
      <c r="X54" s="92"/>
      <c r="Y54" s="92"/>
      <c r="Z54" s="92"/>
      <c r="AA54" s="92"/>
      <c r="AB54" s="92"/>
      <c r="AC54" s="92"/>
      <c r="AD54" s="92"/>
    </row>
    <row r="55" spans="1:30" x14ac:dyDescent="0.3">
      <c r="A55" s="65" t="s">
        <v>634</v>
      </c>
      <c r="B55" s="65" t="s">
        <v>1114</v>
      </c>
      <c r="C55" s="122">
        <f>C52*(IF(C33=0,C31,C33)+IF(C35=0,C34,C35))</f>
        <v>2413569.4065</v>
      </c>
      <c r="D55" s="122">
        <f>D52*(IF(D33=0,D31,D33)+IF(D35=0,D34,D35))</f>
        <v>2867830.6613451289</v>
      </c>
      <c r="E55" s="122">
        <f>E52*(IF(E33=0,E31,E33)+IF(E35=0,E34,E35))</f>
        <v>2964596.8425052194</v>
      </c>
      <c r="F55" s="122">
        <f>F52*(IF(F33=0,F31,F33)+IF(F35=0,F34,F35))</f>
        <v>3087264.4316425985</v>
      </c>
      <c r="G55" s="122">
        <f>G52*(IF(G33=0,G31,G33)+IF(G35=0,G34,G35))</f>
        <v>3175556.1953569651</v>
      </c>
      <c r="H55" s="108"/>
      <c r="I55" s="108"/>
      <c r="J55" s="92"/>
      <c r="K55" s="92"/>
      <c r="L55" s="92"/>
      <c r="M55" s="92"/>
      <c r="N55" s="92"/>
      <c r="O55" s="92"/>
      <c r="P55" s="92"/>
      <c r="Q55" s="92"/>
      <c r="R55" s="92"/>
      <c r="S55" s="92"/>
      <c r="T55" s="92"/>
      <c r="U55" s="92"/>
      <c r="V55" s="92"/>
      <c r="W55" s="92"/>
      <c r="X55" s="92"/>
      <c r="Y55" s="92"/>
      <c r="Z55" s="92"/>
      <c r="AA55" s="92"/>
      <c r="AB55" s="92"/>
      <c r="AC55" s="92"/>
      <c r="AD55" s="92"/>
    </row>
    <row r="56" spans="1:30" x14ac:dyDescent="0.3">
      <c r="A56" s="65" t="s">
        <v>635</v>
      </c>
      <c r="B56" s="65" t="s">
        <v>1115</v>
      </c>
      <c r="C56" s="122">
        <f>C55*(MIN(C24,C54)/C24)</f>
        <v>2413569.4065</v>
      </c>
      <c r="D56" s="122">
        <f>D55*(MIN(D24,D54)/D24)</f>
        <v>2867830.6613451289</v>
      </c>
      <c r="E56" s="122">
        <f>E55*(MIN(E24,E54)/E24)</f>
        <v>2964596.8425052194</v>
      </c>
      <c r="F56" s="122">
        <f>F55*(MIN(F24,F54)/F24)</f>
        <v>0</v>
      </c>
      <c r="G56" s="122">
        <f>G55*(MIN(G24,G54)/G24)</f>
        <v>0</v>
      </c>
      <c r="H56" s="108"/>
      <c r="I56" s="108"/>
      <c r="J56" s="92"/>
      <c r="K56" s="92"/>
      <c r="L56" s="92"/>
      <c r="M56" s="92"/>
      <c r="N56" s="92"/>
      <c r="O56" s="92"/>
      <c r="P56" s="92"/>
      <c r="Q56" s="92"/>
      <c r="R56" s="92"/>
      <c r="S56" s="92"/>
      <c r="T56" s="92"/>
      <c r="U56" s="92"/>
      <c r="V56" s="92"/>
      <c r="W56" s="92"/>
      <c r="X56" s="92"/>
      <c r="Y56" s="92"/>
      <c r="Z56" s="92"/>
      <c r="AA56" s="92"/>
      <c r="AB56" s="92"/>
      <c r="AC56" s="92"/>
      <c r="AD56" s="92"/>
    </row>
    <row r="57" spans="1:30" ht="17.25" x14ac:dyDescent="0.3">
      <c r="A57" s="65" t="s">
        <v>643</v>
      </c>
      <c r="B57" s="129" t="s">
        <v>620</v>
      </c>
      <c r="C57" s="130">
        <f>C56</f>
        <v>2413569.4065</v>
      </c>
      <c r="D57" s="130">
        <f t="shared" ref="D57:G57" si="2">D56</f>
        <v>2867830.6613451289</v>
      </c>
      <c r="E57" s="130">
        <f t="shared" si="2"/>
        <v>2964596.8425052194</v>
      </c>
      <c r="F57" s="130">
        <f t="shared" si="2"/>
        <v>0</v>
      </c>
      <c r="G57" s="130">
        <f t="shared" si="2"/>
        <v>0</v>
      </c>
      <c r="H57" s="108"/>
      <c r="I57" s="108"/>
      <c r="J57" s="92"/>
      <c r="K57" s="92"/>
      <c r="L57" s="92"/>
      <c r="M57" s="92"/>
      <c r="N57" s="92"/>
      <c r="O57" s="92"/>
      <c r="P57" s="92"/>
      <c r="Q57" s="92"/>
      <c r="R57" s="92"/>
      <c r="S57" s="92"/>
      <c r="T57" s="92"/>
      <c r="U57" s="92"/>
      <c r="V57" s="92"/>
      <c r="W57" s="92"/>
      <c r="X57" s="92"/>
      <c r="Y57" s="92"/>
      <c r="Z57" s="92"/>
      <c r="AA57" s="92"/>
      <c r="AB57" s="92"/>
      <c r="AC57" s="92"/>
      <c r="AD57" s="92"/>
    </row>
    <row r="58" spans="1:30" x14ac:dyDescent="0.3">
      <c r="B58" s="65" t="s">
        <v>1180</v>
      </c>
      <c r="D58" s="107"/>
      <c r="H58" s="92"/>
      <c r="I58" s="92"/>
      <c r="J58" s="92"/>
      <c r="K58" s="92"/>
      <c r="L58" s="92"/>
      <c r="M58" s="92"/>
      <c r="N58" s="92"/>
      <c r="O58" s="92"/>
      <c r="P58" s="92"/>
      <c r="Q58" s="92"/>
      <c r="R58" s="92"/>
      <c r="S58" s="92"/>
      <c r="T58" s="92"/>
      <c r="U58" s="92"/>
      <c r="V58" s="92"/>
      <c r="W58" s="92"/>
      <c r="X58" s="92"/>
      <c r="Y58" s="92"/>
      <c r="Z58" s="92"/>
      <c r="AA58" s="92"/>
      <c r="AB58" s="92"/>
      <c r="AC58" s="92"/>
      <c r="AD58" s="92"/>
    </row>
    <row r="59" spans="1:30" ht="10.5" customHeight="1" x14ac:dyDescent="0.3">
      <c r="J59" s="92"/>
      <c r="K59" s="92"/>
      <c r="L59" s="92"/>
      <c r="M59" s="92"/>
      <c r="N59" s="92"/>
      <c r="O59" s="92"/>
      <c r="P59" s="92"/>
      <c r="Q59" s="92"/>
      <c r="R59" s="92"/>
      <c r="S59" s="92"/>
      <c r="T59" s="92"/>
      <c r="U59" s="92"/>
      <c r="V59" s="92"/>
      <c r="W59" s="92"/>
      <c r="X59" s="92"/>
      <c r="Y59" s="92"/>
      <c r="Z59" s="92"/>
      <c r="AA59" s="92"/>
      <c r="AB59" s="92"/>
      <c r="AC59" s="92"/>
      <c r="AD59" s="92"/>
    </row>
    <row r="60" spans="1:30" x14ac:dyDescent="0.3">
      <c r="J60" s="92"/>
      <c r="K60" s="92"/>
      <c r="L60" s="92"/>
      <c r="M60" s="92"/>
      <c r="N60" s="92"/>
      <c r="O60" s="92"/>
      <c r="P60" s="92"/>
      <c r="Q60" s="92"/>
      <c r="R60" s="92"/>
      <c r="S60" s="92"/>
      <c r="T60" s="92"/>
      <c r="U60" s="92"/>
      <c r="V60" s="92"/>
      <c r="W60" s="92"/>
      <c r="X60" s="92"/>
      <c r="Y60" s="92"/>
      <c r="Z60" s="92"/>
      <c r="AA60" s="92"/>
      <c r="AB60" s="92"/>
      <c r="AC60" s="92"/>
      <c r="AD60" s="92"/>
    </row>
    <row r="61" spans="1:30" x14ac:dyDescent="0.3">
      <c r="J61" s="92"/>
      <c r="K61" s="92"/>
      <c r="L61" s="92"/>
      <c r="M61" s="92"/>
      <c r="N61" s="92"/>
      <c r="O61" s="92"/>
      <c r="P61" s="92"/>
      <c r="Q61" s="92"/>
      <c r="R61" s="92"/>
      <c r="S61" s="92"/>
      <c r="T61" s="92"/>
      <c r="U61" s="92"/>
      <c r="V61" s="92"/>
      <c r="W61" s="92"/>
      <c r="X61" s="92"/>
      <c r="Y61" s="92"/>
      <c r="Z61" s="92"/>
      <c r="AA61" s="92"/>
      <c r="AB61" s="92"/>
      <c r="AC61" s="92"/>
      <c r="AD61" s="92"/>
    </row>
    <row r="62" spans="1:30" x14ac:dyDescent="0.3">
      <c r="J62" s="92"/>
      <c r="K62" s="92"/>
      <c r="L62" s="92"/>
      <c r="M62" s="92"/>
      <c r="N62" s="92"/>
      <c r="O62" s="92"/>
      <c r="P62" s="92"/>
      <c r="Q62" s="92"/>
      <c r="R62" s="92"/>
      <c r="S62" s="92"/>
      <c r="T62" s="92"/>
      <c r="U62" s="92"/>
      <c r="V62" s="92"/>
      <c r="W62" s="92"/>
      <c r="X62" s="92"/>
      <c r="Y62" s="92"/>
      <c r="Z62" s="92"/>
      <c r="AA62" s="92"/>
      <c r="AB62" s="92"/>
      <c r="AC62" s="92"/>
      <c r="AD62" s="92"/>
    </row>
    <row r="63" spans="1:30" x14ac:dyDescent="0.3">
      <c r="J63" s="92"/>
      <c r="K63" s="92"/>
      <c r="L63" s="92"/>
      <c r="M63" s="92"/>
      <c r="N63" s="92"/>
      <c r="O63" s="92"/>
      <c r="P63" s="92"/>
      <c r="Q63" s="92"/>
      <c r="R63" s="92"/>
      <c r="S63" s="92"/>
      <c r="T63" s="92"/>
      <c r="U63" s="92"/>
      <c r="V63" s="92"/>
      <c r="W63" s="92"/>
      <c r="X63" s="92"/>
      <c r="Y63" s="92"/>
      <c r="Z63" s="92"/>
      <c r="AA63" s="92"/>
      <c r="AB63" s="92"/>
      <c r="AC63" s="92"/>
      <c r="AD63" s="92"/>
    </row>
    <row r="64" spans="1:30" x14ac:dyDescent="0.3">
      <c r="J64" s="92"/>
      <c r="K64" s="92"/>
      <c r="L64" s="92"/>
      <c r="M64" s="92"/>
      <c r="N64" s="92"/>
      <c r="O64" s="92"/>
      <c r="P64" s="92"/>
      <c r="Q64" s="92"/>
      <c r="R64" s="92"/>
      <c r="S64" s="92"/>
      <c r="T64" s="92"/>
      <c r="U64" s="92"/>
      <c r="V64" s="92"/>
      <c r="W64" s="92"/>
      <c r="X64" s="92"/>
      <c r="Y64" s="92"/>
      <c r="Z64" s="92"/>
      <c r="AA64" s="92"/>
      <c r="AB64" s="92"/>
      <c r="AC64" s="92"/>
      <c r="AD64" s="92"/>
    </row>
    <row r="65" spans="1:30" x14ac:dyDescent="0.3">
      <c r="J65" s="92"/>
      <c r="K65" s="92"/>
      <c r="L65" s="92"/>
      <c r="M65" s="92"/>
      <c r="N65" s="92"/>
      <c r="O65" s="92"/>
      <c r="P65" s="92"/>
      <c r="Q65" s="92"/>
      <c r="R65" s="92"/>
      <c r="S65" s="92"/>
      <c r="T65" s="92"/>
      <c r="U65" s="92"/>
      <c r="V65" s="92"/>
      <c r="W65" s="92"/>
      <c r="X65" s="92"/>
      <c r="Y65" s="92"/>
      <c r="Z65" s="92"/>
      <c r="AA65" s="92"/>
      <c r="AB65" s="92"/>
      <c r="AC65" s="92"/>
      <c r="AD65" s="92"/>
    </row>
    <row r="66" spans="1:30" x14ac:dyDescent="0.3">
      <c r="J66" s="92"/>
      <c r="K66" s="92"/>
      <c r="L66" s="92"/>
      <c r="M66" s="92"/>
      <c r="N66" s="92"/>
      <c r="O66" s="92"/>
      <c r="P66" s="92"/>
      <c r="Q66" s="92"/>
      <c r="R66" s="92"/>
      <c r="S66" s="92"/>
      <c r="T66" s="92"/>
      <c r="U66" s="92"/>
      <c r="V66" s="92"/>
      <c r="W66" s="92"/>
      <c r="X66" s="92"/>
      <c r="Y66" s="92"/>
      <c r="Z66" s="92"/>
      <c r="AA66" s="92"/>
      <c r="AB66" s="92"/>
      <c r="AC66" s="92"/>
      <c r="AD66" s="92"/>
    </row>
    <row r="67" spans="1:30" x14ac:dyDescent="0.3">
      <c r="J67" s="92"/>
      <c r="K67" s="92"/>
      <c r="L67" s="92"/>
      <c r="M67" s="92"/>
      <c r="N67" s="92"/>
      <c r="O67" s="92"/>
      <c r="P67" s="92"/>
      <c r="Q67" s="92"/>
      <c r="R67" s="92"/>
      <c r="S67" s="92"/>
      <c r="T67" s="92"/>
      <c r="U67" s="92"/>
      <c r="V67" s="92"/>
      <c r="W67" s="92"/>
      <c r="X67" s="92"/>
      <c r="Y67" s="92"/>
      <c r="Z67" s="92"/>
      <c r="AA67" s="92"/>
      <c r="AB67" s="92"/>
      <c r="AC67" s="92"/>
      <c r="AD67" s="92"/>
    </row>
    <row r="68" spans="1:30" x14ac:dyDescent="0.3">
      <c r="J68" s="92"/>
      <c r="K68" s="92"/>
      <c r="L68" s="92"/>
      <c r="M68" s="92"/>
      <c r="N68" s="92"/>
      <c r="O68" s="92"/>
      <c r="P68" s="92"/>
      <c r="Q68" s="92"/>
      <c r="R68" s="92"/>
      <c r="S68" s="92"/>
      <c r="T68" s="92"/>
      <c r="U68" s="92"/>
      <c r="V68" s="92"/>
      <c r="W68" s="92"/>
      <c r="X68" s="92"/>
      <c r="Y68" s="92"/>
      <c r="Z68" s="92"/>
      <c r="AA68" s="92"/>
      <c r="AB68" s="92"/>
      <c r="AC68" s="92"/>
      <c r="AD68" s="92"/>
    </row>
    <row r="69" spans="1:30" x14ac:dyDescent="0.3">
      <c r="J69" s="92"/>
      <c r="K69" s="92"/>
      <c r="L69" s="92"/>
      <c r="M69" s="92"/>
      <c r="N69" s="92"/>
      <c r="O69" s="92"/>
      <c r="P69" s="92"/>
      <c r="Q69" s="92"/>
      <c r="R69" s="92"/>
      <c r="S69" s="92"/>
      <c r="T69" s="92"/>
      <c r="U69" s="92"/>
      <c r="V69" s="92"/>
      <c r="W69" s="92"/>
      <c r="X69" s="92"/>
      <c r="Y69" s="92"/>
      <c r="Z69" s="92"/>
      <c r="AA69" s="92"/>
      <c r="AB69" s="92"/>
      <c r="AC69" s="92"/>
      <c r="AD69" s="92"/>
    </row>
    <row r="70" spans="1:30" s="134" customFormat="1" ht="20.25" x14ac:dyDescent="0.35">
      <c r="A70" s="65"/>
      <c r="B70" s="65"/>
      <c r="C70" s="65"/>
      <c r="D70" s="65"/>
      <c r="E70" s="65"/>
      <c r="F70" s="65"/>
      <c r="G70" s="65"/>
      <c r="H70" s="65"/>
      <c r="I70" s="65"/>
      <c r="J70" s="137"/>
      <c r="K70" s="137"/>
      <c r="L70" s="137"/>
      <c r="M70" s="137"/>
      <c r="N70" s="137"/>
      <c r="O70" s="137"/>
      <c r="P70" s="137"/>
      <c r="Q70" s="137"/>
      <c r="R70" s="137"/>
      <c r="S70" s="137"/>
      <c r="T70" s="137"/>
      <c r="U70" s="137"/>
      <c r="V70" s="137"/>
      <c r="W70" s="137"/>
      <c r="X70" s="137"/>
      <c r="Y70" s="137"/>
      <c r="Z70" s="137"/>
      <c r="AA70" s="137"/>
      <c r="AB70" s="137"/>
      <c r="AC70" s="137"/>
      <c r="AD70" s="137"/>
    </row>
    <row r="71" spans="1:30" x14ac:dyDescent="0.3">
      <c r="J71" s="92"/>
      <c r="K71" s="92"/>
      <c r="L71" s="92"/>
      <c r="M71" s="92"/>
      <c r="N71" s="92"/>
      <c r="O71" s="92"/>
      <c r="P71" s="92"/>
      <c r="Q71" s="92"/>
      <c r="R71" s="92"/>
      <c r="S71" s="92"/>
      <c r="T71" s="92"/>
      <c r="U71" s="92"/>
      <c r="V71" s="92"/>
      <c r="W71" s="92"/>
      <c r="X71" s="92"/>
      <c r="Y71" s="92"/>
      <c r="Z71" s="92"/>
      <c r="AA71" s="92"/>
      <c r="AB71" s="92"/>
      <c r="AC71" s="92"/>
      <c r="AD71" s="92"/>
    </row>
    <row r="72" spans="1:30" x14ac:dyDescent="0.3">
      <c r="J72" s="92"/>
      <c r="K72" s="92"/>
      <c r="L72" s="92"/>
      <c r="M72" s="92"/>
      <c r="N72" s="92"/>
      <c r="O72" s="92"/>
      <c r="P72" s="92"/>
      <c r="Q72" s="92"/>
      <c r="R72" s="92"/>
      <c r="S72" s="92"/>
      <c r="T72" s="92"/>
      <c r="U72" s="92"/>
      <c r="V72" s="92"/>
      <c r="W72" s="92"/>
      <c r="X72" s="92"/>
      <c r="Y72" s="92"/>
      <c r="Z72" s="92"/>
      <c r="AA72" s="92"/>
      <c r="AB72" s="92"/>
      <c r="AC72" s="92"/>
      <c r="AD72" s="92"/>
    </row>
    <row r="73" spans="1:30" x14ac:dyDescent="0.3">
      <c r="J73" s="92"/>
      <c r="K73" s="92"/>
      <c r="L73" s="92"/>
      <c r="M73" s="92"/>
      <c r="N73" s="92"/>
      <c r="O73" s="92"/>
      <c r="P73" s="92"/>
      <c r="Q73" s="92"/>
      <c r="R73" s="92"/>
      <c r="S73" s="92"/>
      <c r="T73" s="92"/>
      <c r="U73" s="92"/>
      <c r="V73" s="92"/>
      <c r="W73" s="92"/>
      <c r="X73" s="92"/>
      <c r="Y73" s="92"/>
      <c r="Z73" s="92"/>
      <c r="AA73" s="92"/>
      <c r="AB73" s="92"/>
      <c r="AC73" s="92"/>
      <c r="AD73" s="92"/>
    </row>
    <row r="74" spans="1:30" x14ac:dyDescent="0.3">
      <c r="J74" s="92"/>
      <c r="K74" s="92"/>
      <c r="L74" s="92"/>
      <c r="M74" s="92"/>
      <c r="N74" s="92"/>
      <c r="O74" s="92"/>
      <c r="P74" s="92"/>
      <c r="Q74" s="92"/>
      <c r="R74" s="92"/>
      <c r="S74" s="92"/>
      <c r="T74" s="92"/>
      <c r="U74" s="92"/>
      <c r="V74" s="92"/>
      <c r="W74" s="92"/>
      <c r="X74" s="92"/>
      <c r="Y74" s="92"/>
      <c r="Z74" s="92"/>
      <c r="AA74" s="92"/>
      <c r="AB74" s="92"/>
      <c r="AC74" s="92"/>
      <c r="AD74" s="92"/>
    </row>
    <row r="75" spans="1:30" x14ac:dyDescent="0.3">
      <c r="J75" s="92"/>
      <c r="K75" s="92"/>
      <c r="L75" s="92"/>
      <c r="M75" s="92"/>
      <c r="N75" s="92"/>
      <c r="O75" s="92"/>
      <c r="P75" s="92"/>
      <c r="Q75" s="92"/>
      <c r="R75" s="92"/>
      <c r="S75" s="92"/>
      <c r="T75" s="92"/>
      <c r="U75" s="92"/>
      <c r="V75" s="92"/>
      <c r="W75" s="92"/>
      <c r="X75" s="92"/>
      <c r="Y75" s="92"/>
      <c r="Z75" s="92"/>
      <c r="AA75" s="92"/>
      <c r="AB75" s="92"/>
      <c r="AC75" s="92"/>
      <c r="AD75" s="92"/>
    </row>
    <row r="76" spans="1:30" x14ac:dyDescent="0.3">
      <c r="J76" s="92"/>
      <c r="K76" s="92"/>
      <c r="L76" s="92"/>
      <c r="M76" s="92"/>
      <c r="N76" s="92"/>
      <c r="O76" s="92"/>
      <c r="P76" s="92"/>
      <c r="Q76" s="92"/>
      <c r="R76" s="92"/>
      <c r="S76" s="92"/>
      <c r="T76" s="92"/>
      <c r="U76" s="92"/>
      <c r="V76" s="92"/>
      <c r="W76" s="92"/>
      <c r="X76" s="92"/>
      <c r="Y76" s="92"/>
      <c r="Z76" s="92"/>
      <c r="AA76" s="92"/>
      <c r="AB76" s="92"/>
      <c r="AC76" s="92"/>
      <c r="AD76" s="92"/>
    </row>
  </sheetData>
  <protectedRanges>
    <protectedRange sqref="H41:L1048576 I40:L40 H1:L39 E50:G50" name="Free Space"/>
    <protectedRange sqref="C25:G28" name="CPI"/>
    <protectedRange sqref="C30:G30" name="Alt Voter Approved Levy"/>
    <protectedRange sqref="C33:G33" name="Alt Enroll"/>
    <protectedRange sqref="C35:G35" name="Alt Transf Enroll"/>
    <protectedRange sqref="C37:G37" name="Alt Assessed Val"/>
  </protectedRanges>
  <mergeCells count="10">
    <mergeCell ref="B15:G15"/>
    <mergeCell ref="B19:G19"/>
    <mergeCell ref="B39:G39"/>
    <mergeCell ref="B48:G48"/>
    <mergeCell ref="B1:G1"/>
    <mergeCell ref="C3:D3"/>
    <mergeCell ref="B6:G6"/>
    <mergeCell ref="B8:G8"/>
    <mergeCell ref="B10:G10"/>
    <mergeCell ref="B12:G12"/>
  </mergeCells>
  <dataValidations count="1">
    <dataValidation type="list" allowBlank="1" showInputMessage="1" showErrorMessage="1" sqref="D5" xr:uid="{6E86E262-F220-4A47-95DC-2CB465B4BC48}">
      <formula1>$B$4:$B$284</formula1>
    </dataValidation>
  </dataValidations>
  <hyperlinks>
    <hyperlink ref="B14" r:id="rId1" xr:uid="{C8B0F4CA-0C01-4DE4-8724-B13B3BF5C341}"/>
    <hyperlink ref="B9" r:id="rId2" display="ESHB 1476 School Enrighment Levies" xr:uid="{FAB72C5F-A677-4F34-BFC9-7ED88D83C782}"/>
    <hyperlink ref="B11" r:id="rId3" xr:uid="{52386BC0-4211-4742-B72F-3F908B04581A}"/>
  </hyperlinks>
  <printOptions horizontalCentered="1"/>
  <pageMargins left="0.25" right="0.25" top="0.75" bottom="0.75" header="0.3" footer="0.3"/>
  <pageSetup scale="59" fitToWidth="0" fitToHeight="0" orientation="portrait" r:id="rId4"/>
  <rowBreaks count="1" manualBreakCount="1">
    <brk id="17"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2CBCA54-AD98-4121-89AE-9C8FECBD0AF5}">
          <x14:formula1>
            <xm:f>Data!$B$4:$B$298</xm:f>
          </x14:formula1>
          <xm:sqref>C7 C5 C3:D3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E2310-B4D0-4984-AB6F-1B0F37E49FEA}">
  <sheetPr codeName="Sheet5">
    <pageSetUpPr fitToPage="1"/>
  </sheetPr>
  <dimension ref="A1:CB303"/>
  <sheetViews>
    <sheetView zoomScale="80" zoomScaleNormal="80" workbookViewId="0">
      <selection activeCell="C1" sqref="C1:E1"/>
    </sheetView>
  </sheetViews>
  <sheetFormatPr defaultColWidth="8.85546875" defaultRowHeight="16.5" x14ac:dyDescent="0.3"/>
  <cols>
    <col min="1" max="1" width="4.7109375" style="63" customWidth="1"/>
    <col min="2" max="2" width="54.7109375" style="65" customWidth="1"/>
    <col min="3" max="3" width="18.7109375" style="65" customWidth="1"/>
    <col min="4" max="7" width="18.28515625" style="65" customWidth="1"/>
    <col min="8" max="8" width="10.7109375" style="65" customWidth="1"/>
    <col min="9" max="9" width="8.85546875" style="65"/>
    <col min="10" max="10" width="15.7109375" style="65" customWidth="1"/>
    <col min="11" max="11" width="10.140625" style="65" customWidth="1"/>
    <col min="12" max="16384" width="8.85546875" style="65"/>
  </cols>
  <sheetData>
    <row r="1" spans="1:80" x14ac:dyDescent="0.3">
      <c r="A1" s="63">
        <v>1</v>
      </c>
      <c r="B1" s="64" t="s">
        <v>1078</v>
      </c>
      <c r="C1" s="190" t="str">
        <f>VLOOKUP(LevyCalc!$A$1,Data!$A$4:$B$305,2,FALSE)</f>
        <v>ABERDEEN</v>
      </c>
      <c r="D1" s="190"/>
      <c r="E1" s="190"/>
      <c r="F1" s="65" t="s">
        <v>1139</v>
      </c>
      <c r="CA1" s="65" t="s">
        <v>136</v>
      </c>
      <c r="CB1" s="65" t="s">
        <v>726</v>
      </c>
    </row>
    <row r="2" spans="1:80" x14ac:dyDescent="0.3">
      <c r="A2" s="63">
        <f>A1+1</f>
        <v>2</v>
      </c>
      <c r="B2" s="64" t="s">
        <v>1024</v>
      </c>
      <c r="C2" s="66" t="s">
        <v>1025</v>
      </c>
      <c r="D2" s="191" t="s">
        <v>1026</v>
      </c>
      <c r="E2" s="191"/>
      <c r="F2" s="67">
        <v>2022</v>
      </c>
      <c r="CA2" s="65" t="s">
        <v>265</v>
      </c>
      <c r="CB2" s="65" t="s">
        <v>795</v>
      </c>
    </row>
    <row r="3" spans="1:80" ht="16.5" customHeight="1" thickBot="1" x14ac:dyDescent="0.35">
      <c r="A3" s="63">
        <f t="shared" ref="A3:A67" si="0">A2+1</f>
        <v>3</v>
      </c>
      <c r="B3" s="64" t="s">
        <v>1027</v>
      </c>
      <c r="C3" s="192"/>
      <c r="D3" s="193"/>
      <c r="E3" s="193"/>
      <c r="F3" s="193"/>
      <c r="K3" s="146"/>
      <c r="CA3" s="65" t="s">
        <v>287</v>
      </c>
      <c r="CB3" s="65" t="s">
        <v>806</v>
      </c>
    </row>
    <row r="4" spans="1:80" ht="16.5" customHeight="1" x14ac:dyDescent="0.3">
      <c r="A4" s="63">
        <f t="shared" si="0"/>
        <v>4</v>
      </c>
      <c r="C4" s="194" t="s">
        <v>1028</v>
      </c>
      <c r="D4" s="194"/>
      <c r="E4" s="194" t="s">
        <v>1029</v>
      </c>
      <c r="F4" s="194"/>
      <c r="J4" s="181" t="s">
        <v>1141</v>
      </c>
      <c r="K4" s="182"/>
      <c r="CA4" s="65" t="s">
        <v>391</v>
      </c>
      <c r="CB4" s="65" t="s">
        <v>857</v>
      </c>
    </row>
    <row r="5" spans="1:80" x14ac:dyDescent="0.3">
      <c r="A5" s="63">
        <f t="shared" si="0"/>
        <v>5</v>
      </c>
      <c r="C5" s="68"/>
      <c r="D5" s="68"/>
      <c r="E5" s="68"/>
      <c r="F5" s="68"/>
      <c r="J5" s="147" t="s">
        <v>1142</v>
      </c>
      <c r="K5" s="148" t="s">
        <v>1143</v>
      </c>
      <c r="CA5" s="65" t="s">
        <v>415</v>
      </c>
      <c r="CB5" s="65" t="s">
        <v>869</v>
      </c>
    </row>
    <row r="6" spans="1:80" ht="17.25" thickBot="1" x14ac:dyDescent="0.35">
      <c r="A6" s="63">
        <f t="shared" si="0"/>
        <v>6</v>
      </c>
      <c r="B6" s="64" t="s">
        <v>1030</v>
      </c>
      <c r="C6" s="68"/>
      <c r="D6" s="68"/>
      <c r="E6" s="68"/>
      <c r="F6" s="68"/>
      <c r="J6" s="149" t="s">
        <v>1140</v>
      </c>
      <c r="K6" s="150" t="s">
        <v>1144</v>
      </c>
      <c r="CA6" s="65" t="s">
        <v>12</v>
      </c>
      <c r="CB6" s="65" t="s">
        <v>663</v>
      </c>
    </row>
    <row r="7" spans="1:80" x14ac:dyDescent="0.3">
      <c r="A7" s="63">
        <f t="shared" si="0"/>
        <v>7</v>
      </c>
      <c r="B7" s="64" t="s">
        <v>1116</v>
      </c>
      <c r="C7" s="139" t="s">
        <v>1117</v>
      </c>
      <c r="D7" s="68"/>
      <c r="E7" s="68"/>
      <c r="F7" s="68"/>
      <c r="CA7" s="65" t="s">
        <v>199</v>
      </c>
      <c r="CB7" s="65" t="s">
        <v>758</v>
      </c>
    </row>
    <row r="8" spans="1:80" x14ac:dyDescent="0.3">
      <c r="A8" s="63">
        <f t="shared" si="0"/>
        <v>8</v>
      </c>
      <c r="C8" s="68"/>
      <c r="D8" s="68"/>
      <c r="E8" s="68"/>
      <c r="F8" s="68"/>
      <c r="CA8" s="65" t="s">
        <v>217</v>
      </c>
      <c r="CB8" s="65" t="s">
        <v>769</v>
      </c>
    </row>
    <row r="9" spans="1:80" x14ac:dyDescent="0.3">
      <c r="A9" s="63">
        <f t="shared" si="0"/>
        <v>9</v>
      </c>
      <c r="B9" s="69" t="s">
        <v>1031</v>
      </c>
      <c r="CA9" s="65" t="s">
        <v>64</v>
      </c>
      <c r="CB9" s="65" t="s">
        <v>690</v>
      </c>
    </row>
    <row r="10" spans="1:80" x14ac:dyDescent="0.3">
      <c r="A10" s="63">
        <f t="shared" si="0"/>
        <v>10</v>
      </c>
      <c r="CA10" s="65" t="s">
        <v>194</v>
      </c>
      <c r="CB10" s="65" t="s">
        <v>755</v>
      </c>
    </row>
    <row r="11" spans="1:80" x14ac:dyDescent="0.3">
      <c r="A11" s="63">
        <f t="shared" si="0"/>
        <v>11</v>
      </c>
      <c r="B11" s="65" t="s">
        <v>1032</v>
      </c>
      <c r="CA11" s="65" t="s">
        <v>519</v>
      </c>
      <c r="CB11" s="65" t="s">
        <v>923</v>
      </c>
    </row>
    <row r="12" spans="1:80" x14ac:dyDescent="0.3">
      <c r="A12" s="63">
        <f t="shared" si="0"/>
        <v>12</v>
      </c>
      <c r="C12" s="70"/>
      <c r="D12" s="70"/>
      <c r="E12" s="70" t="s">
        <v>1033</v>
      </c>
      <c r="F12" s="71"/>
      <c r="CA12" s="65" t="s">
        <v>2</v>
      </c>
      <c r="CB12" s="65" t="s">
        <v>657</v>
      </c>
    </row>
    <row r="13" spans="1:80" x14ac:dyDescent="0.3">
      <c r="A13" s="63">
        <f t="shared" si="0"/>
        <v>13</v>
      </c>
      <c r="B13" s="65" t="s">
        <v>1034</v>
      </c>
      <c r="CA13" s="65" t="s">
        <v>369</v>
      </c>
      <c r="CB13" s="65" t="s">
        <v>846</v>
      </c>
    </row>
    <row r="14" spans="1:80" x14ac:dyDescent="0.3">
      <c r="A14" s="63">
        <f t="shared" si="0"/>
        <v>14</v>
      </c>
      <c r="C14" s="70"/>
      <c r="D14" s="70"/>
      <c r="E14" s="70" t="s">
        <v>1033</v>
      </c>
      <c r="F14" s="71"/>
      <c r="CA14" s="65" t="s">
        <v>239</v>
      </c>
      <c r="CB14" s="65" t="s">
        <v>782</v>
      </c>
    </row>
    <row r="15" spans="1:80" x14ac:dyDescent="0.3">
      <c r="A15" s="63">
        <f>A14+1</f>
        <v>15</v>
      </c>
      <c r="C15" s="70"/>
      <c r="D15" s="70"/>
      <c r="F15" s="70"/>
      <c r="CA15" s="65" t="s">
        <v>523</v>
      </c>
      <c r="CB15" s="65" t="s">
        <v>925</v>
      </c>
    </row>
    <row r="16" spans="1:80" x14ac:dyDescent="0.3">
      <c r="A16" s="63">
        <f t="shared" si="0"/>
        <v>16</v>
      </c>
      <c r="B16" s="69" t="s">
        <v>1035</v>
      </c>
      <c r="E16" s="70"/>
      <c r="CA16" s="65" t="s">
        <v>269</v>
      </c>
      <c r="CB16" s="65" t="s">
        <v>797</v>
      </c>
    </row>
    <row r="17" spans="1:80" x14ac:dyDescent="0.3">
      <c r="A17" s="63">
        <f t="shared" si="0"/>
        <v>17</v>
      </c>
      <c r="B17" s="195"/>
      <c r="C17" s="196"/>
      <c r="D17" s="196"/>
      <c r="E17" s="196"/>
      <c r="F17" s="196"/>
      <c r="G17" s="197"/>
      <c r="CA17" s="65" t="s">
        <v>215</v>
      </c>
      <c r="CB17" s="65" t="s">
        <v>768</v>
      </c>
    </row>
    <row r="18" spans="1:80" x14ac:dyDescent="0.3">
      <c r="A18" s="63">
        <f t="shared" si="0"/>
        <v>18</v>
      </c>
      <c r="B18" s="198"/>
      <c r="C18" s="199"/>
      <c r="D18" s="199"/>
      <c r="E18" s="199"/>
      <c r="F18" s="199"/>
      <c r="G18" s="200"/>
      <c r="CA18" s="65" t="s">
        <v>319</v>
      </c>
      <c r="CB18" s="65" t="s">
        <v>821</v>
      </c>
    </row>
    <row r="19" spans="1:80" x14ac:dyDescent="0.3">
      <c r="A19" s="63">
        <f t="shared" si="0"/>
        <v>19</v>
      </c>
      <c r="B19" s="198"/>
      <c r="C19" s="199"/>
      <c r="D19" s="199"/>
      <c r="E19" s="199"/>
      <c r="F19" s="199"/>
      <c r="G19" s="200"/>
      <c r="CA19" s="65" t="s">
        <v>86</v>
      </c>
      <c r="CB19" s="65" t="s">
        <v>701</v>
      </c>
    </row>
    <row r="20" spans="1:80" x14ac:dyDescent="0.3">
      <c r="A20" s="63">
        <f t="shared" si="0"/>
        <v>20</v>
      </c>
      <c r="B20" s="198"/>
      <c r="C20" s="199"/>
      <c r="D20" s="199"/>
      <c r="E20" s="199"/>
      <c r="F20" s="199"/>
      <c r="G20" s="200"/>
      <c r="CA20" s="65" t="s">
        <v>170</v>
      </c>
      <c r="CB20" s="65" t="s">
        <v>743</v>
      </c>
    </row>
    <row r="21" spans="1:80" x14ac:dyDescent="0.3">
      <c r="A21" s="63">
        <f t="shared" si="0"/>
        <v>21</v>
      </c>
      <c r="B21" s="201"/>
      <c r="C21" s="193"/>
      <c r="D21" s="193"/>
      <c r="E21" s="193"/>
      <c r="F21" s="193"/>
      <c r="G21" s="202"/>
      <c r="CA21" s="65" t="s">
        <v>387</v>
      </c>
      <c r="CB21" s="65" t="s">
        <v>855</v>
      </c>
    </row>
    <row r="22" spans="1:80" x14ac:dyDescent="0.3">
      <c r="A22" s="63">
        <f t="shared" si="0"/>
        <v>22</v>
      </c>
      <c r="B22" s="72" t="s">
        <v>1036</v>
      </c>
      <c r="C22" s="73"/>
      <c r="D22" s="73"/>
      <c r="E22" s="73"/>
      <c r="F22" s="73"/>
      <c r="G22" s="73"/>
      <c r="CA22" s="65" t="s">
        <v>62</v>
      </c>
      <c r="CB22" s="65" t="s">
        <v>689</v>
      </c>
    </row>
    <row r="23" spans="1:80" x14ac:dyDescent="0.3">
      <c r="A23" s="63">
        <f t="shared" si="0"/>
        <v>23</v>
      </c>
      <c r="E23" s="70"/>
      <c r="CA23" s="65" t="s">
        <v>46</v>
      </c>
      <c r="CB23" s="65" t="s">
        <v>680</v>
      </c>
    </row>
    <row r="24" spans="1:80" x14ac:dyDescent="0.3">
      <c r="A24" s="63">
        <f>A23+1</f>
        <v>24</v>
      </c>
      <c r="B24" s="69" t="s">
        <v>1037</v>
      </c>
      <c r="CA24" s="65" t="s">
        <v>353</v>
      </c>
      <c r="CB24" s="65" t="s">
        <v>838</v>
      </c>
    </row>
    <row r="25" spans="1:80" x14ac:dyDescent="0.3">
      <c r="A25" s="63">
        <f t="shared" ref="A25:A47" si="1">A24+1</f>
        <v>25</v>
      </c>
      <c r="C25" s="70"/>
      <c r="D25" s="70"/>
      <c r="E25" s="70"/>
      <c r="F25" s="73"/>
    </row>
    <row r="26" spans="1:80" x14ac:dyDescent="0.3">
      <c r="A26" s="63">
        <f t="shared" si="1"/>
        <v>26</v>
      </c>
      <c r="B26" s="65" t="s">
        <v>1038</v>
      </c>
      <c r="F26" s="70" t="s">
        <v>1099</v>
      </c>
      <c r="G26" s="145" t="str">
        <f>IF(LevyCalc!D44=LevyCalc!D43,"per pupil","$2.50/$1000AV")</f>
        <v>$2.50/$1000AV</v>
      </c>
      <c r="CA26" s="65" t="s">
        <v>369</v>
      </c>
      <c r="CB26" s="65" t="s">
        <v>846</v>
      </c>
    </row>
    <row r="27" spans="1:80" x14ac:dyDescent="0.3">
      <c r="A27" s="63">
        <f t="shared" si="1"/>
        <v>27</v>
      </c>
      <c r="B27" s="65" t="s">
        <v>1106</v>
      </c>
      <c r="C27" s="70"/>
      <c r="D27" s="70" t="s">
        <v>1101</v>
      </c>
      <c r="E27" s="144">
        <f>LevyCalc!D46/LevyCalc!D41</f>
        <v>1288.4044233280499</v>
      </c>
      <c r="F27" s="70" t="s">
        <v>1100</v>
      </c>
      <c r="G27" s="144">
        <f>IF(LevyCalc!D30=0,LevyCalc!D29,LevyCalc!D30)</f>
        <v>5200000</v>
      </c>
      <c r="CA27" s="65" t="s">
        <v>239</v>
      </c>
      <c r="CB27" s="65" t="s">
        <v>782</v>
      </c>
    </row>
    <row r="28" spans="1:80" x14ac:dyDescent="0.3">
      <c r="A28" s="63">
        <f t="shared" si="1"/>
        <v>28</v>
      </c>
    </row>
    <row r="29" spans="1:80" x14ac:dyDescent="0.3">
      <c r="A29" s="63">
        <f t="shared" si="1"/>
        <v>29</v>
      </c>
      <c r="B29" s="69" t="s">
        <v>1040</v>
      </c>
      <c r="CA29" s="65" t="s">
        <v>353</v>
      </c>
      <c r="CB29" s="65" t="s">
        <v>838</v>
      </c>
    </row>
    <row r="30" spans="1:80" x14ac:dyDescent="0.3">
      <c r="A30" s="63">
        <f t="shared" si="1"/>
        <v>30</v>
      </c>
      <c r="B30" s="69"/>
    </row>
    <row r="31" spans="1:80" x14ac:dyDescent="0.3">
      <c r="A31" s="63">
        <f t="shared" si="1"/>
        <v>31</v>
      </c>
      <c r="C31" s="75" t="s">
        <v>1041</v>
      </c>
      <c r="D31" s="203" t="s">
        <v>1042</v>
      </c>
      <c r="E31" s="203"/>
      <c r="F31" s="203"/>
      <c r="G31" s="203"/>
      <c r="H31" s="76"/>
      <c r="CA31" s="65" t="s">
        <v>36</v>
      </c>
      <c r="CB31" s="65" t="s">
        <v>675</v>
      </c>
    </row>
    <row r="32" spans="1:80" ht="16.5" customHeight="1" x14ac:dyDescent="0.3">
      <c r="A32" s="63">
        <f t="shared" si="1"/>
        <v>32</v>
      </c>
      <c r="C32" s="203" t="s">
        <v>609</v>
      </c>
      <c r="D32" s="203"/>
      <c r="E32" s="203"/>
      <c r="F32" s="203"/>
      <c r="G32" s="203"/>
    </row>
    <row r="33" spans="1:80" x14ac:dyDescent="0.3">
      <c r="A33" s="63">
        <f t="shared" si="1"/>
        <v>33</v>
      </c>
      <c r="C33" s="77">
        <f>D33-1</f>
        <v>2022</v>
      </c>
      <c r="D33" s="78">
        <f>IFERROR(F2+1," ")</f>
        <v>2023</v>
      </c>
      <c r="E33" s="78">
        <f t="shared" ref="E33:G33" si="2">IFERROR(D33+1," ")</f>
        <v>2024</v>
      </c>
      <c r="F33" s="78">
        <f t="shared" si="2"/>
        <v>2025</v>
      </c>
      <c r="G33" s="78">
        <f t="shared" si="2"/>
        <v>2026</v>
      </c>
      <c r="CA33" s="65" t="s">
        <v>34</v>
      </c>
      <c r="CB33" s="65" t="s">
        <v>674</v>
      </c>
    </row>
    <row r="34" spans="1:80" x14ac:dyDescent="0.3">
      <c r="A34" s="63">
        <f t="shared" si="1"/>
        <v>34</v>
      </c>
      <c r="B34" s="79" t="s">
        <v>1043</v>
      </c>
      <c r="C34" s="151">
        <f>LevyCalc!C53</f>
        <v>2.96</v>
      </c>
      <c r="D34" s="151">
        <f>LevyCalc!D53</f>
        <v>3.13</v>
      </c>
      <c r="E34" s="151">
        <f>LevyCalc!E53</f>
        <v>3.02</v>
      </c>
      <c r="F34" s="151">
        <f>LevyCalc!F53</f>
        <v>0</v>
      </c>
      <c r="G34" s="151">
        <f>LevyCalc!G53</f>
        <v>0</v>
      </c>
      <c r="CA34" s="65" t="s">
        <v>76</v>
      </c>
      <c r="CB34" s="65" t="s">
        <v>696</v>
      </c>
    </row>
    <row r="35" spans="1:80" x14ac:dyDescent="0.3">
      <c r="A35" s="63">
        <f t="shared" si="1"/>
        <v>35</v>
      </c>
      <c r="B35" s="82" t="s">
        <v>1145</v>
      </c>
      <c r="C35" s="144">
        <f>LevyCalc!C52</f>
        <v>5200000</v>
      </c>
      <c r="D35" s="144">
        <f>LevyCalc!D52</f>
        <v>5200000</v>
      </c>
      <c r="E35" s="144">
        <f>LevyCalc!E52</f>
        <v>5200000</v>
      </c>
      <c r="F35" s="144">
        <f>LevyCalc!F52</f>
        <v>0</v>
      </c>
      <c r="G35" s="144">
        <f>LevyCalc!G52</f>
        <v>0</v>
      </c>
    </row>
    <row r="36" spans="1:80" x14ac:dyDescent="0.3">
      <c r="A36" s="63">
        <f t="shared" si="1"/>
        <v>36</v>
      </c>
      <c r="B36" s="79" t="s">
        <v>1044</v>
      </c>
      <c r="C36" s="144">
        <f>LevyCalc!C46</f>
        <v>4396411.3224999998</v>
      </c>
      <c r="D36" s="144">
        <f>LevyCalc!D46</f>
        <v>4153725.6724999999</v>
      </c>
      <c r="E36" s="144">
        <f>LevyCalc!E46</f>
        <v>4306432.0025000004</v>
      </c>
      <c r="F36" s="144">
        <f>LevyCalc!F46</f>
        <v>0</v>
      </c>
      <c r="G36" s="144">
        <f>LevyCalc!G46</f>
        <v>0</v>
      </c>
      <c r="CA36" s="65" t="s">
        <v>241</v>
      </c>
      <c r="CB36" s="65" t="s">
        <v>783</v>
      </c>
    </row>
    <row r="37" spans="1:80" x14ac:dyDescent="0.3">
      <c r="A37" s="63">
        <f t="shared" si="1"/>
        <v>37</v>
      </c>
      <c r="B37" s="79" t="s">
        <v>1146</v>
      </c>
      <c r="C37" s="144">
        <f>LevyCalc!C45</f>
        <v>803588.67750000022</v>
      </c>
      <c r="D37" s="144">
        <f>LevyCalc!D45</f>
        <v>1046274.3275000001</v>
      </c>
      <c r="E37" s="144">
        <f>LevyCalc!E45</f>
        <v>893567.99749999959</v>
      </c>
      <c r="F37" s="144">
        <f>LevyCalc!F45</f>
        <v>0</v>
      </c>
      <c r="G37" s="144">
        <f>LevyCalc!G45</f>
        <v>0</v>
      </c>
    </row>
    <row r="38" spans="1:80" ht="26.25" customHeight="1" x14ac:dyDescent="0.3">
      <c r="A38" s="63">
        <f t="shared" si="1"/>
        <v>38</v>
      </c>
      <c r="C38" s="81"/>
      <c r="D38" s="179" t="s">
        <v>621</v>
      </c>
      <c r="E38" s="179"/>
      <c r="F38" s="179"/>
      <c r="G38" s="179"/>
      <c r="CA38" s="65" t="s">
        <v>221</v>
      </c>
      <c r="CB38" s="65" t="s">
        <v>771</v>
      </c>
    </row>
    <row r="39" spans="1:80" x14ac:dyDescent="0.3">
      <c r="A39" s="63">
        <f t="shared" si="1"/>
        <v>39</v>
      </c>
      <c r="C39" s="73"/>
      <c r="D39" s="75" t="str">
        <f>IF(C33=" ","",VLOOKUP(C$33,Sheet1!$C$4:$D$25,2))</f>
        <v>2022-23</v>
      </c>
      <c r="E39" s="75" t="str">
        <f>IF(D33=" ","",VLOOKUP(D$33,Sheet1!$C$4:$D$25,2))</f>
        <v>2023-24</v>
      </c>
      <c r="F39" s="75" t="str">
        <f>IF(E33=" ","",VLOOKUP(E$33,Sheet1!$C$4:$D$25,2))</f>
        <v>2024-25</v>
      </c>
      <c r="G39" s="75" t="str">
        <f>IF(F33=" ","",VLOOKUP(F$33,Sheet1!$C$4:$D$25,2))</f>
        <v>2025-26</v>
      </c>
      <c r="CA39" s="65" t="s">
        <v>447</v>
      </c>
      <c r="CB39" s="65" t="s">
        <v>885</v>
      </c>
    </row>
    <row r="40" spans="1:80" x14ac:dyDescent="0.3">
      <c r="A40" s="63">
        <f t="shared" si="1"/>
        <v>40</v>
      </c>
      <c r="B40" s="187" t="s">
        <v>1045</v>
      </c>
      <c r="C40" s="188"/>
      <c r="D40" s="74">
        <f>(0.5262*D36)+(0.4738*C36)</f>
        <v>4268710.1334699998</v>
      </c>
      <c r="E40" s="74">
        <f>(0.5262*E36)+(0.4738*D36)</f>
        <v>4234079.7433460001</v>
      </c>
      <c r="F40" s="74">
        <f>(0.5262*F36)+(0.4738*E36)</f>
        <v>2040387.4827845001</v>
      </c>
      <c r="G40" s="74">
        <f>(0.5262*G36)+(0.4738*F36)</f>
        <v>0</v>
      </c>
      <c r="CA40" s="65" t="s">
        <v>281</v>
      </c>
      <c r="CB40" s="65" t="s">
        <v>803</v>
      </c>
    </row>
    <row r="41" spans="1:80" ht="24.75" customHeight="1" x14ac:dyDescent="0.3">
      <c r="A41" s="63">
        <f t="shared" si="1"/>
        <v>41</v>
      </c>
      <c r="C41" s="73"/>
      <c r="D41" s="179" t="s">
        <v>621</v>
      </c>
      <c r="E41" s="179"/>
      <c r="F41" s="179"/>
      <c r="G41" s="179"/>
      <c r="CA41" s="65" t="s">
        <v>277</v>
      </c>
      <c r="CB41" s="65" t="s">
        <v>801</v>
      </c>
    </row>
    <row r="42" spans="1:80" x14ac:dyDescent="0.3">
      <c r="A42" s="63">
        <f t="shared" si="1"/>
        <v>42</v>
      </c>
      <c r="B42" s="180" t="s">
        <v>1046</v>
      </c>
      <c r="C42" s="180"/>
      <c r="D42" s="75" t="str">
        <f>D39</f>
        <v>2022-23</v>
      </c>
      <c r="E42" s="75" t="str">
        <f>E39</f>
        <v>2023-24</v>
      </c>
      <c r="F42" s="75" t="str">
        <f>F39</f>
        <v>2024-25</v>
      </c>
      <c r="G42" s="75" t="str">
        <f>G39</f>
        <v>2025-26</v>
      </c>
      <c r="CA42" s="65" t="s">
        <v>451</v>
      </c>
      <c r="CB42" s="65" t="s">
        <v>887</v>
      </c>
    </row>
    <row r="43" spans="1:80" x14ac:dyDescent="0.3">
      <c r="A43" s="63">
        <f t="shared" si="1"/>
        <v>43</v>
      </c>
      <c r="B43" s="185" t="s">
        <v>1047</v>
      </c>
      <c r="C43" s="186"/>
      <c r="D43" s="80"/>
      <c r="E43" s="80"/>
      <c r="F43" s="80"/>
      <c r="G43" s="80"/>
      <c r="CA43" s="65" t="s">
        <v>465</v>
      </c>
      <c r="CB43" s="65" t="s">
        <v>894</v>
      </c>
    </row>
    <row r="44" spans="1:80" x14ac:dyDescent="0.3">
      <c r="A44" s="63">
        <f t="shared" si="1"/>
        <v>44</v>
      </c>
      <c r="B44" s="185" t="s">
        <v>1048</v>
      </c>
      <c r="C44" s="186"/>
      <c r="D44" s="80"/>
      <c r="E44" s="80"/>
      <c r="F44" s="80"/>
      <c r="G44" s="80"/>
      <c r="CA44" s="65" t="s">
        <v>174</v>
      </c>
      <c r="CB44" s="65" t="s">
        <v>745</v>
      </c>
    </row>
    <row r="45" spans="1:80" x14ac:dyDescent="0.3">
      <c r="A45" s="63">
        <f t="shared" si="1"/>
        <v>45</v>
      </c>
      <c r="B45" s="185" t="s">
        <v>1049</v>
      </c>
      <c r="C45" s="186"/>
      <c r="D45" s="80"/>
      <c r="E45" s="80"/>
      <c r="F45" s="80"/>
      <c r="G45" s="80"/>
      <c r="CA45" s="65" t="s">
        <v>10</v>
      </c>
      <c r="CB45" s="65" t="s">
        <v>662</v>
      </c>
    </row>
    <row r="46" spans="1:80" x14ac:dyDescent="0.3">
      <c r="A46" s="63">
        <f t="shared" si="1"/>
        <v>46</v>
      </c>
      <c r="B46" s="185" t="s">
        <v>1050</v>
      </c>
      <c r="C46" s="186"/>
      <c r="D46" s="80"/>
      <c r="E46" s="80"/>
      <c r="F46" s="80"/>
      <c r="G46" s="80"/>
      <c r="CA46" s="65" t="s">
        <v>235</v>
      </c>
      <c r="CB46" s="65" t="s">
        <v>780</v>
      </c>
    </row>
    <row r="47" spans="1:80" x14ac:dyDescent="0.3">
      <c r="A47" s="63">
        <f t="shared" si="1"/>
        <v>47</v>
      </c>
      <c r="B47" s="185" t="s">
        <v>1051</v>
      </c>
      <c r="C47" s="186"/>
      <c r="D47" s="80"/>
      <c r="E47" s="80"/>
      <c r="F47" s="80"/>
      <c r="G47" s="80"/>
      <c r="CA47" s="65" t="s">
        <v>363</v>
      </c>
      <c r="CB47" s="65" t="s">
        <v>843</v>
      </c>
    </row>
    <row r="48" spans="1:80" x14ac:dyDescent="0.3">
      <c r="A48" s="63">
        <f t="shared" si="0"/>
        <v>48</v>
      </c>
      <c r="B48" s="185" t="s">
        <v>1052</v>
      </c>
      <c r="C48" s="186"/>
      <c r="D48" s="80"/>
      <c r="E48" s="80"/>
      <c r="F48" s="80"/>
      <c r="G48" s="80"/>
      <c r="CA48" s="65" t="s">
        <v>541</v>
      </c>
      <c r="CB48" s="65" t="s">
        <v>935</v>
      </c>
    </row>
    <row r="49" spans="1:80" x14ac:dyDescent="0.3">
      <c r="A49" s="63">
        <f t="shared" si="0"/>
        <v>49</v>
      </c>
      <c r="B49" s="185" t="s">
        <v>1053</v>
      </c>
      <c r="C49" s="186"/>
      <c r="D49" s="80"/>
      <c r="E49" s="80"/>
      <c r="F49" s="80"/>
      <c r="G49" s="80"/>
      <c r="CA49" s="65" t="s">
        <v>549</v>
      </c>
      <c r="CB49" s="65" t="s">
        <v>939</v>
      </c>
    </row>
    <row r="50" spans="1:80" x14ac:dyDescent="0.3">
      <c r="A50" s="63">
        <f t="shared" si="0"/>
        <v>50</v>
      </c>
      <c r="B50" s="185" t="s">
        <v>1054</v>
      </c>
      <c r="C50" s="186"/>
      <c r="D50" s="80"/>
      <c r="E50" s="80"/>
      <c r="F50" s="80"/>
      <c r="G50" s="80"/>
      <c r="CA50" s="65" t="s">
        <v>479</v>
      </c>
      <c r="CB50" s="65" t="s">
        <v>901</v>
      </c>
    </row>
    <row r="51" spans="1:80" x14ac:dyDescent="0.3">
      <c r="A51" s="63">
        <f t="shared" si="0"/>
        <v>51</v>
      </c>
      <c r="B51" s="187" t="s">
        <v>1055</v>
      </c>
      <c r="C51" s="188"/>
      <c r="D51" s="83">
        <f>SUM(D43:D50)</f>
        <v>0</v>
      </c>
      <c r="E51" s="83">
        <f t="shared" ref="E51:G51" si="3">SUM(E43:E50)</f>
        <v>0</v>
      </c>
      <c r="F51" s="83">
        <f t="shared" si="3"/>
        <v>0</v>
      </c>
      <c r="G51" s="83">
        <f t="shared" si="3"/>
        <v>0</v>
      </c>
      <c r="CA51" s="65" t="s">
        <v>513</v>
      </c>
      <c r="CB51" s="65" t="s">
        <v>920</v>
      </c>
    </row>
    <row r="52" spans="1:80" ht="27" customHeight="1" x14ac:dyDescent="0.3">
      <c r="A52" s="63">
        <f t="shared" si="0"/>
        <v>52</v>
      </c>
      <c r="C52" s="73"/>
      <c r="D52" s="179" t="s">
        <v>1056</v>
      </c>
      <c r="E52" s="179"/>
      <c r="F52" s="179"/>
      <c r="G52" s="179"/>
      <c r="CA52" s="65" t="s">
        <v>471</v>
      </c>
      <c r="CB52" s="65" t="s">
        <v>897</v>
      </c>
    </row>
    <row r="53" spans="1:80" x14ac:dyDescent="0.3">
      <c r="A53" s="63">
        <f t="shared" si="0"/>
        <v>53</v>
      </c>
      <c r="B53" s="180" t="s">
        <v>1057</v>
      </c>
      <c r="C53" s="180"/>
      <c r="D53" s="75" t="str">
        <f>D42</f>
        <v>2022-23</v>
      </c>
      <c r="E53" s="75" t="str">
        <f>E42</f>
        <v>2023-24</v>
      </c>
      <c r="F53" s="75" t="str">
        <f>F42</f>
        <v>2024-25</v>
      </c>
      <c r="G53" s="75" t="str">
        <f>G42</f>
        <v>2025-26</v>
      </c>
      <c r="CA53" s="65" t="s">
        <v>385</v>
      </c>
      <c r="CB53" s="65" t="s">
        <v>854</v>
      </c>
    </row>
    <row r="54" spans="1:80" x14ac:dyDescent="0.3">
      <c r="A54" s="63">
        <f t="shared" si="0"/>
        <v>54</v>
      </c>
      <c r="B54" s="185" t="s">
        <v>1058</v>
      </c>
      <c r="C54" s="186"/>
      <c r="D54" s="80"/>
      <c r="E54" s="80"/>
      <c r="F54" s="80"/>
      <c r="G54" s="80"/>
      <c r="CA54" s="65" t="s">
        <v>395</v>
      </c>
      <c r="CB54" s="65" t="s">
        <v>859</v>
      </c>
    </row>
    <row r="55" spans="1:80" x14ac:dyDescent="0.3">
      <c r="A55" s="63">
        <f t="shared" si="0"/>
        <v>55</v>
      </c>
      <c r="B55" s="185" t="s">
        <v>1059</v>
      </c>
      <c r="C55" s="186"/>
      <c r="D55" s="80"/>
      <c r="E55" s="80"/>
      <c r="F55" s="80"/>
      <c r="G55" s="80"/>
      <c r="CA55" s="65" t="s">
        <v>152</v>
      </c>
      <c r="CB55" s="65" t="s">
        <v>734</v>
      </c>
    </row>
    <row r="56" spans="1:80" x14ac:dyDescent="0.3">
      <c r="A56" s="63">
        <f t="shared" si="0"/>
        <v>56</v>
      </c>
      <c r="B56" s="185" t="s">
        <v>1060</v>
      </c>
      <c r="C56" s="186"/>
      <c r="D56" s="80"/>
      <c r="E56" s="80"/>
      <c r="F56" s="80"/>
      <c r="G56" s="80"/>
      <c r="CA56" s="65" t="s">
        <v>122</v>
      </c>
      <c r="CB56" s="65" t="s">
        <v>719</v>
      </c>
    </row>
    <row r="57" spans="1:80" x14ac:dyDescent="0.3">
      <c r="A57" s="63">
        <f t="shared" si="0"/>
        <v>57</v>
      </c>
      <c r="B57" s="189" t="s">
        <v>1061</v>
      </c>
      <c r="C57" s="186"/>
      <c r="D57" s="80"/>
      <c r="E57" s="80"/>
      <c r="F57" s="80"/>
      <c r="G57" s="80"/>
      <c r="CA57" s="65" t="s">
        <v>164</v>
      </c>
      <c r="CB57" s="65" t="s">
        <v>740</v>
      </c>
    </row>
    <row r="58" spans="1:80" x14ac:dyDescent="0.3">
      <c r="A58" s="63">
        <f t="shared" si="0"/>
        <v>58</v>
      </c>
      <c r="B58" s="185" t="s">
        <v>1062</v>
      </c>
      <c r="C58" s="186"/>
      <c r="D58" s="80"/>
      <c r="E58" s="80"/>
      <c r="F58" s="80"/>
      <c r="G58" s="80"/>
      <c r="CA58" s="65" t="s">
        <v>42</v>
      </c>
      <c r="CB58" s="65" t="s">
        <v>678</v>
      </c>
    </row>
    <row r="59" spans="1:80" x14ac:dyDescent="0.3">
      <c r="A59" s="63">
        <f t="shared" si="0"/>
        <v>59</v>
      </c>
      <c r="B59" s="185" t="s">
        <v>1063</v>
      </c>
      <c r="C59" s="186"/>
      <c r="D59" s="80"/>
      <c r="E59" s="80"/>
      <c r="F59" s="80"/>
      <c r="G59" s="80"/>
      <c r="CA59" s="65" t="s">
        <v>289</v>
      </c>
      <c r="CB59" s="65" t="s">
        <v>807</v>
      </c>
    </row>
    <row r="60" spans="1:80" x14ac:dyDescent="0.3">
      <c r="A60" s="63">
        <f t="shared" si="0"/>
        <v>60</v>
      </c>
      <c r="B60" s="185" t="s">
        <v>1064</v>
      </c>
      <c r="C60" s="186"/>
      <c r="D60" s="80"/>
      <c r="E60" s="80"/>
      <c r="F60" s="80"/>
      <c r="G60" s="80"/>
      <c r="CA60" s="65" t="s">
        <v>98</v>
      </c>
      <c r="CB60" s="65" t="s">
        <v>707</v>
      </c>
    </row>
    <row r="61" spans="1:80" x14ac:dyDescent="0.3">
      <c r="A61" s="63">
        <f t="shared" si="0"/>
        <v>61</v>
      </c>
      <c r="B61" s="187" t="s">
        <v>1065</v>
      </c>
      <c r="C61" s="188"/>
      <c r="D61" s="84"/>
      <c r="E61" s="84"/>
      <c r="F61" s="84"/>
      <c r="G61" s="84"/>
      <c r="CA61" s="65" t="s">
        <v>343</v>
      </c>
      <c r="CB61" s="65" t="s">
        <v>833</v>
      </c>
    </row>
    <row r="62" spans="1:80" x14ac:dyDescent="0.3">
      <c r="A62" s="63">
        <f t="shared" si="0"/>
        <v>62</v>
      </c>
      <c r="B62" s="187" t="s">
        <v>1066</v>
      </c>
      <c r="C62" s="188"/>
      <c r="D62" s="85">
        <f>D61-D51</f>
        <v>0</v>
      </c>
      <c r="E62" s="85">
        <f>E61-E51</f>
        <v>0</v>
      </c>
      <c r="F62" s="85">
        <f>F61-F51</f>
        <v>0</v>
      </c>
      <c r="G62" s="85">
        <f>G61-G51</f>
        <v>0</v>
      </c>
      <c r="CA62" s="65" t="s">
        <v>225</v>
      </c>
      <c r="CB62" s="65" t="s">
        <v>775</v>
      </c>
    </row>
    <row r="63" spans="1:80" x14ac:dyDescent="0.3">
      <c r="A63" s="63">
        <f t="shared" si="0"/>
        <v>63</v>
      </c>
      <c r="CA63" s="65" t="s">
        <v>429</v>
      </c>
      <c r="CB63" s="65" t="s">
        <v>876</v>
      </c>
    </row>
    <row r="64" spans="1:80" x14ac:dyDescent="0.3">
      <c r="A64" s="63">
        <f t="shared" si="0"/>
        <v>64</v>
      </c>
      <c r="B64" s="180" t="s">
        <v>1067</v>
      </c>
      <c r="C64" s="180"/>
      <c r="D64" s="86">
        <f>(D51-D40)</f>
        <v>-4268710.1334699998</v>
      </c>
      <c r="E64" s="86">
        <f>(E51-E40)</f>
        <v>-4234079.7433460001</v>
      </c>
      <c r="F64" s="86">
        <f>(F51-F40)</f>
        <v>-2040387.4827845001</v>
      </c>
      <c r="G64" s="86">
        <f>(G51-G40)</f>
        <v>0</v>
      </c>
      <c r="CA64" s="65" t="s">
        <v>297</v>
      </c>
      <c r="CB64" s="65" t="s">
        <v>811</v>
      </c>
    </row>
    <row r="65" spans="1:80" x14ac:dyDescent="0.3">
      <c r="A65" s="63">
        <f t="shared" si="0"/>
        <v>65</v>
      </c>
      <c r="B65" s="70"/>
      <c r="CA65" s="65" t="s">
        <v>68</v>
      </c>
      <c r="CB65" s="65" t="s">
        <v>692</v>
      </c>
    </row>
    <row r="66" spans="1:80" x14ac:dyDescent="0.3">
      <c r="A66" s="63">
        <f t="shared" si="0"/>
        <v>66</v>
      </c>
      <c r="B66" s="184" t="s">
        <v>1068</v>
      </c>
      <c r="C66" s="184"/>
      <c r="CA66" s="65" t="s">
        <v>459</v>
      </c>
      <c r="CB66" s="65" t="s">
        <v>891</v>
      </c>
    </row>
    <row r="67" spans="1:80" x14ac:dyDescent="0.3">
      <c r="A67" s="63">
        <f t="shared" si="0"/>
        <v>67</v>
      </c>
      <c r="B67" s="69"/>
      <c r="D67" s="65" t="s">
        <v>1069</v>
      </c>
      <c r="CA67" s="65" t="s">
        <v>359</v>
      </c>
      <c r="CB67" s="65" t="s">
        <v>841</v>
      </c>
    </row>
    <row r="68" spans="1:80" x14ac:dyDescent="0.3">
      <c r="A68" s="63">
        <f t="shared" ref="A68:A75" si="4">A67+1</f>
        <v>68</v>
      </c>
      <c r="C68" s="70"/>
      <c r="D68" s="70" t="s">
        <v>1070</v>
      </c>
      <c r="E68" s="183"/>
      <c r="F68" s="183"/>
      <c r="G68" s="183"/>
      <c r="CA68" s="65" t="s">
        <v>505</v>
      </c>
      <c r="CB68" s="65" t="s">
        <v>916</v>
      </c>
    </row>
    <row r="69" spans="1:80" x14ac:dyDescent="0.3">
      <c r="A69" s="63">
        <f t="shared" si="4"/>
        <v>69</v>
      </c>
      <c r="C69" s="70"/>
      <c r="D69" s="70" t="s">
        <v>1071</v>
      </c>
      <c r="E69" s="183"/>
      <c r="F69" s="183"/>
      <c r="G69" s="183"/>
      <c r="CA69" s="65" t="s">
        <v>453</v>
      </c>
      <c r="CB69" s="65" t="s">
        <v>888</v>
      </c>
    </row>
    <row r="70" spans="1:80" ht="24" customHeight="1" x14ac:dyDescent="0.3">
      <c r="A70" s="63">
        <f t="shared" si="4"/>
        <v>70</v>
      </c>
      <c r="C70" s="70"/>
      <c r="D70" s="70"/>
      <c r="E70" s="65" t="s">
        <v>1072</v>
      </c>
      <c r="CA70" s="65" t="s">
        <v>565</v>
      </c>
      <c r="CB70" s="65" t="s">
        <v>947</v>
      </c>
    </row>
    <row r="71" spans="1:80" x14ac:dyDescent="0.3">
      <c r="A71" s="63">
        <f t="shared" si="4"/>
        <v>71</v>
      </c>
      <c r="C71" s="70"/>
      <c r="D71" s="70" t="s">
        <v>1073</v>
      </c>
      <c r="E71" s="87"/>
      <c r="CA71" s="65" t="s">
        <v>90</v>
      </c>
      <c r="CB71" s="65" t="s">
        <v>703</v>
      </c>
    </row>
    <row r="72" spans="1:80" x14ac:dyDescent="0.3">
      <c r="A72" s="63">
        <f t="shared" si="4"/>
        <v>72</v>
      </c>
      <c r="CA72" s="65" t="s">
        <v>227</v>
      </c>
      <c r="CB72" s="65" t="s">
        <v>776</v>
      </c>
    </row>
    <row r="73" spans="1:80" x14ac:dyDescent="0.3">
      <c r="A73" s="63">
        <f t="shared" si="4"/>
        <v>73</v>
      </c>
      <c r="B73" s="184" t="s">
        <v>1074</v>
      </c>
      <c r="C73" s="184"/>
      <c r="CA73" s="65" t="s">
        <v>371</v>
      </c>
      <c r="CB73" s="65" t="s">
        <v>847</v>
      </c>
    </row>
    <row r="74" spans="1:80" ht="33" x14ac:dyDescent="0.3">
      <c r="A74" s="63">
        <f t="shared" si="4"/>
        <v>74</v>
      </c>
      <c r="C74" s="88"/>
      <c r="D74" s="88" t="s">
        <v>1075</v>
      </c>
      <c r="E74" s="89"/>
      <c r="F74" s="90" t="s">
        <v>1076</v>
      </c>
      <c r="G74" s="89"/>
      <c r="CA74" s="65" t="s">
        <v>413</v>
      </c>
      <c r="CB74" s="65" t="s">
        <v>868</v>
      </c>
    </row>
    <row r="75" spans="1:80" ht="23.45" customHeight="1" x14ac:dyDescent="0.3">
      <c r="A75" s="63">
        <f t="shared" si="4"/>
        <v>75</v>
      </c>
      <c r="C75" s="70"/>
      <c r="D75" s="70" t="s">
        <v>1073</v>
      </c>
      <c r="E75" s="87"/>
      <c r="F75" s="70" t="s">
        <v>1073</v>
      </c>
      <c r="G75" s="87"/>
      <c r="CA75" s="65" t="s">
        <v>231</v>
      </c>
      <c r="CB75" s="65" t="s">
        <v>778</v>
      </c>
    </row>
    <row r="76" spans="1:80" x14ac:dyDescent="0.3">
      <c r="CA76" s="65" t="s">
        <v>146</v>
      </c>
      <c r="CB76" s="65" t="s">
        <v>731</v>
      </c>
    </row>
    <row r="77" spans="1:80" x14ac:dyDescent="0.3">
      <c r="CA77" s="65" t="s">
        <v>551</v>
      </c>
      <c r="CB77" s="65" t="s">
        <v>940</v>
      </c>
    </row>
    <row r="78" spans="1:80" x14ac:dyDescent="0.3">
      <c r="CA78" s="65" t="s">
        <v>30</v>
      </c>
      <c r="CB78" s="65" t="s">
        <v>672</v>
      </c>
    </row>
    <row r="79" spans="1:80" x14ac:dyDescent="0.3">
      <c r="CA79" s="65" t="s">
        <v>182</v>
      </c>
      <c r="CB79" s="65" t="s">
        <v>749</v>
      </c>
    </row>
    <row r="80" spans="1:80" x14ac:dyDescent="0.3">
      <c r="CA80" s="65" t="s">
        <v>130</v>
      </c>
      <c r="CB80" s="65" t="s">
        <v>723</v>
      </c>
    </row>
    <row r="81" spans="79:80" x14ac:dyDescent="0.3">
      <c r="CA81" s="65" t="s">
        <v>259</v>
      </c>
      <c r="CB81" s="65" t="s">
        <v>792</v>
      </c>
    </row>
    <row r="82" spans="79:80" x14ac:dyDescent="0.3">
      <c r="CA82" s="65" t="s">
        <v>407</v>
      </c>
      <c r="CB82" s="65" t="s">
        <v>865</v>
      </c>
    </row>
    <row r="83" spans="79:80" x14ac:dyDescent="0.3">
      <c r="CA83" s="65" t="s">
        <v>60</v>
      </c>
      <c r="CB83" s="65" t="s">
        <v>688</v>
      </c>
    </row>
    <row r="84" spans="79:80" x14ac:dyDescent="0.3">
      <c r="CA84" s="65" t="s">
        <v>477</v>
      </c>
      <c r="CB84" s="65" t="s">
        <v>900</v>
      </c>
    </row>
    <row r="85" spans="79:80" x14ac:dyDescent="0.3">
      <c r="CA85" s="65" t="s">
        <v>180</v>
      </c>
      <c r="CB85" s="65" t="s">
        <v>748</v>
      </c>
    </row>
    <row r="86" spans="79:80" x14ac:dyDescent="0.3">
      <c r="CA86" s="65" t="s">
        <v>521</v>
      </c>
      <c r="CB86" s="65" t="s">
        <v>924</v>
      </c>
    </row>
    <row r="87" spans="79:80" x14ac:dyDescent="0.3">
      <c r="CA87" s="65" t="s">
        <v>375</v>
      </c>
      <c r="CB87" s="65" t="s">
        <v>849</v>
      </c>
    </row>
    <row r="88" spans="79:80" x14ac:dyDescent="0.3">
      <c r="CA88" s="65" t="s">
        <v>20</v>
      </c>
      <c r="CB88" s="65" t="s">
        <v>667</v>
      </c>
    </row>
    <row r="89" spans="79:80" x14ac:dyDescent="0.3">
      <c r="CA89" s="65" t="s">
        <v>367</v>
      </c>
      <c r="CB89" s="65" t="s">
        <v>845</v>
      </c>
    </row>
    <row r="90" spans="79:80" x14ac:dyDescent="0.3">
      <c r="CA90" s="65" t="s">
        <v>449</v>
      </c>
      <c r="CB90" s="65" t="s">
        <v>886</v>
      </c>
    </row>
    <row r="91" spans="79:80" x14ac:dyDescent="0.3">
      <c r="CA91" s="65" t="s">
        <v>545</v>
      </c>
      <c r="CB91" s="65" t="s">
        <v>937</v>
      </c>
    </row>
    <row r="92" spans="79:80" x14ac:dyDescent="0.3">
      <c r="CA92" s="65" t="s">
        <v>245</v>
      </c>
      <c r="CB92" s="65" t="s">
        <v>785</v>
      </c>
    </row>
    <row r="93" spans="79:80" x14ac:dyDescent="0.3">
      <c r="CA93" s="65" t="s">
        <v>251</v>
      </c>
      <c r="CB93" s="65" t="s">
        <v>788</v>
      </c>
    </row>
    <row r="94" spans="79:80" x14ac:dyDescent="0.3">
      <c r="CA94" s="65" t="s">
        <v>134</v>
      </c>
      <c r="CB94" s="65" t="s">
        <v>725</v>
      </c>
    </row>
    <row r="95" spans="79:80" x14ac:dyDescent="0.3">
      <c r="CA95" s="65" t="s">
        <v>571</v>
      </c>
      <c r="CB95" s="65" t="s">
        <v>950</v>
      </c>
    </row>
    <row r="96" spans="79:80" x14ac:dyDescent="0.3">
      <c r="CA96" s="65" t="s">
        <v>579</v>
      </c>
      <c r="CB96" s="65" t="s">
        <v>954</v>
      </c>
    </row>
    <row r="97" spans="79:80" x14ac:dyDescent="0.3">
      <c r="CA97" s="65" t="s">
        <v>431</v>
      </c>
      <c r="CB97" s="65" t="s">
        <v>877</v>
      </c>
    </row>
    <row r="98" spans="79:80" x14ac:dyDescent="0.3">
      <c r="CA98" s="65" t="s">
        <v>301</v>
      </c>
      <c r="CB98" s="65" t="s">
        <v>813</v>
      </c>
    </row>
    <row r="99" spans="79:80" x14ac:dyDescent="0.3">
      <c r="CA99" s="65" t="s">
        <v>439</v>
      </c>
      <c r="CB99" s="65" t="s">
        <v>881</v>
      </c>
    </row>
    <row r="100" spans="79:80" x14ac:dyDescent="0.3">
      <c r="CA100" s="65" t="s">
        <v>56</v>
      </c>
      <c r="CB100" s="65" t="s">
        <v>686</v>
      </c>
    </row>
    <row r="101" spans="79:80" x14ac:dyDescent="0.3">
      <c r="CA101" s="65" t="s">
        <v>497</v>
      </c>
      <c r="CB101" s="65" t="s">
        <v>910</v>
      </c>
    </row>
    <row r="102" spans="79:80" x14ac:dyDescent="0.3">
      <c r="CA102" s="65" t="s">
        <v>295</v>
      </c>
      <c r="CB102" s="65" t="s">
        <v>810</v>
      </c>
    </row>
    <row r="103" spans="79:80" x14ac:dyDescent="0.3">
      <c r="CA103" s="65" t="s">
        <v>577</v>
      </c>
      <c r="CB103" s="65" t="s">
        <v>953</v>
      </c>
    </row>
    <row r="104" spans="79:80" x14ac:dyDescent="0.3">
      <c r="CA104" s="65" t="s">
        <v>186</v>
      </c>
      <c r="CB104" s="65" t="s">
        <v>751</v>
      </c>
    </row>
    <row r="105" spans="79:80" x14ac:dyDescent="0.3">
      <c r="CA105" s="65" t="s">
        <v>52</v>
      </c>
      <c r="CB105" s="65" t="s">
        <v>685</v>
      </c>
    </row>
    <row r="106" spans="79:80" x14ac:dyDescent="0.3">
      <c r="CA106" s="65" t="s">
        <v>311</v>
      </c>
      <c r="CB106" s="65" t="s">
        <v>818</v>
      </c>
    </row>
    <row r="107" spans="79:80" x14ac:dyDescent="0.3">
      <c r="CA107" s="65" t="s">
        <v>138</v>
      </c>
      <c r="CB107" s="65" t="s">
        <v>727</v>
      </c>
    </row>
    <row r="108" spans="79:80" x14ac:dyDescent="0.3">
      <c r="CA108" s="65" t="s">
        <v>102</v>
      </c>
      <c r="CB108" s="65" t="s">
        <v>709</v>
      </c>
    </row>
    <row r="109" spans="79:80" x14ac:dyDescent="0.3">
      <c r="CA109" s="65" t="s">
        <v>419</v>
      </c>
      <c r="CB109" s="65" t="s">
        <v>871</v>
      </c>
    </row>
    <row r="110" spans="79:80" x14ac:dyDescent="0.3">
      <c r="CA110" s="65" t="s">
        <v>205</v>
      </c>
      <c r="CB110" s="65" t="s">
        <v>761</v>
      </c>
    </row>
    <row r="111" spans="79:80" x14ac:dyDescent="0.3">
      <c r="CA111" s="65" t="s">
        <v>112</v>
      </c>
      <c r="CB111" s="65" t="s">
        <v>714</v>
      </c>
    </row>
    <row r="112" spans="79:80" x14ac:dyDescent="0.3">
      <c r="CA112" s="65" t="s">
        <v>78</v>
      </c>
      <c r="CB112" s="65" t="s">
        <v>697</v>
      </c>
    </row>
    <row r="113" spans="79:80" x14ac:dyDescent="0.3">
      <c r="CA113" s="65" t="s">
        <v>96</v>
      </c>
      <c r="CB113" s="65" t="s">
        <v>706</v>
      </c>
    </row>
    <row r="114" spans="79:80" x14ac:dyDescent="0.3">
      <c r="CA114" s="65" t="s">
        <v>82</v>
      </c>
      <c r="CB114" s="65" t="s">
        <v>699</v>
      </c>
    </row>
    <row r="115" spans="79:80" x14ac:dyDescent="0.3">
      <c r="CA115" s="65" t="s">
        <v>14</v>
      </c>
      <c r="CB115" s="65" t="s">
        <v>664</v>
      </c>
    </row>
    <row r="116" spans="79:80" x14ac:dyDescent="0.3">
      <c r="CA116" s="65" t="s">
        <v>211</v>
      </c>
      <c r="CB116" s="65" t="s">
        <v>764</v>
      </c>
    </row>
    <row r="117" spans="79:80" x14ac:dyDescent="0.3">
      <c r="CA117" s="65" t="s">
        <v>485</v>
      </c>
      <c r="CB117" s="65" t="s">
        <v>904</v>
      </c>
    </row>
    <row r="118" spans="79:80" x14ac:dyDescent="0.3">
      <c r="CA118" s="65" t="s">
        <v>18</v>
      </c>
      <c r="CB118" s="65" t="s">
        <v>666</v>
      </c>
    </row>
    <row r="119" spans="79:80" x14ac:dyDescent="0.3">
      <c r="CA119" s="65" t="s">
        <v>233</v>
      </c>
      <c r="CB119" s="65" t="s">
        <v>779</v>
      </c>
    </row>
    <row r="120" spans="79:80" x14ac:dyDescent="0.3">
      <c r="CA120" s="65" t="s">
        <v>247</v>
      </c>
      <c r="CB120" s="65" t="s">
        <v>786</v>
      </c>
    </row>
    <row r="121" spans="79:80" x14ac:dyDescent="0.3">
      <c r="CA121" s="65" t="s">
        <v>54</v>
      </c>
      <c r="CB121" s="65" t="s">
        <v>960</v>
      </c>
    </row>
    <row r="122" spans="79:80" x14ac:dyDescent="0.3">
      <c r="CA122" s="65" t="s">
        <v>393</v>
      </c>
      <c r="CB122" s="65" t="s">
        <v>858</v>
      </c>
    </row>
    <row r="123" spans="79:80" x14ac:dyDescent="0.3">
      <c r="CA123" s="65" t="s">
        <v>533</v>
      </c>
      <c r="CB123" s="65" t="s">
        <v>961</v>
      </c>
    </row>
    <row r="124" spans="79:80" x14ac:dyDescent="0.3">
      <c r="CA124" s="65" t="s">
        <v>32</v>
      </c>
      <c r="CB124" s="65" t="s">
        <v>673</v>
      </c>
    </row>
    <row r="125" spans="79:80" x14ac:dyDescent="0.3">
      <c r="CA125" s="65" t="s">
        <v>150</v>
      </c>
      <c r="CB125" s="65" t="s">
        <v>733</v>
      </c>
    </row>
    <row r="126" spans="79:80" x14ac:dyDescent="0.3">
      <c r="CA126" s="65" t="s">
        <v>409</v>
      </c>
      <c r="CB126" s="65" t="s">
        <v>866</v>
      </c>
    </row>
    <row r="127" spans="79:80" x14ac:dyDescent="0.3">
      <c r="CA127" s="65" t="s">
        <v>209</v>
      </c>
      <c r="CB127" s="65" t="s">
        <v>763</v>
      </c>
    </row>
    <row r="128" spans="79:80" x14ac:dyDescent="0.3">
      <c r="CA128" s="65" t="s">
        <v>425</v>
      </c>
      <c r="CB128" s="65" t="s">
        <v>874</v>
      </c>
    </row>
    <row r="129" spans="79:80" x14ac:dyDescent="0.3">
      <c r="CA129" s="65" t="s">
        <v>535</v>
      </c>
      <c r="CB129" s="65" t="s">
        <v>932</v>
      </c>
    </row>
    <row r="130" spans="79:80" x14ac:dyDescent="0.3">
      <c r="CA130" s="65" t="s">
        <v>455</v>
      </c>
      <c r="CB130" s="65" t="s">
        <v>889</v>
      </c>
    </row>
    <row r="131" spans="79:80" x14ac:dyDescent="0.3">
      <c r="CA131" s="65" t="s">
        <v>6</v>
      </c>
      <c r="CB131" s="65" t="s">
        <v>660</v>
      </c>
    </row>
    <row r="132" spans="79:80" x14ac:dyDescent="0.3">
      <c r="CA132" s="65" t="s">
        <v>72</v>
      </c>
      <c r="CB132" s="65" t="s">
        <v>694</v>
      </c>
    </row>
    <row r="133" spans="79:80" x14ac:dyDescent="0.3">
      <c r="CA133" s="65" t="s">
        <v>473</v>
      </c>
      <c r="CB133" s="65" t="s">
        <v>898</v>
      </c>
    </row>
    <row r="134" spans="79:80" x14ac:dyDescent="0.3">
      <c r="CA134" s="65" t="s">
        <v>381</v>
      </c>
      <c r="CB134" s="65" t="s">
        <v>852</v>
      </c>
    </row>
    <row r="135" spans="79:80" x14ac:dyDescent="0.3">
      <c r="CA135" s="65" t="s">
        <v>255</v>
      </c>
      <c r="CB135" s="65" t="s">
        <v>790</v>
      </c>
    </row>
    <row r="136" spans="79:80" x14ac:dyDescent="0.3">
      <c r="CA136" s="65" t="s">
        <v>525</v>
      </c>
      <c r="CB136" s="65" t="s">
        <v>926</v>
      </c>
    </row>
    <row r="137" spans="79:80" x14ac:dyDescent="0.3">
      <c r="CA137" s="65" t="s">
        <v>569</v>
      </c>
      <c r="CB137" s="65" t="s">
        <v>949</v>
      </c>
    </row>
    <row r="138" spans="79:80" x14ac:dyDescent="0.3">
      <c r="CA138" s="65" t="s">
        <v>92</v>
      </c>
      <c r="CB138" s="65" t="s">
        <v>704</v>
      </c>
    </row>
    <row r="139" spans="79:80" x14ac:dyDescent="0.3">
      <c r="CA139" s="65" t="s">
        <v>26</v>
      </c>
      <c r="CB139" s="65" t="s">
        <v>670</v>
      </c>
    </row>
    <row r="140" spans="79:80" x14ac:dyDescent="0.3">
      <c r="CA140" s="65" t="s">
        <v>305</v>
      </c>
      <c r="CB140" s="65" t="s">
        <v>815</v>
      </c>
    </row>
    <row r="141" spans="79:80" x14ac:dyDescent="0.3">
      <c r="CA141" s="65" t="s">
        <v>481</v>
      </c>
      <c r="CB141" s="65" t="s">
        <v>902</v>
      </c>
    </row>
    <row r="142" spans="79:80" x14ac:dyDescent="0.3">
      <c r="CA142" s="65" t="s">
        <v>417</v>
      </c>
      <c r="CB142" s="65" t="s">
        <v>870</v>
      </c>
    </row>
    <row r="143" spans="79:80" x14ac:dyDescent="0.3">
      <c r="CA143" s="65" t="s">
        <v>142</v>
      </c>
      <c r="CB143" s="65" t="s">
        <v>729</v>
      </c>
    </row>
    <row r="144" spans="79:80" x14ac:dyDescent="0.3">
      <c r="CA144" s="65" t="s">
        <v>445</v>
      </c>
      <c r="CB144" s="65" t="s">
        <v>884</v>
      </c>
    </row>
    <row r="145" spans="79:80" x14ac:dyDescent="0.3">
      <c r="CA145" s="65" t="s">
        <v>443</v>
      </c>
      <c r="CB145" s="65" t="s">
        <v>883</v>
      </c>
    </row>
    <row r="146" spans="79:80" x14ac:dyDescent="0.3">
      <c r="CA146" s="65" t="s">
        <v>184</v>
      </c>
      <c r="CB146" s="65" t="s">
        <v>750</v>
      </c>
    </row>
    <row r="147" spans="79:80" x14ac:dyDescent="0.3">
      <c r="CA147" s="65" t="s">
        <v>527</v>
      </c>
      <c r="CB147" s="65" t="s">
        <v>927</v>
      </c>
    </row>
    <row r="148" spans="79:80" x14ac:dyDescent="0.3">
      <c r="CA148" s="65" t="s">
        <v>323</v>
      </c>
      <c r="CB148" s="65" t="s">
        <v>823</v>
      </c>
    </row>
    <row r="149" spans="79:80" x14ac:dyDescent="0.3">
      <c r="CA149" s="65" t="s">
        <v>403</v>
      </c>
      <c r="CB149" s="65" t="s">
        <v>863</v>
      </c>
    </row>
    <row r="150" spans="79:80" x14ac:dyDescent="0.3">
      <c r="CA150" s="65" t="s">
        <v>421</v>
      </c>
      <c r="CB150" s="65" t="s">
        <v>872</v>
      </c>
    </row>
    <row r="151" spans="79:80" x14ac:dyDescent="0.3">
      <c r="CA151" s="65" t="s">
        <v>144</v>
      </c>
      <c r="CB151" s="65" t="s">
        <v>730</v>
      </c>
    </row>
    <row r="152" spans="79:80" x14ac:dyDescent="0.3">
      <c r="CA152" s="65" t="s">
        <v>263</v>
      </c>
      <c r="CB152" s="65" t="s">
        <v>794</v>
      </c>
    </row>
    <row r="153" spans="79:80" x14ac:dyDescent="0.3">
      <c r="CA153" s="65" t="s">
        <v>128</v>
      </c>
      <c r="CB153" s="65" t="s">
        <v>722</v>
      </c>
    </row>
    <row r="154" spans="79:80" x14ac:dyDescent="0.3">
      <c r="CA154" s="65" t="s">
        <v>261</v>
      </c>
      <c r="CB154" s="65" t="s">
        <v>793</v>
      </c>
    </row>
    <row r="155" spans="79:80" x14ac:dyDescent="0.3">
      <c r="CA155" s="65" t="s">
        <v>587</v>
      </c>
      <c r="CB155" s="65" t="s">
        <v>958</v>
      </c>
    </row>
    <row r="156" spans="79:80" x14ac:dyDescent="0.3">
      <c r="CA156" s="65" t="s">
        <v>531</v>
      </c>
      <c r="CB156" s="65" t="s">
        <v>929</v>
      </c>
    </row>
    <row r="157" spans="79:80" x14ac:dyDescent="0.3">
      <c r="CA157" s="65" t="s">
        <v>401</v>
      </c>
      <c r="CB157" s="65" t="s">
        <v>862</v>
      </c>
    </row>
    <row r="158" spans="79:80" x14ac:dyDescent="0.3">
      <c r="CA158" s="65" t="s">
        <v>397</v>
      </c>
      <c r="CB158" s="65" t="s">
        <v>860</v>
      </c>
    </row>
    <row r="159" spans="79:80" x14ac:dyDescent="0.3">
      <c r="CA159" s="65" t="s">
        <v>411</v>
      </c>
      <c r="CB159" s="65" t="s">
        <v>867</v>
      </c>
    </row>
    <row r="160" spans="79:80" x14ac:dyDescent="0.3">
      <c r="CA160" s="65" t="s">
        <v>561</v>
      </c>
      <c r="CB160" s="65" t="s">
        <v>945</v>
      </c>
    </row>
    <row r="161" spans="79:80" x14ac:dyDescent="0.3">
      <c r="CA161" s="65" t="s">
        <v>257</v>
      </c>
      <c r="CB161" s="65" t="s">
        <v>791</v>
      </c>
    </row>
    <row r="162" spans="79:80" x14ac:dyDescent="0.3">
      <c r="CA162" s="65" t="s">
        <v>335</v>
      </c>
      <c r="CB162" s="65" t="s">
        <v>829</v>
      </c>
    </row>
    <row r="163" spans="79:80" x14ac:dyDescent="0.3">
      <c r="CA163" s="65" t="s">
        <v>313</v>
      </c>
      <c r="CB163" s="65" t="s">
        <v>1077</v>
      </c>
    </row>
    <row r="164" spans="79:80" x14ac:dyDescent="0.3">
      <c r="CA164" s="65" t="s">
        <v>341</v>
      </c>
      <c r="CB164" s="65" t="s">
        <v>832</v>
      </c>
    </row>
    <row r="165" spans="79:80" x14ac:dyDescent="0.3">
      <c r="CA165" s="65" t="s">
        <v>441</v>
      </c>
      <c r="CB165" s="65" t="s">
        <v>882</v>
      </c>
    </row>
    <row r="166" spans="79:80" x14ac:dyDescent="0.3">
      <c r="CA166" s="65" t="s">
        <v>529</v>
      </c>
      <c r="CB166" s="65" t="s">
        <v>928</v>
      </c>
    </row>
    <row r="167" spans="79:80" x14ac:dyDescent="0.3">
      <c r="CA167" s="65" t="s">
        <v>140</v>
      </c>
      <c r="CB167" s="65" t="s">
        <v>728</v>
      </c>
    </row>
    <row r="168" spans="79:80" x14ac:dyDescent="0.3">
      <c r="CA168" s="65" t="s">
        <v>108</v>
      </c>
      <c r="CB168" s="65" t="s">
        <v>712</v>
      </c>
    </row>
    <row r="169" spans="79:80" x14ac:dyDescent="0.3">
      <c r="CA169" s="65" t="s">
        <v>219</v>
      </c>
      <c r="CB169" s="65" t="s">
        <v>770</v>
      </c>
    </row>
    <row r="170" spans="79:80" x14ac:dyDescent="0.3">
      <c r="CA170" s="65" t="s">
        <v>309</v>
      </c>
      <c r="CB170" s="65" t="s">
        <v>817</v>
      </c>
    </row>
    <row r="171" spans="79:80" x14ac:dyDescent="0.3">
      <c r="CA171" s="65" t="s">
        <v>339</v>
      </c>
      <c r="CB171" s="65" t="s">
        <v>831</v>
      </c>
    </row>
    <row r="172" spans="79:80" x14ac:dyDescent="0.3">
      <c r="CA172" s="65" t="s">
        <v>489</v>
      </c>
      <c r="CB172" s="65" t="s">
        <v>906</v>
      </c>
    </row>
    <row r="173" spans="79:80" x14ac:dyDescent="0.3">
      <c r="CA173" s="65" t="s">
        <v>483</v>
      </c>
      <c r="CB173" s="65" t="s">
        <v>903</v>
      </c>
    </row>
    <row r="174" spans="79:80" x14ac:dyDescent="0.3">
      <c r="CA174" s="65" t="s">
        <v>213</v>
      </c>
      <c r="CB174" s="65" t="s">
        <v>765</v>
      </c>
    </row>
    <row r="175" spans="79:80" x14ac:dyDescent="0.3">
      <c r="CA175" s="65" t="s">
        <v>162</v>
      </c>
      <c r="CB175" s="65" t="s">
        <v>739</v>
      </c>
    </row>
    <row r="176" spans="79:80" x14ac:dyDescent="0.3">
      <c r="CA176" s="65" t="s">
        <v>557</v>
      </c>
      <c r="CB176" s="65" t="s">
        <v>943</v>
      </c>
    </row>
    <row r="177" spans="79:80" x14ac:dyDescent="0.3">
      <c r="CA177" s="65" t="s">
        <v>160</v>
      </c>
      <c r="CB177" s="65" t="s">
        <v>738</v>
      </c>
    </row>
    <row r="178" spans="79:80" x14ac:dyDescent="0.3">
      <c r="CA178" s="65" t="s">
        <v>329</v>
      </c>
      <c r="CB178" s="65" t="s">
        <v>826</v>
      </c>
    </row>
    <row r="179" spans="79:80" x14ac:dyDescent="0.3">
      <c r="CA179" s="65" t="s">
        <v>158</v>
      </c>
      <c r="CB179" s="65" t="s">
        <v>737</v>
      </c>
    </row>
    <row r="180" spans="79:80" x14ac:dyDescent="0.3">
      <c r="CA180" s="65" t="s">
        <v>291</v>
      </c>
      <c r="CB180" s="65" t="s">
        <v>808</v>
      </c>
    </row>
    <row r="181" spans="79:80" x14ac:dyDescent="0.3">
      <c r="CA181" s="65" t="s">
        <v>317</v>
      </c>
      <c r="CB181" s="65" t="s">
        <v>820</v>
      </c>
    </row>
    <row r="182" spans="79:80" x14ac:dyDescent="0.3">
      <c r="CA182" s="65" t="s">
        <v>493</v>
      </c>
      <c r="CB182" s="65" t="s">
        <v>908</v>
      </c>
    </row>
    <row r="183" spans="79:80" x14ac:dyDescent="0.3">
      <c r="CA183" s="65" t="s">
        <v>315</v>
      </c>
      <c r="CB183" s="65" t="s">
        <v>819</v>
      </c>
    </row>
    <row r="184" spans="79:80" x14ac:dyDescent="0.3">
      <c r="CA184" s="65" t="s">
        <v>273</v>
      </c>
      <c r="CB184" s="65" t="s">
        <v>799</v>
      </c>
    </row>
    <row r="185" spans="79:80" x14ac:dyDescent="0.3">
      <c r="CA185" s="65" t="s">
        <v>463</v>
      </c>
      <c r="CB185" s="65" t="s">
        <v>893</v>
      </c>
    </row>
    <row r="186" spans="79:80" x14ac:dyDescent="0.3">
      <c r="CA186" s="65" t="s">
        <v>379</v>
      </c>
      <c r="CB186" s="65" t="s">
        <v>851</v>
      </c>
    </row>
    <row r="187" spans="79:80" x14ac:dyDescent="0.3">
      <c r="CA187" s="65" t="s">
        <v>437</v>
      </c>
      <c r="CB187" s="65" t="s">
        <v>880</v>
      </c>
    </row>
    <row r="188" spans="79:80" x14ac:dyDescent="0.3">
      <c r="CA188" s="65" t="s">
        <v>100</v>
      </c>
      <c r="CB188" s="65" t="s">
        <v>708</v>
      </c>
    </row>
    <row r="189" spans="79:80" x14ac:dyDescent="0.3">
      <c r="CA189" s="65" t="s">
        <v>84</v>
      </c>
      <c r="CB189" s="65" t="s">
        <v>700</v>
      </c>
    </row>
    <row r="190" spans="79:80" x14ac:dyDescent="0.3">
      <c r="CA190" s="65" t="s">
        <v>327</v>
      </c>
      <c r="CB190" s="65" t="s">
        <v>825</v>
      </c>
    </row>
    <row r="191" spans="79:80" x14ac:dyDescent="0.3">
      <c r="CA191" s="65" t="s">
        <v>361</v>
      </c>
      <c r="CB191" s="65" t="s">
        <v>842</v>
      </c>
    </row>
    <row r="192" spans="79:80" x14ac:dyDescent="0.3">
      <c r="CA192" s="65" t="s">
        <v>4</v>
      </c>
      <c r="CB192" s="65" t="s">
        <v>659</v>
      </c>
    </row>
    <row r="193" spans="79:80" x14ac:dyDescent="0.3">
      <c r="CA193" s="65" t="s">
        <v>88</v>
      </c>
      <c r="CB193" s="65" t="s">
        <v>702</v>
      </c>
    </row>
    <row r="194" spans="79:80" x14ac:dyDescent="0.3">
      <c r="CA194" s="65" t="s">
        <v>543</v>
      </c>
      <c r="CB194" s="65" t="s">
        <v>936</v>
      </c>
    </row>
    <row r="195" spans="79:80" x14ac:dyDescent="0.3">
      <c r="CA195" s="65" t="s">
        <v>106</v>
      </c>
      <c r="CB195" s="65" t="s">
        <v>711</v>
      </c>
    </row>
    <row r="196" spans="79:80" x14ac:dyDescent="0.3">
      <c r="CA196" s="65" t="s">
        <v>321</v>
      </c>
      <c r="CB196" s="65" t="s">
        <v>822</v>
      </c>
    </row>
    <row r="197" spans="79:80" x14ac:dyDescent="0.3">
      <c r="CA197" s="65" t="s">
        <v>16</v>
      </c>
      <c r="CB197" s="65" t="s">
        <v>665</v>
      </c>
    </row>
    <row r="198" spans="79:80" x14ac:dyDescent="0.3">
      <c r="CA198" s="65" t="s">
        <v>275</v>
      </c>
      <c r="CB198" s="65" t="s">
        <v>800</v>
      </c>
    </row>
    <row r="199" spans="79:80" x14ac:dyDescent="0.3">
      <c r="CA199" s="65" t="s">
        <v>365</v>
      </c>
      <c r="CB199" s="65" t="s">
        <v>844</v>
      </c>
    </row>
    <row r="200" spans="79:80" x14ac:dyDescent="0.3">
      <c r="CA200" s="65" t="s">
        <v>307</v>
      </c>
      <c r="CB200" s="65" t="s">
        <v>816</v>
      </c>
    </row>
    <row r="201" spans="79:80" x14ac:dyDescent="0.3">
      <c r="CA201" s="65" t="s">
        <v>114</v>
      </c>
      <c r="CB201" s="65" t="s">
        <v>715</v>
      </c>
    </row>
    <row r="202" spans="79:80" x14ac:dyDescent="0.3">
      <c r="CA202" s="65" t="s">
        <v>40</v>
      </c>
      <c r="CB202" s="65" t="s">
        <v>677</v>
      </c>
    </row>
    <row r="203" spans="79:80" x14ac:dyDescent="0.3">
      <c r="CA203" s="65" t="s">
        <v>176</v>
      </c>
      <c r="CB203" s="65" t="s">
        <v>746</v>
      </c>
    </row>
    <row r="204" spans="79:80" x14ac:dyDescent="0.3">
      <c r="CA204" s="65" t="s">
        <v>517</v>
      </c>
      <c r="CB204" s="65" t="s">
        <v>922</v>
      </c>
    </row>
    <row r="205" spans="79:80" x14ac:dyDescent="0.3">
      <c r="CA205" s="65" t="s">
        <v>22</v>
      </c>
      <c r="CB205" s="65" t="s">
        <v>668</v>
      </c>
    </row>
    <row r="206" spans="79:80" x14ac:dyDescent="0.3">
      <c r="CA206" s="65" t="s">
        <v>539</v>
      </c>
      <c r="CB206" s="65" t="s">
        <v>934</v>
      </c>
    </row>
    <row r="207" spans="79:80" x14ac:dyDescent="0.3">
      <c r="CA207" s="65" t="s">
        <v>349</v>
      </c>
      <c r="CB207" s="65" t="s">
        <v>836</v>
      </c>
    </row>
    <row r="208" spans="79:80" x14ac:dyDescent="0.3">
      <c r="CA208" s="65" t="s">
        <v>168</v>
      </c>
      <c r="CB208" s="65" t="s">
        <v>742</v>
      </c>
    </row>
    <row r="209" spans="79:80" x14ac:dyDescent="0.3">
      <c r="CA209" s="65" t="s">
        <v>172</v>
      </c>
      <c r="CB209" s="65" t="s">
        <v>744</v>
      </c>
    </row>
    <row r="210" spans="79:80" x14ac:dyDescent="0.3">
      <c r="CA210" s="65" t="s">
        <v>48</v>
      </c>
      <c r="CB210" s="65" t="s">
        <v>681</v>
      </c>
    </row>
    <row r="211" spans="79:80" x14ac:dyDescent="0.3">
      <c r="CA211" s="65" t="s">
        <v>118</v>
      </c>
      <c r="CB211" s="65" t="s">
        <v>717</v>
      </c>
    </row>
    <row r="212" spans="79:80" x14ac:dyDescent="0.3">
      <c r="CA212" s="65" t="s">
        <v>495</v>
      </c>
      <c r="CB212" s="65" t="s">
        <v>909</v>
      </c>
    </row>
    <row r="213" spans="79:80" x14ac:dyDescent="0.3">
      <c r="CA213" s="65" t="s">
        <v>331</v>
      </c>
      <c r="CB213" s="65" t="s">
        <v>827</v>
      </c>
    </row>
    <row r="214" spans="79:80" x14ac:dyDescent="0.3">
      <c r="CA214" s="65" t="s">
        <v>285</v>
      </c>
      <c r="CB214" s="65" t="s">
        <v>805</v>
      </c>
    </row>
    <row r="215" spans="79:80" x14ac:dyDescent="0.3">
      <c r="CA215" s="65" t="s">
        <v>190</v>
      </c>
      <c r="CB215" s="65" t="s">
        <v>753</v>
      </c>
    </row>
    <row r="216" spans="79:80" x14ac:dyDescent="0.3">
      <c r="CA216" s="65" t="s">
        <v>104</v>
      </c>
      <c r="CB216" s="65" t="s">
        <v>710</v>
      </c>
    </row>
    <row r="217" spans="79:80" x14ac:dyDescent="0.3">
      <c r="CA217" s="65" t="s">
        <v>24</v>
      </c>
      <c r="CB217" s="65" t="s">
        <v>669</v>
      </c>
    </row>
    <row r="218" spans="79:80" x14ac:dyDescent="0.3">
      <c r="CA218" s="65" t="s">
        <v>66</v>
      </c>
      <c r="CB218" s="65" t="s">
        <v>691</v>
      </c>
    </row>
    <row r="219" spans="79:80" x14ac:dyDescent="0.3">
      <c r="CA219" s="65" t="s">
        <v>8</v>
      </c>
      <c r="CB219" s="65" t="s">
        <v>661</v>
      </c>
    </row>
    <row r="220" spans="79:80" x14ac:dyDescent="0.3">
      <c r="CA220" s="65" t="s">
        <v>461</v>
      </c>
      <c r="CB220" s="65" t="s">
        <v>892</v>
      </c>
    </row>
    <row r="221" spans="79:80" x14ac:dyDescent="0.3">
      <c r="CA221" s="65" t="s">
        <v>197</v>
      </c>
      <c r="CB221" s="65" t="s">
        <v>757</v>
      </c>
    </row>
    <row r="222" spans="79:80" x14ac:dyDescent="0.3">
      <c r="CA222" s="65" t="s">
        <v>499</v>
      </c>
      <c r="CB222" s="65" t="s">
        <v>911</v>
      </c>
    </row>
    <row r="223" spans="79:80" x14ac:dyDescent="0.3">
      <c r="CA223" s="65" t="s">
        <v>249</v>
      </c>
      <c r="CB223" s="65" t="s">
        <v>787</v>
      </c>
    </row>
    <row r="224" spans="79:80" x14ac:dyDescent="0.3">
      <c r="CA224" s="65" t="s">
        <v>553</v>
      </c>
      <c r="CB224" s="65" t="s">
        <v>941</v>
      </c>
    </row>
    <row r="225" spans="79:80" x14ac:dyDescent="0.3">
      <c r="CA225" s="65" t="s">
        <v>126</v>
      </c>
      <c r="CB225" s="65" t="s">
        <v>721</v>
      </c>
    </row>
    <row r="226" spans="79:80" x14ac:dyDescent="0.3">
      <c r="CA226" s="65" t="s">
        <v>383</v>
      </c>
      <c r="CB226" s="65" t="s">
        <v>853</v>
      </c>
    </row>
    <row r="227" spans="79:80" x14ac:dyDescent="0.3">
      <c r="CA227" s="65" t="s">
        <v>154</v>
      </c>
      <c r="CB227" s="65" t="s">
        <v>735</v>
      </c>
    </row>
    <row r="228" spans="79:80" x14ac:dyDescent="0.3">
      <c r="CA228" s="65" t="s">
        <v>178</v>
      </c>
      <c r="CB228" s="65" t="s">
        <v>747</v>
      </c>
    </row>
    <row r="229" spans="79:80" x14ac:dyDescent="0.3">
      <c r="CA229" s="65" t="s">
        <v>389</v>
      </c>
      <c r="CB229" s="65" t="s">
        <v>856</v>
      </c>
    </row>
    <row r="230" spans="79:80" x14ac:dyDescent="0.3">
      <c r="CA230" s="65" t="s">
        <v>567</v>
      </c>
      <c r="CB230" s="65" t="s">
        <v>948</v>
      </c>
    </row>
    <row r="231" spans="79:80" x14ac:dyDescent="0.3">
      <c r="CA231" s="65" t="s">
        <v>345</v>
      </c>
      <c r="CB231" s="65" t="s">
        <v>834</v>
      </c>
    </row>
    <row r="232" spans="79:80" x14ac:dyDescent="0.3">
      <c r="CA232" s="65" t="s">
        <v>44</v>
      </c>
      <c r="CB232" s="65" t="s">
        <v>679</v>
      </c>
    </row>
    <row r="233" spans="79:80" x14ac:dyDescent="0.3">
      <c r="CA233" s="65" t="s">
        <v>377</v>
      </c>
      <c r="CB233" s="65" t="s">
        <v>850</v>
      </c>
    </row>
    <row r="234" spans="79:80" x14ac:dyDescent="0.3">
      <c r="CA234" s="65" t="s">
        <v>303</v>
      </c>
      <c r="CB234" s="65" t="s">
        <v>814</v>
      </c>
    </row>
    <row r="235" spans="79:80" x14ac:dyDescent="0.3">
      <c r="CA235" s="65" t="s">
        <v>207</v>
      </c>
      <c r="CB235" s="65" t="s">
        <v>762</v>
      </c>
    </row>
    <row r="236" spans="79:80" x14ac:dyDescent="0.3">
      <c r="CA236" s="65" t="s">
        <v>399</v>
      </c>
      <c r="CB236" s="65" t="s">
        <v>861</v>
      </c>
    </row>
    <row r="237" spans="79:80" x14ac:dyDescent="0.3">
      <c r="CA237" s="65" t="s">
        <v>192</v>
      </c>
      <c r="CB237" s="65" t="s">
        <v>754</v>
      </c>
    </row>
    <row r="238" spans="79:80" x14ac:dyDescent="0.3">
      <c r="CA238" s="65" t="s">
        <v>423</v>
      </c>
      <c r="CB238" s="65" t="s">
        <v>873</v>
      </c>
    </row>
    <row r="239" spans="79:80" x14ac:dyDescent="0.3">
      <c r="CA239" s="65" t="s">
        <v>203</v>
      </c>
      <c r="CB239" s="65" t="s">
        <v>760</v>
      </c>
    </row>
    <row r="240" spans="79:80" x14ac:dyDescent="0.3">
      <c r="CA240" s="65" t="s">
        <v>124</v>
      </c>
      <c r="CB240" s="65" t="s">
        <v>720</v>
      </c>
    </row>
    <row r="241" spans="79:80" x14ac:dyDescent="0.3">
      <c r="CA241" s="65" t="s">
        <v>333</v>
      </c>
      <c r="CB241" s="65" t="s">
        <v>828</v>
      </c>
    </row>
    <row r="242" spans="79:80" x14ac:dyDescent="0.3">
      <c r="CA242" s="65" t="s">
        <v>223</v>
      </c>
      <c r="CB242" s="65" t="s">
        <v>772</v>
      </c>
    </row>
    <row r="243" spans="79:80" x14ac:dyDescent="0.3">
      <c r="CA243" s="65" t="s">
        <v>166</v>
      </c>
      <c r="CB243" s="65" t="s">
        <v>741</v>
      </c>
    </row>
    <row r="244" spans="79:80" x14ac:dyDescent="0.3">
      <c r="CA244" s="65" t="s">
        <v>299</v>
      </c>
      <c r="CB244" s="65" t="s">
        <v>812</v>
      </c>
    </row>
    <row r="245" spans="79:80" x14ac:dyDescent="0.3">
      <c r="CA245" s="65" t="s">
        <v>435</v>
      </c>
      <c r="CB245" s="65" t="s">
        <v>879</v>
      </c>
    </row>
    <row r="246" spans="79:80" x14ac:dyDescent="0.3">
      <c r="CA246" s="65" t="s">
        <v>283</v>
      </c>
      <c r="CB246" s="65" t="s">
        <v>804</v>
      </c>
    </row>
    <row r="247" spans="79:80" x14ac:dyDescent="0.3">
      <c r="CA247" s="65" t="s">
        <v>555</v>
      </c>
      <c r="CB247" s="65" t="s">
        <v>942</v>
      </c>
    </row>
    <row r="248" spans="79:80" x14ac:dyDescent="0.3">
      <c r="CA248" s="65" t="s">
        <v>433</v>
      </c>
      <c r="CB248" s="65" t="s">
        <v>878</v>
      </c>
    </row>
    <row r="249" spans="79:80" x14ac:dyDescent="0.3">
      <c r="CA249" s="65" t="s">
        <v>110</v>
      </c>
      <c r="CB249" s="65" t="s">
        <v>713</v>
      </c>
    </row>
    <row r="250" spans="79:80" x14ac:dyDescent="0.3">
      <c r="CA250" s="65" t="s">
        <v>70</v>
      </c>
      <c r="CB250" s="65" t="s">
        <v>693</v>
      </c>
    </row>
    <row r="251" spans="79:80" x14ac:dyDescent="0.3">
      <c r="CA251" s="65" t="s">
        <v>28</v>
      </c>
      <c r="CB251" s="65" t="s">
        <v>671</v>
      </c>
    </row>
    <row r="252" spans="79:80" x14ac:dyDescent="0.3">
      <c r="CA252" s="65" t="s">
        <v>347</v>
      </c>
      <c r="CB252" s="65" t="s">
        <v>835</v>
      </c>
    </row>
    <row r="253" spans="79:80" x14ac:dyDescent="0.3">
      <c r="CA253" s="65" t="s">
        <v>547</v>
      </c>
      <c r="CB253" s="65" t="s">
        <v>938</v>
      </c>
    </row>
    <row r="254" spans="79:80" x14ac:dyDescent="0.3">
      <c r="CA254" s="65" t="s">
        <v>405</v>
      </c>
      <c r="CB254" s="65" t="s">
        <v>864</v>
      </c>
    </row>
    <row r="255" spans="79:80" x14ac:dyDescent="0.3">
      <c r="CA255" s="65" t="s">
        <v>427</v>
      </c>
      <c r="CB255" s="65" t="s">
        <v>875</v>
      </c>
    </row>
    <row r="256" spans="79:80" x14ac:dyDescent="0.3">
      <c r="CA256" s="65" t="s">
        <v>475</v>
      </c>
      <c r="CB256" s="65" t="s">
        <v>899</v>
      </c>
    </row>
    <row r="257" spans="79:80" x14ac:dyDescent="0.3">
      <c r="CA257" s="65" t="s">
        <v>357</v>
      </c>
      <c r="CB257" s="65" t="s">
        <v>840</v>
      </c>
    </row>
    <row r="258" spans="79:80" x14ac:dyDescent="0.3">
      <c r="CA258" s="65" t="s">
        <v>573</v>
      </c>
      <c r="CB258" s="65" t="s">
        <v>951</v>
      </c>
    </row>
    <row r="259" spans="79:80" x14ac:dyDescent="0.3">
      <c r="CA259" s="65" t="s">
        <v>351</v>
      </c>
      <c r="CB259" s="65" t="s">
        <v>837</v>
      </c>
    </row>
    <row r="260" spans="79:80" x14ac:dyDescent="0.3">
      <c r="CA260" s="65" t="s">
        <v>148</v>
      </c>
      <c r="CB260" s="65" t="s">
        <v>732</v>
      </c>
    </row>
    <row r="261" spans="79:80" x14ac:dyDescent="0.3">
      <c r="CA261" s="65" t="s">
        <v>201</v>
      </c>
      <c r="CB261" s="65" t="s">
        <v>759</v>
      </c>
    </row>
    <row r="262" spans="79:80" x14ac:dyDescent="0.3">
      <c r="CA262" s="65" t="s">
        <v>537</v>
      </c>
      <c r="CB262" s="65" t="s">
        <v>933</v>
      </c>
    </row>
    <row r="263" spans="79:80" x14ac:dyDescent="0.3">
      <c r="CA263" s="65" t="s">
        <v>501</v>
      </c>
      <c r="CB263" s="65" t="s">
        <v>912</v>
      </c>
    </row>
    <row r="264" spans="79:80" x14ac:dyDescent="0.3">
      <c r="CA264" s="65" t="s">
        <v>229</v>
      </c>
      <c r="CB264" s="65" t="s">
        <v>777</v>
      </c>
    </row>
    <row r="265" spans="79:80" x14ac:dyDescent="0.3">
      <c r="CA265" s="65" t="s">
        <v>271</v>
      </c>
      <c r="CB265" s="65" t="s">
        <v>798</v>
      </c>
    </row>
    <row r="266" spans="79:80" x14ac:dyDescent="0.3">
      <c r="CA266" s="65" t="s">
        <v>325</v>
      </c>
      <c r="CB266" s="65" t="s">
        <v>824</v>
      </c>
    </row>
    <row r="267" spans="79:80" x14ac:dyDescent="0.3">
      <c r="CA267" s="65" t="s">
        <v>575</v>
      </c>
      <c r="CB267" s="65" t="s">
        <v>952</v>
      </c>
    </row>
    <row r="268" spans="79:80" x14ac:dyDescent="0.3">
      <c r="CA268" s="65" t="s">
        <v>511</v>
      </c>
      <c r="CB268" s="65" t="s">
        <v>919</v>
      </c>
    </row>
    <row r="269" spans="79:80" x14ac:dyDescent="0.3">
      <c r="CA269" s="65" t="s">
        <v>74</v>
      </c>
      <c r="CB269" s="65" t="s">
        <v>695</v>
      </c>
    </row>
    <row r="270" spans="79:80" x14ac:dyDescent="0.3">
      <c r="CA270" s="65" t="s">
        <v>243</v>
      </c>
      <c r="CB270" s="65" t="s">
        <v>784</v>
      </c>
    </row>
    <row r="271" spans="79:80" x14ac:dyDescent="0.3">
      <c r="CA271" s="65" t="s">
        <v>196</v>
      </c>
      <c r="CB271" s="65" t="s">
        <v>756</v>
      </c>
    </row>
    <row r="272" spans="79:80" x14ac:dyDescent="0.3">
      <c r="CA272" s="65" t="s">
        <v>491</v>
      </c>
      <c r="CB272" s="65" t="s">
        <v>907</v>
      </c>
    </row>
    <row r="273" spans="79:80" x14ac:dyDescent="0.3">
      <c r="CA273" s="65" t="s">
        <v>559</v>
      </c>
      <c r="CB273" s="65" t="s">
        <v>944</v>
      </c>
    </row>
    <row r="274" spans="79:80" x14ac:dyDescent="0.3">
      <c r="CA274" s="65" t="s">
        <v>355</v>
      </c>
      <c r="CB274" s="65" t="s">
        <v>839</v>
      </c>
    </row>
    <row r="275" spans="79:80" x14ac:dyDescent="0.3">
      <c r="CA275" s="65" t="s">
        <v>469</v>
      </c>
      <c r="CB275" s="65" t="s">
        <v>896</v>
      </c>
    </row>
    <row r="276" spans="79:80" x14ac:dyDescent="0.3">
      <c r="CA276" s="65" t="s">
        <v>50</v>
      </c>
      <c r="CB276" s="65" t="s">
        <v>684</v>
      </c>
    </row>
    <row r="277" spans="79:80" x14ac:dyDescent="0.3">
      <c r="CA277" s="65" t="s">
        <v>188</v>
      </c>
      <c r="CB277" s="65" t="s">
        <v>752</v>
      </c>
    </row>
    <row r="278" spans="79:80" x14ac:dyDescent="0.3">
      <c r="CA278" s="65" t="s">
        <v>503</v>
      </c>
      <c r="CB278" s="65" t="s">
        <v>915</v>
      </c>
    </row>
    <row r="279" spans="79:80" x14ac:dyDescent="0.3">
      <c r="CA279" s="65" t="s">
        <v>116</v>
      </c>
      <c r="CB279" s="65" t="s">
        <v>716</v>
      </c>
    </row>
    <row r="280" spans="79:80" x14ac:dyDescent="0.3">
      <c r="CA280" s="65" t="s">
        <v>515</v>
      </c>
      <c r="CB280" s="65" t="s">
        <v>921</v>
      </c>
    </row>
    <row r="281" spans="79:80" x14ac:dyDescent="0.3">
      <c r="CA281" s="65" t="s">
        <v>507</v>
      </c>
      <c r="CB281" s="65" t="s">
        <v>917</v>
      </c>
    </row>
    <row r="282" spans="79:80" x14ac:dyDescent="0.3">
      <c r="CA282" s="65" t="s">
        <v>583</v>
      </c>
      <c r="CB282" s="65" t="s">
        <v>956</v>
      </c>
    </row>
    <row r="283" spans="79:80" x14ac:dyDescent="0.3">
      <c r="CA283" s="65" t="s">
        <v>120</v>
      </c>
      <c r="CB283" s="65" t="s">
        <v>718</v>
      </c>
    </row>
    <row r="284" spans="79:80" x14ac:dyDescent="0.3">
      <c r="CA284" s="65" t="s">
        <v>58</v>
      </c>
      <c r="CB284" s="65" t="s">
        <v>687</v>
      </c>
    </row>
    <row r="285" spans="79:80" x14ac:dyDescent="0.3">
      <c r="CA285" s="65" t="s">
        <v>0</v>
      </c>
      <c r="CB285" s="65" t="s">
        <v>655</v>
      </c>
    </row>
    <row r="286" spans="79:80" x14ac:dyDescent="0.3">
      <c r="CA286" s="65" t="s">
        <v>94</v>
      </c>
      <c r="CB286" s="65" t="s">
        <v>705</v>
      </c>
    </row>
    <row r="287" spans="79:80" x14ac:dyDescent="0.3">
      <c r="CA287" s="65" t="s">
        <v>467</v>
      </c>
      <c r="CB287" s="65" t="s">
        <v>895</v>
      </c>
    </row>
    <row r="288" spans="79:80" x14ac:dyDescent="0.3">
      <c r="CA288" s="65" t="s">
        <v>38</v>
      </c>
      <c r="CB288" s="65" t="s">
        <v>676</v>
      </c>
    </row>
    <row r="289" spans="79:80" x14ac:dyDescent="0.3">
      <c r="CA289" s="65" t="s">
        <v>457</v>
      </c>
      <c r="CB289" s="65" t="s">
        <v>890</v>
      </c>
    </row>
    <row r="290" spans="79:80" x14ac:dyDescent="0.3">
      <c r="CA290" s="65" t="s">
        <v>585</v>
      </c>
      <c r="CB290" s="65" t="s">
        <v>957</v>
      </c>
    </row>
    <row r="291" spans="79:80" x14ac:dyDescent="0.3">
      <c r="CA291" s="65" t="s">
        <v>279</v>
      </c>
      <c r="CB291" s="65" t="s">
        <v>802</v>
      </c>
    </row>
    <row r="292" spans="79:80" x14ac:dyDescent="0.3">
      <c r="CA292" s="65" t="s">
        <v>373</v>
      </c>
      <c r="CB292" s="65" t="s">
        <v>848</v>
      </c>
    </row>
    <row r="293" spans="79:80" x14ac:dyDescent="0.3">
      <c r="CA293" s="65" t="s">
        <v>253</v>
      </c>
      <c r="CB293" s="65" t="s">
        <v>789</v>
      </c>
    </row>
    <row r="294" spans="79:80" x14ac:dyDescent="0.3">
      <c r="CA294" s="65" t="s">
        <v>293</v>
      </c>
      <c r="CB294" s="65" t="s">
        <v>809</v>
      </c>
    </row>
    <row r="295" spans="79:80" x14ac:dyDescent="0.3">
      <c r="CA295" s="65" t="s">
        <v>337</v>
      </c>
      <c r="CB295" s="65" t="s">
        <v>830</v>
      </c>
    </row>
    <row r="296" spans="79:80" x14ac:dyDescent="0.3">
      <c r="CA296" s="65" t="s">
        <v>132</v>
      </c>
      <c r="CB296" s="65" t="s">
        <v>724</v>
      </c>
    </row>
    <row r="297" spans="79:80" x14ac:dyDescent="0.3">
      <c r="CA297" s="65" t="s">
        <v>267</v>
      </c>
      <c r="CB297" s="65" t="s">
        <v>796</v>
      </c>
    </row>
    <row r="298" spans="79:80" x14ac:dyDescent="0.3">
      <c r="CA298" s="65" t="s">
        <v>156</v>
      </c>
      <c r="CB298" s="65" t="s">
        <v>736</v>
      </c>
    </row>
    <row r="299" spans="79:80" x14ac:dyDescent="0.3">
      <c r="CA299" s="65" t="s">
        <v>237</v>
      </c>
      <c r="CB299" s="65" t="s">
        <v>781</v>
      </c>
    </row>
    <row r="300" spans="79:80" x14ac:dyDescent="0.3">
      <c r="CA300" s="65" t="s">
        <v>80</v>
      </c>
      <c r="CB300" s="65" t="s">
        <v>698</v>
      </c>
    </row>
    <row r="301" spans="79:80" x14ac:dyDescent="0.3">
      <c r="CA301" s="65" t="s">
        <v>563</v>
      </c>
      <c r="CB301" s="65" t="s">
        <v>946</v>
      </c>
    </row>
    <row r="302" spans="79:80" x14ac:dyDescent="0.3">
      <c r="CA302" s="65" t="s">
        <v>487</v>
      </c>
      <c r="CB302" s="65" t="s">
        <v>905</v>
      </c>
    </row>
    <row r="303" spans="79:80" x14ac:dyDescent="0.3">
      <c r="CA303" s="65" t="s">
        <v>581</v>
      </c>
      <c r="CB303" s="65" t="s">
        <v>955</v>
      </c>
    </row>
  </sheetData>
  <mergeCells count="39">
    <mergeCell ref="B42:C42"/>
    <mergeCell ref="B43:C43"/>
    <mergeCell ref="B44:C44"/>
    <mergeCell ref="D41:G41"/>
    <mergeCell ref="C1:E1"/>
    <mergeCell ref="D2:E2"/>
    <mergeCell ref="C3:D3"/>
    <mergeCell ref="E3:F3"/>
    <mergeCell ref="C4:D4"/>
    <mergeCell ref="E4:F4"/>
    <mergeCell ref="B17:G21"/>
    <mergeCell ref="D31:G31"/>
    <mergeCell ref="C32:G32"/>
    <mergeCell ref="D38:G38"/>
    <mergeCell ref="B40:C40"/>
    <mergeCell ref="B45:C45"/>
    <mergeCell ref="B46:C46"/>
    <mergeCell ref="B56:C56"/>
    <mergeCell ref="B57:C57"/>
    <mergeCell ref="B58:C58"/>
    <mergeCell ref="B54:C54"/>
    <mergeCell ref="B55:C55"/>
    <mergeCell ref="B47:C47"/>
    <mergeCell ref="D52:G52"/>
    <mergeCell ref="B53:C53"/>
    <mergeCell ref="J4:K4"/>
    <mergeCell ref="E69:G69"/>
    <mergeCell ref="B73:C73"/>
    <mergeCell ref="B60:C60"/>
    <mergeCell ref="B61:C61"/>
    <mergeCell ref="B62:C62"/>
    <mergeCell ref="B64:C64"/>
    <mergeCell ref="B66:C66"/>
    <mergeCell ref="E68:G68"/>
    <mergeCell ref="B59:C59"/>
    <mergeCell ref="B48:C48"/>
    <mergeCell ref="B49:C49"/>
    <mergeCell ref="B50:C50"/>
    <mergeCell ref="B51:C51"/>
  </mergeCells>
  <conditionalFormatting sqref="D62:G62">
    <cfRule type="cellIs" dxfId="6" priority="1" operator="notEqual">
      <formula>0</formula>
    </cfRule>
  </conditionalFormatting>
  <dataValidations count="2">
    <dataValidation type="custom" allowBlank="1" showInputMessage="1" showErrorMessage="1" error="This is not a valid email address" sqref="E3:F3" xr:uid="{E22AB444-A51C-4C3A-AB46-77C47EE0452A}">
      <formula1>ISNUMBER(MATCH("*@*.?*",E3,0))</formula1>
    </dataValidation>
    <dataValidation type="list" allowBlank="1" showInputMessage="1" showErrorMessage="1" sqref="F12 F14" xr:uid="{6777F959-CB2F-4EC3-A1BC-93E99FE12FBD}">
      <formula1>"Yes, No"</formula1>
    </dataValidation>
  </dataValidations>
  <hyperlinks>
    <hyperlink ref="C7" r:id="rId1" xr:uid="{3AC48AA1-2580-47D3-9ECF-AFE34E37BDCF}"/>
  </hyperlinks>
  <pageMargins left="0.9" right="0.9" top="1" bottom="0.81" header="0.5" footer="0.5"/>
  <pageSetup scale="49" orientation="portrait" r:id="rId2"/>
  <headerFooter>
    <oddHeader xml:space="preserve">&amp;C&amp;"Century Gothic,Bold"&amp;36&amp;K000000ENRICHMENT LEVY:&amp;KFF0000
&amp;28OSPI PRE-BALLOT APPROVAL
</oddHeader>
    <oddFooter>&amp;R&amp;"Century Gothic,Regular"&amp;D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0B521A9-0E01-4881-AE88-7A218717A238}">
          <x14:formula1>
            <xm:f>Sheet1!$E$3:$E$15</xm:f>
          </x14:formula1>
          <xm:sqref>C2</xm:sqref>
        </x14:dataValidation>
        <x14:dataValidation type="list" allowBlank="1" showInputMessage="1" showErrorMessage="1" xr:uid="{D8F9F452-8D34-4B82-81CE-7C1C340F9872}">
          <x14:formula1>
            <xm:f>Sheet1!$C$3:$C$13</xm:f>
          </x14:formula1>
          <xm:sqref>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305"/>
  <sheetViews>
    <sheetView zoomScaleNormal="100" workbookViewId="0">
      <pane xSplit="7" ySplit="3" topLeftCell="H4" activePane="bottomRight" state="frozen"/>
      <selection pane="topRight" activeCell="H1" sqref="H1"/>
      <selection pane="bottomLeft" activeCell="A4" sqref="A4"/>
      <selection pane="bottomRight" activeCell="B3" sqref="B3"/>
    </sheetView>
  </sheetViews>
  <sheetFormatPr defaultRowHeight="15" x14ac:dyDescent="0.25"/>
  <cols>
    <col min="1" max="1" width="7.5703125" customWidth="1"/>
    <col min="2" max="2" width="20.42578125" bestFit="1" customWidth="1"/>
    <col min="3" max="7" width="15.28515625" hidden="1" customWidth="1"/>
    <col min="8" max="8" width="17.7109375" style="2" customWidth="1"/>
    <col min="9" max="9" width="16" customWidth="1"/>
    <col min="10" max="11" width="19" bestFit="1" customWidth="1"/>
    <col min="12" max="19" width="19" customWidth="1"/>
    <col min="20" max="20" width="16.28515625" bestFit="1" customWidth="1"/>
    <col min="22" max="22" width="16.28515625" bestFit="1" customWidth="1"/>
  </cols>
  <sheetData>
    <row r="1" spans="1:31" x14ac:dyDescent="0.25">
      <c r="A1" s="4">
        <v>1</v>
      </c>
      <c r="B1" s="4">
        <f>1+A1</f>
        <v>2</v>
      </c>
      <c r="C1" s="4">
        <f t="shared" ref="C1:I1" si="0">1+B1</f>
        <v>3</v>
      </c>
      <c r="D1" s="4">
        <f t="shared" si="0"/>
        <v>4</v>
      </c>
      <c r="E1" s="4">
        <f t="shared" si="0"/>
        <v>5</v>
      </c>
      <c r="F1" s="4">
        <f t="shared" si="0"/>
        <v>6</v>
      </c>
      <c r="G1" s="4">
        <f t="shared" si="0"/>
        <v>7</v>
      </c>
      <c r="H1" s="4">
        <f t="shared" si="0"/>
        <v>8</v>
      </c>
      <c r="I1" s="4">
        <f t="shared" si="0"/>
        <v>9</v>
      </c>
      <c r="J1" s="4">
        <v>2019</v>
      </c>
      <c r="K1" s="4">
        <v>2020</v>
      </c>
      <c r="L1" s="4">
        <v>2021</v>
      </c>
      <c r="M1" s="4">
        <v>2022</v>
      </c>
      <c r="N1" s="4">
        <v>2023</v>
      </c>
      <c r="O1" s="4">
        <v>2024</v>
      </c>
      <c r="P1" s="4">
        <v>2025</v>
      </c>
      <c r="Q1" s="4">
        <v>2026</v>
      </c>
      <c r="R1" s="4">
        <v>2027</v>
      </c>
      <c r="S1" s="4">
        <v>2028</v>
      </c>
      <c r="T1" s="4">
        <v>20</v>
      </c>
      <c r="U1" s="4">
        <f>T1+1</f>
        <v>21</v>
      </c>
      <c r="V1" s="4">
        <f>U1+1</f>
        <v>22</v>
      </c>
      <c r="W1" s="4"/>
      <c r="X1" s="4"/>
      <c r="Y1" s="4"/>
      <c r="Z1" s="4"/>
      <c r="AA1" s="4"/>
      <c r="AB1" s="4"/>
      <c r="AC1" s="4"/>
      <c r="AD1" s="4"/>
      <c r="AE1" s="4"/>
    </row>
    <row r="2" spans="1:31" s="3" customFormat="1" ht="30" x14ac:dyDescent="0.25">
      <c r="A2" s="3" t="s">
        <v>595</v>
      </c>
      <c r="B2" s="3" t="s">
        <v>596</v>
      </c>
      <c r="H2" s="8" t="s">
        <v>590</v>
      </c>
      <c r="I2" s="3" t="s">
        <v>589</v>
      </c>
      <c r="J2" s="3" t="s">
        <v>963</v>
      </c>
      <c r="K2" s="3" t="s">
        <v>973</v>
      </c>
      <c r="L2" s="3" t="s">
        <v>985</v>
      </c>
      <c r="M2" s="3" t="s">
        <v>1164</v>
      </c>
      <c r="N2" s="3" t="s">
        <v>964</v>
      </c>
      <c r="O2" s="3" t="s">
        <v>976</v>
      </c>
      <c r="P2" s="3" t="s">
        <v>986</v>
      </c>
      <c r="Q2" s="3" t="s">
        <v>1102</v>
      </c>
      <c r="R2" s="3" t="s">
        <v>1165</v>
      </c>
      <c r="S2" s="3" t="s">
        <v>1166</v>
      </c>
      <c r="T2" s="3" t="s">
        <v>981</v>
      </c>
      <c r="U2" s="3" t="s">
        <v>599</v>
      </c>
      <c r="V2" s="3" t="s">
        <v>980</v>
      </c>
    </row>
    <row r="3" spans="1:31" x14ac:dyDescent="0.25">
      <c r="A3" s="25" t="s">
        <v>636</v>
      </c>
      <c r="B3" s="25" t="s">
        <v>962</v>
      </c>
      <c r="H3" s="2">
        <f>VLOOKUP(A3,VAL!$A$3:$F$298,3,FALSE)</f>
        <v>2243795589</v>
      </c>
      <c r="I3" s="2">
        <f>SUM(I4:I298)</f>
        <v>2166753078.0100002</v>
      </c>
      <c r="J3" s="7">
        <f t="shared" ref="J3:N3" si="1">SUM(J4:J298)</f>
        <v>1279129574623.282</v>
      </c>
      <c r="K3" s="7">
        <f t="shared" si="1"/>
        <v>1378166225565.6702</v>
      </c>
      <c r="L3" s="7">
        <f t="shared" si="1"/>
        <v>1448310511480</v>
      </c>
      <c r="M3" s="7">
        <f t="shared" si="1"/>
        <v>1606892332006</v>
      </c>
      <c r="N3" s="7">
        <f t="shared" si="1"/>
        <v>1723906427704</v>
      </c>
      <c r="O3" s="7">
        <f t="shared" ref="O3:R3" si="2">SUM(O4:O298)</f>
        <v>1852208890604</v>
      </c>
      <c r="P3" s="7">
        <f t="shared" si="2"/>
        <v>1986798855589</v>
      </c>
      <c r="Q3" s="7">
        <f t="shared" si="2"/>
        <v>2127422431647</v>
      </c>
      <c r="R3" s="7">
        <f t="shared" si="2"/>
        <v>2238569875347</v>
      </c>
      <c r="S3" s="7">
        <f>SUM(S4:S298)</f>
        <v>2355275045485</v>
      </c>
      <c r="T3" s="7">
        <f>SUM(T4:T298)</f>
        <v>85360619.75</v>
      </c>
      <c r="U3" t="str">
        <f>A3</f>
        <v>00000</v>
      </c>
      <c r="V3" s="7">
        <f>SUM(V4:V298)</f>
        <v>1012752668.7499996</v>
      </c>
    </row>
    <row r="4" spans="1:31" x14ac:dyDescent="0.25">
      <c r="A4" t="s">
        <v>136</v>
      </c>
      <c r="B4" t="s">
        <v>137</v>
      </c>
      <c r="C4" s="1"/>
      <c r="D4" s="5"/>
      <c r="E4" s="5"/>
      <c r="F4" s="5"/>
      <c r="G4" s="2"/>
      <c r="H4" s="2">
        <f>VLOOKUP(A4,VAL!$A$3:$F$298,3,FALSE)</f>
        <v>5200000</v>
      </c>
      <c r="I4" s="2">
        <v>5200000</v>
      </c>
      <c r="J4" s="2">
        <v>1271394795</v>
      </c>
      <c r="K4" s="2">
        <v>1412053622</v>
      </c>
      <c r="L4" s="2">
        <v>1481581065</v>
      </c>
      <c r="M4" s="2">
        <v>1758564529</v>
      </c>
      <c r="N4" s="2">
        <v>1661490269</v>
      </c>
      <c r="O4" s="2">
        <v>1722572801</v>
      </c>
      <c r="P4" s="2">
        <v>1789649704</v>
      </c>
      <c r="Q4" s="2">
        <v>1885596559</v>
      </c>
      <c r="R4" s="2">
        <v>2045068318</v>
      </c>
      <c r="S4" s="2">
        <v>2167283365</v>
      </c>
      <c r="T4" s="2">
        <v>836283.15</v>
      </c>
      <c r="U4" t="str">
        <f t="shared" ref="U4:U67" si="3">A4</f>
        <v>14005</v>
      </c>
      <c r="V4" s="2">
        <v>1754932.77</v>
      </c>
    </row>
    <row r="5" spans="1:31" x14ac:dyDescent="0.25">
      <c r="A5" t="s">
        <v>265</v>
      </c>
      <c r="B5" t="s">
        <v>266</v>
      </c>
      <c r="C5" s="1"/>
      <c r="D5" s="5"/>
      <c r="E5" s="5"/>
      <c r="F5" s="5"/>
      <c r="G5" s="2"/>
      <c r="H5" s="2">
        <f>VLOOKUP(A5,VAL!$A$3:$F$298,3,FALSE)</f>
        <v>683833</v>
      </c>
      <c r="I5" s="2">
        <v>683833</v>
      </c>
      <c r="J5" s="2">
        <v>436147055.30000001</v>
      </c>
      <c r="K5" s="2">
        <v>504154971.68000001</v>
      </c>
      <c r="L5" s="2">
        <v>548550815</v>
      </c>
      <c r="M5" s="2">
        <v>630642906</v>
      </c>
      <c r="N5" s="2">
        <v>658672140</v>
      </c>
      <c r="O5" s="2">
        <v>707755387</v>
      </c>
      <c r="P5" s="2">
        <v>763959622</v>
      </c>
      <c r="Q5" s="2">
        <v>854015537</v>
      </c>
      <c r="R5" s="2">
        <v>954248721</v>
      </c>
      <c r="S5" s="2">
        <v>1067674971</v>
      </c>
      <c r="T5" s="2">
        <v>52950.27</v>
      </c>
      <c r="U5" t="str">
        <f t="shared" si="3"/>
        <v>21226</v>
      </c>
      <c r="V5" s="2">
        <v>429588.3</v>
      </c>
    </row>
    <row r="6" spans="1:31" x14ac:dyDescent="0.25">
      <c r="A6" t="s">
        <v>287</v>
      </c>
      <c r="B6" t="s">
        <v>288</v>
      </c>
      <c r="C6" s="1"/>
      <c r="D6" s="5"/>
      <c r="E6" s="5"/>
      <c r="F6" s="5"/>
      <c r="G6" s="2"/>
      <c r="H6" s="2">
        <f>VLOOKUP(A6,VAL!$A$3:$F$298,3,FALSE)</f>
        <v>210000</v>
      </c>
      <c r="I6" s="2">
        <v>210000</v>
      </c>
      <c r="J6" s="2">
        <v>79682287</v>
      </c>
      <c r="K6" s="2">
        <v>78303068</v>
      </c>
      <c r="L6" s="2">
        <v>80612413</v>
      </c>
      <c r="M6" s="2">
        <v>80406423</v>
      </c>
      <c r="N6" s="2">
        <v>83850300</v>
      </c>
      <c r="O6" s="2">
        <v>87649619</v>
      </c>
      <c r="P6" s="2">
        <v>87040030</v>
      </c>
      <c r="Q6" s="2">
        <v>88167704</v>
      </c>
      <c r="R6" s="2">
        <v>89066565</v>
      </c>
      <c r="S6" s="2">
        <v>91384307</v>
      </c>
      <c r="T6" s="2">
        <v>7570.23</v>
      </c>
      <c r="U6" t="str">
        <f t="shared" si="3"/>
        <v>22017</v>
      </c>
      <c r="V6" s="2">
        <v>92750.14</v>
      </c>
    </row>
    <row r="7" spans="1:31" x14ac:dyDescent="0.25">
      <c r="A7" t="s">
        <v>391</v>
      </c>
      <c r="B7" t="s">
        <v>392</v>
      </c>
      <c r="C7" s="1"/>
      <c r="D7" s="5"/>
      <c r="E7" s="5"/>
      <c r="F7" s="5"/>
      <c r="G7" s="2"/>
      <c r="H7" s="2">
        <f>VLOOKUP(A7,VAL!$A$3:$F$298,3,FALSE)</f>
        <v>7623438</v>
      </c>
      <c r="I7" s="2">
        <v>6794150</v>
      </c>
      <c r="J7" s="2">
        <v>6247578413</v>
      </c>
      <c r="K7" s="2">
        <v>6742753097</v>
      </c>
      <c r="L7" s="2">
        <v>6969972076</v>
      </c>
      <c r="M7" s="2">
        <v>7601298964</v>
      </c>
      <c r="N7" s="2">
        <v>8147361850</v>
      </c>
      <c r="O7" s="2">
        <v>8886606016</v>
      </c>
      <c r="P7" s="2">
        <v>9513347169</v>
      </c>
      <c r="Q7" s="2">
        <v>10312210016</v>
      </c>
      <c r="R7" s="2">
        <v>10830697746</v>
      </c>
      <c r="S7" s="2">
        <v>11748378884</v>
      </c>
      <c r="T7" s="2">
        <v>0</v>
      </c>
      <c r="U7" t="str">
        <f t="shared" si="3"/>
        <v>29103</v>
      </c>
      <c r="V7" s="2">
        <v>3300393.2</v>
      </c>
    </row>
    <row r="8" spans="1:31" x14ac:dyDescent="0.25">
      <c r="A8" t="s">
        <v>415</v>
      </c>
      <c r="B8" t="s">
        <v>416</v>
      </c>
      <c r="C8" s="1"/>
      <c r="D8" s="5"/>
      <c r="E8" s="5"/>
      <c r="F8" s="5"/>
      <c r="G8" s="2"/>
      <c r="H8" s="2">
        <f>VLOOKUP(A8,VAL!$A$3:$F$298,3,FALSE)</f>
        <v>14541698</v>
      </c>
      <c r="I8" s="2">
        <v>14541698</v>
      </c>
      <c r="J8" s="2">
        <v>4726690928</v>
      </c>
      <c r="K8" s="2">
        <v>5088268664</v>
      </c>
      <c r="L8" s="2">
        <v>5545746081</v>
      </c>
      <c r="M8" s="2">
        <v>6159745639</v>
      </c>
      <c r="N8" s="2">
        <v>6615049303</v>
      </c>
      <c r="O8" s="2">
        <v>7047131938</v>
      </c>
      <c r="P8" s="2">
        <v>7435264053</v>
      </c>
      <c r="Q8" s="2">
        <v>7917643534</v>
      </c>
      <c r="R8" s="2">
        <v>8173008812</v>
      </c>
      <c r="S8" s="2">
        <v>8465409048</v>
      </c>
      <c r="T8" s="2">
        <v>232366.02</v>
      </c>
      <c r="U8" t="str">
        <f t="shared" si="3"/>
        <v>31016</v>
      </c>
      <c r="V8" s="2">
        <v>4240510</v>
      </c>
    </row>
    <row r="9" spans="1:31" x14ac:dyDescent="0.25">
      <c r="A9" t="s">
        <v>12</v>
      </c>
      <c r="B9" t="s">
        <v>13</v>
      </c>
      <c r="C9" s="1"/>
      <c r="D9" s="5"/>
      <c r="E9" s="5"/>
      <c r="F9" s="5"/>
      <c r="G9" s="2"/>
      <c r="H9" s="2">
        <f>VLOOKUP(A9,VAL!$A$3:$F$298,3,FALSE)</f>
        <v>652000</v>
      </c>
      <c r="I9" s="2">
        <v>652000</v>
      </c>
      <c r="J9" s="2">
        <v>379559065</v>
      </c>
      <c r="K9" s="2">
        <v>385237192</v>
      </c>
      <c r="L9" s="2">
        <v>420927606</v>
      </c>
      <c r="M9" s="2">
        <v>434743594</v>
      </c>
      <c r="N9" s="2">
        <v>461744670</v>
      </c>
      <c r="O9" s="2">
        <v>477438834</v>
      </c>
      <c r="P9" s="2">
        <v>507274538</v>
      </c>
      <c r="Q9" s="2">
        <v>540317523</v>
      </c>
      <c r="R9" s="2">
        <v>557014470</v>
      </c>
      <c r="S9" s="2">
        <v>580027285</v>
      </c>
      <c r="T9" s="2">
        <v>101530.24000000001</v>
      </c>
      <c r="U9" t="str">
        <f t="shared" si="3"/>
        <v>02420</v>
      </c>
      <c r="V9" s="2">
        <v>307022.40000000002</v>
      </c>
    </row>
    <row r="10" spans="1:31" x14ac:dyDescent="0.25">
      <c r="A10" t="s">
        <v>199</v>
      </c>
      <c r="B10" t="s">
        <v>200</v>
      </c>
      <c r="C10" s="1"/>
      <c r="D10" s="5"/>
      <c r="E10" s="5"/>
      <c r="F10" s="5"/>
      <c r="G10" s="2"/>
      <c r="H10" s="2">
        <f>VLOOKUP(A10,VAL!$A$3:$F$298,3,FALSE)</f>
        <v>45400000</v>
      </c>
      <c r="I10" s="2">
        <v>45400000</v>
      </c>
      <c r="J10" s="2">
        <v>13005891148</v>
      </c>
      <c r="K10" s="2">
        <v>13916579293</v>
      </c>
      <c r="L10" s="2">
        <v>14945911728</v>
      </c>
      <c r="M10" s="2">
        <v>16284857292</v>
      </c>
      <c r="N10" s="2">
        <v>17183261154</v>
      </c>
      <c r="O10" s="2">
        <v>18172256834</v>
      </c>
      <c r="P10" s="2">
        <v>18806206981</v>
      </c>
      <c r="Q10" s="2">
        <v>19429776901</v>
      </c>
      <c r="R10" s="2">
        <v>19604153316</v>
      </c>
      <c r="S10" s="2">
        <v>20278635528</v>
      </c>
      <c r="T10" s="2">
        <v>1361046.68</v>
      </c>
      <c r="U10" t="str">
        <f t="shared" si="3"/>
        <v>17408</v>
      </c>
      <c r="V10" s="2">
        <v>17703432.440000001</v>
      </c>
    </row>
    <row r="11" spans="1:31" x14ac:dyDescent="0.25">
      <c r="A11" t="s">
        <v>217</v>
      </c>
      <c r="B11" t="s">
        <v>218</v>
      </c>
      <c r="C11" s="1"/>
      <c r="D11" s="5"/>
      <c r="E11" s="5"/>
      <c r="F11" s="5"/>
      <c r="G11" s="2"/>
      <c r="H11" s="2">
        <f>VLOOKUP(A11,VAL!$A$3:$F$298,3,FALSE)</f>
        <v>10600000</v>
      </c>
      <c r="I11" s="2">
        <v>10600000</v>
      </c>
      <c r="J11" s="2">
        <v>8364266463</v>
      </c>
      <c r="K11" s="2">
        <v>9177489644</v>
      </c>
      <c r="L11" s="2">
        <v>9517030156</v>
      </c>
      <c r="M11" s="2">
        <v>10229216682</v>
      </c>
      <c r="N11" s="2">
        <v>11360039751</v>
      </c>
      <c r="O11" s="2">
        <v>12186744987</v>
      </c>
      <c r="P11" s="2">
        <v>13534852855</v>
      </c>
      <c r="Q11" s="2">
        <v>14411970945</v>
      </c>
      <c r="R11" s="2">
        <v>15313033781</v>
      </c>
      <c r="S11" s="2">
        <v>16272468335</v>
      </c>
      <c r="T11" s="2">
        <v>0</v>
      </c>
      <c r="U11" t="str">
        <f t="shared" si="3"/>
        <v>18303</v>
      </c>
      <c r="V11" s="2">
        <v>4653942.67</v>
      </c>
    </row>
    <row r="12" spans="1:31" x14ac:dyDescent="0.25">
      <c r="A12" t="s">
        <v>64</v>
      </c>
      <c r="B12" t="s">
        <v>65</v>
      </c>
      <c r="C12" s="1"/>
      <c r="D12" s="5"/>
      <c r="E12" s="5"/>
      <c r="F12" s="5"/>
      <c r="G12" s="2"/>
      <c r="H12" s="2">
        <f>VLOOKUP(A12,VAL!$A$3:$F$298,3,FALSE)</f>
        <v>33260000</v>
      </c>
      <c r="I12" s="2">
        <v>33260000</v>
      </c>
      <c r="J12" s="2">
        <v>10599887243</v>
      </c>
      <c r="K12" s="2">
        <v>11323320162</v>
      </c>
      <c r="L12" s="2">
        <v>12212187022</v>
      </c>
      <c r="M12" s="2">
        <v>13661864172</v>
      </c>
      <c r="N12" s="2">
        <v>14819128987</v>
      </c>
      <c r="O12" s="2">
        <v>16102849362</v>
      </c>
      <c r="P12" s="2">
        <v>17252680293</v>
      </c>
      <c r="Q12" s="2">
        <v>18576806057</v>
      </c>
      <c r="R12" s="2">
        <v>19917283196</v>
      </c>
      <c r="S12" s="2">
        <v>20631963346</v>
      </c>
      <c r="T12" s="2">
        <v>693841.36</v>
      </c>
      <c r="U12" t="str">
        <f t="shared" si="3"/>
        <v>06119</v>
      </c>
      <c r="V12" s="2">
        <v>13412472.539999999</v>
      </c>
    </row>
    <row r="13" spans="1:31" x14ac:dyDescent="0.25">
      <c r="A13" t="s">
        <v>194</v>
      </c>
      <c r="B13" t="s">
        <v>195</v>
      </c>
      <c r="C13" s="1"/>
      <c r="D13" s="5"/>
      <c r="E13" s="5"/>
      <c r="F13" s="5"/>
      <c r="G13" s="2"/>
      <c r="H13" s="2">
        <f>VLOOKUP(A13,VAL!$A$3:$F$298,3,FALSE)</f>
        <v>68000000</v>
      </c>
      <c r="I13" s="2">
        <v>68000000</v>
      </c>
      <c r="J13" s="2">
        <v>72429545401</v>
      </c>
      <c r="K13" s="2">
        <v>76525448992</v>
      </c>
      <c r="L13" s="2">
        <v>79716099044</v>
      </c>
      <c r="M13" s="2">
        <v>87045225976</v>
      </c>
      <c r="N13" s="2">
        <v>95978427184</v>
      </c>
      <c r="O13" s="2">
        <v>101860556478</v>
      </c>
      <c r="P13" s="2">
        <v>108843909375</v>
      </c>
      <c r="Q13" s="2">
        <v>115551330758</v>
      </c>
      <c r="R13" s="2">
        <v>123014682531</v>
      </c>
      <c r="S13" s="2">
        <v>128775020594</v>
      </c>
      <c r="T13" s="2">
        <v>0</v>
      </c>
      <c r="U13" t="str">
        <f t="shared" si="3"/>
        <v>17405</v>
      </c>
      <c r="V13" s="2">
        <v>25365062.309999999</v>
      </c>
    </row>
    <row r="14" spans="1:31" x14ac:dyDescent="0.25">
      <c r="A14" t="s">
        <v>519</v>
      </c>
      <c r="B14" t="s">
        <v>520</v>
      </c>
      <c r="C14" s="1"/>
      <c r="D14" s="5"/>
      <c r="E14" s="5"/>
      <c r="F14" s="5"/>
      <c r="G14" s="2"/>
      <c r="H14" s="2">
        <f>VLOOKUP(A14,VAL!$A$3:$F$298,3,FALSE)</f>
        <v>34900000</v>
      </c>
      <c r="I14" s="2">
        <v>34900000</v>
      </c>
      <c r="J14" s="2">
        <v>15796966783</v>
      </c>
      <c r="K14" s="2">
        <v>17611229666</v>
      </c>
      <c r="L14" s="2">
        <v>18924204130</v>
      </c>
      <c r="M14" s="2">
        <v>21179593477</v>
      </c>
      <c r="N14" s="2">
        <v>22464753526</v>
      </c>
      <c r="O14" s="2">
        <v>24832212653</v>
      </c>
      <c r="P14" s="2">
        <v>27007204072</v>
      </c>
      <c r="Q14" s="2">
        <v>30097023388</v>
      </c>
      <c r="R14" s="2">
        <v>33471683121</v>
      </c>
      <c r="S14" s="2">
        <v>36591192040</v>
      </c>
      <c r="T14" s="2">
        <v>0</v>
      </c>
      <c r="U14" t="str">
        <f t="shared" si="3"/>
        <v>37501</v>
      </c>
      <c r="V14" s="2">
        <v>14284046.720000001</v>
      </c>
    </row>
    <row r="15" spans="1:31" x14ac:dyDescent="0.25">
      <c r="A15" t="s">
        <v>2</v>
      </c>
      <c r="B15" t="s">
        <v>3</v>
      </c>
      <c r="C15" s="1"/>
      <c r="D15" s="5"/>
      <c r="E15" s="5"/>
      <c r="F15" s="5"/>
      <c r="G15" s="2"/>
      <c r="H15" s="2">
        <f>VLOOKUP(A15,VAL!$A$3:$F$298,3,FALSE)</f>
        <v>40000</v>
      </c>
      <c r="I15" s="2">
        <v>40000</v>
      </c>
      <c r="J15" s="2">
        <v>21271879</v>
      </c>
      <c r="K15" s="2">
        <v>21304085</v>
      </c>
      <c r="L15" s="2">
        <v>21730781</v>
      </c>
      <c r="M15" s="2">
        <v>22121495</v>
      </c>
      <c r="N15" s="2">
        <v>23108883</v>
      </c>
      <c r="O15" s="2">
        <v>22971067</v>
      </c>
      <c r="P15" s="2">
        <v>24405117</v>
      </c>
      <c r="Q15" s="2">
        <v>24745102</v>
      </c>
      <c r="R15" s="2">
        <v>25730830</v>
      </c>
      <c r="S15" s="2">
        <v>25666495</v>
      </c>
      <c r="T15" s="2">
        <v>0</v>
      </c>
      <c r="U15" t="str">
        <f t="shared" si="3"/>
        <v>01122</v>
      </c>
      <c r="V15" s="2">
        <v>23213.32</v>
      </c>
    </row>
    <row r="16" spans="1:31" x14ac:dyDescent="0.25">
      <c r="A16" t="s">
        <v>369</v>
      </c>
      <c r="B16" t="s">
        <v>370</v>
      </c>
      <c r="C16" s="1"/>
      <c r="D16" s="5"/>
      <c r="E16" s="5"/>
      <c r="F16" s="5"/>
      <c r="G16" s="2"/>
      <c r="H16" s="2">
        <f>VLOOKUP(A16,VAL!$A$3:$F$298,3,FALSE)</f>
        <v>25500000</v>
      </c>
      <c r="I16" s="2">
        <v>25500000</v>
      </c>
      <c r="J16" s="2">
        <v>12620771580</v>
      </c>
      <c r="K16" s="2">
        <v>13875022261</v>
      </c>
      <c r="L16" s="2">
        <v>15339568229</v>
      </c>
      <c r="M16" s="2">
        <v>18009170258</v>
      </c>
      <c r="N16" s="2">
        <v>19485627852</v>
      </c>
      <c r="O16" s="2">
        <v>20419341894</v>
      </c>
      <c r="P16" s="2">
        <v>21337221884</v>
      </c>
      <c r="Q16" s="2">
        <v>22655981836</v>
      </c>
      <c r="R16" s="2">
        <v>23479956619</v>
      </c>
      <c r="S16" s="2">
        <v>25117941149</v>
      </c>
      <c r="T16" s="2">
        <v>2780024.38</v>
      </c>
      <c r="U16" t="str">
        <f t="shared" si="3"/>
        <v>27403</v>
      </c>
      <c r="V16" s="2">
        <v>16109200</v>
      </c>
    </row>
    <row r="17" spans="1:22" x14ac:dyDescent="0.25">
      <c r="A17" t="s">
        <v>239</v>
      </c>
      <c r="B17" t="s">
        <v>240</v>
      </c>
      <c r="C17" s="1"/>
      <c r="D17" s="5"/>
      <c r="E17" s="5"/>
      <c r="F17" s="5"/>
      <c r="G17" s="2"/>
      <c r="H17" s="2">
        <f>VLOOKUP(A17,VAL!$A$3:$F$298,3,FALSE)</f>
        <v>300000</v>
      </c>
      <c r="I17" s="2">
        <v>300000</v>
      </c>
      <c r="J17" s="2">
        <v>413220679.87</v>
      </c>
      <c r="K17" s="2">
        <v>403534119</v>
      </c>
      <c r="L17" s="2">
        <v>416661633</v>
      </c>
      <c r="M17" s="2">
        <v>388144476</v>
      </c>
      <c r="N17" s="2">
        <v>418529262</v>
      </c>
      <c r="O17" s="2">
        <v>406592753</v>
      </c>
      <c r="P17" s="2">
        <v>410734614</v>
      </c>
      <c r="Q17" s="2">
        <v>417391462</v>
      </c>
      <c r="R17" s="2">
        <v>407877621</v>
      </c>
      <c r="S17" s="2">
        <v>410452670</v>
      </c>
      <c r="T17" s="2">
        <v>0</v>
      </c>
      <c r="U17" t="str">
        <f t="shared" si="3"/>
        <v>20203</v>
      </c>
      <c r="V17" s="2">
        <v>140020.79</v>
      </c>
    </row>
    <row r="18" spans="1:22" x14ac:dyDescent="0.25">
      <c r="A18" t="s">
        <v>523</v>
      </c>
      <c r="B18" t="s">
        <v>524</v>
      </c>
      <c r="C18" s="1"/>
      <c r="D18" s="5"/>
      <c r="E18" s="5"/>
      <c r="F18" s="5"/>
      <c r="G18" s="2"/>
      <c r="H18" s="2">
        <f>VLOOKUP(A18,VAL!$A$3:$F$298,3,FALSE)</f>
        <v>7340000</v>
      </c>
      <c r="I18" s="2">
        <v>5503375</v>
      </c>
      <c r="J18" s="2">
        <v>4290480814</v>
      </c>
      <c r="K18" s="2">
        <v>4763490860</v>
      </c>
      <c r="L18" s="2">
        <v>5028661717</v>
      </c>
      <c r="M18" s="2">
        <v>5388331328</v>
      </c>
      <c r="N18" s="2">
        <v>5850154721</v>
      </c>
      <c r="O18" s="2">
        <v>6250958571</v>
      </c>
      <c r="P18" s="2">
        <v>6727561059</v>
      </c>
      <c r="Q18" s="2">
        <v>7377752518</v>
      </c>
      <c r="R18" s="2">
        <v>7999781470</v>
      </c>
      <c r="S18" s="2">
        <v>8745720893</v>
      </c>
      <c r="T18" s="2">
        <v>0</v>
      </c>
      <c r="U18" t="str">
        <f t="shared" si="3"/>
        <v>37503</v>
      </c>
      <c r="V18" s="2">
        <v>2739653.68</v>
      </c>
    </row>
    <row r="19" spans="1:22" x14ac:dyDescent="0.25">
      <c r="A19" t="s">
        <v>269</v>
      </c>
      <c r="B19" t="s">
        <v>270</v>
      </c>
      <c r="C19" s="1"/>
      <c r="D19" s="5"/>
      <c r="E19" s="5"/>
      <c r="F19" s="5"/>
      <c r="G19" s="2"/>
      <c r="H19" s="2">
        <f>VLOOKUP(A19,VAL!$A$3:$F$298,3,FALSE)</f>
        <v>250000</v>
      </c>
      <c r="I19" s="2">
        <v>250000</v>
      </c>
      <c r="J19" s="2">
        <v>133737639.8</v>
      </c>
      <c r="K19" s="2">
        <v>164586934.61000001</v>
      </c>
      <c r="L19" s="2">
        <v>181205724</v>
      </c>
      <c r="M19" s="2">
        <v>174739145</v>
      </c>
      <c r="N19" s="2">
        <v>215970445</v>
      </c>
      <c r="O19" s="2">
        <v>236906826</v>
      </c>
      <c r="P19" s="2">
        <v>259578293</v>
      </c>
      <c r="Q19" s="2">
        <v>277501199</v>
      </c>
      <c r="R19" s="2">
        <v>314201339</v>
      </c>
      <c r="S19" s="2">
        <v>350137202</v>
      </c>
      <c r="T19" s="2">
        <v>0</v>
      </c>
      <c r="U19" t="str">
        <f t="shared" si="3"/>
        <v>21234</v>
      </c>
      <c r="V19" s="2">
        <v>118450</v>
      </c>
    </row>
    <row r="20" spans="1:22" x14ac:dyDescent="0.25">
      <c r="A20" t="s">
        <v>215</v>
      </c>
      <c r="B20" t="s">
        <v>216</v>
      </c>
      <c r="C20" s="1"/>
      <c r="D20" s="5"/>
      <c r="E20" s="5"/>
      <c r="F20" s="5"/>
      <c r="G20" s="2"/>
      <c r="H20" s="2">
        <f>VLOOKUP(A20,VAL!$A$3:$F$298,3,FALSE)</f>
        <v>6652154</v>
      </c>
      <c r="I20" s="2">
        <v>6652154</v>
      </c>
      <c r="J20" s="2">
        <v>4442847999.5</v>
      </c>
      <c r="K20" s="2">
        <v>4933504730</v>
      </c>
      <c r="L20" s="2">
        <v>5392533124</v>
      </c>
      <c r="M20" s="2">
        <v>6158835935</v>
      </c>
      <c r="N20" s="2">
        <v>6667669468</v>
      </c>
      <c r="O20" s="2">
        <v>7634587884</v>
      </c>
      <c r="P20" s="2">
        <v>8470617528</v>
      </c>
      <c r="Q20" s="2">
        <v>9214218314</v>
      </c>
      <c r="R20" s="2">
        <v>10045738484</v>
      </c>
      <c r="S20" s="2">
        <v>10987564110</v>
      </c>
      <c r="T20" s="2">
        <v>0</v>
      </c>
      <c r="U20" t="str">
        <f t="shared" si="3"/>
        <v>18100</v>
      </c>
      <c r="V20" s="2">
        <v>6058950.1399999997</v>
      </c>
    </row>
    <row r="21" spans="1:22" x14ac:dyDescent="0.25">
      <c r="A21" t="s">
        <v>319</v>
      </c>
      <c r="B21" t="s">
        <v>320</v>
      </c>
      <c r="C21" s="1"/>
      <c r="D21" s="5"/>
      <c r="E21" s="5"/>
      <c r="F21" s="5"/>
      <c r="G21" s="2"/>
      <c r="H21" s="2">
        <f>VLOOKUP(A21,VAL!$A$3:$F$298,3,FALSE)</f>
        <v>672176</v>
      </c>
      <c r="I21" s="2">
        <v>672176</v>
      </c>
      <c r="J21" s="2">
        <v>460821635</v>
      </c>
      <c r="K21" s="2">
        <v>474043636</v>
      </c>
      <c r="L21" s="2">
        <v>494960226</v>
      </c>
      <c r="M21" s="2">
        <v>510552002</v>
      </c>
      <c r="N21" s="2">
        <v>562131242</v>
      </c>
      <c r="O21" s="2">
        <v>581412330</v>
      </c>
      <c r="P21" s="2">
        <v>613574931</v>
      </c>
      <c r="Q21" s="2">
        <v>641441029</v>
      </c>
      <c r="R21" s="2">
        <v>659651183</v>
      </c>
      <c r="S21" s="2">
        <v>699681309</v>
      </c>
      <c r="T21" s="2">
        <v>226858.26</v>
      </c>
      <c r="U21" t="str">
        <f t="shared" si="3"/>
        <v>24111</v>
      </c>
      <c r="V21" s="2">
        <v>441553.17</v>
      </c>
    </row>
    <row r="22" spans="1:22" x14ac:dyDescent="0.25">
      <c r="A22" t="s">
        <v>86</v>
      </c>
      <c r="B22" t="s">
        <v>87</v>
      </c>
      <c r="C22" s="1"/>
      <c r="D22" s="5"/>
      <c r="E22" s="5"/>
      <c r="F22" s="5"/>
      <c r="G22" s="2"/>
      <c r="H22" s="2">
        <f>VLOOKUP(A22,VAL!$A$3:$F$298,3,FALSE)</f>
        <v>285134</v>
      </c>
      <c r="I22" s="2">
        <v>285134</v>
      </c>
      <c r="J22" s="2">
        <v>159130055</v>
      </c>
      <c r="K22" s="2">
        <v>166734063</v>
      </c>
      <c r="L22" s="2">
        <v>169143554</v>
      </c>
      <c r="M22" s="2">
        <v>176145723</v>
      </c>
      <c r="N22" s="2">
        <v>189411010</v>
      </c>
      <c r="O22" s="2">
        <v>196305465</v>
      </c>
      <c r="P22" s="2">
        <v>210042762</v>
      </c>
      <c r="Q22" s="2">
        <v>219815973</v>
      </c>
      <c r="R22" s="2">
        <v>237505402</v>
      </c>
      <c r="S22" s="2">
        <v>247680833</v>
      </c>
      <c r="T22" s="2">
        <v>280774</v>
      </c>
      <c r="U22" t="str">
        <f t="shared" si="3"/>
        <v>09075</v>
      </c>
      <c r="V22" s="2">
        <v>132983.34</v>
      </c>
    </row>
    <row r="23" spans="1:22" x14ac:dyDescent="0.25">
      <c r="A23" t="s">
        <v>170</v>
      </c>
      <c r="B23" t="s">
        <v>171</v>
      </c>
      <c r="C23" s="1"/>
      <c r="D23" s="5"/>
      <c r="E23" s="5"/>
      <c r="F23" s="5"/>
      <c r="G23" s="2"/>
      <c r="H23" s="2">
        <f>VLOOKUP(A23,VAL!$A$3:$F$298,3,FALSE)</f>
        <v>314681</v>
      </c>
      <c r="I23" s="2">
        <v>228088.67</v>
      </c>
      <c r="J23" s="2">
        <v>302793922</v>
      </c>
      <c r="K23" s="2">
        <v>303966979</v>
      </c>
      <c r="L23" s="2">
        <v>313043686</v>
      </c>
      <c r="M23" s="2">
        <v>337167369</v>
      </c>
      <c r="N23" s="2">
        <v>358155126</v>
      </c>
      <c r="O23" s="2">
        <v>375841447</v>
      </c>
      <c r="P23" s="2">
        <v>398935636</v>
      </c>
      <c r="Q23" s="2">
        <v>430794459</v>
      </c>
      <c r="R23" s="2">
        <v>447175885</v>
      </c>
      <c r="S23" s="2">
        <v>465017728</v>
      </c>
      <c r="T23" s="2">
        <v>0</v>
      </c>
      <c r="U23" t="str">
        <f t="shared" si="3"/>
        <v>16046</v>
      </c>
      <c r="V23" s="2">
        <v>116807.47</v>
      </c>
    </row>
    <row r="24" spans="1:22" x14ac:dyDescent="0.25">
      <c r="A24" t="s">
        <v>387</v>
      </c>
      <c r="B24" t="s">
        <v>388</v>
      </c>
      <c r="C24" s="1"/>
      <c r="D24" s="5"/>
      <c r="E24" s="5"/>
      <c r="F24" s="5"/>
      <c r="G24" s="2"/>
      <c r="H24" s="2">
        <f>VLOOKUP(A24,VAL!$A$3:$F$298,3,FALSE)</f>
        <v>9100000</v>
      </c>
      <c r="I24" s="2">
        <v>9100000</v>
      </c>
      <c r="J24" s="2">
        <v>3723611061</v>
      </c>
      <c r="K24" s="2">
        <v>4024115440</v>
      </c>
      <c r="L24" s="2">
        <v>4327094193</v>
      </c>
      <c r="M24" s="2">
        <v>4934278356</v>
      </c>
      <c r="N24" s="2">
        <v>5150725680</v>
      </c>
      <c r="O24" s="2">
        <v>5634846318</v>
      </c>
      <c r="P24" s="2">
        <v>5980919681</v>
      </c>
      <c r="Q24" s="2">
        <v>6346547251</v>
      </c>
      <c r="R24" s="2">
        <v>6955087099</v>
      </c>
      <c r="S24" s="2">
        <v>7556913539</v>
      </c>
      <c r="T24" s="2">
        <v>0</v>
      </c>
      <c r="U24" t="str">
        <f t="shared" si="3"/>
        <v>29100</v>
      </c>
      <c r="V24" s="2">
        <v>4342422.51</v>
      </c>
    </row>
    <row r="25" spans="1:22" x14ac:dyDescent="0.25">
      <c r="A25" t="s">
        <v>62</v>
      </c>
      <c r="B25" t="s">
        <v>63</v>
      </c>
      <c r="C25" s="1"/>
      <c r="D25" s="5"/>
      <c r="E25" s="5"/>
      <c r="F25" s="5"/>
      <c r="G25" s="2"/>
      <c r="H25" s="2">
        <f>VLOOKUP(A25,VAL!$A$3:$F$298,3,FALSE)</f>
        <v>16583000</v>
      </c>
      <c r="I25" s="2">
        <v>16583000</v>
      </c>
      <c r="J25" s="2">
        <v>6062219212</v>
      </c>
      <c r="K25" s="2">
        <v>6377588029</v>
      </c>
      <c r="L25" s="2">
        <v>6733876264</v>
      </c>
      <c r="M25" s="2">
        <v>7476577401</v>
      </c>
      <c r="N25" s="2">
        <v>8084091451</v>
      </c>
      <c r="O25" s="2">
        <v>8736694381</v>
      </c>
      <c r="P25" s="2">
        <v>9139360965</v>
      </c>
      <c r="Q25" s="2">
        <v>9857717261</v>
      </c>
      <c r="R25" s="2">
        <v>10023913554</v>
      </c>
      <c r="S25" s="2">
        <v>10541948903</v>
      </c>
      <c r="T25" s="2">
        <v>530602.22</v>
      </c>
      <c r="U25" t="str">
        <f t="shared" si="3"/>
        <v>06117</v>
      </c>
      <c r="V25" s="2">
        <v>7976276.4299999997</v>
      </c>
    </row>
    <row r="26" spans="1:22" x14ac:dyDescent="0.25">
      <c r="A26" t="s">
        <v>46</v>
      </c>
      <c r="B26" t="s">
        <v>47</v>
      </c>
      <c r="C26" s="1"/>
      <c r="D26" s="5"/>
      <c r="E26" s="5"/>
      <c r="F26" s="5"/>
      <c r="G26" s="2"/>
      <c r="H26" s="2">
        <f>VLOOKUP(A26,VAL!$A$3:$F$298,3,FALSE)</f>
        <v>275000</v>
      </c>
      <c r="I26" s="2">
        <v>276341.59999999998</v>
      </c>
      <c r="J26" s="2">
        <v>139062654</v>
      </c>
      <c r="K26" s="2">
        <v>143559463</v>
      </c>
      <c r="L26" s="2">
        <v>156885013</v>
      </c>
      <c r="M26" s="2">
        <v>161771048</v>
      </c>
      <c r="N26" s="2">
        <v>176556222</v>
      </c>
      <c r="O26" s="2">
        <v>190180360</v>
      </c>
      <c r="P26" s="2">
        <v>201194399</v>
      </c>
      <c r="Q26" s="2">
        <v>212410488</v>
      </c>
      <c r="R26" s="2">
        <v>220606603</v>
      </c>
      <c r="S26" s="2">
        <v>230884513</v>
      </c>
      <c r="T26" s="2">
        <v>165960.81</v>
      </c>
      <c r="U26" t="str">
        <f t="shared" si="3"/>
        <v>05401</v>
      </c>
      <c r="V26" s="2">
        <v>170568</v>
      </c>
    </row>
    <row r="27" spans="1:22" x14ac:dyDescent="0.25">
      <c r="A27" t="s">
        <v>353</v>
      </c>
      <c r="B27" t="s">
        <v>354</v>
      </c>
      <c r="C27" s="1"/>
      <c r="D27" s="5"/>
      <c r="E27" s="5"/>
      <c r="F27" s="5"/>
      <c r="G27" s="2"/>
      <c r="H27" s="2">
        <f>VLOOKUP(A27,VAL!$A$3:$F$298,3,FALSE)</f>
        <v>607000</v>
      </c>
      <c r="I27" s="2">
        <v>607000</v>
      </c>
      <c r="J27" s="2">
        <v>123591715</v>
      </c>
      <c r="K27" s="2">
        <v>133177949</v>
      </c>
      <c r="L27" s="2">
        <v>146196402</v>
      </c>
      <c r="M27" s="2">
        <v>167501825</v>
      </c>
      <c r="N27" s="2">
        <v>181687522</v>
      </c>
      <c r="O27" s="2">
        <v>192882698</v>
      </c>
      <c r="P27" s="2">
        <v>209083396</v>
      </c>
      <c r="Q27" s="2">
        <v>222391111</v>
      </c>
      <c r="R27" s="2">
        <v>233628374</v>
      </c>
      <c r="S27" s="2">
        <v>242764900</v>
      </c>
      <c r="T27" s="2">
        <v>43064.15</v>
      </c>
      <c r="U27" t="str">
        <f t="shared" si="3"/>
        <v>27019</v>
      </c>
      <c r="V27" s="2">
        <v>173169.64</v>
      </c>
    </row>
    <row r="28" spans="1:22" x14ac:dyDescent="0.25">
      <c r="A28" t="s">
        <v>36</v>
      </c>
      <c r="B28" t="s">
        <v>37</v>
      </c>
      <c r="C28" s="1"/>
      <c r="D28" s="5"/>
      <c r="E28" s="5"/>
      <c r="F28" s="5"/>
      <c r="G28" s="2"/>
      <c r="H28" s="2">
        <f>VLOOKUP(A28,VAL!$A$3:$F$298,3,FALSE)</f>
        <v>3195365</v>
      </c>
      <c r="I28" s="2">
        <v>3195365</v>
      </c>
      <c r="J28" s="2">
        <v>2707334479</v>
      </c>
      <c r="K28" s="2">
        <v>3089854467</v>
      </c>
      <c r="L28" s="2">
        <v>3382824774</v>
      </c>
      <c r="M28" s="2">
        <v>3726474004</v>
      </c>
      <c r="N28" s="2">
        <v>4156193564</v>
      </c>
      <c r="O28" s="2">
        <v>4531654095</v>
      </c>
      <c r="P28" s="2">
        <v>5065306797</v>
      </c>
      <c r="Q28" s="2">
        <v>5587909923</v>
      </c>
      <c r="R28" s="2">
        <v>6071036277</v>
      </c>
      <c r="S28" s="2">
        <v>6602399463</v>
      </c>
      <c r="T28" s="2">
        <v>0</v>
      </c>
      <c r="U28" t="str">
        <f t="shared" si="3"/>
        <v>04228</v>
      </c>
      <c r="V28" s="2">
        <v>1544394.69</v>
      </c>
    </row>
    <row r="29" spans="1:22" x14ac:dyDescent="0.25">
      <c r="A29" t="s">
        <v>34</v>
      </c>
      <c r="B29" t="s">
        <v>35</v>
      </c>
      <c r="C29" s="1"/>
      <c r="D29" s="5"/>
      <c r="E29" s="5"/>
      <c r="F29" s="5"/>
      <c r="G29" s="2"/>
      <c r="H29" s="2">
        <f>VLOOKUP(A29,VAL!$A$3:$F$298,3,FALSE)</f>
        <v>1462859</v>
      </c>
      <c r="I29" s="2">
        <v>1462859</v>
      </c>
      <c r="J29" s="2">
        <v>818511282</v>
      </c>
      <c r="K29" s="2">
        <v>886510513</v>
      </c>
      <c r="L29" s="2">
        <v>970640272</v>
      </c>
      <c r="M29" s="2">
        <v>1096938693</v>
      </c>
      <c r="N29" s="2">
        <v>1135704595</v>
      </c>
      <c r="O29" s="2">
        <v>1236509429</v>
      </c>
      <c r="P29" s="2">
        <v>1360868403</v>
      </c>
      <c r="Q29" s="2">
        <v>1481370103</v>
      </c>
      <c r="R29" s="2">
        <v>1523346930</v>
      </c>
      <c r="S29" s="2">
        <v>1598394506</v>
      </c>
      <c r="T29" s="2">
        <v>306116.33</v>
      </c>
      <c r="U29" t="str">
        <f t="shared" si="3"/>
        <v>04222</v>
      </c>
      <c r="V29" s="2">
        <v>793085.77</v>
      </c>
    </row>
    <row r="30" spans="1:22" x14ac:dyDescent="0.25">
      <c r="A30" t="s">
        <v>76</v>
      </c>
      <c r="B30" t="s">
        <v>77</v>
      </c>
      <c r="C30" s="1"/>
      <c r="D30" s="5"/>
      <c r="E30" s="5"/>
      <c r="F30" s="5"/>
      <c r="G30" s="2"/>
      <c r="H30" s="2">
        <f>VLOOKUP(A30,VAL!$A$3:$F$298,3,FALSE)</f>
        <v>1455000</v>
      </c>
      <c r="I30" s="2">
        <v>1455000</v>
      </c>
      <c r="J30" s="2">
        <v>973409302</v>
      </c>
      <c r="K30" s="2">
        <v>1109342056.4300001</v>
      </c>
      <c r="L30" s="2">
        <v>1190291405</v>
      </c>
      <c r="M30" s="2">
        <v>1364401750</v>
      </c>
      <c r="N30" s="2">
        <v>1451333674</v>
      </c>
      <c r="O30" s="2">
        <v>1623008503</v>
      </c>
      <c r="P30" s="2">
        <v>1821836382</v>
      </c>
      <c r="Q30" s="2">
        <v>2023380746</v>
      </c>
      <c r="R30" s="2">
        <v>2301364773</v>
      </c>
      <c r="S30" s="2">
        <v>2536686164</v>
      </c>
      <c r="T30" s="2">
        <v>146996.25</v>
      </c>
      <c r="U30" t="str">
        <f t="shared" si="3"/>
        <v>08401</v>
      </c>
      <c r="V30" s="2">
        <v>1125275</v>
      </c>
    </row>
    <row r="31" spans="1:22" x14ac:dyDescent="0.25">
      <c r="A31" t="s">
        <v>241</v>
      </c>
      <c r="B31" t="s">
        <v>242</v>
      </c>
      <c r="C31" s="1"/>
      <c r="D31" s="5"/>
      <c r="E31" s="5"/>
      <c r="F31" s="5"/>
      <c r="G31" s="2"/>
      <c r="H31" s="2">
        <f>VLOOKUP(A31,VAL!$A$3:$F$298,3,FALSE)</f>
        <v>225000</v>
      </c>
      <c r="I31" s="2">
        <v>225000</v>
      </c>
      <c r="J31" s="2">
        <v>147755611.16999999</v>
      </c>
      <c r="K31" s="2">
        <v>143927583</v>
      </c>
      <c r="L31" s="2">
        <v>147736312</v>
      </c>
      <c r="M31" s="2">
        <v>146114051</v>
      </c>
      <c r="N31" s="2">
        <v>146648171</v>
      </c>
      <c r="O31" s="2">
        <v>145311804</v>
      </c>
      <c r="P31" s="2">
        <v>149591205</v>
      </c>
      <c r="Q31" s="2">
        <v>152992482</v>
      </c>
      <c r="R31" s="2">
        <v>148643850</v>
      </c>
      <c r="S31" s="2">
        <v>146110362</v>
      </c>
      <c r="T31" s="2">
        <v>0</v>
      </c>
      <c r="U31" t="str">
        <f t="shared" si="3"/>
        <v>20215</v>
      </c>
      <c r="V31" s="2">
        <v>118647.25</v>
      </c>
    </row>
    <row r="32" spans="1:22" x14ac:dyDescent="0.25">
      <c r="A32" t="s">
        <v>221</v>
      </c>
      <c r="B32" t="s">
        <v>222</v>
      </c>
      <c r="C32" s="1"/>
      <c r="D32" s="5"/>
      <c r="E32" s="5"/>
      <c r="F32" s="5"/>
      <c r="G32" s="2"/>
      <c r="H32" s="2">
        <f>VLOOKUP(A32,VAL!$A$3:$F$298,3,FALSE)</f>
        <v>22900000</v>
      </c>
      <c r="I32" s="2">
        <v>22900000</v>
      </c>
      <c r="J32" s="2">
        <v>8441276517</v>
      </c>
      <c r="K32" s="2">
        <v>9386593416</v>
      </c>
      <c r="L32" s="2">
        <v>9995766161</v>
      </c>
      <c r="M32" s="2">
        <v>11034694802</v>
      </c>
      <c r="N32" s="2">
        <v>12314451597</v>
      </c>
      <c r="O32" s="2">
        <v>13655519949</v>
      </c>
      <c r="P32" s="2">
        <v>15160183186</v>
      </c>
      <c r="Q32" s="2">
        <v>16162179407</v>
      </c>
      <c r="R32" s="2">
        <v>17340358469</v>
      </c>
      <c r="S32" s="2">
        <v>18501960521</v>
      </c>
      <c r="T32" s="2">
        <v>1063452.18</v>
      </c>
      <c r="U32" t="str">
        <f t="shared" si="3"/>
        <v>18401</v>
      </c>
      <c r="V32" s="2">
        <v>7343900</v>
      </c>
    </row>
    <row r="33" spans="1:22" x14ac:dyDescent="0.25">
      <c r="A33" t="s">
        <v>447</v>
      </c>
      <c r="B33" t="s">
        <v>448</v>
      </c>
      <c r="C33" s="1"/>
      <c r="D33" s="5"/>
      <c r="E33" s="5"/>
      <c r="F33" s="5"/>
      <c r="G33" s="2"/>
      <c r="H33" s="2">
        <f>VLOOKUP(A33,VAL!$A$3:$F$298,3,FALSE)</f>
        <v>13646750</v>
      </c>
      <c r="I33" s="2">
        <v>13646750</v>
      </c>
      <c r="J33" s="2">
        <v>8964462238</v>
      </c>
      <c r="K33" s="2">
        <v>9888686136</v>
      </c>
      <c r="L33" s="2">
        <v>11183601079</v>
      </c>
      <c r="M33" s="2">
        <v>12602270522</v>
      </c>
      <c r="N33" s="2">
        <v>13459368230</v>
      </c>
      <c r="O33" s="2">
        <v>14633800929</v>
      </c>
      <c r="P33" s="2">
        <v>15585928168</v>
      </c>
      <c r="Q33" s="2">
        <v>16619961781</v>
      </c>
      <c r="R33" s="2">
        <v>17348652057</v>
      </c>
      <c r="S33" s="2">
        <v>18024173654</v>
      </c>
      <c r="T33" s="2">
        <v>1714341.5</v>
      </c>
      <c r="U33" t="str">
        <f t="shared" si="3"/>
        <v>32356</v>
      </c>
      <c r="V33" s="2">
        <v>13107913.9</v>
      </c>
    </row>
    <row r="34" spans="1:22" x14ac:dyDescent="0.25">
      <c r="A34" t="s">
        <v>281</v>
      </c>
      <c r="B34" t="s">
        <v>282</v>
      </c>
      <c r="C34" s="1"/>
      <c r="D34" s="5"/>
      <c r="E34" s="5"/>
      <c r="F34" s="5"/>
      <c r="G34" s="2"/>
      <c r="H34" s="2">
        <f>VLOOKUP(A34,VAL!$A$3:$F$298,3,FALSE)</f>
        <v>3300000</v>
      </c>
      <c r="I34" s="2">
        <v>3300000</v>
      </c>
      <c r="J34" s="2">
        <v>2153425530.04</v>
      </c>
      <c r="K34" s="2">
        <v>2618050594.9299998</v>
      </c>
      <c r="L34" s="2">
        <v>2980087683</v>
      </c>
      <c r="M34" s="2">
        <v>3179689130</v>
      </c>
      <c r="N34" s="2">
        <v>3604818088</v>
      </c>
      <c r="O34" s="2">
        <v>3960238527</v>
      </c>
      <c r="P34" s="2">
        <v>4297025364</v>
      </c>
      <c r="Q34" s="2">
        <v>4757810124</v>
      </c>
      <c r="R34" s="2">
        <v>5378181070</v>
      </c>
      <c r="S34" s="2">
        <v>5951473075</v>
      </c>
      <c r="T34" s="2">
        <v>0</v>
      </c>
      <c r="U34" t="str">
        <f t="shared" si="3"/>
        <v>21401</v>
      </c>
      <c r="V34" s="2">
        <v>0</v>
      </c>
    </row>
    <row r="35" spans="1:22" x14ac:dyDescent="0.25">
      <c r="A35" t="s">
        <v>277</v>
      </c>
      <c r="B35" t="s">
        <v>278</v>
      </c>
      <c r="C35" s="1"/>
      <c r="D35" s="5"/>
      <c r="E35" s="5"/>
      <c r="F35" s="5"/>
      <c r="G35" s="2"/>
      <c r="H35" s="2">
        <f>VLOOKUP(A35,VAL!$A$3:$F$298,3,FALSE)</f>
        <v>5000000</v>
      </c>
      <c r="I35" s="2">
        <v>5000000</v>
      </c>
      <c r="J35" s="2">
        <v>1929730765.4200001</v>
      </c>
      <c r="K35" s="2">
        <v>2094437182.6700001</v>
      </c>
      <c r="L35" s="2">
        <v>2305335307</v>
      </c>
      <c r="M35" s="2">
        <v>2592795778</v>
      </c>
      <c r="N35" s="2">
        <v>2699865106</v>
      </c>
      <c r="O35" s="2">
        <v>2908382493</v>
      </c>
      <c r="P35" s="2">
        <v>3126158858</v>
      </c>
      <c r="Q35" s="2">
        <v>3426892489</v>
      </c>
      <c r="R35" s="2">
        <v>3921509323</v>
      </c>
      <c r="S35" s="2">
        <v>4202446625</v>
      </c>
      <c r="T35" s="2">
        <v>364861.35</v>
      </c>
      <c r="U35" t="str">
        <f t="shared" si="3"/>
        <v>21302</v>
      </c>
      <c r="V35" s="2">
        <v>2470867</v>
      </c>
    </row>
    <row r="36" spans="1:22" x14ac:dyDescent="0.25">
      <c r="A36" t="s">
        <v>451</v>
      </c>
      <c r="B36" t="s">
        <v>452</v>
      </c>
      <c r="C36" s="1"/>
      <c r="D36" s="5"/>
      <c r="E36" s="5"/>
      <c r="F36" s="5"/>
      <c r="G36" s="2"/>
      <c r="H36" s="2">
        <f>VLOOKUP(A36,VAL!$A$3:$F$298,3,FALSE)</f>
        <v>5800000</v>
      </c>
      <c r="I36" s="2">
        <v>5800000</v>
      </c>
      <c r="J36" s="2">
        <v>3860781609</v>
      </c>
      <c r="K36" s="2">
        <v>4400617859</v>
      </c>
      <c r="L36" s="2">
        <v>4919859903</v>
      </c>
      <c r="M36" s="2">
        <v>5521050049</v>
      </c>
      <c r="N36" s="2">
        <v>6082138721</v>
      </c>
      <c r="O36" s="2">
        <v>6420459946</v>
      </c>
      <c r="P36" s="2">
        <v>6894708916</v>
      </c>
      <c r="Q36" s="2">
        <v>7333999683</v>
      </c>
      <c r="R36" s="2">
        <v>7781730648</v>
      </c>
      <c r="S36" s="2">
        <v>8132687502</v>
      </c>
      <c r="T36" s="2">
        <v>181005.73</v>
      </c>
      <c r="U36" t="str">
        <f t="shared" si="3"/>
        <v>32360</v>
      </c>
      <c r="V36" s="2">
        <v>3316600</v>
      </c>
    </row>
    <row r="37" spans="1:22" x14ac:dyDescent="0.25">
      <c r="A37" t="s">
        <v>465</v>
      </c>
      <c r="B37" t="s">
        <v>466</v>
      </c>
      <c r="C37" s="1"/>
      <c r="D37" s="5"/>
      <c r="E37" s="5"/>
      <c r="F37" s="5"/>
      <c r="G37" s="2"/>
      <c r="H37" s="2">
        <f>VLOOKUP(A37,VAL!$A$3:$F$298,3,FALSE)</f>
        <v>1000000</v>
      </c>
      <c r="I37" s="2">
        <v>1000000</v>
      </c>
      <c r="J37" s="2">
        <v>530050324.14999998</v>
      </c>
      <c r="K37" s="2">
        <v>576604544</v>
      </c>
      <c r="L37" s="2">
        <v>591883090</v>
      </c>
      <c r="M37" s="2">
        <v>634453817</v>
      </c>
      <c r="N37" s="2">
        <v>665994936</v>
      </c>
      <c r="O37" s="2">
        <v>712215721</v>
      </c>
      <c r="P37" s="2">
        <v>734075807</v>
      </c>
      <c r="Q37" s="2">
        <v>779701828</v>
      </c>
      <c r="R37" s="2">
        <v>838258110</v>
      </c>
      <c r="S37" s="2">
        <v>892425434</v>
      </c>
      <c r="T37" s="2">
        <v>77313.710000000006</v>
      </c>
      <c r="U37" t="str">
        <f t="shared" si="3"/>
        <v>33036</v>
      </c>
      <c r="V37" s="2">
        <v>473800</v>
      </c>
    </row>
    <row r="38" spans="1:22" x14ac:dyDescent="0.25">
      <c r="A38" t="s">
        <v>174</v>
      </c>
      <c r="B38" t="s">
        <v>175</v>
      </c>
      <c r="C38" s="1"/>
      <c r="D38" s="5"/>
      <c r="E38" s="5"/>
      <c r="F38" s="5"/>
      <c r="G38" s="2"/>
      <c r="H38" s="2">
        <f>VLOOKUP(A38,VAL!$A$3:$F$298,3,FALSE)</f>
        <v>3595000</v>
      </c>
      <c r="I38" s="2">
        <v>2359364.2000000002</v>
      </c>
      <c r="J38" s="2">
        <v>2023726880</v>
      </c>
      <c r="K38" s="2">
        <v>2168828584</v>
      </c>
      <c r="L38" s="2">
        <v>2359328946</v>
      </c>
      <c r="M38" s="2">
        <v>2587759535</v>
      </c>
      <c r="N38" s="2">
        <v>2770778516</v>
      </c>
      <c r="O38" s="2">
        <v>3072706011</v>
      </c>
      <c r="P38" s="2">
        <v>3269025640</v>
      </c>
      <c r="Q38" s="2">
        <v>3549951150</v>
      </c>
      <c r="R38" s="2">
        <v>3920792319</v>
      </c>
      <c r="S38" s="2">
        <v>4139660677</v>
      </c>
      <c r="T38" s="2">
        <v>0</v>
      </c>
      <c r="U38" t="str">
        <f t="shared" si="3"/>
        <v>16049</v>
      </c>
      <c r="V38" s="2">
        <v>980861.68</v>
      </c>
    </row>
    <row r="39" spans="1:22" x14ac:dyDescent="0.25">
      <c r="A39" t="s">
        <v>10</v>
      </c>
      <c r="B39" t="s">
        <v>11</v>
      </c>
      <c r="C39" s="1"/>
      <c r="D39" s="5"/>
      <c r="E39" s="5"/>
      <c r="F39" s="5"/>
      <c r="G39" s="2"/>
      <c r="H39" s="2">
        <f>VLOOKUP(A39,VAL!$A$3:$F$298,3,FALSE)</f>
        <v>2337122</v>
      </c>
      <c r="I39" s="2">
        <v>2337112</v>
      </c>
      <c r="J39" s="2">
        <v>1309443970</v>
      </c>
      <c r="K39" s="2">
        <v>1448070953</v>
      </c>
      <c r="L39" s="2">
        <v>1500840770</v>
      </c>
      <c r="M39" s="2">
        <v>1605107732</v>
      </c>
      <c r="N39" s="2">
        <v>1618764339</v>
      </c>
      <c r="O39" s="2">
        <v>1652448723</v>
      </c>
      <c r="P39" s="2">
        <v>1685972458</v>
      </c>
      <c r="Q39" s="2">
        <v>1710157180</v>
      </c>
      <c r="R39" s="2">
        <v>1782605330</v>
      </c>
      <c r="S39" s="2">
        <v>1841054233</v>
      </c>
      <c r="T39" s="2">
        <v>540097.6</v>
      </c>
      <c r="U39" t="str">
        <f t="shared" si="3"/>
        <v>02250</v>
      </c>
      <c r="V39" s="2">
        <v>1339867.07</v>
      </c>
    </row>
    <row r="40" spans="1:22" x14ac:dyDescent="0.25">
      <c r="A40" t="s">
        <v>235</v>
      </c>
      <c r="B40" t="s">
        <v>236</v>
      </c>
      <c r="C40" s="1"/>
      <c r="D40" s="5"/>
      <c r="E40" s="5"/>
      <c r="F40" s="5"/>
      <c r="G40" s="2"/>
      <c r="H40" s="2">
        <f>VLOOKUP(A40,VAL!$A$3:$F$298,3,FALSE)</f>
        <v>2200000</v>
      </c>
      <c r="I40" s="2">
        <v>2200000</v>
      </c>
      <c r="J40" s="2">
        <v>3009986073.8000002</v>
      </c>
      <c r="K40" s="2">
        <v>3524938264.8000002</v>
      </c>
      <c r="L40" s="2">
        <v>4005527596</v>
      </c>
      <c r="M40" s="2">
        <v>4475531924</v>
      </c>
      <c r="N40" s="2">
        <v>5078635886</v>
      </c>
      <c r="O40" s="2">
        <v>5826265338</v>
      </c>
      <c r="P40" s="2">
        <v>6599683693</v>
      </c>
      <c r="Q40" s="2">
        <v>7285006644</v>
      </c>
      <c r="R40" s="2">
        <v>8005584965</v>
      </c>
      <c r="S40" s="2">
        <v>8897760021</v>
      </c>
      <c r="T40" s="2">
        <v>0</v>
      </c>
      <c r="U40" t="str">
        <f t="shared" si="3"/>
        <v>19404</v>
      </c>
      <c r="V40" s="2">
        <v>1112824.01</v>
      </c>
    </row>
    <row r="41" spans="1:22" x14ac:dyDescent="0.25">
      <c r="A41" t="s">
        <v>363</v>
      </c>
      <c r="B41" t="s">
        <v>364</v>
      </c>
      <c r="C41" s="1"/>
      <c r="D41" s="5"/>
      <c r="E41" s="5"/>
      <c r="F41" s="5"/>
      <c r="G41" s="2"/>
      <c r="H41" s="2">
        <f>VLOOKUP(A41,VAL!$A$3:$F$298,3,FALSE)</f>
        <v>23500000</v>
      </c>
      <c r="I41" s="2">
        <v>23500000</v>
      </c>
      <c r="J41" s="2">
        <v>6895908379</v>
      </c>
      <c r="K41" s="2">
        <v>7445006727</v>
      </c>
      <c r="L41" s="2">
        <v>8106931001</v>
      </c>
      <c r="M41" s="2">
        <v>9362171786</v>
      </c>
      <c r="N41" s="2">
        <v>9714930714</v>
      </c>
      <c r="O41" s="2">
        <v>10208250210</v>
      </c>
      <c r="P41" s="2">
        <v>10872678753</v>
      </c>
      <c r="Q41" s="2">
        <v>11394683097</v>
      </c>
      <c r="R41" s="2">
        <v>11813309656</v>
      </c>
      <c r="S41" s="2">
        <v>12307563375</v>
      </c>
      <c r="T41" s="2">
        <v>2276117.94</v>
      </c>
      <c r="U41" t="str">
        <f t="shared" si="3"/>
        <v>27400</v>
      </c>
      <c r="V41" s="2">
        <v>9602659.7699999996</v>
      </c>
    </row>
    <row r="42" spans="1:22" x14ac:dyDescent="0.25">
      <c r="A42" t="s">
        <v>541</v>
      </c>
      <c r="B42" t="s">
        <v>542</v>
      </c>
      <c r="C42" s="1"/>
      <c r="D42" s="5"/>
      <c r="E42" s="5"/>
      <c r="F42" s="5"/>
      <c r="G42" s="2"/>
      <c r="H42" s="2">
        <f>VLOOKUP(A42,VAL!$A$3:$F$298,3,FALSE)</f>
        <v>750000</v>
      </c>
      <c r="I42" s="2">
        <v>750000</v>
      </c>
      <c r="J42" s="2">
        <v>437627523</v>
      </c>
      <c r="K42" s="2">
        <v>442429728</v>
      </c>
      <c r="L42" s="2">
        <v>462732374</v>
      </c>
      <c r="M42" s="2">
        <v>468940708</v>
      </c>
      <c r="N42" s="2">
        <v>471710447</v>
      </c>
      <c r="O42" s="2">
        <v>488362941</v>
      </c>
      <c r="P42" s="2">
        <v>511903211</v>
      </c>
      <c r="Q42" s="2">
        <v>529140670</v>
      </c>
      <c r="R42" s="2">
        <v>527689161</v>
      </c>
      <c r="S42" s="2">
        <v>541779645</v>
      </c>
      <c r="T42" s="2">
        <v>50918.95</v>
      </c>
      <c r="U42" t="str">
        <f t="shared" si="3"/>
        <v>38300</v>
      </c>
      <c r="V42" s="2">
        <v>426420</v>
      </c>
    </row>
    <row r="43" spans="1:22" x14ac:dyDescent="0.25">
      <c r="A43" t="s">
        <v>509</v>
      </c>
      <c r="B43" t="s">
        <v>510</v>
      </c>
      <c r="C43" s="1"/>
      <c r="D43" s="5"/>
      <c r="E43" s="5"/>
      <c r="F43" s="5"/>
      <c r="G43" s="2"/>
      <c r="H43" s="2">
        <f>VLOOKUP(A43,VAL!$A$3:$F$298,3,FALSE)</f>
        <v>2300000</v>
      </c>
      <c r="I43" s="2">
        <v>2300000</v>
      </c>
      <c r="J43" s="2">
        <v>1095637799</v>
      </c>
      <c r="K43" s="2">
        <v>1197682837</v>
      </c>
      <c r="L43" s="2">
        <v>1236509607</v>
      </c>
      <c r="M43" s="2">
        <v>1481514030</v>
      </c>
      <c r="N43" s="2">
        <v>1437360285</v>
      </c>
      <c r="O43" s="2">
        <v>1540546424</v>
      </c>
      <c r="P43" s="2">
        <v>1650829855</v>
      </c>
      <c r="Q43" s="2">
        <v>1796831572</v>
      </c>
      <c r="R43" s="2">
        <v>1938523768</v>
      </c>
      <c r="S43" s="2">
        <v>2109781241</v>
      </c>
      <c r="T43" s="2">
        <v>200133.52</v>
      </c>
      <c r="U43" t="str">
        <f t="shared" si="3"/>
        <v>36250</v>
      </c>
      <c r="V43" s="2">
        <v>1231880</v>
      </c>
    </row>
    <row r="44" spans="1:22" x14ac:dyDescent="0.25">
      <c r="A44" t="s">
        <v>549</v>
      </c>
      <c r="B44" t="s">
        <v>550</v>
      </c>
      <c r="C44" s="1"/>
      <c r="D44" s="5"/>
      <c r="E44" s="5"/>
      <c r="F44" s="5"/>
      <c r="G44" s="2"/>
      <c r="H44" s="2">
        <f>VLOOKUP(A44,VAL!$A$3:$F$298,3,FALSE)</f>
        <v>496935</v>
      </c>
      <c r="I44" s="2">
        <v>496935</v>
      </c>
      <c r="J44" s="2">
        <v>153179924</v>
      </c>
      <c r="K44" s="2">
        <v>166718969</v>
      </c>
      <c r="L44" s="2">
        <v>168615724</v>
      </c>
      <c r="M44" s="2">
        <v>174319183</v>
      </c>
      <c r="N44" s="2">
        <v>182603452</v>
      </c>
      <c r="O44" s="2">
        <v>182281332</v>
      </c>
      <c r="P44" s="2">
        <v>187950757</v>
      </c>
      <c r="Q44" s="2">
        <v>198030304</v>
      </c>
      <c r="R44" s="2">
        <v>198562891</v>
      </c>
      <c r="S44" s="2">
        <v>203543651</v>
      </c>
      <c r="T44" s="2">
        <v>6041.81</v>
      </c>
      <c r="U44" t="str">
        <f t="shared" si="3"/>
        <v>38306</v>
      </c>
      <c r="V44" s="2">
        <v>189021.09</v>
      </c>
    </row>
    <row r="45" spans="1:22" x14ac:dyDescent="0.25">
      <c r="A45" t="s">
        <v>479</v>
      </c>
      <c r="B45" t="s">
        <v>480</v>
      </c>
      <c r="C45" s="1"/>
      <c r="D45" s="5"/>
      <c r="E45" s="5"/>
      <c r="F45" s="5"/>
      <c r="G45" s="2"/>
      <c r="H45" s="2">
        <f>VLOOKUP(A45,VAL!$A$3:$F$298,3,FALSE)</f>
        <v>125000</v>
      </c>
      <c r="I45" s="2">
        <v>125000</v>
      </c>
      <c r="J45" s="2">
        <v>105712276.34</v>
      </c>
      <c r="K45" s="2">
        <v>117490343</v>
      </c>
      <c r="L45" s="2">
        <v>119194497</v>
      </c>
      <c r="M45" s="2">
        <v>125028253</v>
      </c>
      <c r="N45" s="2">
        <v>130476231</v>
      </c>
      <c r="O45" s="2">
        <v>138867186</v>
      </c>
      <c r="P45" s="2">
        <v>136215959</v>
      </c>
      <c r="Q45" s="2">
        <v>139094332</v>
      </c>
      <c r="R45" s="2">
        <v>144267398</v>
      </c>
      <c r="S45" s="2">
        <v>148278630</v>
      </c>
      <c r="T45" s="2">
        <v>0</v>
      </c>
      <c r="U45" t="str">
        <f t="shared" si="3"/>
        <v>33206</v>
      </c>
      <c r="V45" s="2">
        <v>82915</v>
      </c>
    </row>
    <row r="46" spans="1:22" x14ac:dyDescent="0.25">
      <c r="A46" t="s">
        <v>513</v>
      </c>
      <c r="B46" t="s">
        <v>514</v>
      </c>
      <c r="C46" s="1"/>
      <c r="D46" s="5"/>
      <c r="E46" s="5"/>
      <c r="F46" s="5"/>
      <c r="G46" s="2"/>
      <c r="H46" s="2">
        <f>VLOOKUP(A46,VAL!$A$3:$F$298,3,FALSE)</f>
        <v>2300000</v>
      </c>
      <c r="I46" s="2">
        <v>2300000</v>
      </c>
      <c r="J46" s="2">
        <v>689707058</v>
      </c>
      <c r="K46" s="2">
        <v>834117209</v>
      </c>
      <c r="L46" s="2">
        <v>883715283</v>
      </c>
      <c r="M46" s="2">
        <v>1025644337</v>
      </c>
      <c r="N46" s="2">
        <v>1046512649</v>
      </c>
      <c r="O46" s="2">
        <v>1120845275</v>
      </c>
      <c r="P46" s="2">
        <v>1203497871</v>
      </c>
      <c r="Q46" s="2">
        <v>1283802893</v>
      </c>
      <c r="R46" s="2">
        <v>1388268694</v>
      </c>
      <c r="S46" s="2">
        <v>1527404943</v>
      </c>
      <c r="T46" s="2">
        <v>0</v>
      </c>
      <c r="U46" t="str">
        <f t="shared" si="3"/>
        <v>36400</v>
      </c>
      <c r="V46" s="2">
        <v>930249.23</v>
      </c>
    </row>
    <row r="47" spans="1:22" x14ac:dyDescent="0.25">
      <c r="A47" t="s">
        <v>471</v>
      </c>
      <c r="B47" t="s">
        <v>472</v>
      </c>
      <c r="C47" s="1"/>
      <c r="D47" s="5"/>
      <c r="E47" s="5"/>
      <c r="F47" s="5"/>
      <c r="G47" s="2"/>
      <c r="H47" s="2">
        <f>VLOOKUP(A47,VAL!$A$3:$F$298,3,FALSE)</f>
        <v>1590688</v>
      </c>
      <c r="I47" s="2">
        <v>1590688</v>
      </c>
      <c r="J47" s="2">
        <v>1066986456.41</v>
      </c>
      <c r="K47" s="2">
        <v>1133622260</v>
      </c>
      <c r="L47" s="2">
        <v>1241065665</v>
      </c>
      <c r="M47" s="2">
        <v>1291390063</v>
      </c>
      <c r="N47" s="2">
        <v>1362486262</v>
      </c>
      <c r="O47" s="2">
        <v>1449406232</v>
      </c>
      <c r="P47" s="2">
        <v>1486298637</v>
      </c>
      <c r="Q47" s="2">
        <v>1592552987</v>
      </c>
      <c r="R47" s="2">
        <v>1710884101</v>
      </c>
      <c r="S47" s="2">
        <v>1755082543</v>
      </c>
      <c r="T47" s="2">
        <v>230459.65</v>
      </c>
      <c r="U47" t="str">
        <f t="shared" si="3"/>
        <v>33115</v>
      </c>
      <c r="V47" s="2">
        <v>799491.07</v>
      </c>
    </row>
    <row r="48" spans="1:22" x14ac:dyDescent="0.25">
      <c r="A48" t="s">
        <v>385</v>
      </c>
      <c r="B48" t="s">
        <v>386</v>
      </c>
      <c r="C48" s="1"/>
      <c r="D48" s="5"/>
      <c r="E48" s="5"/>
      <c r="F48" s="5"/>
      <c r="G48" s="2"/>
      <c r="H48" s="2">
        <f>VLOOKUP(A48,VAL!$A$3:$F$298,3,FALSE)</f>
        <v>1806509</v>
      </c>
      <c r="I48" s="2">
        <v>1806509</v>
      </c>
      <c r="J48" s="2">
        <v>715043391</v>
      </c>
      <c r="K48" s="2">
        <v>751917605</v>
      </c>
      <c r="L48" s="2">
        <v>783316242</v>
      </c>
      <c r="M48" s="2">
        <v>882324601</v>
      </c>
      <c r="N48" s="2">
        <v>924765893</v>
      </c>
      <c r="O48" s="2">
        <v>1023262025</v>
      </c>
      <c r="P48" s="2">
        <v>1098281560</v>
      </c>
      <c r="Q48" s="2">
        <v>1193610641</v>
      </c>
      <c r="R48" s="2">
        <v>1298003951</v>
      </c>
      <c r="S48" s="2">
        <v>1416065009</v>
      </c>
      <c r="T48" s="2">
        <v>0</v>
      </c>
      <c r="U48" t="str">
        <f t="shared" si="3"/>
        <v>29011</v>
      </c>
      <c r="V48" s="2">
        <v>628414.29</v>
      </c>
    </row>
    <row r="49" spans="1:22" x14ac:dyDescent="0.25">
      <c r="A49" t="s">
        <v>395</v>
      </c>
      <c r="B49" t="s">
        <v>396</v>
      </c>
      <c r="C49" s="1"/>
      <c r="D49" s="5"/>
      <c r="E49" s="5"/>
      <c r="F49" s="5"/>
      <c r="G49" s="2"/>
      <c r="H49" s="2">
        <f>VLOOKUP(A49,VAL!$A$3:$F$298,3,FALSE)</f>
        <v>877000</v>
      </c>
      <c r="I49" s="2">
        <v>877000</v>
      </c>
      <c r="J49" s="2">
        <v>563711590</v>
      </c>
      <c r="K49" s="2">
        <v>612857358</v>
      </c>
      <c r="L49" s="2">
        <v>649170967</v>
      </c>
      <c r="M49" s="2">
        <v>705717830</v>
      </c>
      <c r="N49" s="2">
        <v>796750554</v>
      </c>
      <c r="O49" s="2">
        <v>903538163</v>
      </c>
      <c r="P49" s="2">
        <v>1000604767</v>
      </c>
      <c r="Q49" s="2">
        <v>1085839156</v>
      </c>
      <c r="R49" s="2">
        <v>1190421858</v>
      </c>
      <c r="S49" s="2">
        <v>1338813096</v>
      </c>
      <c r="T49" s="2">
        <v>0</v>
      </c>
      <c r="U49" t="str">
        <f t="shared" si="3"/>
        <v>29317</v>
      </c>
      <c r="V49" s="2">
        <v>509335</v>
      </c>
    </row>
    <row r="50" spans="1:22" x14ac:dyDescent="0.25">
      <c r="A50" t="s">
        <v>152</v>
      </c>
      <c r="B50" t="s">
        <v>153</v>
      </c>
      <c r="C50" s="1"/>
      <c r="D50" s="5"/>
      <c r="E50" s="5"/>
      <c r="F50" s="5"/>
      <c r="G50" s="2"/>
      <c r="H50" s="2">
        <f>VLOOKUP(A50,VAL!$A$3:$F$298,3,FALSE)</f>
        <v>820000</v>
      </c>
      <c r="I50" s="2">
        <v>820000</v>
      </c>
      <c r="J50" s="2">
        <v>185151719</v>
      </c>
      <c r="K50" s="2">
        <v>208681636</v>
      </c>
      <c r="L50" s="2">
        <v>222804265</v>
      </c>
      <c r="M50" s="2">
        <v>249660177</v>
      </c>
      <c r="N50" s="2">
        <v>262396747</v>
      </c>
      <c r="O50" s="2">
        <v>282480555</v>
      </c>
      <c r="P50" s="2">
        <v>298288470</v>
      </c>
      <c r="Q50" s="2">
        <v>323368146</v>
      </c>
      <c r="R50" s="2">
        <v>345887951</v>
      </c>
      <c r="S50" s="2">
        <v>363963190</v>
      </c>
      <c r="T50" s="2">
        <v>35314.620000000003</v>
      </c>
      <c r="U50" t="str">
        <f t="shared" si="3"/>
        <v>14099</v>
      </c>
      <c r="V50" s="2">
        <v>263911.65000000002</v>
      </c>
    </row>
    <row r="51" spans="1:22" x14ac:dyDescent="0.25">
      <c r="A51" t="s">
        <v>122</v>
      </c>
      <c r="B51" t="s">
        <v>123</v>
      </c>
      <c r="C51" s="1"/>
      <c r="D51" s="5"/>
      <c r="E51" s="5"/>
      <c r="F51" s="5"/>
      <c r="G51" s="2"/>
      <c r="H51" s="2">
        <f>VLOOKUP(A51,VAL!$A$3:$F$298,3,FALSE)</f>
        <v>505924</v>
      </c>
      <c r="I51" s="2">
        <v>505924</v>
      </c>
      <c r="J51" s="2">
        <v>218611713</v>
      </c>
      <c r="K51" s="2">
        <v>220973013</v>
      </c>
      <c r="L51" s="2">
        <v>227277014</v>
      </c>
      <c r="M51" s="2">
        <v>240174372</v>
      </c>
      <c r="N51" s="2">
        <v>237457690</v>
      </c>
      <c r="O51" s="2">
        <v>245819247</v>
      </c>
      <c r="P51" s="2">
        <v>249708366</v>
      </c>
      <c r="Q51" s="2">
        <v>262403692</v>
      </c>
      <c r="R51" s="2">
        <v>265686487</v>
      </c>
      <c r="S51" s="2">
        <v>268556445</v>
      </c>
      <c r="T51" s="2">
        <v>3210.36</v>
      </c>
      <c r="U51" t="str">
        <f t="shared" si="3"/>
        <v>13151</v>
      </c>
      <c r="V51" s="2">
        <v>173561.47</v>
      </c>
    </row>
    <row r="52" spans="1:22" x14ac:dyDescent="0.25">
      <c r="A52" t="s">
        <v>164</v>
      </c>
      <c r="B52" t="s">
        <v>165</v>
      </c>
      <c r="C52" s="1"/>
      <c r="D52" s="5"/>
      <c r="E52" s="5"/>
      <c r="F52" s="5"/>
      <c r="G52" s="2"/>
      <c r="H52" s="2">
        <f>VLOOKUP(A52,VAL!$A$3:$F$298,3,FALSE)</f>
        <v>2440000</v>
      </c>
      <c r="I52" s="2">
        <v>2440000</v>
      </c>
      <c r="J52" s="2">
        <v>2324275081.4699998</v>
      </c>
      <c r="K52" s="2">
        <v>2617230487</v>
      </c>
      <c r="L52" s="2">
        <v>2743804573</v>
      </c>
      <c r="M52" s="2">
        <v>2955731501</v>
      </c>
      <c r="N52" s="2">
        <v>3149456578</v>
      </c>
      <c r="O52" s="2">
        <v>3319609702</v>
      </c>
      <c r="P52" s="2">
        <v>3589404284</v>
      </c>
      <c r="Q52" s="2">
        <v>3934850588</v>
      </c>
      <c r="R52" s="2">
        <v>4252268231</v>
      </c>
      <c r="S52" s="2">
        <v>4457945918</v>
      </c>
      <c r="T52" s="2">
        <v>0</v>
      </c>
      <c r="U52" t="str">
        <f t="shared" si="3"/>
        <v>15204</v>
      </c>
      <c r="V52" s="2">
        <v>1156072</v>
      </c>
    </row>
    <row r="53" spans="1:22" x14ac:dyDescent="0.25">
      <c r="A53" t="s">
        <v>42</v>
      </c>
      <c r="B53" t="s">
        <v>43</v>
      </c>
      <c r="C53" s="1"/>
      <c r="D53" s="5"/>
      <c r="E53" s="5"/>
      <c r="F53" s="5"/>
      <c r="G53" s="2"/>
      <c r="H53" s="2">
        <f>VLOOKUP(A53,VAL!$A$3:$F$298,3,FALSE)</f>
        <v>520000</v>
      </c>
      <c r="I53" s="2">
        <v>522445.83</v>
      </c>
      <c r="J53" s="2">
        <v>348826932.5</v>
      </c>
      <c r="K53" s="2">
        <v>373153419</v>
      </c>
      <c r="L53" s="2">
        <v>405191517</v>
      </c>
      <c r="M53" s="2">
        <v>442408242</v>
      </c>
      <c r="N53" s="2">
        <v>479715237</v>
      </c>
      <c r="O53" s="2">
        <v>539602473</v>
      </c>
      <c r="P53" s="2">
        <v>590099632</v>
      </c>
      <c r="Q53" s="2">
        <v>649708093</v>
      </c>
      <c r="R53" s="2">
        <v>692676657</v>
      </c>
      <c r="S53" s="2">
        <v>722078886</v>
      </c>
      <c r="T53" s="2">
        <v>0</v>
      </c>
      <c r="U53" t="str">
        <f t="shared" si="3"/>
        <v>05313</v>
      </c>
      <c r="V53" s="2">
        <v>246376</v>
      </c>
    </row>
    <row r="54" spans="1:22" x14ac:dyDescent="0.25">
      <c r="A54" t="s">
        <v>289</v>
      </c>
      <c r="B54" t="s">
        <v>290</v>
      </c>
      <c r="C54" s="1"/>
      <c r="D54" s="5"/>
      <c r="E54" s="5"/>
      <c r="F54" s="5"/>
      <c r="G54" s="2"/>
      <c r="H54" s="2">
        <f>VLOOKUP(A54,VAL!$A$3:$F$298,3,FALSE)</f>
        <v>275000</v>
      </c>
      <c r="I54" s="2">
        <v>275000</v>
      </c>
      <c r="J54" s="2">
        <v>248936319</v>
      </c>
      <c r="K54" s="2">
        <v>265652478</v>
      </c>
      <c r="L54" s="2">
        <v>278259849</v>
      </c>
      <c r="M54" s="2">
        <v>296047914</v>
      </c>
      <c r="N54" s="2">
        <v>315279047</v>
      </c>
      <c r="O54" s="2">
        <v>332982989</v>
      </c>
      <c r="P54" s="2">
        <v>348277688</v>
      </c>
      <c r="Q54" s="2">
        <v>350981387</v>
      </c>
      <c r="R54" s="2">
        <v>369628792</v>
      </c>
      <c r="S54" s="2">
        <v>389233157</v>
      </c>
      <c r="T54" s="2">
        <v>0</v>
      </c>
      <c r="U54" t="str">
        <f t="shared" si="3"/>
        <v>22073</v>
      </c>
      <c r="V54" s="2">
        <v>110325.02</v>
      </c>
    </row>
    <row r="55" spans="1:22" x14ac:dyDescent="0.25">
      <c r="A55" t="s">
        <v>98</v>
      </c>
      <c r="B55" t="s">
        <v>99</v>
      </c>
      <c r="C55" s="1"/>
      <c r="D55" s="5"/>
      <c r="E55" s="5"/>
      <c r="F55" s="5"/>
      <c r="G55" s="2"/>
      <c r="H55" s="2">
        <f>VLOOKUP(A55,VAL!$A$3:$F$298,3,FALSE)</f>
        <v>185000</v>
      </c>
      <c r="I55" s="2">
        <v>185000</v>
      </c>
      <c r="J55" s="2">
        <v>121071472.49127273</v>
      </c>
      <c r="K55" s="2">
        <v>140228753</v>
      </c>
      <c r="L55" s="2">
        <v>127292316</v>
      </c>
      <c r="M55" s="2">
        <v>137260916</v>
      </c>
      <c r="N55" s="2">
        <v>137376480</v>
      </c>
      <c r="O55" s="2">
        <v>141441776</v>
      </c>
      <c r="P55" s="2">
        <v>142814646</v>
      </c>
      <c r="Q55" s="2">
        <v>151477190</v>
      </c>
      <c r="R55" s="2">
        <v>152118874</v>
      </c>
      <c r="S55" s="2">
        <v>152979729</v>
      </c>
      <c r="T55" s="2">
        <v>57717.67</v>
      </c>
      <c r="U55" t="str">
        <f t="shared" si="3"/>
        <v>10050</v>
      </c>
      <c r="V55" s="2">
        <v>92391</v>
      </c>
    </row>
    <row r="56" spans="1:22" x14ac:dyDescent="0.25">
      <c r="A56" t="s">
        <v>343</v>
      </c>
      <c r="B56" t="s">
        <v>344</v>
      </c>
      <c r="C56" s="1"/>
      <c r="D56" s="5"/>
      <c r="E56" s="5"/>
      <c r="F56" s="5"/>
      <c r="G56" s="2"/>
      <c r="H56" s="2">
        <f>VLOOKUP(A56,VAL!$A$3:$F$298,3,FALSE)</f>
        <v>425000</v>
      </c>
      <c r="I56" s="2">
        <v>425000</v>
      </c>
      <c r="J56" s="2">
        <v>323256414</v>
      </c>
      <c r="K56" s="2">
        <v>333301217</v>
      </c>
      <c r="L56" s="2">
        <v>315038243</v>
      </c>
      <c r="M56" s="2">
        <v>324448791</v>
      </c>
      <c r="N56" s="2">
        <v>325751533</v>
      </c>
      <c r="O56" s="2">
        <v>332348888</v>
      </c>
      <c r="P56" s="2">
        <v>332815230</v>
      </c>
      <c r="Q56" s="2">
        <v>336034763</v>
      </c>
      <c r="R56" s="2">
        <v>337743276</v>
      </c>
      <c r="S56" s="2">
        <v>354941698</v>
      </c>
      <c r="T56" s="2">
        <v>0</v>
      </c>
      <c r="U56" t="str">
        <f t="shared" si="3"/>
        <v>26059</v>
      </c>
      <c r="V56" s="2">
        <v>234531</v>
      </c>
    </row>
    <row r="57" spans="1:22" x14ac:dyDescent="0.25">
      <c r="A57" t="s">
        <v>225</v>
      </c>
      <c r="B57" t="s">
        <v>226</v>
      </c>
      <c r="C57" s="1"/>
      <c r="D57" s="5"/>
      <c r="E57" s="5"/>
      <c r="F57" s="5"/>
      <c r="G57" s="2"/>
      <c r="H57" s="2">
        <f>VLOOKUP(A57,VAL!$A$3:$F$298,3,FALSE)</f>
        <v>125000</v>
      </c>
      <c r="I57" s="2">
        <v>125000</v>
      </c>
      <c r="J57" s="2">
        <v>120427137.5</v>
      </c>
      <c r="K57" s="2">
        <v>151598795.5</v>
      </c>
      <c r="L57" s="2">
        <v>166091524</v>
      </c>
      <c r="M57" s="2">
        <v>180630820</v>
      </c>
      <c r="N57" s="2">
        <v>209644912</v>
      </c>
      <c r="O57" s="2">
        <v>242913956</v>
      </c>
      <c r="P57" s="2">
        <v>276492095</v>
      </c>
      <c r="Q57" s="2">
        <v>301459322</v>
      </c>
      <c r="R57" s="2">
        <v>341665837</v>
      </c>
      <c r="S57" s="2">
        <v>386516579</v>
      </c>
      <c r="T57" s="2">
        <v>0</v>
      </c>
      <c r="U57" t="str">
        <f t="shared" si="3"/>
        <v>19007</v>
      </c>
      <c r="V57" s="2">
        <v>40273</v>
      </c>
    </row>
    <row r="58" spans="1:22" x14ac:dyDescent="0.25">
      <c r="A58" t="s">
        <v>429</v>
      </c>
      <c r="B58" t="s">
        <v>430</v>
      </c>
      <c r="C58" s="1"/>
      <c r="D58" s="5"/>
      <c r="E58" s="5"/>
      <c r="F58" s="5"/>
      <c r="G58" s="2"/>
      <c r="H58" s="2">
        <f>VLOOKUP(A58,VAL!$A$3:$F$298,3,FALSE)</f>
        <v>520596</v>
      </c>
      <c r="I58" s="2">
        <v>520596</v>
      </c>
      <c r="J58" s="2">
        <v>415056583</v>
      </c>
      <c r="K58" s="2">
        <v>467935645</v>
      </c>
      <c r="L58" s="2">
        <v>489662998</v>
      </c>
      <c r="M58" s="2">
        <v>558542564</v>
      </c>
      <c r="N58" s="2">
        <v>586271793</v>
      </c>
      <c r="O58" s="2">
        <v>649088942</v>
      </c>
      <c r="P58" s="2">
        <v>703770936</v>
      </c>
      <c r="Q58" s="2">
        <v>757675331</v>
      </c>
      <c r="R58" s="2">
        <v>800734828</v>
      </c>
      <c r="S58" s="2">
        <v>852430133</v>
      </c>
      <c r="T58" s="2">
        <v>0</v>
      </c>
      <c r="U58" t="str">
        <f t="shared" si="3"/>
        <v>31330</v>
      </c>
      <c r="V58" s="2">
        <v>246658.38</v>
      </c>
    </row>
    <row r="59" spans="1:22" x14ac:dyDescent="0.25">
      <c r="A59" t="s">
        <v>297</v>
      </c>
      <c r="B59" t="s">
        <v>298</v>
      </c>
      <c r="C59" s="1"/>
      <c r="D59" s="5"/>
      <c r="E59" s="5"/>
      <c r="F59" s="5"/>
      <c r="G59" s="2"/>
      <c r="H59" s="2">
        <f>VLOOKUP(A59,VAL!$A$3:$F$298,3,FALSE)</f>
        <v>1109000</v>
      </c>
      <c r="I59" s="2">
        <v>1109000</v>
      </c>
      <c r="J59" s="2">
        <v>279329975</v>
      </c>
      <c r="K59" s="2">
        <v>290434639</v>
      </c>
      <c r="L59" s="2">
        <v>320264781</v>
      </c>
      <c r="M59" s="2">
        <v>343828868</v>
      </c>
      <c r="N59" s="2">
        <v>356224099</v>
      </c>
      <c r="O59" s="2">
        <v>378354810</v>
      </c>
      <c r="P59" s="2">
        <v>397524263</v>
      </c>
      <c r="Q59" s="2">
        <v>409760443</v>
      </c>
      <c r="R59" s="2">
        <v>437232695</v>
      </c>
      <c r="S59" s="2">
        <v>454279657</v>
      </c>
      <c r="T59" s="2">
        <v>117256.52</v>
      </c>
      <c r="U59" t="str">
        <f t="shared" si="3"/>
        <v>22207</v>
      </c>
      <c r="V59" s="2">
        <v>349664.4</v>
      </c>
    </row>
    <row r="60" spans="1:22" x14ac:dyDescent="0.25">
      <c r="A60" t="s">
        <v>68</v>
      </c>
      <c r="B60" t="s">
        <v>69</v>
      </c>
      <c r="C60" s="1"/>
      <c r="D60" s="5"/>
      <c r="E60" s="5"/>
      <c r="F60" s="5"/>
      <c r="G60" s="2"/>
      <c r="H60" s="2">
        <f>VLOOKUP(A60,VAL!$A$3:$F$298,3,FALSE)</f>
        <v>1460000</v>
      </c>
      <c r="I60" s="2">
        <v>1460000</v>
      </c>
      <c r="J60" s="2">
        <v>762193891</v>
      </c>
      <c r="K60" s="2">
        <v>756225942</v>
      </c>
      <c r="L60" s="2">
        <v>810223991</v>
      </c>
      <c r="M60" s="2">
        <v>769419553</v>
      </c>
      <c r="N60" s="2">
        <v>958929154</v>
      </c>
      <c r="O60" s="2">
        <v>1041814194</v>
      </c>
      <c r="P60" s="2">
        <v>1131883709</v>
      </c>
      <c r="Q60" s="2">
        <v>1231532145</v>
      </c>
      <c r="R60" s="2">
        <v>1358577487</v>
      </c>
      <c r="S60" s="2">
        <v>1462335389</v>
      </c>
      <c r="T60" s="2">
        <v>0</v>
      </c>
      <c r="U60" t="str">
        <f t="shared" si="3"/>
        <v>07002</v>
      </c>
      <c r="V60" s="2">
        <v>485714.09</v>
      </c>
    </row>
    <row r="61" spans="1:22" x14ac:dyDescent="0.25">
      <c r="A61" t="s">
        <v>459</v>
      </c>
      <c r="B61" t="s">
        <v>460</v>
      </c>
      <c r="C61" s="1"/>
      <c r="D61" s="5"/>
      <c r="E61" s="5"/>
      <c r="F61" s="5"/>
      <c r="G61" s="2"/>
      <c r="H61" s="2">
        <f>VLOOKUP(A61,VAL!$A$3:$F$298,3,FALSE)</f>
        <v>2000000</v>
      </c>
      <c r="I61" s="2">
        <v>2000000</v>
      </c>
      <c r="J61" s="2">
        <v>1068689825.4100001</v>
      </c>
      <c r="K61" s="2">
        <v>1162423559</v>
      </c>
      <c r="L61" s="2">
        <v>1290619498</v>
      </c>
      <c r="M61" s="2">
        <v>1468234355</v>
      </c>
      <c r="N61" s="2">
        <v>1558671811</v>
      </c>
      <c r="O61" s="2">
        <v>1686394073</v>
      </c>
      <c r="P61" s="2">
        <v>1781340846</v>
      </c>
      <c r="Q61" s="2">
        <v>1917355516</v>
      </c>
      <c r="R61" s="2">
        <v>2011336058</v>
      </c>
      <c r="S61" s="2">
        <v>2138643421</v>
      </c>
      <c r="T61" s="2">
        <v>575666.35</v>
      </c>
      <c r="U61" t="str">
        <f t="shared" si="3"/>
        <v>32414</v>
      </c>
      <c r="V61" s="2">
        <v>947600</v>
      </c>
    </row>
    <row r="62" spans="1:22" x14ac:dyDescent="0.25">
      <c r="A62" t="s">
        <v>359</v>
      </c>
      <c r="B62" t="s">
        <v>360</v>
      </c>
      <c r="C62" s="1"/>
      <c r="D62" s="5"/>
      <c r="E62" s="5"/>
      <c r="F62" s="5"/>
      <c r="G62" s="2"/>
      <c r="H62" s="2">
        <f>VLOOKUP(A62,VAL!$A$3:$F$298,3,FALSE)</f>
        <v>6650000</v>
      </c>
      <c r="I62" s="2">
        <v>6650000</v>
      </c>
      <c r="J62" s="2">
        <v>2152221441</v>
      </c>
      <c r="K62" s="2">
        <v>2311300760</v>
      </c>
      <c r="L62" s="2">
        <v>2510588894</v>
      </c>
      <c r="M62" s="2">
        <v>2970803528</v>
      </c>
      <c r="N62" s="2">
        <v>2959485489</v>
      </c>
      <c r="O62" s="2">
        <v>3122006334</v>
      </c>
      <c r="P62" s="2">
        <v>3225410340</v>
      </c>
      <c r="Q62" s="2">
        <v>3379363365</v>
      </c>
      <c r="R62" s="2">
        <v>3402048714</v>
      </c>
      <c r="S62" s="2">
        <v>3444155845</v>
      </c>
      <c r="T62" s="2">
        <v>0</v>
      </c>
      <c r="U62" t="str">
        <f t="shared" si="3"/>
        <v>27343</v>
      </c>
      <c r="V62" s="2">
        <v>2548378.36</v>
      </c>
    </row>
    <row r="63" spans="1:22" x14ac:dyDescent="0.25">
      <c r="A63" t="s">
        <v>505</v>
      </c>
      <c r="B63" t="s">
        <v>506</v>
      </c>
      <c r="C63" s="1"/>
      <c r="D63" s="5"/>
      <c r="E63" s="5"/>
      <c r="F63" s="5"/>
      <c r="G63" s="2"/>
      <c r="H63" s="2">
        <f>VLOOKUP(A63,VAL!$A$3:$F$298,3,FALSE)</f>
        <v>230730</v>
      </c>
      <c r="I63" s="2">
        <v>230730</v>
      </c>
      <c r="J63" s="2">
        <v>99447974</v>
      </c>
      <c r="K63" s="2">
        <v>98645811</v>
      </c>
      <c r="L63" s="2">
        <v>99352309</v>
      </c>
      <c r="M63" s="2">
        <v>103334958</v>
      </c>
      <c r="N63" s="2">
        <v>105281801</v>
      </c>
      <c r="O63" s="2">
        <v>105843618</v>
      </c>
      <c r="P63" s="2">
        <v>107433420</v>
      </c>
      <c r="Q63" s="2">
        <v>110875609</v>
      </c>
      <c r="R63" s="2">
        <v>113029372</v>
      </c>
      <c r="S63" s="2">
        <v>120703785</v>
      </c>
      <c r="T63" s="2">
        <v>0</v>
      </c>
      <c r="U63" t="str">
        <f t="shared" si="3"/>
        <v>36101</v>
      </c>
      <c r="V63" s="2">
        <v>34634.769999999997</v>
      </c>
    </row>
    <row r="64" spans="1:22" x14ac:dyDescent="0.25">
      <c r="A64" t="s">
        <v>453</v>
      </c>
      <c r="B64" t="s">
        <v>454</v>
      </c>
      <c r="C64" s="1"/>
      <c r="D64" s="5"/>
      <c r="E64" s="5"/>
      <c r="F64" s="5"/>
      <c r="G64" s="2"/>
      <c r="H64" s="2">
        <f>VLOOKUP(A64,VAL!$A$3:$F$298,3,FALSE)</f>
        <v>13000000</v>
      </c>
      <c r="I64" s="2">
        <v>5300000</v>
      </c>
      <c r="J64" s="2">
        <v>3348576806</v>
      </c>
      <c r="K64" s="2">
        <v>3635266665</v>
      </c>
      <c r="L64" s="2">
        <v>4116290634</v>
      </c>
      <c r="M64" s="2">
        <v>4725921056</v>
      </c>
      <c r="N64" s="2">
        <v>4910271265</v>
      </c>
      <c r="O64" s="2">
        <v>5210443762</v>
      </c>
      <c r="P64" s="2">
        <v>5509964987</v>
      </c>
      <c r="Q64" s="2">
        <v>5889794428</v>
      </c>
      <c r="R64" s="2">
        <v>5992898565</v>
      </c>
      <c r="S64" s="2">
        <v>6303795473</v>
      </c>
      <c r="T64" s="2">
        <v>58975.69</v>
      </c>
      <c r="U64" t="str">
        <f t="shared" si="3"/>
        <v>32361</v>
      </c>
      <c r="V64" s="2">
        <v>4712070.3499999996</v>
      </c>
    </row>
    <row r="65" spans="1:22" x14ac:dyDescent="0.25">
      <c r="A65" t="s">
        <v>565</v>
      </c>
      <c r="B65" t="s">
        <v>566</v>
      </c>
      <c r="C65" s="1"/>
      <c r="D65" s="5"/>
      <c r="E65" s="5"/>
      <c r="F65" s="5"/>
      <c r="G65" s="2"/>
      <c r="H65" s="2">
        <f>VLOOKUP(A65,VAL!$A$3:$F$298,3,FALSE)</f>
        <v>3462000</v>
      </c>
      <c r="I65" s="2">
        <v>2636505</v>
      </c>
      <c r="J65" s="2">
        <v>1685886499</v>
      </c>
      <c r="K65" s="2">
        <v>1840586220</v>
      </c>
      <c r="L65" s="2">
        <v>1957273146</v>
      </c>
      <c r="M65" s="2">
        <v>2246021875</v>
      </c>
      <c r="N65" s="2">
        <v>2374677440</v>
      </c>
      <c r="O65" s="2">
        <v>2567689108</v>
      </c>
      <c r="P65" s="2">
        <v>2764876129</v>
      </c>
      <c r="Q65" s="2">
        <v>3096054407</v>
      </c>
      <c r="R65" s="2">
        <v>3502570167</v>
      </c>
      <c r="S65" s="2">
        <v>3751644732</v>
      </c>
      <c r="T65" s="2">
        <v>629389.6</v>
      </c>
      <c r="U65" t="str">
        <f t="shared" si="3"/>
        <v>39090</v>
      </c>
      <c r="V65" s="2">
        <v>1774854.8</v>
      </c>
    </row>
    <row r="66" spans="1:22" x14ac:dyDescent="0.25">
      <c r="A66" t="s">
        <v>90</v>
      </c>
      <c r="B66" t="s">
        <v>91</v>
      </c>
      <c r="C66" s="1"/>
      <c r="D66" s="5"/>
      <c r="E66" s="5"/>
      <c r="F66" s="5"/>
      <c r="G66" s="2"/>
      <c r="H66" s="2">
        <f>VLOOKUP(A66,VAL!$A$3:$F$298,3,FALSE)</f>
        <v>9919034</v>
      </c>
      <c r="I66" s="2">
        <v>9919034</v>
      </c>
      <c r="J66" s="2">
        <v>4522061616</v>
      </c>
      <c r="K66" s="2">
        <v>4861221222</v>
      </c>
      <c r="L66" s="2">
        <v>5034780462</v>
      </c>
      <c r="M66" s="2">
        <v>5693007880</v>
      </c>
      <c r="N66" s="2">
        <v>6118729379</v>
      </c>
      <c r="O66" s="2">
        <v>6615344150</v>
      </c>
      <c r="P66" s="2">
        <v>7384043702</v>
      </c>
      <c r="Q66" s="2">
        <v>7916964442</v>
      </c>
      <c r="R66" s="2">
        <v>8796676383</v>
      </c>
      <c r="S66" s="2">
        <v>9469500183</v>
      </c>
      <c r="T66" s="2">
        <v>613758.07999999996</v>
      </c>
      <c r="U66" t="str">
        <f t="shared" si="3"/>
        <v>09206</v>
      </c>
      <c r="V66" s="2">
        <v>4985846.2</v>
      </c>
    </row>
    <row r="67" spans="1:22" x14ac:dyDescent="0.25">
      <c r="A67" t="s">
        <v>227</v>
      </c>
      <c r="B67" t="s">
        <v>228</v>
      </c>
      <c r="C67" s="1"/>
      <c r="D67" s="5"/>
      <c r="E67" s="5"/>
      <c r="F67" s="5"/>
      <c r="G67" s="2"/>
      <c r="H67" s="2">
        <f>VLOOKUP(A67,VAL!$A$3:$F$298,3,FALSE)</f>
        <v>495000</v>
      </c>
      <c r="I67" s="2">
        <v>269850</v>
      </c>
      <c r="J67" s="2">
        <v>583393285</v>
      </c>
      <c r="K67" s="2">
        <v>658522589</v>
      </c>
      <c r="L67" s="2">
        <v>730085107</v>
      </c>
      <c r="M67" s="2">
        <v>803132216</v>
      </c>
      <c r="N67" s="2">
        <v>919331223</v>
      </c>
      <c r="O67" s="2">
        <v>1059346372</v>
      </c>
      <c r="P67" s="2">
        <v>1192278221</v>
      </c>
      <c r="Q67" s="2">
        <v>1313423277</v>
      </c>
      <c r="R67" s="2">
        <v>1451942781</v>
      </c>
      <c r="S67" s="2">
        <v>1634923761</v>
      </c>
      <c r="T67" s="2">
        <v>0</v>
      </c>
      <c r="U67" t="str">
        <f t="shared" si="3"/>
        <v>19028</v>
      </c>
      <c r="V67" s="2">
        <v>115745.58</v>
      </c>
    </row>
    <row r="68" spans="1:22" x14ac:dyDescent="0.25">
      <c r="A68" t="s">
        <v>371</v>
      </c>
      <c r="B68" t="s">
        <v>372</v>
      </c>
      <c r="C68" s="1"/>
      <c r="D68" s="5"/>
      <c r="E68" s="5"/>
      <c r="F68" s="5"/>
      <c r="G68" s="2"/>
      <c r="H68" s="2">
        <f>VLOOKUP(A68,VAL!$A$3:$F$298,3,FALSE)</f>
        <v>3695438</v>
      </c>
      <c r="I68" s="2">
        <v>3695438</v>
      </c>
      <c r="J68" s="2">
        <v>1660188264</v>
      </c>
      <c r="K68" s="2">
        <v>1763841711.77</v>
      </c>
      <c r="L68" s="2">
        <v>1973790576</v>
      </c>
      <c r="M68" s="2">
        <v>2317081086</v>
      </c>
      <c r="N68" s="2">
        <v>2382728873</v>
      </c>
      <c r="O68" s="2">
        <v>2533333211</v>
      </c>
      <c r="P68" s="2">
        <v>2710082777</v>
      </c>
      <c r="Q68" s="2">
        <v>2837334555</v>
      </c>
      <c r="R68" s="2">
        <v>2941017396</v>
      </c>
      <c r="S68" s="2">
        <v>3016142313</v>
      </c>
      <c r="T68" s="2">
        <v>50656.79</v>
      </c>
      <c r="U68" t="str">
        <f t="shared" ref="U68:U131" si="4">A68</f>
        <v>27404</v>
      </c>
      <c r="V68" s="2">
        <v>2337954.94</v>
      </c>
    </row>
    <row r="69" spans="1:22" x14ac:dyDescent="0.25">
      <c r="A69" t="s">
        <v>413</v>
      </c>
      <c r="B69" t="s">
        <v>414</v>
      </c>
      <c r="C69" s="1"/>
      <c r="D69" s="5"/>
      <c r="E69" s="5"/>
      <c r="F69" s="5"/>
      <c r="G69" s="2"/>
      <c r="H69" s="2">
        <f>VLOOKUP(A69,VAL!$A$3:$F$298,3,FALSE)</f>
        <v>49000000</v>
      </c>
      <c r="I69" s="2">
        <v>49000000</v>
      </c>
      <c r="J69" s="2">
        <v>32006141575</v>
      </c>
      <c r="K69" s="2">
        <v>34842909268</v>
      </c>
      <c r="L69" s="2">
        <v>36803392447</v>
      </c>
      <c r="M69" s="2">
        <v>39964464657</v>
      </c>
      <c r="N69" s="2">
        <v>43216483261</v>
      </c>
      <c r="O69" s="2">
        <v>45173543952</v>
      </c>
      <c r="P69" s="2">
        <v>48350253833</v>
      </c>
      <c r="Q69" s="2">
        <v>51586835485</v>
      </c>
      <c r="R69" s="2">
        <v>53016695099</v>
      </c>
      <c r="S69" s="2">
        <v>55351555791</v>
      </c>
      <c r="T69" s="2">
        <v>0</v>
      </c>
      <c r="U69" t="str">
        <f t="shared" si="4"/>
        <v>31015</v>
      </c>
      <c r="V69" s="2">
        <v>25677444.120000001</v>
      </c>
    </row>
    <row r="70" spans="1:22" x14ac:dyDescent="0.25">
      <c r="A70" t="s">
        <v>231</v>
      </c>
      <c r="B70" t="s">
        <v>232</v>
      </c>
      <c r="C70" s="1"/>
      <c r="D70" s="5"/>
      <c r="E70" s="5"/>
      <c r="F70" s="5"/>
      <c r="G70" s="2"/>
      <c r="H70" s="2">
        <f>VLOOKUP(A70,VAL!$A$3:$F$298,3,FALSE)</f>
        <v>4512578</v>
      </c>
      <c r="I70" s="2">
        <v>4512578</v>
      </c>
      <c r="J70" s="2">
        <v>2710065332.8000002</v>
      </c>
      <c r="K70" s="2">
        <v>3150645820.8000002</v>
      </c>
      <c r="L70" s="2">
        <v>3376018732</v>
      </c>
      <c r="M70" s="2">
        <v>3701959097</v>
      </c>
      <c r="N70" s="2">
        <v>4360204568</v>
      </c>
      <c r="O70" s="2">
        <v>5074871986</v>
      </c>
      <c r="P70" s="2">
        <v>5659295462</v>
      </c>
      <c r="Q70" s="2">
        <v>6173542578</v>
      </c>
      <c r="R70" s="2">
        <v>6848965514</v>
      </c>
      <c r="S70" s="2">
        <v>7680952764</v>
      </c>
      <c r="T70" s="2">
        <v>59349.11</v>
      </c>
      <c r="U70" t="str">
        <f t="shared" si="4"/>
        <v>19401</v>
      </c>
      <c r="V70" s="2">
        <v>2246298.59</v>
      </c>
    </row>
    <row r="71" spans="1:22" x14ac:dyDescent="0.25">
      <c r="A71" t="s">
        <v>146</v>
      </c>
      <c r="B71" t="s">
        <v>147</v>
      </c>
      <c r="C71" s="1"/>
      <c r="D71" s="5"/>
      <c r="E71" s="5"/>
      <c r="F71" s="5"/>
      <c r="G71" s="2"/>
      <c r="H71" s="2">
        <f>VLOOKUP(A71,VAL!$A$3:$F$298,3,FALSE)</f>
        <v>2514435</v>
      </c>
      <c r="I71" s="2">
        <v>2514435</v>
      </c>
      <c r="J71" s="2">
        <v>883846079</v>
      </c>
      <c r="K71" s="2">
        <v>1012344651</v>
      </c>
      <c r="L71" s="2">
        <v>1046118671</v>
      </c>
      <c r="M71" s="2">
        <v>1210146247</v>
      </c>
      <c r="N71" s="2">
        <v>1241246324</v>
      </c>
      <c r="O71" s="2">
        <v>1324525063</v>
      </c>
      <c r="P71" s="2">
        <v>1412390994</v>
      </c>
      <c r="Q71" s="2">
        <v>1518429933</v>
      </c>
      <c r="R71" s="2">
        <v>1646293337</v>
      </c>
      <c r="S71" s="2">
        <v>1768145416</v>
      </c>
      <c r="T71" s="2">
        <v>226952.78</v>
      </c>
      <c r="U71" t="str">
        <f t="shared" si="4"/>
        <v>14068</v>
      </c>
      <c r="V71" s="2">
        <v>1239127.57</v>
      </c>
    </row>
    <row r="72" spans="1:22" x14ac:dyDescent="0.25">
      <c r="A72" t="s">
        <v>551</v>
      </c>
      <c r="B72" t="s">
        <v>552</v>
      </c>
      <c r="C72" s="1"/>
      <c r="D72" s="5"/>
      <c r="E72" s="5"/>
      <c r="F72" s="5"/>
      <c r="G72" s="2"/>
      <c r="H72" s="2">
        <f>VLOOKUP(A72,VAL!$A$3:$F$298,3,FALSE)</f>
        <v>370000</v>
      </c>
      <c r="I72" s="2">
        <v>370000</v>
      </c>
      <c r="J72" s="2">
        <v>118587191</v>
      </c>
      <c r="K72" s="2">
        <v>130866073</v>
      </c>
      <c r="L72" s="2">
        <v>136365041</v>
      </c>
      <c r="M72" s="2">
        <v>140361770</v>
      </c>
      <c r="N72" s="2">
        <v>144726892</v>
      </c>
      <c r="O72" s="2">
        <v>157545733</v>
      </c>
      <c r="P72" s="2">
        <v>163442970</v>
      </c>
      <c r="Q72" s="2">
        <v>174671527</v>
      </c>
      <c r="R72" s="2">
        <v>180871088</v>
      </c>
      <c r="S72" s="2">
        <v>190530270</v>
      </c>
      <c r="T72" s="2">
        <v>0</v>
      </c>
      <c r="U72" t="str">
        <f t="shared" si="4"/>
        <v>38308</v>
      </c>
      <c r="V72" s="2">
        <v>99409.82</v>
      </c>
    </row>
    <row r="73" spans="1:22" x14ac:dyDescent="0.25">
      <c r="A73" t="s">
        <v>30</v>
      </c>
      <c r="B73" t="s">
        <v>31</v>
      </c>
      <c r="C73" s="1"/>
      <c r="D73" s="5"/>
      <c r="E73" s="5"/>
      <c r="F73" s="5"/>
      <c r="G73" s="2"/>
      <c r="H73" s="2">
        <f>VLOOKUP(A73,VAL!$A$3:$F$298,3,FALSE)</f>
        <v>650000</v>
      </c>
      <c r="I73" s="2">
        <v>650000</v>
      </c>
      <c r="J73" s="2">
        <v>308664895</v>
      </c>
      <c r="K73" s="2">
        <v>336243911</v>
      </c>
      <c r="L73" s="2">
        <v>368806547</v>
      </c>
      <c r="M73" s="2">
        <v>405111484</v>
      </c>
      <c r="N73" s="2">
        <v>428853089</v>
      </c>
      <c r="O73" s="2">
        <v>462321819</v>
      </c>
      <c r="P73" s="2">
        <v>515432479</v>
      </c>
      <c r="Q73" s="2">
        <v>568049350</v>
      </c>
      <c r="R73" s="2">
        <v>610712975</v>
      </c>
      <c r="S73" s="2">
        <v>646066727</v>
      </c>
      <c r="T73" s="2">
        <v>0</v>
      </c>
      <c r="U73" t="str">
        <f t="shared" si="4"/>
        <v>04127</v>
      </c>
      <c r="V73" s="2">
        <v>229793</v>
      </c>
    </row>
    <row r="74" spans="1:22" x14ac:dyDescent="0.25">
      <c r="A74" t="s">
        <v>182</v>
      </c>
      <c r="B74" t="s">
        <v>183</v>
      </c>
      <c r="C74" s="1"/>
      <c r="D74" s="5"/>
      <c r="E74" s="5"/>
      <c r="F74" s="5"/>
      <c r="G74" s="2"/>
      <c r="H74" s="2">
        <f>VLOOKUP(A74,VAL!$A$3:$F$298,3,FALSE)</f>
        <v>6320160</v>
      </c>
      <c r="I74" s="2">
        <v>6320160</v>
      </c>
      <c r="J74" s="2">
        <v>4229018295</v>
      </c>
      <c r="K74" s="2">
        <v>4521849874</v>
      </c>
      <c r="L74" s="2">
        <v>4813649645</v>
      </c>
      <c r="M74" s="2">
        <v>5854585199</v>
      </c>
      <c r="N74" s="2">
        <v>5704366643</v>
      </c>
      <c r="O74" s="2">
        <v>6082224390</v>
      </c>
      <c r="P74" s="2">
        <v>6476419085</v>
      </c>
      <c r="Q74" s="2">
        <v>6921588253</v>
      </c>
      <c r="R74" s="2">
        <v>7165827178</v>
      </c>
      <c r="S74" s="2">
        <v>7576103503</v>
      </c>
      <c r="T74" s="2">
        <v>104439.92</v>
      </c>
      <c r="U74" t="str">
        <f t="shared" si="4"/>
        <v>17216</v>
      </c>
      <c r="V74" s="2">
        <v>3960215.13</v>
      </c>
    </row>
    <row r="75" spans="1:22" x14ac:dyDescent="0.25">
      <c r="A75" t="s">
        <v>130</v>
      </c>
      <c r="B75" t="s">
        <v>131</v>
      </c>
      <c r="C75" s="1"/>
      <c r="D75" s="5"/>
      <c r="E75" s="5"/>
      <c r="F75" s="5"/>
      <c r="G75" s="2"/>
      <c r="H75" s="2">
        <f>VLOOKUP(A75,VAL!$A$3:$F$298,3,FALSE)</f>
        <v>4006060</v>
      </c>
      <c r="I75" s="2">
        <v>4006060</v>
      </c>
      <c r="J75" s="2">
        <v>919520093</v>
      </c>
      <c r="K75" s="2">
        <v>944715521</v>
      </c>
      <c r="L75" s="2">
        <v>996730435</v>
      </c>
      <c r="M75" s="2">
        <v>1106364875</v>
      </c>
      <c r="N75" s="2">
        <v>1143909155</v>
      </c>
      <c r="O75" s="2">
        <v>1197064966</v>
      </c>
      <c r="P75" s="2">
        <v>1295016173</v>
      </c>
      <c r="Q75" s="2">
        <v>1407287666</v>
      </c>
      <c r="R75" s="2">
        <v>1511645983</v>
      </c>
      <c r="S75" s="2">
        <v>1617764960</v>
      </c>
      <c r="T75" s="2">
        <v>765070.59</v>
      </c>
      <c r="U75" t="str">
        <f t="shared" si="4"/>
        <v>13165</v>
      </c>
      <c r="V75" s="2">
        <v>802617.2</v>
      </c>
    </row>
    <row r="76" spans="1:22" x14ac:dyDescent="0.25">
      <c r="A76" t="s">
        <v>259</v>
      </c>
      <c r="B76" t="s">
        <v>260</v>
      </c>
      <c r="C76" s="1"/>
      <c r="D76" s="5"/>
      <c r="E76" s="5"/>
      <c r="F76" s="5"/>
      <c r="G76" s="2"/>
      <c r="H76" s="2">
        <f>VLOOKUP(A76,VAL!$A$3:$F$298,3,FALSE)</f>
        <v>190000</v>
      </c>
      <c r="I76" s="2">
        <v>190000</v>
      </c>
      <c r="J76" s="2">
        <v>161992396</v>
      </c>
      <c r="K76" s="2">
        <v>178164104.83000001</v>
      </c>
      <c r="L76" s="2">
        <v>182393235</v>
      </c>
      <c r="M76" s="2">
        <v>203129536</v>
      </c>
      <c r="N76" s="2">
        <v>201576939</v>
      </c>
      <c r="O76" s="2">
        <v>210377272</v>
      </c>
      <c r="P76" s="2">
        <v>214464222</v>
      </c>
      <c r="Q76" s="2">
        <v>221389160</v>
      </c>
      <c r="R76" s="2">
        <v>236177396</v>
      </c>
      <c r="S76" s="2">
        <v>248186263</v>
      </c>
      <c r="T76" s="2">
        <v>0</v>
      </c>
      <c r="U76" t="str">
        <f t="shared" si="4"/>
        <v>21036</v>
      </c>
      <c r="V76" s="2">
        <v>90022</v>
      </c>
    </row>
    <row r="77" spans="1:22" x14ac:dyDescent="0.25">
      <c r="A77" t="s">
        <v>407</v>
      </c>
      <c r="B77" t="s">
        <v>408</v>
      </c>
      <c r="C77" s="1"/>
      <c r="D77" s="5"/>
      <c r="E77" s="5"/>
      <c r="F77" s="5"/>
      <c r="G77" s="2"/>
      <c r="H77" s="2">
        <f>VLOOKUP(A77,VAL!$A$3:$F$298,3,FALSE)</f>
        <v>44220000</v>
      </c>
      <c r="I77" s="2">
        <v>34500000</v>
      </c>
      <c r="J77" s="2">
        <v>21843987570</v>
      </c>
      <c r="K77" s="2">
        <v>23717351274</v>
      </c>
      <c r="L77" s="2">
        <v>25009139029</v>
      </c>
      <c r="M77" s="2">
        <v>27539366092</v>
      </c>
      <c r="N77" s="2">
        <v>29157000906</v>
      </c>
      <c r="O77" s="2">
        <v>31704593280</v>
      </c>
      <c r="P77" s="2">
        <v>33831704474</v>
      </c>
      <c r="Q77" s="2">
        <v>36630440833</v>
      </c>
      <c r="R77" s="2">
        <v>38359643886</v>
      </c>
      <c r="S77" s="2">
        <v>39334553549</v>
      </c>
      <c r="T77" s="2">
        <v>0</v>
      </c>
      <c r="U77" t="str">
        <f t="shared" si="4"/>
        <v>31002</v>
      </c>
      <c r="V77" s="2">
        <v>23159344</v>
      </c>
    </row>
    <row r="78" spans="1:22" x14ac:dyDescent="0.25">
      <c r="A78" t="s">
        <v>60</v>
      </c>
      <c r="B78" t="s">
        <v>61</v>
      </c>
      <c r="C78" s="1"/>
      <c r="D78" s="5"/>
      <c r="E78" s="5"/>
      <c r="F78" s="5"/>
      <c r="G78" s="2"/>
      <c r="H78" s="2">
        <f>VLOOKUP(A78,VAL!$A$3:$F$298,3,FALSE)</f>
        <v>54097000</v>
      </c>
      <c r="I78" s="2">
        <v>28500000</v>
      </c>
      <c r="J78" s="2">
        <v>18119240260</v>
      </c>
      <c r="K78" s="2">
        <v>19439182220</v>
      </c>
      <c r="L78" s="2">
        <v>20527079747</v>
      </c>
      <c r="M78" s="2">
        <v>22759844084</v>
      </c>
      <c r="N78" s="2">
        <v>24549167341</v>
      </c>
      <c r="O78" s="2">
        <v>26269423507</v>
      </c>
      <c r="P78" s="2">
        <v>28267618437</v>
      </c>
      <c r="Q78" s="2">
        <v>29996687414</v>
      </c>
      <c r="R78" s="2">
        <v>30509148594</v>
      </c>
      <c r="S78" s="2">
        <v>31421248656</v>
      </c>
      <c r="T78" s="2">
        <v>2760083.89</v>
      </c>
      <c r="U78" t="str">
        <f t="shared" si="4"/>
        <v>06114</v>
      </c>
      <c r="V78" s="2">
        <v>16725140</v>
      </c>
    </row>
    <row r="79" spans="1:22" x14ac:dyDescent="0.25">
      <c r="A79" t="s">
        <v>477</v>
      </c>
      <c r="B79" t="s">
        <v>478</v>
      </c>
      <c r="C79" s="1"/>
      <c r="D79" s="5"/>
      <c r="E79" s="5"/>
      <c r="F79" s="5"/>
      <c r="G79" s="2"/>
      <c r="H79" s="2">
        <f>VLOOKUP(A79,VAL!$A$3:$F$298,3,FALSE)</f>
        <v>30000</v>
      </c>
      <c r="I79" s="2">
        <v>30000</v>
      </c>
      <c r="J79" s="2">
        <v>54164965.619999997</v>
      </c>
      <c r="K79" s="2">
        <v>61643624</v>
      </c>
      <c r="L79" s="2">
        <v>62293327</v>
      </c>
      <c r="M79" s="2">
        <v>64721772</v>
      </c>
      <c r="N79" s="2">
        <v>68670687</v>
      </c>
      <c r="O79" s="2">
        <v>71645125</v>
      </c>
      <c r="P79" s="2">
        <v>72316853</v>
      </c>
      <c r="Q79" s="2">
        <v>75183910</v>
      </c>
      <c r="R79" s="2">
        <v>79471849</v>
      </c>
      <c r="S79" s="2">
        <v>81693944</v>
      </c>
      <c r="T79" s="2">
        <v>0</v>
      </c>
      <c r="U79" t="str">
        <f t="shared" si="4"/>
        <v>33205</v>
      </c>
      <c r="V79" s="2">
        <v>14214</v>
      </c>
    </row>
    <row r="80" spans="1:22" x14ac:dyDescent="0.25">
      <c r="A80" t="s">
        <v>180</v>
      </c>
      <c r="B80" t="s">
        <v>181</v>
      </c>
      <c r="C80" s="1"/>
      <c r="D80" s="5"/>
      <c r="E80" s="5"/>
      <c r="F80" s="5"/>
      <c r="G80" s="2"/>
      <c r="H80" s="2">
        <f>VLOOKUP(A80,VAL!$A$3:$F$298,3,FALSE)</f>
        <v>33000000</v>
      </c>
      <c r="I80" s="2">
        <v>33000000</v>
      </c>
      <c r="J80" s="2">
        <v>16429576294</v>
      </c>
      <c r="K80" s="2">
        <v>17431395626</v>
      </c>
      <c r="L80" s="2">
        <v>18348545217</v>
      </c>
      <c r="M80" s="2">
        <v>20866206834</v>
      </c>
      <c r="N80" s="2">
        <v>21288023078</v>
      </c>
      <c r="O80" s="2">
        <v>23225996190</v>
      </c>
      <c r="P80" s="2">
        <v>24175136889</v>
      </c>
      <c r="Q80" s="2">
        <v>25338537006</v>
      </c>
      <c r="R80" s="2">
        <v>25929114560</v>
      </c>
      <c r="S80" s="2">
        <v>25910629369</v>
      </c>
      <c r="T80" s="2">
        <v>2273502.59</v>
      </c>
      <c r="U80" t="str">
        <f t="shared" si="4"/>
        <v>17210</v>
      </c>
      <c r="V80" s="2">
        <v>13455920</v>
      </c>
    </row>
    <row r="81" spans="1:22" x14ac:dyDescent="0.25">
      <c r="A81" t="s">
        <v>521</v>
      </c>
      <c r="B81" t="s">
        <v>522</v>
      </c>
      <c r="C81" s="1"/>
      <c r="D81" s="5"/>
      <c r="E81" s="5"/>
      <c r="F81" s="5"/>
      <c r="G81" s="2"/>
      <c r="H81" s="2">
        <f>VLOOKUP(A81,VAL!$A$3:$F$298,3,FALSE)</f>
        <v>15060000</v>
      </c>
      <c r="I81" s="2">
        <v>15060000</v>
      </c>
      <c r="J81" s="2">
        <v>4784705100</v>
      </c>
      <c r="K81" s="2">
        <v>5252610369</v>
      </c>
      <c r="L81" s="2">
        <v>5736870960</v>
      </c>
      <c r="M81" s="2">
        <v>6518187979</v>
      </c>
      <c r="N81" s="2">
        <v>7048181579</v>
      </c>
      <c r="O81" s="2">
        <v>7945786126</v>
      </c>
      <c r="P81" s="2">
        <v>8633807434</v>
      </c>
      <c r="Q81" s="2">
        <v>9753494716</v>
      </c>
      <c r="R81" s="2">
        <v>10747676702</v>
      </c>
      <c r="S81" s="2">
        <v>11808585826</v>
      </c>
      <c r="T81" s="2">
        <v>0</v>
      </c>
      <c r="U81" t="str">
        <f t="shared" si="4"/>
        <v>37502</v>
      </c>
      <c r="V81" s="2">
        <v>3919747.4</v>
      </c>
    </row>
    <row r="82" spans="1:22" x14ac:dyDescent="0.25">
      <c r="A82" t="s">
        <v>375</v>
      </c>
      <c r="B82" t="s">
        <v>376</v>
      </c>
      <c r="C82" s="1"/>
      <c r="D82" s="5"/>
      <c r="E82" s="5"/>
      <c r="F82" s="5"/>
      <c r="G82" s="2"/>
      <c r="H82" s="2">
        <f>VLOOKUP(A82,VAL!$A$3:$F$298,3,FALSE)</f>
        <v>9600000</v>
      </c>
      <c r="I82" s="2">
        <v>9600000</v>
      </c>
      <c r="J82" s="2">
        <v>3924007961</v>
      </c>
      <c r="K82" s="2">
        <v>4534629306</v>
      </c>
      <c r="L82" s="2">
        <v>4812788675</v>
      </c>
      <c r="M82" s="2">
        <v>5402395700</v>
      </c>
      <c r="N82" s="2">
        <v>5789832526</v>
      </c>
      <c r="O82" s="2">
        <v>6109571440</v>
      </c>
      <c r="P82" s="2">
        <v>6494209863</v>
      </c>
      <c r="Q82" s="2">
        <v>6790210999</v>
      </c>
      <c r="R82" s="2">
        <v>7006785895</v>
      </c>
      <c r="S82" s="2">
        <v>7068793264</v>
      </c>
      <c r="T82" s="2">
        <v>0</v>
      </c>
      <c r="U82" t="str">
        <f t="shared" si="4"/>
        <v>27417</v>
      </c>
      <c r="V82" s="2">
        <v>4643240</v>
      </c>
    </row>
    <row r="83" spans="1:22" x14ac:dyDescent="0.25">
      <c r="A83" t="s">
        <v>20</v>
      </c>
      <c r="B83" t="s">
        <v>21</v>
      </c>
      <c r="C83" s="1"/>
      <c r="D83" s="5"/>
      <c r="E83" s="5"/>
      <c r="F83" s="5"/>
      <c r="G83" s="2"/>
      <c r="H83" s="2">
        <f>VLOOKUP(A83,VAL!$A$3:$F$298,3,FALSE)</f>
        <v>1000000</v>
      </c>
      <c r="I83" s="2">
        <v>1000000</v>
      </c>
      <c r="J83" s="2">
        <v>526363002</v>
      </c>
      <c r="K83" s="2">
        <v>574141145</v>
      </c>
      <c r="L83" s="2">
        <v>589877305</v>
      </c>
      <c r="M83" s="2">
        <v>624461673</v>
      </c>
      <c r="N83" s="2">
        <v>652312477</v>
      </c>
      <c r="O83" s="2">
        <v>703423704</v>
      </c>
      <c r="P83" s="2">
        <v>742309172</v>
      </c>
      <c r="Q83" s="2">
        <v>793933480</v>
      </c>
      <c r="R83" s="2">
        <v>815341447</v>
      </c>
      <c r="S83" s="2">
        <v>859539497</v>
      </c>
      <c r="T83" s="2">
        <v>140362.9</v>
      </c>
      <c r="U83" t="str">
        <f t="shared" si="4"/>
        <v>03053</v>
      </c>
      <c r="V83" s="2">
        <v>533025</v>
      </c>
    </row>
    <row r="84" spans="1:22" x14ac:dyDescent="0.25">
      <c r="A84" t="s">
        <v>367</v>
      </c>
      <c r="B84" t="s">
        <v>368</v>
      </c>
      <c r="C84" s="1"/>
      <c r="D84" s="5"/>
      <c r="E84" s="5"/>
      <c r="F84" s="5"/>
      <c r="G84" s="2"/>
      <c r="H84" s="2">
        <f>VLOOKUP(A84,VAL!$A$3:$F$298,3,FALSE)</f>
        <v>19000000</v>
      </c>
      <c r="I84" s="2">
        <v>19000000</v>
      </c>
      <c r="J84" s="2">
        <v>4651414006</v>
      </c>
      <c r="K84" s="2">
        <v>5153858941</v>
      </c>
      <c r="L84" s="2">
        <v>5695037901</v>
      </c>
      <c r="M84" s="2">
        <v>6690518093</v>
      </c>
      <c r="N84" s="2">
        <v>7279755115</v>
      </c>
      <c r="O84" s="2">
        <v>7927080557</v>
      </c>
      <c r="P84" s="2">
        <v>8447941854</v>
      </c>
      <c r="Q84" s="2">
        <v>9046929396</v>
      </c>
      <c r="R84" s="2">
        <v>9311519411</v>
      </c>
      <c r="S84" s="2">
        <v>9665090597</v>
      </c>
      <c r="T84" s="2">
        <v>1104904.76</v>
      </c>
      <c r="U84" t="str">
        <f t="shared" si="4"/>
        <v>27402</v>
      </c>
      <c r="V84" s="2">
        <v>6745772.3899999997</v>
      </c>
    </row>
    <row r="85" spans="1:22" x14ac:dyDescent="0.25">
      <c r="A85" t="s">
        <v>449</v>
      </c>
      <c r="B85" t="s">
        <v>450</v>
      </c>
      <c r="C85" s="1"/>
      <c r="D85" s="5"/>
      <c r="E85" s="5"/>
      <c r="F85" s="5"/>
      <c r="G85" s="2"/>
      <c r="H85" s="2">
        <f>VLOOKUP(A85,VAL!$A$3:$F$298,3,FALSE)</f>
        <v>997304</v>
      </c>
      <c r="I85" s="2">
        <v>997304</v>
      </c>
      <c r="J85" s="2">
        <v>665560714</v>
      </c>
      <c r="K85" s="2">
        <v>721722793</v>
      </c>
      <c r="L85" s="2">
        <v>802778991</v>
      </c>
      <c r="M85" s="2">
        <v>905099058</v>
      </c>
      <c r="N85" s="2">
        <v>969782294</v>
      </c>
      <c r="O85" s="2">
        <v>1022418123</v>
      </c>
      <c r="P85" s="2">
        <v>1073691421</v>
      </c>
      <c r="Q85" s="2">
        <v>1125071010</v>
      </c>
      <c r="R85" s="2">
        <v>1141693172</v>
      </c>
      <c r="S85" s="2">
        <v>1176408599</v>
      </c>
      <c r="T85" s="2">
        <v>73709.61</v>
      </c>
      <c r="U85" t="str">
        <f t="shared" si="4"/>
        <v>32358</v>
      </c>
      <c r="V85" s="2">
        <v>571752.46</v>
      </c>
    </row>
    <row r="86" spans="1:22" x14ac:dyDescent="0.25">
      <c r="A86" t="s">
        <v>545</v>
      </c>
      <c r="B86" t="s">
        <v>546</v>
      </c>
      <c r="C86" s="1"/>
      <c r="D86" s="5"/>
      <c r="E86" s="5"/>
      <c r="F86" s="5"/>
      <c r="G86" s="2"/>
      <c r="H86" s="2">
        <f>VLOOKUP(A86,VAL!$A$3:$F$298,3,FALSE)</f>
        <v>165000</v>
      </c>
      <c r="I86" s="2">
        <v>165000</v>
      </c>
      <c r="J86" s="2">
        <v>87617824</v>
      </c>
      <c r="K86" s="2">
        <v>87661475</v>
      </c>
      <c r="L86" s="2">
        <v>88684653</v>
      </c>
      <c r="M86" s="2">
        <v>91295468</v>
      </c>
      <c r="N86" s="2">
        <v>89866396</v>
      </c>
      <c r="O86" s="2">
        <v>89044436</v>
      </c>
      <c r="P86" s="2">
        <v>90396456</v>
      </c>
      <c r="Q86" s="2">
        <v>94298245</v>
      </c>
      <c r="R86" s="2">
        <v>94726597</v>
      </c>
      <c r="S86" s="2">
        <v>93701932</v>
      </c>
      <c r="T86" s="2">
        <v>18353.98</v>
      </c>
      <c r="U86" t="str">
        <f t="shared" si="4"/>
        <v>38302</v>
      </c>
      <c r="V86" s="2">
        <v>83407.75</v>
      </c>
    </row>
    <row r="87" spans="1:22" x14ac:dyDescent="0.25">
      <c r="A87" t="s">
        <v>245</v>
      </c>
      <c r="B87" t="s">
        <v>246</v>
      </c>
      <c r="C87" s="1"/>
      <c r="D87" s="5"/>
      <c r="E87" s="5"/>
      <c r="F87" s="5"/>
      <c r="G87" s="2"/>
      <c r="H87" s="2">
        <f>VLOOKUP(A87,VAL!$A$3:$F$298,3,FALSE)</f>
        <v>110000</v>
      </c>
      <c r="I87" s="2">
        <v>110000</v>
      </c>
      <c r="J87" s="2">
        <v>54363054.269999996</v>
      </c>
      <c r="K87" s="2">
        <v>51626698</v>
      </c>
      <c r="L87" s="2">
        <v>58099181</v>
      </c>
      <c r="M87" s="2">
        <v>68184091</v>
      </c>
      <c r="N87" s="2">
        <v>63187466</v>
      </c>
      <c r="O87" s="2">
        <v>64153662</v>
      </c>
      <c r="P87" s="2">
        <v>66302571</v>
      </c>
      <c r="Q87" s="2">
        <v>68574153</v>
      </c>
      <c r="R87" s="2">
        <v>70116300</v>
      </c>
      <c r="S87" s="2">
        <v>71245785</v>
      </c>
      <c r="T87" s="2">
        <v>5199.71</v>
      </c>
      <c r="U87" t="str">
        <f t="shared" si="4"/>
        <v>20401</v>
      </c>
      <c r="V87" s="2">
        <v>52118</v>
      </c>
    </row>
    <row r="88" spans="1:22" x14ac:dyDescent="0.25">
      <c r="A88" t="s">
        <v>251</v>
      </c>
      <c r="B88" t="s">
        <v>252</v>
      </c>
      <c r="C88" s="1"/>
      <c r="D88" s="5"/>
      <c r="E88" s="5"/>
      <c r="F88" s="5"/>
      <c r="G88" s="2"/>
      <c r="H88" s="2">
        <f>VLOOKUP(A88,VAL!$A$3:$F$298,3,FALSE)</f>
        <v>1943620</v>
      </c>
      <c r="I88" s="2">
        <v>1943620</v>
      </c>
      <c r="J88" s="2">
        <v>1119740084.5599999</v>
      </c>
      <c r="K88" s="2">
        <v>1097522911</v>
      </c>
      <c r="L88" s="2">
        <v>1131786742</v>
      </c>
      <c r="M88" s="2">
        <v>1187624559</v>
      </c>
      <c r="N88" s="2">
        <v>1169496260</v>
      </c>
      <c r="O88" s="2">
        <v>1185852395</v>
      </c>
      <c r="P88" s="2">
        <v>1175544513</v>
      </c>
      <c r="Q88" s="2">
        <v>1190353232</v>
      </c>
      <c r="R88" s="2">
        <v>1183719947</v>
      </c>
      <c r="S88" s="2">
        <v>1187392460</v>
      </c>
      <c r="T88" s="2">
        <v>0</v>
      </c>
      <c r="U88" t="str">
        <f t="shared" si="4"/>
        <v>20404</v>
      </c>
      <c r="V88" s="2">
        <v>1092001.6399999999</v>
      </c>
    </row>
    <row r="89" spans="1:22" x14ac:dyDescent="0.25">
      <c r="A89" t="s">
        <v>134</v>
      </c>
      <c r="B89" t="s">
        <v>135</v>
      </c>
      <c r="C89" s="1"/>
      <c r="D89" s="5"/>
      <c r="E89" s="5"/>
      <c r="F89" s="5"/>
      <c r="G89" s="2"/>
      <c r="H89" s="2">
        <f>VLOOKUP(A89,VAL!$A$3:$F$298,3,FALSE)</f>
        <v>1130000</v>
      </c>
      <c r="I89" s="2">
        <v>1130000</v>
      </c>
      <c r="J89" s="2">
        <v>287501410</v>
      </c>
      <c r="K89" s="2">
        <v>293710516</v>
      </c>
      <c r="L89" s="2">
        <v>307781323</v>
      </c>
      <c r="M89" s="2">
        <v>335543725</v>
      </c>
      <c r="N89" s="2">
        <v>338840277</v>
      </c>
      <c r="O89" s="2">
        <v>355444931</v>
      </c>
      <c r="P89" s="2">
        <v>365375486</v>
      </c>
      <c r="Q89" s="2">
        <v>386062207</v>
      </c>
      <c r="R89" s="2">
        <v>405301696</v>
      </c>
      <c r="S89" s="2">
        <v>431892252</v>
      </c>
      <c r="T89" s="2">
        <v>180069.1</v>
      </c>
      <c r="U89" t="str">
        <f t="shared" si="4"/>
        <v>13301</v>
      </c>
      <c r="V89" s="2">
        <v>364566.98</v>
      </c>
    </row>
    <row r="90" spans="1:22" x14ac:dyDescent="0.25">
      <c r="A90" t="s">
        <v>571</v>
      </c>
      <c r="B90" t="s">
        <v>572</v>
      </c>
      <c r="C90" s="1"/>
      <c r="D90" s="5"/>
      <c r="E90" s="5"/>
      <c r="F90" s="5"/>
      <c r="G90" s="2"/>
      <c r="H90" s="2">
        <f>VLOOKUP(A90,VAL!$A$3:$F$298,3,FALSE)</f>
        <v>1660000</v>
      </c>
      <c r="I90" s="2">
        <v>1500000</v>
      </c>
      <c r="J90" s="2">
        <v>903199848</v>
      </c>
      <c r="K90" s="2">
        <v>970856846</v>
      </c>
      <c r="L90" s="2">
        <v>1009533808</v>
      </c>
      <c r="M90" s="2">
        <v>1118946521</v>
      </c>
      <c r="N90" s="2">
        <v>1178682721</v>
      </c>
      <c r="O90" s="2">
        <v>1254007489</v>
      </c>
      <c r="P90" s="2">
        <v>1319393851</v>
      </c>
      <c r="Q90" s="2">
        <v>1446078186</v>
      </c>
      <c r="R90" s="2">
        <v>1562832736</v>
      </c>
      <c r="S90" s="2">
        <v>1653392642</v>
      </c>
      <c r="T90" s="2">
        <v>1190177.53</v>
      </c>
      <c r="U90" t="str">
        <f t="shared" si="4"/>
        <v>39200</v>
      </c>
      <c r="V90" s="2">
        <v>852840</v>
      </c>
    </row>
    <row r="91" spans="1:22" x14ac:dyDescent="0.25">
      <c r="A91" t="s">
        <v>579</v>
      </c>
      <c r="B91" t="s">
        <v>580</v>
      </c>
      <c r="C91" s="1"/>
      <c r="D91" s="5"/>
      <c r="E91" s="5"/>
      <c r="F91" s="5"/>
      <c r="G91" s="2"/>
      <c r="H91" s="2">
        <f>VLOOKUP(A91,VAL!$A$3:$F$298,3,FALSE)</f>
        <v>626000</v>
      </c>
      <c r="I91" s="2">
        <v>626000</v>
      </c>
      <c r="J91" s="2">
        <v>353044154</v>
      </c>
      <c r="K91" s="2">
        <v>382508348</v>
      </c>
      <c r="L91" s="2">
        <v>407852202</v>
      </c>
      <c r="M91" s="2">
        <v>443898719</v>
      </c>
      <c r="N91" s="2">
        <v>493962210</v>
      </c>
      <c r="O91" s="2">
        <v>523182385</v>
      </c>
      <c r="P91" s="2">
        <v>563524117</v>
      </c>
      <c r="Q91" s="2">
        <v>612286480</v>
      </c>
      <c r="R91" s="2">
        <v>687357718</v>
      </c>
      <c r="S91" s="2">
        <v>726936100</v>
      </c>
      <c r="T91" s="2">
        <v>480162.93</v>
      </c>
      <c r="U91" t="str">
        <f t="shared" si="4"/>
        <v>39204</v>
      </c>
      <c r="V91" s="2">
        <v>296598.8</v>
      </c>
    </row>
    <row r="92" spans="1:22" x14ac:dyDescent="0.25">
      <c r="A92" t="s">
        <v>431</v>
      </c>
      <c r="B92" t="s">
        <v>432</v>
      </c>
      <c r="C92" s="1"/>
      <c r="D92" s="5"/>
      <c r="E92" s="5"/>
      <c r="F92" s="5"/>
      <c r="G92" s="2"/>
      <c r="H92" s="2">
        <f>VLOOKUP(A92,VAL!$A$3:$F$298,3,FALSE)</f>
        <v>4449366</v>
      </c>
      <c r="I92" s="2">
        <v>4449366</v>
      </c>
      <c r="J92" s="2">
        <v>1919742014</v>
      </c>
      <c r="K92" s="2">
        <v>2126200941</v>
      </c>
      <c r="L92" s="2">
        <v>2340957598</v>
      </c>
      <c r="M92" s="2">
        <v>2712575861</v>
      </c>
      <c r="N92" s="2">
        <v>2868175581</v>
      </c>
      <c r="O92" s="2">
        <v>3148510791</v>
      </c>
      <c r="P92" s="2">
        <v>3412150027</v>
      </c>
      <c r="Q92" s="2">
        <v>3646959475</v>
      </c>
      <c r="R92" s="2">
        <v>3843774283</v>
      </c>
      <c r="S92" s="2">
        <v>4145861032</v>
      </c>
      <c r="T92" s="2">
        <v>0</v>
      </c>
      <c r="U92" t="str">
        <f t="shared" si="4"/>
        <v>31332</v>
      </c>
      <c r="V92" s="2">
        <v>2108109.61</v>
      </c>
    </row>
    <row r="93" spans="1:22" x14ac:dyDescent="0.25">
      <c r="A93" t="s">
        <v>301</v>
      </c>
      <c r="B93" t="s">
        <v>302</v>
      </c>
      <c r="C93" s="1"/>
      <c r="D93" s="5"/>
      <c r="E93" s="5"/>
      <c r="F93" s="5"/>
      <c r="G93" s="2"/>
      <c r="H93" s="2">
        <f>VLOOKUP(A93,VAL!$A$3:$F$298,3,FALSE)</f>
        <v>736752</v>
      </c>
      <c r="I93" s="2">
        <v>736752</v>
      </c>
      <c r="J93" s="2">
        <v>817307507.5</v>
      </c>
      <c r="K93" s="2">
        <v>845227829</v>
      </c>
      <c r="L93" s="2">
        <v>949266609</v>
      </c>
      <c r="M93" s="2">
        <v>1107864440</v>
      </c>
      <c r="N93" s="2">
        <v>1137983146</v>
      </c>
      <c r="O93" s="2">
        <v>1274156465</v>
      </c>
      <c r="P93" s="2">
        <v>1426376660</v>
      </c>
      <c r="Q93" s="2">
        <v>1561227502</v>
      </c>
      <c r="R93" s="2">
        <v>1692891146</v>
      </c>
      <c r="S93" s="2">
        <v>1895491503</v>
      </c>
      <c r="T93" s="2">
        <v>0</v>
      </c>
      <c r="U93" t="str">
        <f t="shared" si="4"/>
        <v>23054</v>
      </c>
      <c r="V93" s="2">
        <v>330945.98</v>
      </c>
    </row>
    <row r="94" spans="1:22" x14ac:dyDescent="0.25">
      <c r="A94" t="s">
        <v>439</v>
      </c>
      <c r="B94" t="s">
        <v>440</v>
      </c>
      <c r="C94" s="1"/>
      <c r="D94" s="5"/>
      <c r="E94" s="5"/>
      <c r="F94" s="5"/>
      <c r="G94" s="2"/>
      <c r="H94" s="2">
        <f>VLOOKUP(A94,VAL!$A$3:$F$298,3,FALSE)</f>
        <v>185000</v>
      </c>
      <c r="I94" s="2">
        <v>185000</v>
      </c>
      <c r="J94" s="2">
        <v>128572769</v>
      </c>
      <c r="K94" s="2">
        <v>140493395</v>
      </c>
      <c r="L94" s="2">
        <v>153493439</v>
      </c>
      <c r="M94" s="2">
        <v>180832300</v>
      </c>
      <c r="N94" s="2">
        <v>184249323</v>
      </c>
      <c r="O94" s="2">
        <v>199024224</v>
      </c>
      <c r="P94" s="2">
        <v>211065361</v>
      </c>
      <c r="Q94" s="2">
        <v>222831522</v>
      </c>
      <c r="R94" s="2">
        <v>226621890</v>
      </c>
      <c r="S94" s="2">
        <v>235196648</v>
      </c>
      <c r="T94" s="2">
        <v>0</v>
      </c>
      <c r="U94" t="str">
        <f t="shared" si="4"/>
        <v>32312</v>
      </c>
      <c r="V94" s="2">
        <v>98113.33</v>
      </c>
    </row>
    <row r="95" spans="1:22" x14ac:dyDescent="0.25">
      <c r="A95" t="s">
        <v>56</v>
      </c>
      <c r="B95" t="s">
        <v>57</v>
      </c>
      <c r="C95" s="1"/>
      <c r="D95" s="5"/>
      <c r="E95" s="5"/>
      <c r="F95" s="5"/>
      <c r="G95" s="2"/>
      <c r="H95" s="2">
        <f>VLOOKUP(A95,VAL!$A$3:$F$298,3,FALSE)</f>
        <v>550000</v>
      </c>
      <c r="I95" s="2">
        <v>550000</v>
      </c>
      <c r="J95" s="2">
        <v>191775233</v>
      </c>
      <c r="K95" s="2">
        <v>197059300</v>
      </c>
      <c r="L95" s="2">
        <v>204800164</v>
      </c>
      <c r="M95" s="2">
        <v>204979905</v>
      </c>
      <c r="N95" s="2">
        <v>230358249</v>
      </c>
      <c r="O95" s="2">
        <v>243550992</v>
      </c>
      <c r="P95" s="2">
        <v>250583230</v>
      </c>
      <c r="Q95" s="2">
        <v>256931052</v>
      </c>
      <c r="R95" s="2">
        <v>259369828</v>
      </c>
      <c r="S95" s="2">
        <v>261441753</v>
      </c>
      <c r="T95" s="2">
        <v>6538.54</v>
      </c>
      <c r="U95" t="str">
        <f t="shared" si="4"/>
        <v>06103</v>
      </c>
      <c r="V95" s="2">
        <v>167365.59</v>
      </c>
    </row>
    <row r="96" spans="1:22" x14ac:dyDescent="0.25">
      <c r="A96" t="s">
        <v>497</v>
      </c>
      <c r="B96" t="s">
        <v>498</v>
      </c>
      <c r="C96" s="1"/>
      <c r="D96" s="5"/>
      <c r="E96" s="5"/>
      <c r="F96" s="5"/>
      <c r="G96" s="2"/>
      <c r="H96" s="2">
        <f>VLOOKUP(A96,VAL!$A$3:$F$298,3,FALSE)</f>
        <v>2267000</v>
      </c>
      <c r="I96" s="2">
        <v>2267000</v>
      </c>
      <c r="J96" s="2">
        <v>1150276891</v>
      </c>
      <c r="K96" s="2">
        <v>1264755558</v>
      </c>
      <c r="L96" s="2">
        <v>1355063424</v>
      </c>
      <c r="M96" s="2">
        <v>1612124648</v>
      </c>
      <c r="N96" s="2">
        <v>1576181354</v>
      </c>
      <c r="O96" s="2">
        <v>1735081954</v>
      </c>
      <c r="P96" s="2">
        <v>1841123419</v>
      </c>
      <c r="Q96" s="2">
        <v>2011598436</v>
      </c>
      <c r="R96" s="2">
        <v>2217093689</v>
      </c>
      <c r="S96" s="2">
        <v>2375374433</v>
      </c>
      <c r="T96" s="2">
        <v>0</v>
      </c>
      <c r="U96" t="str">
        <f t="shared" si="4"/>
        <v>34324</v>
      </c>
      <c r="V96" s="2">
        <v>1040228.52</v>
      </c>
    </row>
    <row r="97" spans="1:22" x14ac:dyDescent="0.25">
      <c r="A97" t="s">
        <v>295</v>
      </c>
      <c r="B97" t="s">
        <v>296</v>
      </c>
      <c r="C97" s="1"/>
      <c r="D97" s="5"/>
      <c r="E97" s="5"/>
      <c r="F97" s="5"/>
      <c r="G97" s="2"/>
      <c r="H97" s="2">
        <f>VLOOKUP(A97,VAL!$A$3:$F$298,3,FALSE)</f>
        <v>270000</v>
      </c>
      <c r="I97" s="2">
        <v>270000</v>
      </c>
      <c r="J97" s="2">
        <v>149363730</v>
      </c>
      <c r="K97" s="2">
        <v>157076074</v>
      </c>
      <c r="L97" s="2">
        <v>158157017</v>
      </c>
      <c r="M97" s="2">
        <v>166592877</v>
      </c>
      <c r="N97" s="2">
        <v>173474247</v>
      </c>
      <c r="O97" s="2">
        <v>179239401</v>
      </c>
      <c r="P97" s="2">
        <v>190422778</v>
      </c>
      <c r="Q97" s="2">
        <v>198507116</v>
      </c>
      <c r="R97" s="2">
        <v>205379252</v>
      </c>
      <c r="S97" s="2">
        <v>210209559</v>
      </c>
      <c r="T97" s="2">
        <v>0</v>
      </c>
      <c r="U97" t="str">
        <f t="shared" si="4"/>
        <v>22204</v>
      </c>
      <c r="V97" s="2">
        <v>153985</v>
      </c>
    </row>
    <row r="98" spans="1:22" x14ac:dyDescent="0.25">
      <c r="A98" t="s">
        <v>577</v>
      </c>
      <c r="B98" t="s">
        <v>578</v>
      </c>
      <c r="C98" s="1"/>
      <c r="D98" s="5"/>
      <c r="E98" s="5"/>
      <c r="F98" s="5"/>
      <c r="G98" s="2"/>
      <c r="H98" s="2">
        <f>VLOOKUP(A98,VAL!$A$3:$F$298,3,FALSE)</f>
        <v>1400000</v>
      </c>
      <c r="I98" s="2">
        <v>1400000</v>
      </c>
      <c r="J98" s="2">
        <v>544691156</v>
      </c>
      <c r="K98" s="2">
        <v>588609646</v>
      </c>
      <c r="L98" s="2">
        <v>654992114</v>
      </c>
      <c r="M98" s="2">
        <v>706414944</v>
      </c>
      <c r="N98" s="2">
        <v>761016163</v>
      </c>
      <c r="O98" s="2">
        <v>826457421</v>
      </c>
      <c r="P98" s="2">
        <v>919121031</v>
      </c>
      <c r="Q98" s="2">
        <v>1001762300</v>
      </c>
      <c r="R98" s="2">
        <v>1111191759</v>
      </c>
      <c r="S98" s="2">
        <v>1161989576</v>
      </c>
      <c r="T98" s="2">
        <v>219028.57</v>
      </c>
      <c r="U98" t="str">
        <f t="shared" si="4"/>
        <v>39203</v>
      </c>
      <c r="V98" s="2">
        <v>568560</v>
      </c>
    </row>
    <row r="99" spans="1:22" x14ac:dyDescent="0.25">
      <c r="A99" t="s">
        <v>186</v>
      </c>
      <c r="B99" t="s">
        <v>187</v>
      </c>
      <c r="C99" s="1"/>
      <c r="D99" s="5"/>
      <c r="E99" s="5"/>
      <c r="F99" s="5"/>
      <c r="G99" s="2"/>
      <c r="H99" s="2">
        <f>VLOOKUP(A99,VAL!$A$3:$F$298,3,FALSE)</f>
        <v>47329540</v>
      </c>
      <c r="I99" s="2">
        <v>47329540</v>
      </c>
      <c r="J99" s="2">
        <v>21291686331</v>
      </c>
      <c r="K99" s="2">
        <v>22734865136</v>
      </c>
      <c r="L99" s="2">
        <v>23597657991</v>
      </c>
      <c r="M99" s="2">
        <v>25088048600</v>
      </c>
      <c r="N99" s="2">
        <v>28168015968</v>
      </c>
      <c r="O99" s="2">
        <v>29719459216</v>
      </c>
      <c r="P99" s="2">
        <v>30281421621</v>
      </c>
      <c r="Q99" s="2">
        <v>31931844201</v>
      </c>
      <c r="R99" s="2">
        <v>32897548554</v>
      </c>
      <c r="S99" s="2">
        <v>33268294306</v>
      </c>
      <c r="T99" s="2">
        <v>0</v>
      </c>
      <c r="U99" t="str">
        <f t="shared" si="4"/>
        <v>17401</v>
      </c>
      <c r="V99" s="2">
        <v>22840366.48</v>
      </c>
    </row>
    <row r="100" spans="1:22" x14ac:dyDescent="0.25">
      <c r="A100" t="s">
        <v>52</v>
      </c>
      <c r="B100" t="s">
        <v>53</v>
      </c>
      <c r="C100" s="1"/>
      <c r="D100" s="5"/>
      <c r="E100" s="5"/>
      <c r="F100" s="5"/>
      <c r="G100" s="2"/>
      <c r="H100" s="2">
        <f>VLOOKUP(A100,VAL!$A$3:$F$298,3,FALSE)</f>
        <v>4997000</v>
      </c>
      <c r="I100" s="2">
        <v>2400000</v>
      </c>
      <c r="J100" s="2">
        <v>1585031393</v>
      </c>
      <c r="K100" s="2">
        <v>1695817163</v>
      </c>
      <c r="L100" s="2">
        <v>1872039228</v>
      </c>
      <c r="M100" s="2">
        <v>2040278249</v>
      </c>
      <c r="N100" s="2">
        <v>2295684002</v>
      </c>
      <c r="O100" s="2">
        <v>2502473183</v>
      </c>
      <c r="P100" s="2">
        <v>2658213422</v>
      </c>
      <c r="Q100" s="2">
        <v>2875722805</v>
      </c>
      <c r="R100" s="2">
        <v>3020440103</v>
      </c>
      <c r="S100" s="2">
        <v>3244621193</v>
      </c>
      <c r="T100" s="2">
        <v>124518.35</v>
      </c>
      <c r="U100" t="str">
        <f t="shared" si="4"/>
        <v>06098</v>
      </c>
      <c r="V100" s="2">
        <v>1333012.6100000001</v>
      </c>
    </row>
    <row r="101" spans="1:22" x14ac:dyDescent="0.25">
      <c r="A101" t="s">
        <v>311</v>
      </c>
      <c r="B101" t="s">
        <v>312</v>
      </c>
      <c r="C101" s="1"/>
      <c r="D101" s="5"/>
      <c r="E101" s="5"/>
      <c r="F101" s="5"/>
      <c r="G101" s="2"/>
      <c r="H101" s="2">
        <f>VLOOKUP(A101,VAL!$A$3:$F$298,3,FALSE)</f>
        <v>1914895</v>
      </c>
      <c r="I101" s="2">
        <v>1914895</v>
      </c>
      <c r="J101" s="2">
        <v>1181704576.5</v>
      </c>
      <c r="K101" s="2">
        <v>1277244922</v>
      </c>
      <c r="L101" s="2">
        <v>1252174935</v>
      </c>
      <c r="M101" s="2">
        <v>1458200255</v>
      </c>
      <c r="N101" s="2">
        <v>1417534842</v>
      </c>
      <c r="O101" s="2">
        <v>1529521303</v>
      </c>
      <c r="P101" s="2">
        <v>1652669257</v>
      </c>
      <c r="Q101" s="2">
        <v>1781307192</v>
      </c>
      <c r="R101" s="2">
        <v>1891580746</v>
      </c>
      <c r="S101" s="2">
        <v>2016472106</v>
      </c>
      <c r="T101" s="2">
        <v>0</v>
      </c>
      <c r="U101" t="str">
        <f t="shared" si="4"/>
        <v>23404</v>
      </c>
      <c r="V101" s="2">
        <v>552267.18000000005</v>
      </c>
    </row>
    <row r="102" spans="1:22" x14ac:dyDescent="0.25">
      <c r="A102" t="s">
        <v>138</v>
      </c>
      <c r="B102" t="s">
        <v>139</v>
      </c>
      <c r="C102" s="1"/>
      <c r="D102" s="5"/>
      <c r="E102" s="5"/>
      <c r="F102" s="5"/>
      <c r="G102" s="2"/>
      <c r="H102" s="2">
        <f>VLOOKUP(A102,VAL!$A$3:$F$298,3,FALSE)</f>
        <v>2975750</v>
      </c>
      <c r="I102" s="2">
        <v>2975750</v>
      </c>
      <c r="J102" s="2">
        <v>640200967</v>
      </c>
      <c r="K102" s="2">
        <v>698569633</v>
      </c>
      <c r="L102" s="2">
        <v>756133696</v>
      </c>
      <c r="M102" s="2">
        <v>844362668</v>
      </c>
      <c r="N102" s="2">
        <v>854654424</v>
      </c>
      <c r="O102" s="2">
        <v>911343595</v>
      </c>
      <c r="P102" s="2">
        <v>982343654</v>
      </c>
      <c r="Q102" s="2">
        <v>1042384046</v>
      </c>
      <c r="R102" s="2">
        <v>1135138555</v>
      </c>
      <c r="S102" s="2">
        <v>1184559637</v>
      </c>
      <c r="T102" s="2">
        <v>406080.74</v>
      </c>
      <c r="U102" t="str">
        <f t="shared" si="4"/>
        <v>14028</v>
      </c>
      <c r="V102" s="2">
        <v>895640.36</v>
      </c>
    </row>
    <row r="103" spans="1:22" x14ac:dyDescent="0.25">
      <c r="A103" t="s">
        <v>102</v>
      </c>
      <c r="B103" t="s">
        <v>103</v>
      </c>
      <c r="C103" s="1"/>
      <c r="D103" s="5"/>
      <c r="E103" s="5"/>
      <c r="F103" s="5"/>
      <c r="G103" s="2"/>
      <c r="H103" s="2">
        <f>VLOOKUP(A103,VAL!$A$3:$F$298,3,FALSE)</f>
        <v>100000</v>
      </c>
      <c r="I103" s="2">
        <v>99448</v>
      </c>
      <c r="J103" s="2">
        <v>67566606.528967902</v>
      </c>
      <c r="K103" s="2">
        <v>72447197</v>
      </c>
      <c r="L103" s="2">
        <v>71066935</v>
      </c>
      <c r="M103" s="2">
        <v>78558804</v>
      </c>
      <c r="N103" s="2">
        <v>76030718</v>
      </c>
      <c r="O103" s="2">
        <v>78750658</v>
      </c>
      <c r="P103" s="2">
        <v>81043605</v>
      </c>
      <c r="Q103" s="2">
        <v>82731652</v>
      </c>
      <c r="R103" s="2">
        <v>84436958</v>
      </c>
      <c r="S103" s="2">
        <v>86890520</v>
      </c>
      <c r="T103" s="2">
        <v>66855.12</v>
      </c>
      <c r="U103" t="str">
        <f t="shared" si="4"/>
        <v>10070</v>
      </c>
      <c r="V103" s="2">
        <v>50498.55</v>
      </c>
    </row>
    <row r="104" spans="1:22" x14ac:dyDescent="0.25">
      <c r="A104" t="s">
        <v>419</v>
      </c>
      <c r="B104" t="s">
        <v>420</v>
      </c>
      <c r="C104" s="1"/>
      <c r="D104" s="5"/>
      <c r="E104" s="5"/>
      <c r="F104" s="5"/>
      <c r="G104" s="2"/>
      <c r="H104" s="2">
        <f>VLOOKUP(A104,VAL!$A$3:$F$298,3,FALSE)</f>
        <v>196000</v>
      </c>
      <c r="I104" s="2">
        <v>102350</v>
      </c>
      <c r="J104" s="2">
        <v>112315630</v>
      </c>
      <c r="K104" s="2">
        <v>133748755</v>
      </c>
      <c r="L104" s="2">
        <v>141796183</v>
      </c>
      <c r="M104" s="2">
        <v>157916105</v>
      </c>
      <c r="N104" s="2">
        <v>170161715</v>
      </c>
      <c r="O104" s="2">
        <v>184038325</v>
      </c>
      <c r="P104" s="2">
        <v>198561324</v>
      </c>
      <c r="Q104" s="2">
        <v>208012245</v>
      </c>
      <c r="R104" s="2">
        <v>216179592</v>
      </c>
      <c r="S104" s="2">
        <v>229321319</v>
      </c>
      <c r="T104" s="2">
        <v>0</v>
      </c>
      <c r="U104" t="str">
        <f t="shared" si="4"/>
        <v>31063</v>
      </c>
      <c r="V104" s="2">
        <v>45686.64</v>
      </c>
    </row>
    <row r="105" spans="1:22" x14ac:dyDescent="0.25">
      <c r="A105" t="s">
        <v>205</v>
      </c>
      <c r="B105" t="s">
        <v>206</v>
      </c>
      <c r="C105" s="1"/>
      <c r="D105" s="5"/>
      <c r="E105" s="5"/>
      <c r="F105" s="5"/>
      <c r="G105" s="2"/>
      <c r="H105" s="2">
        <f>VLOOKUP(A105,VAL!$A$3:$F$298,3,FALSE)</f>
        <v>36300000</v>
      </c>
      <c r="I105" s="2">
        <v>36300000</v>
      </c>
      <c r="J105" s="2">
        <v>33606039983</v>
      </c>
      <c r="K105" s="2">
        <v>35029695387</v>
      </c>
      <c r="L105" s="2">
        <v>35141688419</v>
      </c>
      <c r="M105" s="2">
        <v>40843742218</v>
      </c>
      <c r="N105" s="2">
        <v>40451100163</v>
      </c>
      <c r="O105" s="2">
        <v>42444835638</v>
      </c>
      <c r="P105" s="2">
        <v>44916169313</v>
      </c>
      <c r="Q105" s="2">
        <v>47604768274</v>
      </c>
      <c r="R105" s="2">
        <v>48202691195</v>
      </c>
      <c r="S105" s="2">
        <v>48809327678</v>
      </c>
      <c r="T105" s="2">
        <v>0</v>
      </c>
      <c r="U105" t="str">
        <f t="shared" si="4"/>
        <v>17411</v>
      </c>
      <c r="V105" s="2">
        <v>23618930</v>
      </c>
    </row>
    <row r="106" spans="1:22" x14ac:dyDescent="0.25">
      <c r="A106" t="s">
        <v>112</v>
      </c>
      <c r="B106" t="s">
        <v>113</v>
      </c>
      <c r="C106" s="1"/>
      <c r="D106" s="5"/>
      <c r="E106" s="5"/>
      <c r="F106" s="5"/>
      <c r="G106" s="2"/>
      <c r="H106" s="2">
        <f>VLOOKUP(A106,VAL!$A$3:$F$298,3,FALSE)</f>
        <v>75000</v>
      </c>
      <c r="I106" s="2">
        <v>75000</v>
      </c>
      <c r="J106" s="2">
        <v>72564410</v>
      </c>
      <c r="K106" s="2">
        <v>70688704</v>
      </c>
      <c r="L106" s="2">
        <v>73195145</v>
      </c>
      <c r="M106" s="2">
        <v>73207183</v>
      </c>
      <c r="N106" s="2">
        <v>80022762</v>
      </c>
      <c r="O106" s="2">
        <v>83447001</v>
      </c>
      <c r="P106" s="2">
        <v>85593516</v>
      </c>
      <c r="Q106" s="2">
        <v>89499111</v>
      </c>
      <c r="R106" s="2">
        <v>94261457</v>
      </c>
      <c r="S106" s="2">
        <v>98818122</v>
      </c>
      <c r="T106" s="2">
        <v>0</v>
      </c>
      <c r="U106" t="str">
        <f t="shared" si="4"/>
        <v>11056</v>
      </c>
      <c r="V106" s="2">
        <v>35535</v>
      </c>
    </row>
    <row r="107" spans="1:22" x14ac:dyDescent="0.25">
      <c r="A107" t="s">
        <v>78</v>
      </c>
      <c r="B107" t="s">
        <v>79</v>
      </c>
      <c r="C107" s="1"/>
      <c r="D107" s="5"/>
      <c r="E107" s="5"/>
      <c r="F107" s="5"/>
      <c r="G107" s="2"/>
      <c r="H107" s="2">
        <f>VLOOKUP(A107,VAL!$A$3:$F$298,3,FALSE)</f>
        <v>2592947</v>
      </c>
      <c r="I107" s="2">
        <v>2592947</v>
      </c>
      <c r="J107" s="2">
        <v>1365725944</v>
      </c>
      <c r="K107" s="2">
        <v>1514024701</v>
      </c>
      <c r="L107" s="2">
        <v>1627286199</v>
      </c>
      <c r="M107" s="2">
        <v>1750215880</v>
      </c>
      <c r="N107" s="2">
        <v>1896800641</v>
      </c>
      <c r="O107" s="2">
        <v>2072909086</v>
      </c>
      <c r="P107" s="2">
        <v>2247237334</v>
      </c>
      <c r="Q107" s="2">
        <v>2482477267</v>
      </c>
      <c r="R107" s="2">
        <v>2772195644</v>
      </c>
      <c r="S107" s="2">
        <v>3021637460</v>
      </c>
      <c r="T107" s="2">
        <v>0</v>
      </c>
      <c r="U107" t="str">
        <f t="shared" si="4"/>
        <v>08402</v>
      </c>
      <c r="V107" s="2">
        <v>1103705.26</v>
      </c>
    </row>
    <row r="108" spans="1:22" x14ac:dyDescent="0.25">
      <c r="A108" t="s">
        <v>96</v>
      </c>
      <c r="B108" t="s">
        <v>97</v>
      </c>
      <c r="C108" s="1"/>
      <c r="D108" s="5"/>
      <c r="E108" s="5"/>
      <c r="F108" s="5"/>
      <c r="G108" s="2"/>
      <c r="H108" s="2">
        <f>VLOOKUP(A108,VAL!$A$3:$F$298,3,FALSE)</f>
        <v>18325</v>
      </c>
      <c r="I108" s="2">
        <v>18325</v>
      </c>
      <c r="J108" s="2">
        <v>16879170</v>
      </c>
      <c r="K108" s="2">
        <v>18243080</v>
      </c>
      <c r="L108" s="2">
        <v>18679346</v>
      </c>
      <c r="M108" s="2">
        <v>21252737</v>
      </c>
      <c r="N108" s="2">
        <v>19865535</v>
      </c>
      <c r="O108" s="2">
        <v>21080260</v>
      </c>
      <c r="P108" s="2">
        <v>21350343</v>
      </c>
      <c r="Q108" s="2">
        <v>22419678</v>
      </c>
      <c r="R108" s="2">
        <v>22887838</v>
      </c>
      <c r="S108" s="2">
        <v>23454611</v>
      </c>
      <c r="T108" s="2">
        <v>14944.02</v>
      </c>
      <c r="U108" t="str">
        <f t="shared" si="4"/>
        <v>10003</v>
      </c>
      <c r="V108" s="2">
        <v>8682.39</v>
      </c>
    </row>
    <row r="109" spans="1:22" x14ac:dyDescent="0.25">
      <c r="A109" t="s">
        <v>82</v>
      </c>
      <c r="B109" t="s">
        <v>83</v>
      </c>
      <c r="C109" s="1"/>
      <c r="D109" s="5"/>
      <c r="E109" s="5"/>
      <c r="F109" s="5"/>
      <c r="G109" s="2"/>
      <c r="H109" s="2">
        <f>VLOOKUP(A109,VAL!$A$3:$F$298,3,FALSE)</f>
        <v>3500000</v>
      </c>
      <c r="I109" s="2">
        <v>3500000</v>
      </c>
      <c r="J109" s="2">
        <v>2356625234</v>
      </c>
      <c r="K109" s="2">
        <v>2656299217</v>
      </c>
      <c r="L109" s="2">
        <v>2913636619</v>
      </c>
      <c r="M109" s="2">
        <v>3331686327</v>
      </c>
      <c r="N109" s="2">
        <v>3505771730</v>
      </c>
      <c r="O109" s="2">
        <v>3892285491</v>
      </c>
      <c r="P109" s="2">
        <v>4380869750</v>
      </c>
      <c r="Q109" s="2">
        <v>4850953568</v>
      </c>
      <c r="R109" s="2">
        <v>5498221839</v>
      </c>
      <c r="S109" s="2">
        <v>6172080017</v>
      </c>
      <c r="T109" s="2">
        <v>1022701.23</v>
      </c>
      <c r="U109" t="str">
        <f t="shared" si="4"/>
        <v>08458</v>
      </c>
      <c r="V109" s="2">
        <v>2842800</v>
      </c>
    </row>
    <row r="110" spans="1:22" x14ac:dyDescent="0.25">
      <c r="A110" t="s">
        <v>14</v>
      </c>
      <c r="B110" t="s">
        <v>15</v>
      </c>
      <c r="C110" s="1"/>
      <c r="D110" s="5"/>
      <c r="E110" s="5"/>
      <c r="F110" s="5"/>
      <c r="G110" s="2"/>
      <c r="H110" s="2">
        <f>VLOOKUP(A110,VAL!$A$3:$F$298,3,FALSE)</f>
        <v>13200000</v>
      </c>
      <c r="I110" s="2">
        <v>13200000</v>
      </c>
      <c r="J110" s="2">
        <v>8473733838</v>
      </c>
      <c r="K110" s="2">
        <v>9385430286</v>
      </c>
      <c r="L110" s="2">
        <v>9948260395</v>
      </c>
      <c r="M110" s="2">
        <v>10906102574</v>
      </c>
      <c r="N110" s="2">
        <v>11544238276</v>
      </c>
      <c r="O110" s="2">
        <v>12549816283</v>
      </c>
      <c r="P110" s="2">
        <v>13620884247</v>
      </c>
      <c r="Q110" s="2">
        <v>14583363009</v>
      </c>
      <c r="R110" s="2">
        <v>15841818078</v>
      </c>
      <c r="S110" s="2">
        <v>17694859500</v>
      </c>
      <c r="T110" s="2">
        <v>4331696.84</v>
      </c>
      <c r="U110" t="str">
        <f t="shared" si="4"/>
        <v>03017</v>
      </c>
      <c r="V110" s="2">
        <v>7817700</v>
      </c>
    </row>
    <row r="111" spans="1:22" x14ac:dyDescent="0.25">
      <c r="A111" t="s">
        <v>211</v>
      </c>
      <c r="B111" t="s">
        <v>212</v>
      </c>
      <c r="C111" s="1"/>
      <c r="D111" s="5"/>
      <c r="E111" s="5"/>
      <c r="F111" s="5"/>
      <c r="G111" s="2"/>
      <c r="H111" s="2">
        <f>VLOOKUP(A111,VAL!$A$3:$F$298,3,FALSE)</f>
        <v>44000000</v>
      </c>
      <c r="I111" s="2">
        <v>44000000</v>
      </c>
      <c r="J111" s="2">
        <v>27119392759</v>
      </c>
      <c r="K111" s="2">
        <v>29510545300</v>
      </c>
      <c r="L111" s="2">
        <v>31302753981</v>
      </c>
      <c r="M111" s="2">
        <v>35223559630</v>
      </c>
      <c r="N111" s="2">
        <v>38093230087</v>
      </c>
      <c r="O111" s="2">
        <v>41337262413</v>
      </c>
      <c r="P111" s="2">
        <v>45796355849</v>
      </c>
      <c r="Q111" s="2">
        <v>49143080048</v>
      </c>
      <c r="R111" s="2">
        <v>52784014519</v>
      </c>
      <c r="S111" s="2">
        <v>54563618779</v>
      </c>
      <c r="T111" s="2">
        <v>0</v>
      </c>
      <c r="U111" t="str">
        <f t="shared" si="4"/>
        <v>17415</v>
      </c>
      <c r="V111" s="2">
        <v>32123640</v>
      </c>
    </row>
    <row r="112" spans="1:22" x14ac:dyDescent="0.25">
      <c r="A112" t="s">
        <v>485</v>
      </c>
      <c r="B112" t="s">
        <v>486</v>
      </c>
      <c r="C112" s="1"/>
      <c r="D112" s="5"/>
      <c r="E112" s="5"/>
      <c r="F112" s="5"/>
      <c r="G112" s="2"/>
      <c r="H112" s="2">
        <f>VLOOKUP(A112,VAL!$A$3:$F$298,3,FALSE)</f>
        <v>1459925</v>
      </c>
      <c r="I112" s="2">
        <v>1459925</v>
      </c>
      <c r="J112" s="2">
        <v>541857419.15845013</v>
      </c>
      <c r="K112" s="2">
        <v>614595086</v>
      </c>
      <c r="L112" s="2">
        <v>636136739</v>
      </c>
      <c r="M112" s="2">
        <v>686945600</v>
      </c>
      <c r="N112" s="2">
        <v>715574682</v>
      </c>
      <c r="O112" s="2">
        <v>756225217</v>
      </c>
      <c r="P112" s="2">
        <v>787515498</v>
      </c>
      <c r="Q112" s="2">
        <v>829894642</v>
      </c>
      <c r="R112" s="2">
        <v>876946265</v>
      </c>
      <c r="S112" s="2">
        <v>914494016</v>
      </c>
      <c r="T112" s="2">
        <v>185066.1</v>
      </c>
      <c r="U112" t="str">
        <f t="shared" si="4"/>
        <v>33212</v>
      </c>
      <c r="V112" s="2">
        <v>431445.12</v>
      </c>
    </row>
    <row r="113" spans="1:22" x14ac:dyDescent="0.25">
      <c r="A113" t="s">
        <v>18</v>
      </c>
      <c r="B113" t="s">
        <v>19</v>
      </c>
      <c r="C113" s="1"/>
      <c r="D113" s="5"/>
      <c r="E113" s="5"/>
      <c r="F113" s="5"/>
      <c r="G113" s="2"/>
      <c r="H113" s="2">
        <f>VLOOKUP(A113,VAL!$A$3:$F$298,3,FALSE)</f>
        <v>1400000</v>
      </c>
      <c r="I113" s="2">
        <v>1400000</v>
      </c>
      <c r="J113" s="2">
        <v>758579083</v>
      </c>
      <c r="K113" s="2">
        <v>872236807</v>
      </c>
      <c r="L113" s="2">
        <v>908861448</v>
      </c>
      <c r="M113" s="2">
        <v>969639198</v>
      </c>
      <c r="N113" s="2">
        <v>1095870225</v>
      </c>
      <c r="O113" s="2">
        <v>1230650369</v>
      </c>
      <c r="P113" s="2">
        <v>1294706363</v>
      </c>
      <c r="Q113" s="2">
        <v>1455783210</v>
      </c>
      <c r="R113" s="2">
        <v>1596325100</v>
      </c>
      <c r="S113" s="2">
        <v>1782727257</v>
      </c>
      <c r="T113" s="2">
        <v>0</v>
      </c>
      <c r="U113" t="str">
        <f t="shared" si="4"/>
        <v>03052</v>
      </c>
      <c r="V113" s="2">
        <v>0</v>
      </c>
    </row>
    <row r="114" spans="1:22" x14ac:dyDescent="0.25">
      <c r="A114" t="s">
        <v>233</v>
      </c>
      <c r="B114" t="s">
        <v>234</v>
      </c>
      <c r="C114" s="1"/>
      <c r="D114" s="5"/>
      <c r="E114" s="5"/>
      <c r="F114" s="5"/>
      <c r="G114" s="2"/>
      <c r="H114" s="2">
        <f>VLOOKUP(A114,VAL!$A$3:$F$298,3,FALSE)</f>
        <v>1650108</v>
      </c>
      <c r="I114" s="2">
        <v>1650108</v>
      </c>
      <c r="J114" s="2">
        <v>716591248</v>
      </c>
      <c r="K114" s="2">
        <v>773555069</v>
      </c>
      <c r="L114" s="2">
        <v>797537763</v>
      </c>
      <c r="M114" s="2">
        <v>888282623</v>
      </c>
      <c r="N114" s="2">
        <v>938544477</v>
      </c>
      <c r="O114" s="2">
        <v>1019347125</v>
      </c>
      <c r="P114" s="2">
        <v>1097030659</v>
      </c>
      <c r="Q114" s="2">
        <v>1152236875</v>
      </c>
      <c r="R114" s="2">
        <v>1205471873</v>
      </c>
      <c r="S114" s="2">
        <v>1269090181</v>
      </c>
      <c r="T114" s="2">
        <v>0</v>
      </c>
      <c r="U114" t="str">
        <f t="shared" si="4"/>
        <v>19403</v>
      </c>
      <c r="V114" s="2">
        <v>797532.38</v>
      </c>
    </row>
    <row r="115" spans="1:22" x14ac:dyDescent="0.25">
      <c r="A115" t="s">
        <v>247</v>
      </c>
      <c r="B115" t="s">
        <v>248</v>
      </c>
      <c r="C115" s="1"/>
      <c r="D115" s="5"/>
      <c r="E115" s="5"/>
      <c r="F115" s="5"/>
      <c r="G115" s="2"/>
      <c r="H115" s="2">
        <f>VLOOKUP(A115,VAL!$A$3:$F$298,3,FALSE)</f>
        <v>90000</v>
      </c>
      <c r="I115" s="2">
        <v>90000</v>
      </c>
      <c r="J115" s="2">
        <v>42285209.759999998</v>
      </c>
      <c r="K115" s="2">
        <v>46215374</v>
      </c>
      <c r="L115" s="2">
        <v>49009455</v>
      </c>
      <c r="M115" s="2">
        <v>53278642</v>
      </c>
      <c r="N115" s="2">
        <v>56224896</v>
      </c>
      <c r="O115" s="2">
        <v>59063482</v>
      </c>
      <c r="P115" s="2">
        <v>61958001</v>
      </c>
      <c r="Q115" s="2">
        <v>66330909</v>
      </c>
      <c r="R115" s="2">
        <v>70145703</v>
      </c>
      <c r="S115" s="2">
        <v>73862825</v>
      </c>
      <c r="T115" s="2">
        <v>15654.29</v>
      </c>
      <c r="U115" t="str">
        <f t="shared" si="4"/>
        <v>20402</v>
      </c>
      <c r="V115" s="2">
        <v>42642</v>
      </c>
    </row>
    <row r="116" spans="1:22" x14ac:dyDescent="0.25">
      <c r="A116" t="s">
        <v>393</v>
      </c>
      <c r="B116" t="s">
        <v>394</v>
      </c>
      <c r="C116" s="1"/>
      <c r="D116" s="5"/>
      <c r="E116" s="5"/>
      <c r="F116" s="5"/>
      <c r="G116" s="2"/>
      <c r="H116" s="2">
        <f>VLOOKUP(A116,VAL!$A$3:$F$298,3,FALSE)</f>
        <v>1250000</v>
      </c>
      <c r="I116" s="2">
        <v>1250000</v>
      </c>
      <c r="J116" s="2">
        <v>587696875</v>
      </c>
      <c r="K116" s="2">
        <v>619821107</v>
      </c>
      <c r="L116" s="2">
        <v>652685714</v>
      </c>
      <c r="M116" s="2">
        <v>730185984</v>
      </c>
      <c r="N116" s="2">
        <v>773396847</v>
      </c>
      <c r="O116" s="2">
        <v>843140309</v>
      </c>
      <c r="P116" s="2">
        <v>917977230</v>
      </c>
      <c r="Q116" s="2">
        <v>959214060</v>
      </c>
      <c r="R116" s="2">
        <v>1036950462</v>
      </c>
      <c r="S116" s="2">
        <v>1146128220</v>
      </c>
      <c r="T116" s="2">
        <v>0</v>
      </c>
      <c r="U116" t="str">
        <f t="shared" si="4"/>
        <v>29311</v>
      </c>
      <c r="V116" s="2">
        <v>414387.85</v>
      </c>
    </row>
    <row r="117" spans="1:22" x14ac:dyDescent="0.25">
      <c r="A117" t="s">
        <v>54</v>
      </c>
      <c r="B117" t="s">
        <v>55</v>
      </c>
      <c r="C117" s="1"/>
      <c r="D117" s="5"/>
      <c r="E117" s="5"/>
      <c r="F117" s="5"/>
      <c r="G117" s="2"/>
      <c r="H117" s="2">
        <f>VLOOKUP(A117,VAL!$A$3:$F$298,3,FALSE)</f>
        <v>2954259</v>
      </c>
      <c r="I117" s="2">
        <v>2954259</v>
      </c>
      <c r="J117" s="2">
        <v>1279578804</v>
      </c>
      <c r="K117" s="2">
        <v>1333657237</v>
      </c>
      <c r="L117" s="2">
        <v>1468683201</v>
      </c>
      <c r="M117" s="2">
        <v>1642686840</v>
      </c>
      <c r="N117" s="2">
        <v>1783420507</v>
      </c>
      <c r="O117" s="2">
        <v>1922879717</v>
      </c>
      <c r="P117" s="2">
        <v>2064701057</v>
      </c>
      <c r="Q117" s="2">
        <v>2215854662</v>
      </c>
      <c r="R117" s="2">
        <v>2330905838</v>
      </c>
      <c r="S117" s="2">
        <v>2452495794</v>
      </c>
      <c r="T117" s="2">
        <v>133461.59</v>
      </c>
      <c r="U117" t="str">
        <f t="shared" si="4"/>
        <v>06101</v>
      </c>
      <c r="V117" s="2">
        <v>1043793.25</v>
      </c>
    </row>
    <row r="118" spans="1:22" x14ac:dyDescent="0.25">
      <c r="A118" t="s">
        <v>533</v>
      </c>
      <c r="B118" t="s">
        <v>534</v>
      </c>
      <c r="C118" s="1"/>
      <c r="D118" s="5"/>
      <c r="E118" s="5"/>
      <c r="F118" s="5"/>
      <c r="G118" s="2"/>
      <c r="H118" s="2">
        <f>VLOOKUP(A118,VAL!$A$3:$F$298,3,FALSE)</f>
        <v>614000</v>
      </c>
      <c r="I118" s="2">
        <v>614000</v>
      </c>
      <c r="J118" s="2">
        <v>202660568</v>
      </c>
      <c r="K118" s="2">
        <v>224860872</v>
      </c>
      <c r="L118" s="2">
        <v>236516250</v>
      </c>
      <c r="M118" s="2">
        <v>243056904</v>
      </c>
      <c r="N118" s="2">
        <v>259107836</v>
      </c>
      <c r="O118" s="2">
        <v>272735392</v>
      </c>
      <c r="P118" s="2">
        <v>290051212</v>
      </c>
      <c r="Q118" s="2">
        <v>310267907</v>
      </c>
      <c r="R118" s="2">
        <v>320280033</v>
      </c>
      <c r="S118" s="2">
        <v>342907613</v>
      </c>
      <c r="T118" s="2">
        <v>0</v>
      </c>
      <c r="U118" t="str">
        <f t="shared" si="4"/>
        <v>38126</v>
      </c>
      <c r="V118" s="2">
        <v>97585.27</v>
      </c>
    </row>
    <row r="119" spans="1:22" x14ac:dyDescent="0.25">
      <c r="A119" t="s">
        <v>32</v>
      </c>
      <c r="B119" t="s">
        <v>33</v>
      </c>
      <c r="C119" s="1"/>
      <c r="D119" s="5"/>
      <c r="E119" s="5"/>
      <c r="F119" s="5"/>
      <c r="G119" s="2"/>
      <c r="H119" s="2">
        <f>VLOOKUP(A119,VAL!$A$3:$F$298,3,FALSE)</f>
        <v>3354086</v>
      </c>
      <c r="I119" s="2">
        <v>3354086</v>
      </c>
      <c r="J119" s="2">
        <v>2531099195</v>
      </c>
      <c r="K119" s="2">
        <v>2714207412</v>
      </c>
      <c r="L119" s="2">
        <v>2963803606</v>
      </c>
      <c r="M119" s="2">
        <v>3373238162</v>
      </c>
      <c r="N119" s="2">
        <v>3573193566</v>
      </c>
      <c r="O119" s="2">
        <v>3878428888</v>
      </c>
      <c r="P119" s="2">
        <v>4236446328</v>
      </c>
      <c r="Q119" s="2">
        <v>4718726949</v>
      </c>
      <c r="R119" s="2">
        <v>5096047704</v>
      </c>
      <c r="S119" s="2">
        <v>5513682618</v>
      </c>
      <c r="T119" s="2">
        <v>0</v>
      </c>
      <c r="U119" t="str">
        <f t="shared" si="4"/>
        <v>04129</v>
      </c>
      <c r="V119" s="2">
        <v>1653270.16</v>
      </c>
    </row>
    <row r="120" spans="1:22" x14ac:dyDescent="0.25">
      <c r="A120" t="s">
        <v>409</v>
      </c>
      <c r="B120" t="s">
        <v>410</v>
      </c>
      <c r="C120" s="1"/>
      <c r="D120" s="5"/>
      <c r="E120" s="5"/>
      <c r="F120" s="5"/>
      <c r="G120" s="2"/>
      <c r="H120" s="2">
        <f>VLOOKUP(A120,VAL!$A$3:$F$298,3,FALSE)</f>
        <v>9548300</v>
      </c>
      <c r="I120" s="2">
        <v>9548300</v>
      </c>
      <c r="J120" s="2">
        <v>6275737667</v>
      </c>
      <c r="K120" s="2">
        <v>7051648665</v>
      </c>
      <c r="L120" s="2">
        <v>7631060709</v>
      </c>
      <c r="M120" s="2">
        <v>8738606213</v>
      </c>
      <c r="N120" s="2">
        <v>9326694145</v>
      </c>
      <c r="O120" s="2">
        <v>10147766144</v>
      </c>
      <c r="P120" s="2">
        <v>11114484899</v>
      </c>
      <c r="Q120" s="2">
        <v>12010654489</v>
      </c>
      <c r="R120" s="2">
        <v>12635073097</v>
      </c>
      <c r="S120" s="2">
        <v>13454831629</v>
      </c>
      <c r="T120" s="2">
        <v>955500.95</v>
      </c>
      <c r="U120" t="str">
        <f t="shared" si="4"/>
        <v>31004</v>
      </c>
      <c r="V120" s="2">
        <v>5982956.8799999999</v>
      </c>
    </row>
    <row r="121" spans="1:22" x14ac:dyDescent="0.25">
      <c r="A121" t="s">
        <v>209</v>
      </c>
      <c r="B121" t="s">
        <v>210</v>
      </c>
      <c r="C121" s="1"/>
      <c r="D121" s="5"/>
      <c r="E121" s="5"/>
      <c r="F121" s="5"/>
      <c r="G121" s="2"/>
      <c r="H121" s="2">
        <f>VLOOKUP(A121,VAL!$A$3:$F$298,3,FALSE)</f>
        <v>59200000</v>
      </c>
      <c r="I121" s="2">
        <v>59200000</v>
      </c>
      <c r="J121" s="2">
        <v>66041085316</v>
      </c>
      <c r="K121" s="2">
        <v>70697455367</v>
      </c>
      <c r="L121" s="2">
        <v>72103566840</v>
      </c>
      <c r="M121" s="2">
        <v>82423033193</v>
      </c>
      <c r="N121" s="2">
        <v>86092854209</v>
      </c>
      <c r="O121" s="2">
        <v>91648874818</v>
      </c>
      <c r="P121" s="2">
        <v>97186020948</v>
      </c>
      <c r="Q121" s="2">
        <v>103413717020</v>
      </c>
      <c r="R121" s="2">
        <v>108014219729</v>
      </c>
      <c r="S121" s="2">
        <v>113222166898</v>
      </c>
      <c r="T121" s="2">
        <v>0</v>
      </c>
      <c r="U121" t="str">
        <f t="shared" si="4"/>
        <v>17414</v>
      </c>
      <c r="V121" s="2">
        <v>30844380</v>
      </c>
    </row>
    <row r="122" spans="1:22" x14ac:dyDescent="0.25">
      <c r="A122" t="s">
        <v>425</v>
      </c>
      <c r="B122" t="s">
        <v>426</v>
      </c>
      <c r="C122" s="1"/>
      <c r="D122" s="5"/>
      <c r="E122" s="5"/>
      <c r="F122" s="5"/>
      <c r="G122" s="2"/>
      <c r="H122" s="2">
        <f>VLOOKUP(A122,VAL!$A$3:$F$298,3,FALSE)</f>
        <v>6725902</v>
      </c>
      <c r="I122" s="2">
        <v>6725902</v>
      </c>
      <c r="J122" s="2">
        <v>2586790483</v>
      </c>
      <c r="K122" s="2">
        <v>2844444173</v>
      </c>
      <c r="L122" s="2">
        <v>3184224261</v>
      </c>
      <c r="M122" s="2">
        <v>3475158584</v>
      </c>
      <c r="N122" s="2">
        <v>3904697648</v>
      </c>
      <c r="O122" s="2">
        <v>4145295298</v>
      </c>
      <c r="P122" s="2">
        <v>4473726118</v>
      </c>
      <c r="Q122" s="2">
        <v>4760931988</v>
      </c>
      <c r="R122" s="2">
        <v>5053966796</v>
      </c>
      <c r="S122" s="2">
        <v>5378251534</v>
      </c>
      <c r="T122" s="2">
        <v>0</v>
      </c>
      <c r="U122" t="str">
        <f t="shared" si="4"/>
        <v>31306</v>
      </c>
      <c r="V122" s="2">
        <v>0</v>
      </c>
    </row>
    <row r="123" spans="1:22" x14ac:dyDescent="0.25">
      <c r="A123" t="s">
        <v>535</v>
      </c>
      <c r="B123" t="s">
        <v>536</v>
      </c>
      <c r="C123" s="1"/>
      <c r="D123" s="5"/>
      <c r="E123" s="5"/>
      <c r="F123" s="5"/>
      <c r="G123" s="2"/>
      <c r="H123" s="2">
        <f>VLOOKUP(A123,VAL!$A$3:$F$298,3,FALSE)</f>
        <v>170000</v>
      </c>
      <c r="I123" s="2">
        <v>170000</v>
      </c>
      <c r="J123" s="2">
        <v>47466788</v>
      </c>
      <c r="K123" s="2">
        <v>48860415</v>
      </c>
      <c r="L123" s="2">
        <v>48846777</v>
      </c>
      <c r="M123" s="2">
        <v>50598221</v>
      </c>
      <c r="N123" s="2">
        <v>50040426</v>
      </c>
      <c r="O123" s="2">
        <v>50884739</v>
      </c>
      <c r="P123" s="2">
        <v>52125116</v>
      </c>
      <c r="Q123" s="2">
        <v>53070487</v>
      </c>
      <c r="R123" s="2">
        <v>53617353</v>
      </c>
      <c r="S123" s="2">
        <v>54521983</v>
      </c>
      <c r="T123" s="2">
        <v>3018.87</v>
      </c>
      <c r="U123" t="str">
        <f t="shared" si="4"/>
        <v>38264</v>
      </c>
      <c r="V123" s="2">
        <v>42642</v>
      </c>
    </row>
    <row r="124" spans="1:22" x14ac:dyDescent="0.25">
      <c r="A124" t="s">
        <v>455</v>
      </c>
      <c r="B124" t="s">
        <v>456</v>
      </c>
      <c r="C124" s="1"/>
      <c r="D124" s="5"/>
      <c r="E124" s="5"/>
      <c r="F124" s="5"/>
      <c r="G124" s="2"/>
      <c r="H124" s="2">
        <f>VLOOKUP(A124,VAL!$A$3:$F$298,3,FALSE)</f>
        <v>1068175</v>
      </c>
      <c r="I124" s="2">
        <v>1068175</v>
      </c>
      <c r="J124" s="2">
        <v>642154492</v>
      </c>
      <c r="K124" s="2">
        <v>691657240</v>
      </c>
      <c r="L124" s="2">
        <v>766014691</v>
      </c>
      <c r="M124" s="2">
        <v>828555938</v>
      </c>
      <c r="N124" s="2">
        <v>908417694</v>
      </c>
      <c r="O124" s="2">
        <v>964602709</v>
      </c>
      <c r="P124" s="2">
        <v>1009871733</v>
      </c>
      <c r="Q124" s="2">
        <v>1067748580</v>
      </c>
      <c r="R124" s="2">
        <v>1082587413</v>
      </c>
      <c r="S124" s="2">
        <v>1120316725</v>
      </c>
      <c r="T124" s="2">
        <v>0</v>
      </c>
      <c r="U124" t="str">
        <f t="shared" si="4"/>
        <v>32362</v>
      </c>
      <c r="V124" s="2">
        <v>672512.67</v>
      </c>
    </row>
    <row r="125" spans="1:22" x14ac:dyDescent="0.25">
      <c r="A125" t="s">
        <v>6</v>
      </c>
      <c r="B125" t="s">
        <v>7</v>
      </c>
      <c r="C125" s="1"/>
      <c r="D125" s="5"/>
      <c r="E125" s="5"/>
      <c r="F125" s="5"/>
      <c r="G125" s="2"/>
      <c r="H125" s="2">
        <f>VLOOKUP(A125,VAL!$A$3:$F$298,3,FALSE)</f>
        <v>465000</v>
      </c>
      <c r="I125" s="2">
        <v>465000</v>
      </c>
      <c r="J125" s="2">
        <v>297570560</v>
      </c>
      <c r="K125" s="2">
        <v>349494988</v>
      </c>
      <c r="L125" s="2">
        <v>359600012</v>
      </c>
      <c r="M125" s="2">
        <v>419565768</v>
      </c>
      <c r="N125" s="2">
        <v>434533436</v>
      </c>
      <c r="O125" s="2">
        <v>462705759</v>
      </c>
      <c r="P125" s="2">
        <v>509311079</v>
      </c>
      <c r="Q125" s="2">
        <v>550768279</v>
      </c>
      <c r="R125" s="2">
        <v>599559816</v>
      </c>
      <c r="S125" s="2">
        <v>651998664</v>
      </c>
      <c r="T125" s="2">
        <v>0</v>
      </c>
      <c r="U125" t="str">
        <f t="shared" si="4"/>
        <v>01158</v>
      </c>
      <c r="V125" s="2">
        <v>234590.39</v>
      </c>
    </row>
    <row r="126" spans="1:22" x14ac:dyDescent="0.25">
      <c r="A126" t="s">
        <v>72</v>
      </c>
      <c r="B126" t="s">
        <v>73</v>
      </c>
      <c r="C126" s="1"/>
      <c r="D126" s="5"/>
      <c r="E126" s="5"/>
      <c r="F126" s="5"/>
      <c r="G126" s="2"/>
      <c r="H126" s="2">
        <f>VLOOKUP(A126,VAL!$A$3:$F$298,3,FALSE)</f>
        <v>8102901</v>
      </c>
      <c r="I126" s="2">
        <v>8102901</v>
      </c>
      <c r="J126" s="2">
        <v>5291996955</v>
      </c>
      <c r="K126" s="2">
        <v>5926777390</v>
      </c>
      <c r="L126" s="2">
        <v>6156781914</v>
      </c>
      <c r="M126" s="2">
        <v>6781482031</v>
      </c>
      <c r="N126" s="2">
        <v>7280619869</v>
      </c>
      <c r="O126" s="2">
        <v>7987873678</v>
      </c>
      <c r="P126" s="2">
        <v>8613000745</v>
      </c>
      <c r="Q126" s="2">
        <v>9246754014</v>
      </c>
      <c r="R126" s="2">
        <v>10312867223</v>
      </c>
      <c r="S126" s="2">
        <v>10934246346</v>
      </c>
      <c r="T126" s="2">
        <v>349618.48</v>
      </c>
      <c r="U126" t="str">
        <f t="shared" si="4"/>
        <v>08122</v>
      </c>
      <c r="V126" s="2">
        <v>6534036.0300000003</v>
      </c>
    </row>
    <row r="127" spans="1:22" x14ac:dyDescent="0.25">
      <c r="A127" t="s">
        <v>473</v>
      </c>
      <c r="B127" t="s">
        <v>474</v>
      </c>
      <c r="C127" s="1"/>
      <c r="D127" s="5"/>
      <c r="E127" s="5"/>
      <c r="F127" s="5"/>
      <c r="G127" s="2"/>
      <c r="H127" s="2">
        <f>VLOOKUP(A127,VAL!$A$3:$F$298,3,FALSE)</f>
        <v>250000</v>
      </c>
      <c r="I127" s="2">
        <v>250000</v>
      </c>
      <c r="J127" s="2">
        <v>389962692.61000001</v>
      </c>
      <c r="K127" s="2">
        <v>429366490</v>
      </c>
      <c r="L127" s="2">
        <v>440618308</v>
      </c>
      <c r="M127" s="2">
        <v>465916473</v>
      </c>
      <c r="N127" s="2">
        <v>495679203</v>
      </c>
      <c r="O127" s="2">
        <v>534530460</v>
      </c>
      <c r="P127" s="2">
        <v>550384243</v>
      </c>
      <c r="Q127" s="2">
        <v>587928648</v>
      </c>
      <c r="R127" s="2">
        <v>623552129</v>
      </c>
      <c r="S127" s="2">
        <v>654342830</v>
      </c>
      <c r="T127" s="2">
        <v>0</v>
      </c>
      <c r="U127" t="str">
        <f t="shared" si="4"/>
        <v>33183</v>
      </c>
      <c r="V127" s="2">
        <v>118450</v>
      </c>
    </row>
    <row r="128" spans="1:22" x14ac:dyDescent="0.25">
      <c r="A128" t="s">
        <v>381</v>
      </c>
      <c r="B128" t="s">
        <v>382</v>
      </c>
      <c r="C128" s="1"/>
      <c r="D128" s="5"/>
      <c r="E128" s="5"/>
      <c r="F128" s="5"/>
      <c r="G128" s="2"/>
      <c r="H128" s="2">
        <f>VLOOKUP(A128,VAL!$A$3:$F$298,3,FALSE)</f>
        <v>953708</v>
      </c>
      <c r="I128" s="2">
        <v>607500</v>
      </c>
      <c r="J128" s="2">
        <v>1284956696</v>
      </c>
      <c r="K128" s="2">
        <v>1446834405</v>
      </c>
      <c r="L128" s="2">
        <v>1481793847</v>
      </c>
      <c r="M128" s="2">
        <v>1658471565</v>
      </c>
      <c r="N128" s="2">
        <v>1673295760</v>
      </c>
      <c r="O128" s="2">
        <v>1733321605</v>
      </c>
      <c r="P128" s="2">
        <v>1821660556</v>
      </c>
      <c r="Q128" s="2">
        <v>1974009193</v>
      </c>
      <c r="R128" s="2">
        <v>2037915494</v>
      </c>
      <c r="S128" s="2">
        <v>2157715424</v>
      </c>
      <c r="T128" s="2">
        <v>0</v>
      </c>
      <c r="U128" t="str">
        <f t="shared" si="4"/>
        <v>28144</v>
      </c>
      <c r="V128" s="2">
        <v>295969.87</v>
      </c>
    </row>
    <row r="129" spans="1:22" x14ac:dyDescent="0.25">
      <c r="A129" t="s">
        <v>255</v>
      </c>
      <c r="B129" t="s">
        <v>256</v>
      </c>
      <c r="C129" s="1"/>
      <c r="D129" s="5"/>
      <c r="E129" s="5"/>
      <c r="F129" s="5"/>
      <c r="G129" s="2"/>
      <c r="H129" s="2">
        <f>VLOOKUP(A129,VAL!$A$3:$F$298,3,FALSE)</f>
        <v>1026823</v>
      </c>
      <c r="I129" s="2">
        <v>1026823</v>
      </c>
      <c r="J129" s="2">
        <v>359930703.23000002</v>
      </c>
      <c r="K129" s="2">
        <v>402059368</v>
      </c>
      <c r="L129" s="2">
        <v>415949396</v>
      </c>
      <c r="M129" s="2">
        <v>442294422</v>
      </c>
      <c r="N129" s="2">
        <v>485110053</v>
      </c>
      <c r="O129" s="2">
        <v>515435755</v>
      </c>
      <c r="P129" s="2">
        <v>541394626</v>
      </c>
      <c r="Q129" s="2">
        <v>589685078</v>
      </c>
      <c r="R129" s="2">
        <v>624474703</v>
      </c>
      <c r="S129" s="2">
        <v>668684544</v>
      </c>
      <c r="T129" s="2">
        <v>0</v>
      </c>
      <c r="U129" t="str">
        <f t="shared" si="4"/>
        <v>20406</v>
      </c>
      <c r="V129" s="2">
        <v>296542.42</v>
      </c>
    </row>
    <row r="130" spans="1:22" x14ac:dyDescent="0.25">
      <c r="A130" t="s">
        <v>525</v>
      </c>
      <c r="B130" t="s">
        <v>526</v>
      </c>
      <c r="C130" s="1"/>
      <c r="D130" s="5"/>
      <c r="E130" s="5"/>
      <c r="F130" s="5"/>
      <c r="G130" s="2"/>
      <c r="H130" s="2">
        <f>VLOOKUP(A130,VAL!$A$3:$F$298,3,FALSE)</f>
        <v>6250000</v>
      </c>
      <c r="I130" s="2">
        <v>6250000</v>
      </c>
      <c r="J130" s="2">
        <v>2614571084</v>
      </c>
      <c r="K130" s="2">
        <v>2859395391</v>
      </c>
      <c r="L130" s="2">
        <v>3162538980</v>
      </c>
      <c r="M130" s="2">
        <v>3647255984</v>
      </c>
      <c r="N130" s="2">
        <v>3825154725</v>
      </c>
      <c r="O130" s="2">
        <v>4184492277</v>
      </c>
      <c r="P130" s="2">
        <v>4577934500</v>
      </c>
      <c r="Q130" s="2">
        <v>4974791940</v>
      </c>
      <c r="R130" s="2">
        <v>5505140520</v>
      </c>
      <c r="S130" s="2">
        <v>6003451163</v>
      </c>
      <c r="T130" s="2">
        <v>239321.36</v>
      </c>
      <c r="U130" t="str">
        <f t="shared" si="4"/>
        <v>37504</v>
      </c>
      <c r="V130" s="2">
        <v>3174460</v>
      </c>
    </row>
    <row r="131" spans="1:22" x14ac:dyDescent="0.25">
      <c r="A131" t="s">
        <v>569</v>
      </c>
      <c r="B131" t="s">
        <v>570</v>
      </c>
      <c r="C131" s="1"/>
      <c r="D131" s="5"/>
      <c r="E131" s="5"/>
      <c r="F131" s="5"/>
      <c r="G131" s="2"/>
      <c r="H131" s="2">
        <f>VLOOKUP(A131,VAL!$A$3:$F$298,3,FALSE)</f>
        <v>320000</v>
      </c>
      <c r="I131" s="2">
        <v>320000</v>
      </c>
      <c r="J131" s="2">
        <v>212095834</v>
      </c>
      <c r="K131" s="2">
        <v>222828572</v>
      </c>
      <c r="L131" s="2">
        <v>234182993</v>
      </c>
      <c r="M131" s="2">
        <v>248258178</v>
      </c>
      <c r="N131" s="2">
        <v>270575493</v>
      </c>
      <c r="O131" s="2">
        <v>285259532</v>
      </c>
      <c r="P131" s="2">
        <v>309343010</v>
      </c>
      <c r="Q131" s="2">
        <v>335661913</v>
      </c>
      <c r="R131" s="2">
        <v>377934430</v>
      </c>
      <c r="S131" s="2">
        <v>397532017</v>
      </c>
      <c r="T131" s="2">
        <v>288569.19</v>
      </c>
      <c r="U131" t="str">
        <f t="shared" si="4"/>
        <v>39120</v>
      </c>
      <c r="V131" s="2">
        <v>182413</v>
      </c>
    </row>
    <row r="132" spans="1:22" x14ac:dyDescent="0.25">
      <c r="A132" t="s">
        <v>92</v>
      </c>
      <c r="B132" t="s">
        <v>93</v>
      </c>
      <c r="C132" s="1"/>
      <c r="D132" s="5"/>
      <c r="E132" s="5"/>
      <c r="F132" s="5"/>
      <c r="G132" s="2"/>
      <c r="H132" s="2">
        <f>VLOOKUP(A132,VAL!$A$3:$F$298,3,FALSE)</f>
        <v>150000</v>
      </c>
      <c r="I132" s="2">
        <v>150000</v>
      </c>
      <c r="J132" s="2">
        <v>77948972</v>
      </c>
      <c r="K132" s="2">
        <v>76403176</v>
      </c>
      <c r="L132" s="2">
        <v>77772496</v>
      </c>
      <c r="M132" s="2">
        <v>76742563</v>
      </c>
      <c r="N132" s="2">
        <v>85088474</v>
      </c>
      <c r="O132" s="2">
        <v>86265019</v>
      </c>
      <c r="P132" s="2">
        <v>91579412</v>
      </c>
      <c r="Q132" s="2">
        <v>94581828</v>
      </c>
      <c r="R132" s="2">
        <v>102763001</v>
      </c>
      <c r="S132" s="2">
        <v>105669038</v>
      </c>
      <c r="T132" s="2">
        <v>9495.9</v>
      </c>
      <c r="U132" t="str">
        <f t="shared" ref="U132:U195" si="5">A132</f>
        <v>09207</v>
      </c>
      <c r="V132" s="2">
        <v>82915</v>
      </c>
    </row>
    <row r="133" spans="1:22" x14ac:dyDescent="0.25">
      <c r="A133" t="s">
        <v>26</v>
      </c>
      <c r="B133" t="s">
        <v>27</v>
      </c>
      <c r="C133" s="1"/>
      <c r="D133" s="5"/>
      <c r="E133" s="5"/>
      <c r="F133" s="5"/>
      <c r="G133" s="2"/>
      <c r="H133" s="2">
        <f>VLOOKUP(A133,VAL!$A$3:$F$298,3,FALSE)</f>
        <v>1426962</v>
      </c>
      <c r="I133" s="2">
        <v>1426962</v>
      </c>
      <c r="J133" s="2">
        <v>912086797</v>
      </c>
      <c r="K133" s="2">
        <v>1021457775</v>
      </c>
      <c r="L133" s="2">
        <v>1108333482</v>
      </c>
      <c r="M133" s="2">
        <v>1310096836</v>
      </c>
      <c r="N133" s="2">
        <v>1319642530</v>
      </c>
      <c r="O133" s="2">
        <v>1415465369</v>
      </c>
      <c r="P133" s="2">
        <v>1577838785</v>
      </c>
      <c r="Q133" s="2">
        <v>1730571951</v>
      </c>
      <c r="R133" s="2">
        <v>1906608068</v>
      </c>
      <c r="S133" s="2">
        <v>2064032599</v>
      </c>
      <c r="T133" s="2">
        <v>0</v>
      </c>
      <c r="U133" t="str">
        <f t="shared" si="5"/>
        <v>04019</v>
      </c>
      <c r="V133" s="2">
        <v>727886.15</v>
      </c>
    </row>
    <row r="134" spans="1:22" x14ac:dyDescent="0.25">
      <c r="A134" t="s">
        <v>305</v>
      </c>
      <c r="B134" t="s">
        <v>306</v>
      </c>
      <c r="C134" s="1"/>
      <c r="D134" s="5"/>
      <c r="E134" s="5"/>
      <c r="F134" s="5"/>
      <c r="G134" s="2"/>
      <c r="H134" s="2">
        <f>VLOOKUP(A134,VAL!$A$3:$F$298,3,FALSE)</f>
        <v>505862</v>
      </c>
      <c r="I134" s="2">
        <v>505862</v>
      </c>
      <c r="J134" s="2">
        <v>191588756.06624219</v>
      </c>
      <c r="K134" s="2">
        <v>211979458</v>
      </c>
      <c r="L134" s="2">
        <v>205038025</v>
      </c>
      <c r="M134" s="2">
        <v>250571466</v>
      </c>
      <c r="N134" s="2">
        <v>246199082</v>
      </c>
      <c r="O134" s="2">
        <v>273646207</v>
      </c>
      <c r="P134" s="2">
        <v>300233971</v>
      </c>
      <c r="Q134" s="2">
        <v>329728737</v>
      </c>
      <c r="R134" s="2">
        <v>356565183</v>
      </c>
      <c r="S134" s="2">
        <v>395309897</v>
      </c>
      <c r="T134" s="2">
        <v>699684.34</v>
      </c>
      <c r="U134" t="str">
        <f t="shared" si="5"/>
        <v>23311</v>
      </c>
      <c r="V134" s="2">
        <v>242867.54</v>
      </c>
    </row>
    <row r="135" spans="1:22" x14ac:dyDescent="0.25">
      <c r="A135" t="s">
        <v>481</v>
      </c>
      <c r="B135" t="s">
        <v>482</v>
      </c>
      <c r="C135" s="1"/>
      <c r="D135" s="5"/>
      <c r="E135" s="5"/>
      <c r="F135" s="5"/>
      <c r="G135" s="2"/>
      <c r="H135" s="2">
        <f>VLOOKUP(A135,VAL!$A$3:$F$298,3,FALSE)</f>
        <v>287000</v>
      </c>
      <c r="I135" s="2">
        <v>287000</v>
      </c>
      <c r="J135" s="2">
        <v>198025371.40000001</v>
      </c>
      <c r="K135" s="2">
        <v>217186978</v>
      </c>
      <c r="L135" s="2">
        <v>224999678</v>
      </c>
      <c r="M135" s="2">
        <v>241364690</v>
      </c>
      <c r="N135" s="2">
        <v>253433661</v>
      </c>
      <c r="O135" s="2">
        <v>269728024</v>
      </c>
      <c r="P135" s="2">
        <v>272487475</v>
      </c>
      <c r="Q135" s="2">
        <v>285613903</v>
      </c>
      <c r="R135" s="2">
        <v>302591828</v>
      </c>
      <c r="S135" s="2">
        <v>317214848</v>
      </c>
      <c r="T135" s="2">
        <v>88287.92</v>
      </c>
      <c r="U135" t="str">
        <f t="shared" si="5"/>
        <v>33207</v>
      </c>
      <c r="V135" s="2">
        <v>135980.6</v>
      </c>
    </row>
    <row r="136" spans="1:22" x14ac:dyDescent="0.25">
      <c r="A136" t="s">
        <v>417</v>
      </c>
      <c r="B136" t="s">
        <v>418</v>
      </c>
      <c r="C136" s="1"/>
      <c r="D136" s="5"/>
      <c r="E136" s="5"/>
      <c r="F136" s="5"/>
      <c r="G136" s="2"/>
      <c r="H136" s="2">
        <f>VLOOKUP(A136,VAL!$A$3:$F$298,3,FALSE)</f>
        <v>26500000</v>
      </c>
      <c r="I136" s="2">
        <v>26500000</v>
      </c>
      <c r="J136" s="2">
        <v>8650512793</v>
      </c>
      <c r="K136" s="2">
        <v>9463850820</v>
      </c>
      <c r="L136" s="2">
        <v>10114025906</v>
      </c>
      <c r="M136" s="2">
        <v>11288766658</v>
      </c>
      <c r="N136" s="2">
        <v>11377095872</v>
      </c>
      <c r="O136" s="2">
        <v>11890700128</v>
      </c>
      <c r="P136" s="2">
        <v>12469421643</v>
      </c>
      <c r="Q136" s="2">
        <v>12735523359</v>
      </c>
      <c r="R136" s="2">
        <v>12980641864</v>
      </c>
      <c r="S136" s="2">
        <v>13677663981</v>
      </c>
      <c r="T136" s="2">
        <v>432984.58</v>
      </c>
      <c r="U136" t="str">
        <f t="shared" si="5"/>
        <v>31025</v>
      </c>
      <c r="V136" s="2">
        <v>11980063.689999999</v>
      </c>
    </row>
    <row r="137" spans="1:22" x14ac:dyDescent="0.25">
      <c r="A137" t="s">
        <v>142</v>
      </c>
      <c r="B137" t="s">
        <v>143</v>
      </c>
      <c r="C137" s="1"/>
      <c r="D137" s="5"/>
      <c r="E137" s="5"/>
      <c r="F137" s="5"/>
      <c r="G137" s="2"/>
      <c r="H137" s="2">
        <f>VLOOKUP(A137,VAL!$A$3:$F$298,3,FALSE)</f>
        <v>800000</v>
      </c>
      <c r="I137" s="2">
        <v>800000</v>
      </c>
      <c r="J137" s="2">
        <v>238510823</v>
      </c>
      <c r="K137" s="2">
        <v>282559479</v>
      </c>
      <c r="L137" s="2">
        <v>316935953</v>
      </c>
      <c r="M137" s="2">
        <v>380315481</v>
      </c>
      <c r="N137" s="2">
        <v>391673655</v>
      </c>
      <c r="O137" s="2">
        <v>429669920</v>
      </c>
      <c r="P137" s="2">
        <v>480805952</v>
      </c>
      <c r="Q137" s="2">
        <v>534565614</v>
      </c>
      <c r="R137" s="2">
        <v>594126186</v>
      </c>
      <c r="S137" s="2">
        <v>642342285</v>
      </c>
      <c r="T137" s="2">
        <v>58958.75</v>
      </c>
      <c r="U137" t="str">
        <f t="shared" si="5"/>
        <v>14065</v>
      </c>
      <c r="V137" s="2">
        <v>375410.64</v>
      </c>
    </row>
    <row r="138" spans="1:22" x14ac:dyDescent="0.25">
      <c r="A138" t="s">
        <v>445</v>
      </c>
      <c r="B138" t="s">
        <v>446</v>
      </c>
      <c r="C138" s="1"/>
      <c r="D138" s="5"/>
      <c r="E138" s="5"/>
      <c r="F138" s="5"/>
      <c r="G138" s="2"/>
      <c r="H138" s="2">
        <f>VLOOKUP(A138,VAL!$A$3:$F$298,3,FALSE)</f>
        <v>9500000</v>
      </c>
      <c r="I138" s="2">
        <v>9500000</v>
      </c>
      <c r="J138" s="2">
        <v>6217933047</v>
      </c>
      <c r="K138" s="2">
        <v>6791227892</v>
      </c>
      <c r="L138" s="2">
        <v>7514174753</v>
      </c>
      <c r="M138" s="2">
        <v>8427273637</v>
      </c>
      <c r="N138" s="2">
        <v>9112007937</v>
      </c>
      <c r="O138" s="2">
        <v>9605419474</v>
      </c>
      <c r="P138" s="2">
        <v>10174574307</v>
      </c>
      <c r="Q138" s="2">
        <v>10759856655</v>
      </c>
      <c r="R138" s="2">
        <v>10947963052</v>
      </c>
      <c r="S138" s="2">
        <v>11579947950</v>
      </c>
      <c r="T138" s="2">
        <v>1484630.69</v>
      </c>
      <c r="U138" t="str">
        <f t="shared" si="5"/>
        <v>32354</v>
      </c>
      <c r="V138" s="2">
        <v>4974900</v>
      </c>
    </row>
    <row r="139" spans="1:22" x14ac:dyDescent="0.25">
      <c r="A139" t="s">
        <v>443</v>
      </c>
      <c r="B139" t="s">
        <v>444</v>
      </c>
      <c r="C139" s="1"/>
      <c r="D139" s="5"/>
      <c r="E139" s="5"/>
      <c r="F139" s="5"/>
      <c r="G139" s="2"/>
      <c r="H139" s="2">
        <f>VLOOKUP(A139,VAL!$A$3:$F$298,3,FALSE)</f>
        <v>976836</v>
      </c>
      <c r="I139" s="2">
        <v>976836</v>
      </c>
      <c r="J139" s="2">
        <v>686847124</v>
      </c>
      <c r="K139" s="2">
        <v>756120807</v>
      </c>
      <c r="L139" s="2">
        <v>839213229</v>
      </c>
      <c r="M139" s="2">
        <v>923916106</v>
      </c>
      <c r="N139" s="2">
        <v>997947351</v>
      </c>
      <c r="O139" s="2">
        <v>1049705876</v>
      </c>
      <c r="P139" s="2">
        <v>1137233194</v>
      </c>
      <c r="Q139" s="2">
        <v>1209892754</v>
      </c>
      <c r="R139" s="2">
        <v>1252644074</v>
      </c>
      <c r="S139" s="2">
        <v>1293092923</v>
      </c>
      <c r="T139" s="2">
        <v>411820.85</v>
      </c>
      <c r="U139" t="str">
        <f t="shared" si="5"/>
        <v>32326</v>
      </c>
      <c r="V139" s="2">
        <v>520030.09</v>
      </c>
    </row>
    <row r="140" spans="1:22" x14ac:dyDescent="0.25">
      <c r="A140" t="s">
        <v>184</v>
      </c>
      <c r="B140" t="s">
        <v>185</v>
      </c>
      <c r="C140" s="1"/>
      <c r="D140" s="5"/>
      <c r="E140" s="5"/>
      <c r="F140" s="5"/>
      <c r="G140" s="2"/>
      <c r="H140" s="2">
        <f>VLOOKUP(A140,VAL!$A$3:$F$298,3,FALSE)</f>
        <v>11750000</v>
      </c>
      <c r="I140" s="2">
        <v>11750000</v>
      </c>
      <c r="J140" s="2">
        <v>14624681531</v>
      </c>
      <c r="K140" s="2">
        <v>15134685370</v>
      </c>
      <c r="L140" s="2">
        <v>15259035035</v>
      </c>
      <c r="M140" s="2">
        <v>16983739605</v>
      </c>
      <c r="N140" s="2">
        <v>17293462510</v>
      </c>
      <c r="O140" s="2">
        <v>17883780636</v>
      </c>
      <c r="P140" s="2">
        <v>18468319045</v>
      </c>
      <c r="Q140" s="2">
        <v>19242199146</v>
      </c>
      <c r="R140" s="2">
        <v>19896472251</v>
      </c>
      <c r="S140" s="2">
        <v>20191418181</v>
      </c>
      <c r="T140" s="2">
        <v>0</v>
      </c>
      <c r="U140" t="str">
        <f t="shared" si="5"/>
        <v>17400</v>
      </c>
      <c r="V140" s="2">
        <v>5381243.4100000001</v>
      </c>
    </row>
    <row r="141" spans="1:22" x14ac:dyDescent="0.25">
      <c r="A141" t="s">
        <v>527</v>
      </c>
      <c r="B141" t="s">
        <v>528</v>
      </c>
      <c r="C141" s="1"/>
      <c r="D141" s="5"/>
      <c r="E141" s="5"/>
      <c r="F141" s="5"/>
      <c r="G141" s="2"/>
      <c r="H141" s="2">
        <f>VLOOKUP(A141,VAL!$A$3:$F$298,3,FALSE)</f>
        <v>4225000</v>
      </c>
      <c r="I141" s="2">
        <v>4225000</v>
      </c>
      <c r="J141" s="2">
        <v>1329964223</v>
      </c>
      <c r="K141" s="2">
        <v>1453109979</v>
      </c>
      <c r="L141" s="2">
        <v>1596076762</v>
      </c>
      <c r="M141" s="2">
        <v>1839493982</v>
      </c>
      <c r="N141" s="2">
        <v>1862503734</v>
      </c>
      <c r="O141" s="2">
        <v>2096374916</v>
      </c>
      <c r="P141" s="2">
        <v>2351587499</v>
      </c>
      <c r="Q141" s="2">
        <v>2640812448</v>
      </c>
      <c r="R141" s="2">
        <v>2899128285</v>
      </c>
      <c r="S141" s="2">
        <v>3267461545</v>
      </c>
      <c r="T141" s="2">
        <v>137263.42000000001</v>
      </c>
      <c r="U141" t="str">
        <f t="shared" si="5"/>
        <v>37505</v>
      </c>
      <c r="V141" s="2">
        <v>1890552.93</v>
      </c>
    </row>
    <row r="142" spans="1:22" x14ac:dyDescent="0.25">
      <c r="A142" t="s">
        <v>323</v>
      </c>
      <c r="B142" t="s">
        <v>324</v>
      </c>
      <c r="C142" s="1"/>
      <c r="D142" s="5"/>
      <c r="E142" s="5"/>
      <c r="F142" s="5"/>
      <c r="G142" s="2"/>
      <c r="H142" s="2">
        <f>VLOOKUP(A142,VAL!$A$3:$F$298,3,FALSE)</f>
        <v>1900000</v>
      </c>
      <c r="I142" s="2">
        <v>1900000</v>
      </c>
      <c r="J142" s="2">
        <v>1345097716</v>
      </c>
      <c r="K142" s="2">
        <v>1369861972</v>
      </c>
      <c r="L142" s="2">
        <v>1590058955</v>
      </c>
      <c r="M142" s="2">
        <v>1624322858</v>
      </c>
      <c r="N142" s="2">
        <v>1760528085</v>
      </c>
      <c r="O142" s="2">
        <v>1814511404</v>
      </c>
      <c r="P142" s="2">
        <v>1892900105</v>
      </c>
      <c r="Q142" s="2">
        <v>2016911932</v>
      </c>
      <c r="R142" s="2">
        <v>2084319731</v>
      </c>
      <c r="S142" s="2">
        <v>2162833233</v>
      </c>
      <c r="T142" s="2">
        <v>0</v>
      </c>
      <c r="U142" t="str">
        <f t="shared" si="5"/>
        <v>24350</v>
      </c>
      <c r="V142" s="2">
        <v>858843.56</v>
      </c>
    </row>
    <row r="143" spans="1:22" x14ac:dyDescent="0.25">
      <c r="A143" t="s">
        <v>403</v>
      </c>
      <c r="B143" t="s">
        <v>404</v>
      </c>
      <c r="C143" s="1"/>
      <c r="D143" s="5"/>
      <c r="E143" s="5"/>
      <c r="F143" s="5"/>
      <c r="G143" s="2"/>
      <c r="H143" s="2">
        <f>VLOOKUP(A143,VAL!$A$3:$F$298,3,FALSE)</f>
        <v>0</v>
      </c>
      <c r="I143" s="2">
        <v>0</v>
      </c>
      <c r="J143" s="2">
        <v>63017048</v>
      </c>
      <c r="K143" s="2">
        <v>66882216</v>
      </c>
      <c r="L143" s="2">
        <v>71464279</v>
      </c>
      <c r="M143" s="2">
        <v>75203358</v>
      </c>
      <c r="N143" s="2">
        <v>83356083</v>
      </c>
      <c r="O143" s="2">
        <v>90279670</v>
      </c>
      <c r="P143" s="2">
        <v>96765885</v>
      </c>
      <c r="Q143" s="2">
        <v>101606807</v>
      </c>
      <c r="R143" s="2">
        <v>108971394</v>
      </c>
      <c r="S143" s="2">
        <v>118364901</v>
      </c>
      <c r="T143" s="2">
        <v>0</v>
      </c>
      <c r="U143" t="str">
        <f t="shared" si="5"/>
        <v>30031</v>
      </c>
      <c r="V143" s="2">
        <v>0</v>
      </c>
    </row>
    <row r="144" spans="1:22" x14ac:dyDescent="0.25">
      <c r="A144" t="s">
        <v>421</v>
      </c>
      <c r="B144" t="s">
        <v>422</v>
      </c>
      <c r="C144" s="1"/>
      <c r="D144" s="5"/>
      <c r="E144" s="5"/>
      <c r="F144" s="5"/>
      <c r="G144" s="2"/>
      <c r="H144" s="2">
        <f>VLOOKUP(A144,VAL!$A$3:$F$298,3,FALSE)</f>
        <v>10350062</v>
      </c>
      <c r="I144" s="2">
        <v>10350062</v>
      </c>
      <c r="J144" s="2">
        <v>6763399011</v>
      </c>
      <c r="K144" s="2">
        <v>7462092100</v>
      </c>
      <c r="L144" s="2">
        <v>7964124862</v>
      </c>
      <c r="M144" s="2">
        <v>8831271338</v>
      </c>
      <c r="N144" s="2">
        <v>9556762289</v>
      </c>
      <c r="O144" s="2">
        <v>10485772894</v>
      </c>
      <c r="P144" s="2">
        <v>11335582651</v>
      </c>
      <c r="Q144" s="2">
        <v>11867842803</v>
      </c>
      <c r="R144" s="2">
        <v>12372776410</v>
      </c>
      <c r="S144" s="2">
        <v>12892086953</v>
      </c>
      <c r="T144" s="2">
        <v>0</v>
      </c>
      <c r="U144" t="str">
        <f t="shared" si="5"/>
        <v>31103</v>
      </c>
      <c r="V144" s="2">
        <v>6485354.0300000003</v>
      </c>
    </row>
    <row r="145" spans="1:22" x14ac:dyDescent="0.25">
      <c r="A145" t="s">
        <v>144</v>
      </c>
      <c r="B145" t="s">
        <v>145</v>
      </c>
      <c r="C145" s="1"/>
      <c r="D145" s="5"/>
      <c r="E145" s="5"/>
      <c r="F145" s="5"/>
      <c r="G145" s="2"/>
      <c r="H145" s="2">
        <f>VLOOKUP(A145,VAL!$A$3:$F$298,3,FALSE)</f>
        <v>2317041</v>
      </c>
      <c r="I145" s="2">
        <v>2317041</v>
      </c>
      <c r="J145" s="2">
        <v>735993855</v>
      </c>
      <c r="K145" s="2">
        <v>777850997</v>
      </c>
      <c r="L145" s="2">
        <v>874680555</v>
      </c>
      <c r="M145" s="2">
        <v>1019634088</v>
      </c>
      <c r="N145" s="2">
        <v>1066136826</v>
      </c>
      <c r="O145" s="2">
        <v>1195909671</v>
      </c>
      <c r="P145" s="2">
        <v>1311480304</v>
      </c>
      <c r="Q145" s="2">
        <v>1460567281</v>
      </c>
      <c r="R145" s="2">
        <v>1584941979</v>
      </c>
      <c r="S145" s="2">
        <v>1709854257</v>
      </c>
      <c r="T145" s="2">
        <v>276553.31</v>
      </c>
      <c r="U145" t="str">
        <f t="shared" si="5"/>
        <v>14066</v>
      </c>
      <c r="V145" s="2">
        <v>1006911.23</v>
      </c>
    </row>
    <row r="146" spans="1:22" x14ac:dyDescent="0.25">
      <c r="A146" t="s">
        <v>263</v>
      </c>
      <c r="B146" t="s">
        <v>264</v>
      </c>
      <c r="C146" s="1"/>
      <c r="D146" s="5"/>
      <c r="E146" s="5"/>
      <c r="F146" s="5"/>
      <c r="G146" s="2"/>
      <c r="H146" s="2">
        <f>VLOOKUP(A146,VAL!$A$3:$F$298,3,FALSE)</f>
        <v>805000</v>
      </c>
      <c r="I146" s="2">
        <v>805000</v>
      </c>
      <c r="J146" s="2">
        <v>349727365</v>
      </c>
      <c r="K146" s="2">
        <v>397719468.10000002</v>
      </c>
      <c r="L146" s="2">
        <v>428874280</v>
      </c>
      <c r="M146" s="2">
        <v>555189365</v>
      </c>
      <c r="N146" s="2">
        <v>493808625</v>
      </c>
      <c r="O146" s="2">
        <v>529837376</v>
      </c>
      <c r="P146" s="2">
        <v>567498493</v>
      </c>
      <c r="Q146" s="2">
        <v>610314498</v>
      </c>
      <c r="R146" s="2">
        <v>679454708</v>
      </c>
      <c r="S146" s="2">
        <v>728703405</v>
      </c>
      <c r="T146" s="2">
        <v>0</v>
      </c>
      <c r="U146" t="str">
        <f t="shared" si="5"/>
        <v>21214</v>
      </c>
      <c r="V146" s="2">
        <v>423087.51</v>
      </c>
    </row>
    <row r="147" spans="1:22" x14ac:dyDescent="0.25">
      <c r="A147" t="s">
        <v>128</v>
      </c>
      <c r="B147" t="s">
        <v>129</v>
      </c>
      <c r="C147" s="1"/>
      <c r="D147" s="5"/>
      <c r="E147" s="5"/>
      <c r="F147" s="5"/>
      <c r="G147" s="2"/>
      <c r="H147" s="2">
        <f>VLOOKUP(A147,VAL!$A$3:$F$298,3,FALSE)</f>
        <v>6718758</v>
      </c>
      <c r="I147" s="2">
        <v>6718758</v>
      </c>
      <c r="J147" s="2">
        <v>4102886003</v>
      </c>
      <c r="K147" s="2">
        <v>4317371819</v>
      </c>
      <c r="L147" s="2">
        <v>4504072377</v>
      </c>
      <c r="M147" s="2">
        <v>5025638112</v>
      </c>
      <c r="N147" s="2">
        <v>4942401900</v>
      </c>
      <c r="O147" s="2">
        <v>5150515552</v>
      </c>
      <c r="P147" s="2">
        <v>5255879010</v>
      </c>
      <c r="Q147" s="2">
        <v>5535789553</v>
      </c>
      <c r="R147" s="2">
        <v>5696032110</v>
      </c>
      <c r="S147" s="2">
        <v>5909791607</v>
      </c>
      <c r="T147" s="2">
        <v>2069448.68</v>
      </c>
      <c r="U147" t="str">
        <f t="shared" si="5"/>
        <v>13161</v>
      </c>
      <c r="V147" s="2">
        <v>3294125.3</v>
      </c>
    </row>
    <row r="148" spans="1:22" x14ac:dyDescent="0.25">
      <c r="A148" t="s">
        <v>261</v>
      </c>
      <c r="B148" t="s">
        <v>262</v>
      </c>
      <c r="C148" s="1"/>
      <c r="D148" s="5"/>
      <c r="E148" s="5"/>
      <c r="F148" s="5"/>
      <c r="G148" s="2"/>
      <c r="H148" s="2">
        <f>VLOOKUP(A148,VAL!$A$3:$F$298,3,FALSE)</f>
        <v>946000</v>
      </c>
      <c r="I148" s="2">
        <v>946000</v>
      </c>
      <c r="J148" s="2">
        <v>526176001</v>
      </c>
      <c r="K148" s="2">
        <v>577977804</v>
      </c>
      <c r="L148" s="2">
        <v>637703262</v>
      </c>
      <c r="M148" s="2">
        <v>742346959</v>
      </c>
      <c r="N148" s="2">
        <v>766312106</v>
      </c>
      <c r="O148" s="2">
        <v>841970350</v>
      </c>
      <c r="P148" s="2">
        <v>918607003</v>
      </c>
      <c r="Q148" s="2">
        <v>1023731818</v>
      </c>
      <c r="R148" s="2">
        <v>1143645810</v>
      </c>
      <c r="S148" s="2">
        <v>1265999685</v>
      </c>
      <c r="T148" s="2">
        <v>0</v>
      </c>
      <c r="U148" t="str">
        <f t="shared" si="5"/>
        <v>21206</v>
      </c>
      <c r="V148" s="2">
        <v>341924.4</v>
      </c>
    </row>
    <row r="149" spans="1:22" x14ac:dyDescent="0.25">
      <c r="A149" t="s">
        <v>587</v>
      </c>
      <c r="B149" t="s">
        <v>588</v>
      </c>
      <c r="C149" s="1"/>
      <c r="D149" s="5"/>
      <c r="E149" s="5"/>
      <c r="F149" s="5"/>
      <c r="G149" s="2"/>
      <c r="H149" s="2">
        <f>VLOOKUP(A149,VAL!$A$3:$F$298,3,FALSE)</f>
        <v>247000</v>
      </c>
      <c r="I149" s="2">
        <v>247000</v>
      </c>
      <c r="J149" s="2">
        <v>185772926</v>
      </c>
      <c r="K149" s="2">
        <v>192282638</v>
      </c>
      <c r="L149" s="2">
        <v>198185382</v>
      </c>
      <c r="M149" s="2">
        <v>211717859</v>
      </c>
      <c r="N149" s="2">
        <v>230938881</v>
      </c>
      <c r="O149" s="2">
        <v>250138762</v>
      </c>
      <c r="P149" s="2">
        <v>261720978</v>
      </c>
      <c r="Q149" s="2">
        <v>276529106</v>
      </c>
      <c r="R149" s="2">
        <v>299227786</v>
      </c>
      <c r="S149" s="2">
        <v>310087610</v>
      </c>
      <c r="T149" s="2">
        <v>266784.06</v>
      </c>
      <c r="U149" t="str">
        <f t="shared" si="5"/>
        <v>39209</v>
      </c>
      <c r="V149" s="2">
        <v>121766.6</v>
      </c>
    </row>
    <row r="150" spans="1:22" x14ac:dyDescent="0.25">
      <c r="A150" t="s">
        <v>531</v>
      </c>
      <c r="B150" t="s">
        <v>532</v>
      </c>
      <c r="C150" s="1"/>
      <c r="D150" s="5"/>
      <c r="E150" s="5"/>
      <c r="F150" s="5"/>
      <c r="G150" s="2"/>
      <c r="H150" s="2">
        <f>VLOOKUP(A150,VAL!$A$3:$F$298,3,FALSE)</f>
        <v>5970000</v>
      </c>
      <c r="I150" s="2">
        <v>5970000</v>
      </c>
      <c r="J150" s="2">
        <v>1854936974</v>
      </c>
      <c r="K150" s="2">
        <v>2013587928</v>
      </c>
      <c r="L150" s="2">
        <v>2149215951</v>
      </c>
      <c r="M150" s="2">
        <v>2551358515</v>
      </c>
      <c r="N150" s="2">
        <v>2490574110</v>
      </c>
      <c r="O150" s="2">
        <v>2724691147</v>
      </c>
      <c r="P150" s="2">
        <v>2886220607</v>
      </c>
      <c r="Q150" s="2">
        <v>3186465397</v>
      </c>
      <c r="R150" s="2">
        <v>3425038678</v>
      </c>
      <c r="S150" s="2">
        <v>3719814538</v>
      </c>
      <c r="T150" s="2">
        <v>0</v>
      </c>
      <c r="U150" t="str">
        <f t="shared" si="5"/>
        <v>37507</v>
      </c>
      <c r="V150" s="2">
        <v>2206574.5299999998</v>
      </c>
    </row>
    <row r="151" spans="1:22" x14ac:dyDescent="0.25">
      <c r="A151" t="s">
        <v>401</v>
      </c>
      <c r="B151" t="s">
        <v>402</v>
      </c>
      <c r="C151" s="1"/>
      <c r="D151" s="5"/>
      <c r="E151" s="5"/>
      <c r="F151" s="5"/>
      <c r="G151" s="2"/>
      <c r="H151" s="2">
        <f>VLOOKUP(A151,VAL!$A$3:$F$298,3,FALSE)</f>
        <v>155000</v>
      </c>
      <c r="I151" s="2">
        <v>155000</v>
      </c>
      <c r="J151" s="2">
        <v>55019080</v>
      </c>
      <c r="K151" s="2">
        <v>58433092</v>
      </c>
      <c r="L151" s="2">
        <v>60727491</v>
      </c>
      <c r="M151" s="2">
        <v>66129071</v>
      </c>
      <c r="N151" s="2">
        <v>71508931</v>
      </c>
      <c r="O151" s="2">
        <v>77218730</v>
      </c>
      <c r="P151" s="2">
        <v>84972046</v>
      </c>
      <c r="Q151" s="2">
        <v>91600209</v>
      </c>
      <c r="R151" s="2">
        <v>97733878</v>
      </c>
      <c r="S151" s="2">
        <v>105881872</v>
      </c>
      <c r="T151" s="2">
        <v>11433.96</v>
      </c>
      <c r="U151" t="str">
        <f t="shared" si="5"/>
        <v>30029</v>
      </c>
      <c r="V151" s="2">
        <v>71931.710000000006</v>
      </c>
    </row>
    <row r="152" spans="1:22" x14ac:dyDescent="0.25">
      <c r="A152" t="s">
        <v>397</v>
      </c>
      <c r="B152" t="s">
        <v>398</v>
      </c>
      <c r="C152" s="1"/>
      <c r="D152" s="5"/>
      <c r="E152" s="5"/>
      <c r="F152" s="5"/>
      <c r="G152" s="2"/>
      <c r="H152" s="2">
        <f>VLOOKUP(A152,VAL!$A$3:$F$298,3,FALSE)</f>
        <v>15417716</v>
      </c>
      <c r="I152" s="2">
        <v>15417716</v>
      </c>
      <c r="J152" s="2">
        <v>4310673045</v>
      </c>
      <c r="K152" s="2">
        <v>4635298130</v>
      </c>
      <c r="L152" s="2">
        <v>4945300465</v>
      </c>
      <c r="M152" s="2">
        <v>5621344193</v>
      </c>
      <c r="N152" s="2">
        <v>6119595240</v>
      </c>
      <c r="O152" s="2">
        <v>6792776769</v>
      </c>
      <c r="P152" s="2">
        <v>7432698741</v>
      </c>
      <c r="Q152" s="2">
        <v>8159832481</v>
      </c>
      <c r="R152" s="2">
        <v>8903410565</v>
      </c>
      <c r="S152" s="2">
        <v>10168727531</v>
      </c>
      <c r="T152" s="2">
        <v>972018.92</v>
      </c>
      <c r="U152" t="str">
        <f t="shared" si="5"/>
        <v>29320</v>
      </c>
      <c r="V152" s="2">
        <v>5629847.4800000004</v>
      </c>
    </row>
    <row r="153" spans="1:22" x14ac:dyDescent="0.25">
      <c r="A153" t="s">
        <v>411</v>
      </c>
      <c r="B153" t="s">
        <v>412</v>
      </c>
      <c r="C153" s="1"/>
      <c r="D153" s="5"/>
      <c r="E153" s="5"/>
      <c r="F153" s="5"/>
      <c r="G153" s="2"/>
      <c r="H153" s="2">
        <f>VLOOKUP(A153,VAL!$A$3:$F$298,3,FALSE)</f>
        <v>31636355</v>
      </c>
      <c r="I153" s="2">
        <v>31636355</v>
      </c>
      <c r="J153" s="2">
        <v>20096139676</v>
      </c>
      <c r="K153" s="2">
        <v>21876489770</v>
      </c>
      <c r="L153" s="2">
        <v>22932157154</v>
      </c>
      <c r="M153" s="2">
        <v>24216464913</v>
      </c>
      <c r="N153" s="2">
        <v>26309534435</v>
      </c>
      <c r="O153" s="2">
        <v>27806379606</v>
      </c>
      <c r="P153" s="2">
        <v>29094292533</v>
      </c>
      <c r="Q153" s="2">
        <v>30599143552</v>
      </c>
      <c r="R153" s="2">
        <v>32236807947</v>
      </c>
      <c r="S153" s="2">
        <v>33612360102</v>
      </c>
      <c r="T153" s="2">
        <v>0</v>
      </c>
      <c r="U153" t="str">
        <f t="shared" si="5"/>
        <v>31006</v>
      </c>
      <c r="V153" s="2">
        <v>19427727.420000002</v>
      </c>
    </row>
    <row r="154" spans="1:22" x14ac:dyDescent="0.25">
      <c r="A154" t="s">
        <v>561</v>
      </c>
      <c r="B154" t="s">
        <v>562</v>
      </c>
      <c r="C154" s="1"/>
      <c r="D154" s="5"/>
      <c r="E154" s="5"/>
      <c r="F154" s="5"/>
      <c r="G154" s="2"/>
      <c r="H154" s="2">
        <f>VLOOKUP(A154,VAL!$A$3:$F$298,3,FALSE)</f>
        <v>3099000</v>
      </c>
      <c r="I154" s="2">
        <v>3099000</v>
      </c>
      <c r="J154" s="2">
        <v>938034623.5</v>
      </c>
      <c r="K154" s="2">
        <v>1015935865.5</v>
      </c>
      <c r="L154" s="2">
        <v>1090937386</v>
      </c>
      <c r="M154" s="2">
        <v>1203273600</v>
      </c>
      <c r="N154" s="2">
        <v>1289747621</v>
      </c>
      <c r="O154" s="2">
        <v>1375107458</v>
      </c>
      <c r="P154" s="2">
        <v>1498303640</v>
      </c>
      <c r="Q154" s="2">
        <v>1610644899</v>
      </c>
      <c r="R154" s="2">
        <v>1778891609</v>
      </c>
      <c r="S154" s="2">
        <v>1913692863</v>
      </c>
      <c r="T154" s="2">
        <v>111656.41</v>
      </c>
      <c r="U154" t="str">
        <f t="shared" si="5"/>
        <v>39003</v>
      </c>
      <c r="V154" s="2">
        <v>1292215.3400000001</v>
      </c>
    </row>
    <row r="155" spans="1:22" x14ac:dyDescent="0.25">
      <c r="A155" t="s">
        <v>257</v>
      </c>
      <c r="B155" t="s">
        <v>258</v>
      </c>
      <c r="C155" s="1"/>
      <c r="D155" s="5"/>
      <c r="E155" s="5"/>
      <c r="F155" s="5"/>
      <c r="G155" s="2"/>
      <c r="H155" s="2">
        <f>VLOOKUP(A155,VAL!$A$3:$F$298,3,FALSE)</f>
        <v>925000</v>
      </c>
      <c r="I155" s="2">
        <v>925000</v>
      </c>
      <c r="J155" s="2">
        <v>460367473</v>
      </c>
      <c r="K155" s="2">
        <v>510976542.29000002</v>
      </c>
      <c r="L155" s="2">
        <v>563526136</v>
      </c>
      <c r="M155" s="2">
        <v>651632432</v>
      </c>
      <c r="N155" s="2">
        <v>679032602</v>
      </c>
      <c r="O155" s="2">
        <v>744526753</v>
      </c>
      <c r="P155" s="2">
        <v>801023324</v>
      </c>
      <c r="Q155" s="2">
        <v>882328464</v>
      </c>
      <c r="R155" s="2">
        <v>978741928</v>
      </c>
      <c r="S155" s="2">
        <v>1082184966</v>
      </c>
      <c r="T155" s="2">
        <v>104889.37</v>
      </c>
      <c r="U155" t="str">
        <f t="shared" si="5"/>
        <v>21014</v>
      </c>
      <c r="V155" s="2">
        <v>358532.04</v>
      </c>
    </row>
    <row r="156" spans="1:22" x14ac:dyDescent="0.25">
      <c r="A156" t="s">
        <v>335</v>
      </c>
      <c r="B156" t="s">
        <v>336</v>
      </c>
      <c r="C156" s="1"/>
      <c r="D156" s="5"/>
      <c r="E156" s="5"/>
      <c r="F156" s="5"/>
      <c r="G156" s="2"/>
      <c r="H156" s="2">
        <f>VLOOKUP(A156,VAL!$A$3:$F$298,3,FALSE)</f>
        <v>450000</v>
      </c>
      <c r="I156" s="2">
        <v>450000</v>
      </c>
      <c r="J156" s="2">
        <v>274859777</v>
      </c>
      <c r="K156" s="2">
        <v>331616148</v>
      </c>
      <c r="L156" s="2">
        <v>331694600</v>
      </c>
      <c r="M156" s="2">
        <v>351979504</v>
      </c>
      <c r="N156" s="2">
        <v>380336002</v>
      </c>
      <c r="O156" s="2">
        <v>410440248</v>
      </c>
      <c r="P156" s="2">
        <v>442949296</v>
      </c>
      <c r="Q156" s="2">
        <v>483063884</v>
      </c>
      <c r="R156" s="2">
        <v>506492498</v>
      </c>
      <c r="S156" s="2">
        <v>549122930</v>
      </c>
      <c r="T156" s="2">
        <v>7674.37</v>
      </c>
      <c r="U156" t="str">
        <f t="shared" si="5"/>
        <v>25155</v>
      </c>
      <c r="V156" s="2">
        <v>213210</v>
      </c>
    </row>
    <row r="157" spans="1:22" x14ac:dyDescent="0.25">
      <c r="A157" t="s">
        <v>313</v>
      </c>
      <c r="B157" t="s">
        <v>314</v>
      </c>
      <c r="C157" s="1"/>
      <c r="D157" s="5"/>
      <c r="E157" s="5"/>
      <c r="F157" s="5"/>
      <c r="G157" s="2"/>
      <c r="H157" s="2">
        <f>VLOOKUP(A157,VAL!$A$3:$F$298,3,FALSE)</f>
        <v>36000</v>
      </c>
      <c r="I157" s="2">
        <v>36000</v>
      </c>
      <c r="J157" s="2">
        <v>15067676</v>
      </c>
      <c r="K157" s="2">
        <v>15336803</v>
      </c>
      <c r="L157" s="2">
        <v>15567689</v>
      </c>
      <c r="M157" s="2">
        <v>15291797</v>
      </c>
      <c r="N157" s="2">
        <v>17390085</v>
      </c>
      <c r="O157" s="2">
        <v>17871874</v>
      </c>
      <c r="P157" s="2">
        <v>18117938</v>
      </c>
      <c r="Q157" s="2">
        <v>18767685</v>
      </c>
      <c r="R157" s="2">
        <v>18835677</v>
      </c>
      <c r="S157" s="2">
        <v>20110974</v>
      </c>
      <c r="T157" s="2">
        <v>70910.12</v>
      </c>
      <c r="U157" t="str">
        <f t="shared" si="5"/>
        <v>24014</v>
      </c>
      <c r="V157" s="2">
        <v>17056.8</v>
      </c>
    </row>
    <row r="158" spans="1:22" x14ac:dyDescent="0.25">
      <c r="A158" t="s">
        <v>341</v>
      </c>
      <c r="B158" t="s">
        <v>342</v>
      </c>
      <c r="C158" s="1"/>
      <c r="D158" s="5"/>
      <c r="E158" s="5"/>
      <c r="F158" s="5"/>
      <c r="G158" s="2"/>
      <c r="H158" s="2">
        <f>VLOOKUP(A158,VAL!$A$3:$F$298,3,FALSE)</f>
        <v>1760445</v>
      </c>
      <c r="I158" s="2">
        <v>1760445</v>
      </c>
      <c r="J158" s="2">
        <v>865545407</v>
      </c>
      <c r="K158" s="2">
        <v>936150196</v>
      </c>
      <c r="L158" s="2">
        <v>1042968351</v>
      </c>
      <c r="M158" s="2">
        <v>1172206623</v>
      </c>
      <c r="N158" s="2">
        <v>1188762529</v>
      </c>
      <c r="O158" s="2">
        <v>1287364758</v>
      </c>
      <c r="P158" s="2">
        <v>1394012994</v>
      </c>
      <c r="Q158" s="2">
        <v>1518017953</v>
      </c>
      <c r="R158" s="2">
        <v>1622388047</v>
      </c>
      <c r="S158" s="2">
        <v>1740097589</v>
      </c>
      <c r="T158" s="2">
        <v>64013.87</v>
      </c>
      <c r="U158" t="str">
        <f t="shared" si="5"/>
        <v>26056</v>
      </c>
      <c r="V158" s="2">
        <v>745357.52</v>
      </c>
    </row>
    <row r="159" spans="1:22" x14ac:dyDescent="0.25">
      <c r="A159" t="s">
        <v>441</v>
      </c>
      <c r="B159" t="s">
        <v>442</v>
      </c>
      <c r="C159" s="1"/>
      <c r="D159" s="5"/>
      <c r="E159" s="5"/>
      <c r="F159" s="5"/>
      <c r="G159" s="2"/>
      <c r="H159" s="2">
        <f>VLOOKUP(A159,VAL!$A$3:$F$298,3,FALSE)</f>
        <v>1785000</v>
      </c>
      <c r="I159" s="2">
        <v>1785000</v>
      </c>
      <c r="J159" s="2">
        <v>1025848345.3</v>
      </c>
      <c r="K159" s="2">
        <v>1173083252</v>
      </c>
      <c r="L159" s="2">
        <v>1262478049</v>
      </c>
      <c r="M159" s="2">
        <v>1384092038</v>
      </c>
      <c r="N159" s="2">
        <v>1484517669</v>
      </c>
      <c r="O159" s="2">
        <v>1589475196</v>
      </c>
      <c r="P159" s="2">
        <v>1645478529</v>
      </c>
      <c r="Q159" s="2">
        <v>1753081569</v>
      </c>
      <c r="R159" s="2">
        <v>1857386831</v>
      </c>
      <c r="S159" s="2">
        <v>1954065641</v>
      </c>
      <c r="T159" s="2">
        <v>113927.18</v>
      </c>
      <c r="U159" t="str">
        <f t="shared" si="5"/>
        <v>32325</v>
      </c>
      <c r="V159" s="2">
        <v>1061312</v>
      </c>
    </row>
    <row r="160" spans="1:22" x14ac:dyDescent="0.25">
      <c r="A160" t="s">
        <v>529</v>
      </c>
      <c r="B160" t="s">
        <v>530</v>
      </c>
      <c r="C160" s="1"/>
      <c r="D160" s="5"/>
      <c r="E160" s="5"/>
      <c r="F160" s="5"/>
      <c r="G160" s="2"/>
      <c r="H160" s="2">
        <f>VLOOKUP(A160,VAL!$A$3:$F$298,3,FALSE)</f>
        <v>3900000</v>
      </c>
      <c r="I160" s="2">
        <v>3900000</v>
      </c>
      <c r="J160" s="2">
        <v>1114861697</v>
      </c>
      <c r="K160" s="2">
        <v>1172551436</v>
      </c>
      <c r="L160" s="2">
        <v>1249291659</v>
      </c>
      <c r="M160" s="2">
        <v>1473095716</v>
      </c>
      <c r="N160" s="2">
        <v>1498579199</v>
      </c>
      <c r="O160" s="2">
        <v>1629268153</v>
      </c>
      <c r="P160" s="2">
        <v>1729753653</v>
      </c>
      <c r="Q160" s="2">
        <v>1923260760</v>
      </c>
      <c r="R160" s="2">
        <v>2093741655</v>
      </c>
      <c r="S160" s="2">
        <v>2309938395</v>
      </c>
      <c r="T160" s="2">
        <v>330588.43</v>
      </c>
      <c r="U160" t="str">
        <f t="shared" si="5"/>
        <v>37506</v>
      </c>
      <c r="V160" s="2">
        <v>1184500</v>
      </c>
    </row>
    <row r="161" spans="1:22" x14ac:dyDescent="0.25">
      <c r="A161" t="s">
        <v>140</v>
      </c>
      <c r="B161" t="s">
        <v>141</v>
      </c>
      <c r="C161" s="1"/>
      <c r="D161" s="5"/>
      <c r="E161" s="5"/>
      <c r="F161" s="5"/>
      <c r="G161" s="2"/>
      <c r="H161" s="2">
        <f>VLOOKUP(A161,VAL!$A$3:$F$298,3,FALSE)</f>
        <v>1900742</v>
      </c>
      <c r="I161" s="2">
        <v>1900742</v>
      </c>
      <c r="J161" s="2">
        <v>1750484413</v>
      </c>
      <c r="K161" s="2">
        <v>1968394044</v>
      </c>
      <c r="L161" s="2">
        <v>2180710112</v>
      </c>
      <c r="M161" s="2">
        <v>2600233944</v>
      </c>
      <c r="N161" s="2">
        <v>2650520683</v>
      </c>
      <c r="O161" s="2">
        <v>2927631006</v>
      </c>
      <c r="P161" s="2">
        <v>3205583095</v>
      </c>
      <c r="Q161" s="2">
        <v>3581712480</v>
      </c>
      <c r="R161" s="2">
        <v>3967042732</v>
      </c>
      <c r="S161" s="2">
        <v>4345111060</v>
      </c>
      <c r="T161" s="2">
        <v>0</v>
      </c>
      <c r="U161" t="str">
        <f t="shared" si="5"/>
        <v>14064</v>
      </c>
      <c r="V161" s="2">
        <v>872796.25</v>
      </c>
    </row>
    <row r="162" spans="1:22" x14ac:dyDescent="0.25">
      <c r="A162" t="s">
        <v>108</v>
      </c>
      <c r="B162" t="s">
        <v>109</v>
      </c>
      <c r="C162" s="1"/>
      <c r="D162" s="5"/>
      <c r="E162" s="5"/>
      <c r="F162" s="5"/>
      <c r="G162" s="2"/>
      <c r="H162" s="2">
        <f>VLOOKUP(A162,VAL!$A$3:$F$298,3,FALSE)</f>
        <v>1850000</v>
      </c>
      <c r="I162" s="2">
        <v>1850000</v>
      </c>
      <c r="J162" s="2">
        <v>1167115472</v>
      </c>
      <c r="K162" s="2">
        <v>1223371020</v>
      </c>
      <c r="L162" s="2">
        <v>1212439555</v>
      </c>
      <c r="M162" s="2">
        <v>1281247392</v>
      </c>
      <c r="N162" s="2">
        <v>1350611079</v>
      </c>
      <c r="O162" s="2">
        <v>1404499155</v>
      </c>
      <c r="P162" s="2">
        <v>1466904024</v>
      </c>
      <c r="Q162" s="2">
        <v>1573562682</v>
      </c>
      <c r="R162" s="2">
        <v>1684765062</v>
      </c>
      <c r="S162" s="2">
        <v>1781507970</v>
      </c>
      <c r="T162" s="2">
        <v>423392.7</v>
      </c>
      <c r="U162" t="str">
        <f t="shared" si="5"/>
        <v>11051</v>
      </c>
      <c r="V162" s="2">
        <v>923910</v>
      </c>
    </row>
    <row r="163" spans="1:22" x14ac:dyDescent="0.25">
      <c r="A163" t="s">
        <v>219</v>
      </c>
      <c r="B163" t="s">
        <v>220</v>
      </c>
      <c r="C163" s="1"/>
      <c r="D163" s="5"/>
      <c r="E163" s="5"/>
      <c r="F163" s="5"/>
      <c r="G163" s="2"/>
      <c r="H163" s="2">
        <f>VLOOKUP(A163,VAL!$A$3:$F$298,3,FALSE)</f>
        <v>11405613</v>
      </c>
      <c r="I163" s="2">
        <v>11405613</v>
      </c>
      <c r="J163" s="2">
        <v>8149679356.5</v>
      </c>
      <c r="K163" s="2">
        <v>8924286558</v>
      </c>
      <c r="L163" s="2">
        <v>9409816891</v>
      </c>
      <c r="M163" s="2">
        <v>10664684738</v>
      </c>
      <c r="N163" s="2">
        <v>11405637647</v>
      </c>
      <c r="O163" s="2">
        <v>12551067846</v>
      </c>
      <c r="P163" s="2">
        <v>13867327528</v>
      </c>
      <c r="Q163" s="2">
        <v>14947592730</v>
      </c>
      <c r="R163" s="2">
        <v>16053682780</v>
      </c>
      <c r="S163" s="2">
        <v>17372489006</v>
      </c>
      <c r="T163" s="2">
        <v>0</v>
      </c>
      <c r="U163" t="str">
        <f t="shared" si="5"/>
        <v>18400</v>
      </c>
      <c r="V163" s="2">
        <v>5957887.1699999999</v>
      </c>
    </row>
    <row r="164" spans="1:22" x14ac:dyDescent="0.25">
      <c r="A164" t="s">
        <v>309</v>
      </c>
      <c r="B164" t="s">
        <v>310</v>
      </c>
      <c r="C164" s="1"/>
      <c r="D164" s="5"/>
      <c r="E164" s="5"/>
      <c r="F164" s="5"/>
      <c r="G164" s="2"/>
      <c r="H164" s="2">
        <f>VLOOKUP(A164,VAL!$A$3:$F$298,3,FALSE)</f>
        <v>4654330</v>
      </c>
      <c r="I164" s="2">
        <v>4654330</v>
      </c>
      <c r="J164" s="2">
        <v>2337403830.0747404</v>
      </c>
      <c r="K164" s="2">
        <v>2491452770</v>
      </c>
      <c r="L164" s="2">
        <v>2699999486</v>
      </c>
      <c r="M164" s="2">
        <v>3079727404</v>
      </c>
      <c r="N164" s="2">
        <v>3123317373</v>
      </c>
      <c r="O164" s="2">
        <v>3362630326</v>
      </c>
      <c r="P164" s="2">
        <v>3647554050</v>
      </c>
      <c r="Q164" s="2">
        <v>3965170882</v>
      </c>
      <c r="R164" s="2">
        <v>4179307632</v>
      </c>
      <c r="S164" s="2">
        <v>4552732554</v>
      </c>
      <c r="T164" s="2">
        <v>0</v>
      </c>
      <c r="U164" t="str">
        <f t="shared" si="5"/>
        <v>23403</v>
      </c>
      <c r="V164" s="2">
        <v>0</v>
      </c>
    </row>
    <row r="165" spans="1:22" x14ac:dyDescent="0.25">
      <c r="A165" t="s">
        <v>339</v>
      </c>
      <c r="B165" t="s">
        <v>340</v>
      </c>
      <c r="C165" s="1"/>
      <c r="D165" s="5"/>
      <c r="E165" s="5"/>
      <c r="F165" s="5"/>
      <c r="G165" s="2"/>
      <c r="H165" s="2">
        <f>VLOOKUP(A165,VAL!$A$3:$F$298,3,FALSE)</f>
        <v>0</v>
      </c>
      <c r="I165" s="2">
        <v>0</v>
      </c>
      <c r="J165" s="2">
        <v>57809451</v>
      </c>
      <c r="K165" s="2">
        <v>69145167</v>
      </c>
      <c r="L165" s="2">
        <v>64990112</v>
      </c>
      <c r="M165" s="2">
        <v>66886272</v>
      </c>
      <c r="N165" s="2">
        <v>67410330</v>
      </c>
      <c r="O165" s="2">
        <v>69178939</v>
      </c>
      <c r="P165" s="2">
        <v>70452807</v>
      </c>
      <c r="Q165" s="2">
        <v>72455945</v>
      </c>
      <c r="R165" s="2">
        <v>73392575</v>
      </c>
      <c r="S165" s="2">
        <v>75264270</v>
      </c>
      <c r="T165" s="2">
        <v>0</v>
      </c>
      <c r="U165" t="str">
        <f t="shared" si="5"/>
        <v>25200</v>
      </c>
      <c r="V165" s="2">
        <v>0</v>
      </c>
    </row>
    <row r="166" spans="1:22" x14ac:dyDescent="0.25">
      <c r="A166" t="s">
        <v>489</v>
      </c>
      <c r="B166" t="s">
        <v>490</v>
      </c>
      <c r="C166" s="1"/>
      <c r="D166" s="5"/>
      <c r="E166" s="5"/>
      <c r="F166" s="5"/>
      <c r="G166" s="2"/>
      <c r="H166" s="2">
        <f>VLOOKUP(A166,VAL!$A$3:$F$298,3,FALSE)</f>
        <v>42000000</v>
      </c>
      <c r="I166" s="2">
        <v>42000000</v>
      </c>
      <c r="J166" s="2">
        <v>12845670366</v>
      </c>
      <c r="K166" s="2">
        <v>14212466731</v>
      </c>
      <c r="L166" s="2">
        <v>15223522896</v>
      </c>
      <c r="M166" s="2">
        <v>17608133967</v>
      </c>
      <c r="N166" s="2">
        <v>18390427225</v>
      </c>
      <c r="O166" s="2">
        <v>19979669785</v>
      </c>
      <c r="P166" s="2">
        <v>21097307394</v>
      </c>
      <c r="Q166" s="2">
        <v>23220819838</v>
      </c>
      <c r="R166" s="2">
        <v>25544962613</v>
      </c>
      <c r="S166" s="2">
        <v>27690200133</v>
      </c>
      <c r="T166" s="2">
        <v>565699.59</v>
      </c>
      <c r="U166" t="str">
        <f t="shared" si="5"/>
        <v>34003</v>
      </c>
      <c r="V166" s="2">
        <v>18032262.870000001</v>
      </c>
    </row>
    <row r="167" spans="1:22" x14ac:dyDescent="0.25">
      <c r="A167" t="s">
        <v>483</v>
      </c>
      <c r="B167" t="s">
        <v>484</v>
      </c>
      <c r="C167" s="1"/>
      <c r="D167" s="5"/>
      <c r="E167" s="5"/>
      <c r="F167" s="5"/>
      <c r="G167" s="2"/>
      <c r="H167" s="2">
        <f>VLOOKUP(A167,VAL!$A$3:$F$298,3,FALSE)</f>
        <v>300000</v>
      </c>
      <c r="I167" s="2">
        <v>300000</v>
      </c>
      <c r="J167" s="2">
        <v>200567924.90000001</v>
      </c>
      <c r="K167" s="2">
        <v>207249501</v>
      </c>
      <c r="L167" s="2">
        <v>219430313</v>
      </c>
      <c r="M167" s="2">
        <v>248182252</v>
      </c>
      <c r="N167" s="2">
        <v>233463981</v>
      </c>
      <c r="O167" s="2">
        <v>240192412</v>
      </c>
      <c r="P167" s="2">
        <v>243601689</v>
      </c>
      <c r="Q167" s="2">
        <v>246486563</v>
      </c>
      <c r="R167" s="2">
        <v>259264310</v>
      </c>
      <c r="S167" s="2">
        <v>264130727</v>
      </c>
      <c r="T167" s="2">
        <v>3017.87</v>
      </c>
      <c r="U167" t="str">
        <f t="shared" si="5"/>
        <v>33211</v>
      </c>
      <c r="V167" s="2">
        <v>177675</v>
      </c>
    </row>
    <row r="168" spans="1:22" x14ac:dyDescent="0.25">
      <c r="A168" t="s">
        <v>213</v>
      </c>
      <c r="B168" t="s">
        <v>214</v>
      </c>
      <c r="C168" s="1"/>
      <c r="D168" s="5"/>
      <c r="E168" s="5"/>
      <c r="F168" s="5"/>
      <c r="G168" s="2"/>
      <c r="H168" s="2">
        <f>VLOOKUP(A168,VAL!$A$3:$F$298,3,FALSE)</f>
        <v>57000000</v>
      </c>
      <c r="I168" s="2">
        <v>57000000</v>
      </c>
      <c r="J168" s="2">
        <v>33766436291</v>
      </c>
      <c r="K168" s="2">
        <v>37043463030</v>
      </c>
      <c r="L168" s="2">
        <v>37498000512</v>
      </c>
      <c r="M168" s="2">
        <v>42660340354</v>
      </c>
      <c r="N168" s="2">
        <v>44199873774</v>
      </c>
      <c r="O168" s="2">
        <v>47159209121</v>
      </c>
      <c r="P168" s="2">
        <v>50424991602</v>
      </c>
      <c r="Q168" s="2">
        <v>53259549576</v>
      </c>
      <c r="R168" s="2">
        <v>55084000831</v>
      </c>
      <c r="S168" s="2">
        <v>56542912817</v>
      </c>
      <c r="T168" s="2">
        <v>0</v>
      </c>
      <c r="U168" t="str">
        <f t="shared" si="5"/>
        <v>17417</v>
      </c>
      <c r="V168" s="2">
        <v>27954200</v>
      </c>
    </row>
    <row r="169" spans="1:22" x14ac:dyDescent="0.25">
      <c r="A169" t="s">
        <v>162</v>
      </c>
      <c r="B169" t="s">
        <v>163</v>
      </c>
      <c r="C169" s="1"/>
      <c r="D169" s="5"/>
      <c r="E169" s="5"/>
      <c r="F169" s="5"/>
      <c r="G169" s="2"/>
      <c r="H169" s="2">
        <f>VLOOKUP(A169,VAL!$A$3:$F$298,3,FALSE)</f>
        <v>10000000</v>
      </c>
      <c r="I169" s="2">
        <v>5771738</v>
      </c>
      <c r="J169" s="2">
        <v>4222038105.9200001</v>
      </c>
      <c r="K169" s="2">
        <v>4589403623</v>
      </c>
      <c r="L169" s="2">
        <v>4739082200</v>
      </c>
      <c r="M169" s="2">
        <v>5135022145</v>
      </c>
      <c r="N169" s="2">
        <v>5416941202</v>
      </c>
      <c r="O169" s="2">
        <v>5579074410</v>
      </c>
      <c r="P169" s="2">
        <v>6143363982</v>
      </c>
      <c r="Q169" s="2">
        <v>6564171364</v>
      </c>
      <c r="R169" s="2">
        <v>7003912435</v>
      </c>
      <c r="S169" s="2">
        <v>7513494032</v>
      </c>
      <c r="T169" s="2">
        <v>657458.06000000006</v>
      </c>
      <c r="U169" t="str">
        <f t="shared" si="5"/>
        <v>15201</v>
      </c>
      <c r="V169" s="2">
        <v>5188110</v>
      </c>
    </row>
    <row r="170" spans="1:22" x14ac:dyDescent="0.25">
      <c r="A170" t="s">
        <v>557</v>
      </c>
      <c r="B170" t="s">
        <v>558</v>
      </c>
      <c r="C170" s="1"/>
      <c r="D170" s="5"/>
      <c r="E170" s="5"/>
      <c r="F170" s="5"/>
      <c r="G170" s="2"/>
      <c r="H170" s="2">
        <f>VLOOKUP(A170,VAL!$A$3:$F$298,3,FALSE)</f>
        <v>676000</v>
      </c>
      <c r="I170" s="2">
        <v>676000</v>
      </c>
      <c r="J170" s="2">
        <v>173194279</v>
      </c>
      <c r="K170" s="2">
        <v>170590874</v>
      </c>
      <c r="L170" s="2">
        <v>177880250</v>
      </c>
      <c r="M170" s="2">
        <v>177919765</v>
      </c>
      <c r="N170" s="2">
        <v>178032455</v>
      </c>
      <c r="O170" s="2">
        <v>181289043</v>
      </c>
      <c r="P170" s="2">
        <v>180750170</v>
      </c>
      <c r="Q170" s="2">
        <v>182601568</v>
      </c>
      <c r="R170" s="2">
        <v>178427506</v>
      </c>
      <c r="S170" s="2">
        <v>181424929</v>
      </c>
      <c r="T170" s="2">
        <v>0</v>
      </c>
      <c r="U170" t="str">
        <f t="shared" si="5"/>
        <v>38324</v>
      </c>
      <c r="V170" s="2">
        <v>147161.32999999999</v>
      </c>
    </row>
    <row r="171" spans="1:22" x14ac:dyDescent="0.25">
      <c r="A171" t="s">
        <v>160</v>
      </c>
      <c r="B171" t="s">
        <v>161</v>
      </c>
      <c r="C171" s="1"/>
      <c r="D171" s="5"/>
      <c r="E171" s="5"/>
      <c r="F171" s="5"/>
      <c r="G171" s="2"/>
      <c r="H171" s="2">
        <f>VLOOKUP(A171,VAL!$A$3:$F$298,3,FALSE)</f>
        <v>384200</v>
      </c>
      <c r="I171" s="2">
        <v>384200</v>
      </c>
      <c r="J171" s="2">
        <v>179997117</v>
      </c>
      <c r="K171" s="2">
        <v>202136205</v>
      </c>
      <c r="L171" s="2">
        <v>221739646</v>
      </c>
      <c r="M171" s="2">
        <v>244074117</v>
      </c>
      <c r="N171" s="2">
        <v>266101602</v>
      </c>
      <c r="O171" s="2">
        <v>286269316</v>
      </c>
      <c r="P171" s="2">
        <v>312272584</v>
      </c>
      <c r="Q171" s="2">
        <v>336110732</v>
      </c>
      <c r="R171" s="2">
        <v>369941135</v>
      </c>
      <c r="S171" s="2">
        <v>402482531</v>
      </c>
      <c r="T171" s="2">
        <v>34499.519999999997</v>
      </c>
      <c r="U171" t="str">
        <f t="shared" si="5"/>
        <v>14400</v>
      </c>
      <c r="V171" s="2">
        <v>189520</v>
      </c>
    </row>
    <row r="172" spans="1:22" x14ac:dyDescent="0.25">
      <c r="A172" t="s">
        <v>329</v>
      </c>
      <c r="B172" t="s">
        <v>330</v>
      </c>
      <c r="C172" s="1"/>
      <c r="D172" s="5"/>
      <c r="E172" s="5"/>
      <c r="F172" s="5"/>
      <c r="G172" s="2"/>
      <c r="H172" s="2">
        <f>VLOOKUP(A172,VAL!$A$3:$F$298,3,FALSE)</f>
        <v>3370370</v>
      </c>
      <c r="I172" s="2">
        <v>3370370</v>
      </c>
      <c r="J172" s="2">
        <v>1832541714</v>
      </c>
      <c r="K172" s="2">
        <v>2014837251</v>
      </c>
      <c r="L172" s="2">
        <v>2194637400</v>
      </c>
      <c r="M172" s="2">
        <v>2459643625</v>
      </c>
      <c r="N172" s="2">
        <v>2636587425</v>
      </c>
      <c r="O172" s="2">
        <v>2893230309</v>
      </c>
      <c r="P172" s="2">
        <v>3224126978</v>
      </c>
      <c r="Q172" s="2">
        <v>3473134810</v>
      </c>
      <c r="R172" s="2">
        <v>3759209617</v>
      </c>
      <c r="S172" s="2">
        <v>4154675601</v>
      </c>
      <c r="T172" s="2">
        <v>0</v>
      </c>
      <c r="U172" t="str">
        <f t="shared" si="5"/>
        <v>25101</v>
      </c>
      <c r="V172" s="2">
        <v>1288327.08</v>
      </c>
    </row>
    <row r="173" spans="1:22" x14ac:dyDescent="0.25">
      <c r="A173" t="s">
        <v>158</v>
      </c>
      <c r="B173" t="s">
        <v>159</v>
      </c>
      <c r="C173" s="1"/>
      <c r="D173" s="5"/>
      <c r="E173" s="5"/>
      <c r="F173" s="5"/>
      <c r="G173" s="2"/>
      <c r="H173" s="2">
        <f>VLOOKUP(A173,VAL!$A$3:$F$298,3,FALSE)</f>
        <v>2000000</v>
      </c>
      <c r="I173" s="2">
        <v>2000000</v>
      </c>
      <c r="J173" s="2">
        <v>762412505</v>
      </c>
      <c r="K173" s="2">
        <v>823319432</v>
      </c>
      <c r="L173" s="2">
        <v>896385145</v>
      </c>
      <c r="M173" s="2">
        <v>983867082</v>
      </c>
      <c r="N173" s="2">
        <v>1020262752</v>
      </c>
      <c r="O173" s="2">
        <v>1083061690</v>
      </c>
      <c r="P173" s="2">
        <v>1130063319</v>
      </c>
      <c r="Q173" s="2">
        <v>1214750671</v>
      </c>
      <c r="R173" s="2">
        <v>1303446240</v>
      </c>
      <c r="S173" s="2">
        <v>1377203280</v>
      </c>
      <c r="T173" s="2">
        <v>0</v>
      </c>
      <c r="U173" t="str">
        <f t="shared" si="5"/>
        <v>14172</v>
      </c>
      <c r="V173" s="2">
        <v>755540.43</v>
      </c>
    </row>
    <row r="174" spans="1:22" x14ac:dyDescent="0.25">
      <c r="A174" t="s">
        <v>291</v>
      </c>
      <c r="B174" t="s">
        <v>292</v>
      </c>
      <c r="C174" s="1"/>
      <c r="D174" s="5"/>
      <c r="E174" s="5"/>
      <c r="F174" s="5"/>
      <c r="G174" s="2"/>
      <c r="H174" s="2">
        <f>VLOOKUP(A174,VAL!$A$3:$F$298,3,FALSE)</f>
        <v>386000</v>
      </c>
      <c r="I174" s="2">
        <v>386000</v>
      </c>
      <c r="J174" s="2">
        <v>245025611</v>
      </c>
      <c r="K174" s="2">
        <v>259888760</v>
      </c>
      <c r="L174" s="2">
        <v>276851925</v>
      </c>
      <c r="M174" s="2">
        <v>293770622</v>
      </c>
      <c r="N174" s="2">
        <v>303686764</v>
      </c>
      <c r="O174" s="2">
        <v>322481175</v>
      </c>
      <c r="P174" s="2">
        <v>337953150</v>
      </c>
      <c r="Q174" s="2">
        <v>349873980</v>
      </c>
      <c r="R174" s="2">
        <v>372748012</v>
      </c>
      <c r="S174" s="2">
        <v>387879033</v>
      </c>
      <c r="T174" s="2">
        <v>0</v>
      </c>
      <c r="U174" t="str">
        <f t="shared" si="5"/>
        <v>22105</v>
      </c>
      <c r="V174" s="2">
        <v>280506.65999999997</v>
      </c>
    </row>
    <row r="175" spans="1:22" x14ac:dyDescent="0.25">
      <c r="A175" t="s">
        <v>317</v>
      </c>
      <c r="B175" t="s">
        <v>318</v>
      </c>
      <c r="C175" s="1"/>
      <c r="D175" s="5"/>
      <c r="E175" s="5"/>
      <c r="F175" s="5"/>
      <c r="G175" s="2"/>
      <c r="H175" s="2">
        <f>VLOOKUP(A175,VAL!$A$3:$F$298,3,FALSE)</f>
        <v>919590</v>
      </c>
      <c r="I175" s="2">
        <v>919590</v>
      </c>
      <c r="J175" s="2">
        <v>333510052</v>
      </c>
      <c r="K175" s="2">
        <v>339914571</v>
      </c>
      <c r="L175" s="2">
        <v>362392824</v>
      </c>
      <c r="M175" s="2">
        <v>384101800</v>
      </c>
      <c r="N175" s="2">
        <v>411774440</v>
      </c>
      <c r="O175" s="2">
        <v>425976685</v>
      </c>
      <c r="P175" s="2">
        <v>442364337</v>
      </c>
      <c r="Q175" s="2">
        <v>469143172</v>
      </c>
      <c r="R175" s="2">
        <v>488954318</v>
      </c>
      <c r="S175" s="2">
        <v>529771808</v>
      </c>
      <c r="T175" s="2">
        <v>364287.56</v>
      </c>
      <c r="U175" t="str">
        <f t="shared" si="5"/>
        <v>24105</v>
      </c>
      <c r="V175" s="2">
        <v>304542.53000000003</v>
      </c>
    </row>
    <row r="176" spans="1:22" x14ac:dyDescent="0.25">
      <c r="A176" t="s">
        <v>493</v>
      </c>
      <c r="B176" t="s">
        <v>494</v>
      </c>
      <c r="C176" s="1"/>
      <c r="D176" s="5"/>
      <c r="E176" s="5"/>
      <c r="F176" s="5"/>
      <c r="G176" s="2"/>
      <c r="H176" s="2">
        <f>VLOOKUP(A176,VAL!$A$3:$F$298,3,FALSE)</f>
        <v>27100000</v>
      </c>
      <c r="I176" s="2">
        <v>27100000</v>
      </c>
      <c r="J176" s="2">
        <v>9489168970</v>
      </c>
      <c r="K176" s="2">
        <v>10270403604</v>
      </c>
      <c r="L176" s="2">
        <v>10627428582</v>
      </c>
      <c r="M176" s="2">
        <v>12204783572</v>
      </c>
      <c r="N176" s="2">
        <v>12170432885</v>
      </c>
      <c r="O176" s="2">
        <v>13060298638</v>
      </c>
      <c r="P176" s="2">
        <v>13902092706</v>
      </c>
      <c r="Q176" s="2">
        <v>14545096648</v>
      </c>
      <c r="R176" s="2">
        <v>15439080576</v>
      </c>
      <c r="S176" s="2">
        <v>16022797331</v>
      </c>
      <c r="T176" s="2">
        <v>0</v>
      </c>
      <c r="U176" t="str">
        <f t="shared" si="5"/>
        <v>34111</v>
      </c>
      <c r="V176" s="2">
        <v>12124355.689999999</v>
      </c>
    </row>
    <row r="177" spans="1:22" x14ac:dyDescent="0.25">
      <c r="A177" t="s">
        <v>315</v>
      </c>
      <c r="B177" t="s">
        <v>316</v>
      </c>
      <c r="C177" s="1"/>
      <c r="D177" s="5"/>
      <c r="E177" s="5"/>
      <c r="F177" s="5"/>
      <c r="G177" s="2"/>
      <c r="H177" s="2">
        <f>VLOOKUP(A177,VAL!$A$3:$F$298,3,FALSE)</f>
        <v>995380</v>
      </c>
      <c r="I177" s="2">
        <v>995380</v>
      </c>
      <c r="J177" s="2">
        <v>671839430</v>
      </c>
      <c r="K177" s="2">
        <v>679410698</v>
      </c>
      <c r="L177" s="2">
        <v>684038169</v>
      </c>
      <c r="M177" s="2">
        <v>796045117</v>
      </c>
      <c r="N177" s="2">
        <v>737203588</v>
      </c>
      <c r="O177" s="2">
        <v>759918166</v>
      </c>
      <c r="P177" s="2">
        <v>753642425</v>
      </c>
      <c r="Q177" s="2">
        <v>754098291</v>
      </c>
      <c r="R177" s="2">
        <v>769919226</v>
      </c>
      <c r="S177" s="2">
        <v>808705906</v>
      </c>
      <c r="T177" s="2">
        <v>2138003.0299999998</v>
      </c>
      <c r="U177" t="str">
        <f t="shared" si="5"/>
        <v>24019</v>
      </c>
      <c r="V177" s="2">
        <v>557055.66</v>
      </c>
    </row>
    <row r="178" spans="1:22" x14ac:dyDescent="0.25">
      <c r="A178" t="s">
        <v>273</v>
      </c>
      <c r="B178" t="s">
        <v>274</v>
      </c>
      <c r="C178" s="1"/>
      <c r="D178" s="5"/>
      <c r="E178" s="5"/>
      <c r="F178" s="5"/>
      <c r="G178" s="2"/>
      <c r="H178" s="2">
        <f>VLOOKUP(A178,VAL!$A$3:$F$298,3,FALSE)</f>
        <v>1100000</v>
      </c>
      <c r="I178" s="2">
        <v>1100000</v>
      </c>
      <c r="J178" s="2">
        <v>563770261</v>
      </c>
      <c r="K178" s="2">
        <v>645198108</v>
      </c>
      <c r="L178" s="2">
        <v>690499069</v>
      </c>
      <c r="M178" s="2">
        <v>1047883716</v>
      </c>
      <c r="N178" s="2">
        <v>843106424</v>
      </c>
      <c r="O178" s="2">
        <v>910238969</v>
      </c>
      <c r="P178" s="2">
        <v>1008424464</v>
      </c>
      <c r="Q178" s="2">
        <v>1104088960</v>
      </c>
      <c r="R178" s="2">
        <v>1275782025</v>
      </c>
      <c r="S178" s="2">
        <v>1403758395</v>
      </c>
      <c r="T178" s="2">
        <v>73152.28</v>
      </c>
      <c r="U178" t="str">
        <f t="shared" si="5"/>
        <v>21300</v>
      </c>
      <c r="V178" s="2">
        <v>434351.41</v>
      </c>
    </row>
    <row r="179" spans="1:22" x14ac:dyDescent="0.25">
      <c r="A179" t="s">
        <v>463</v>
      </c>
      <c r="B179" t="s">
        <v>464</v>
      </c>
      <c r="C179" s="1"/>
      <c r="D179" s="5"/>
      <c r="E179" s="5"/>
      <c r="F179" s="5"/>
      <c r="G179" s="2"/>
      <c r="H179" s="2">
        <f>VLOOKUP(A179,VAL!$A$3:$F$298,3,FALSE)</f>
        <v>45000</v>
      </c>
      <c r="I179" s="2">
        <v>45000</v>
      </c>
      <c r="J179" s="2">
        <v>28309187.539999999</v>
      </c>
      <c r="K179" s="2">
        <v>29396286</v>
      </c>
      <c r="L179" s="2">
        <v>29569919</v>
      </c>
      <c r="M179" s="2">
        <v>34704308</v>
      </c>
      <c r="N179" s="2">
        <v>31400065</v>
      </c>
      <c r="O179" s="2">
        <v>32472242</v>
      </c>
      <c r="P179" s="2">
        <v>33241601</v>
      </c>
      <c r="Q179" s="2">
        <v>33113613</v>
      </c>
      <c r="R179" s="2">
        <v>33997051</v>
      </c>
      <c r="S179" s="2">
        <v>34710405</v>
      </c>
      <c r="T179" s="2">
        <v>11418.27</v>
      </c>
      <c r="U179" t="str">
        <f t="shared" si="5"/>
        <v>33030</v>
      </c>
      <c r="V179" s="2">
        <v>35025.57</v>
      </c>
    </row>
    <row r="180" spans="1:22" x14ac:dyDescent="0.25">
      <c r="A180" t="s">
        <v>379</v>
      </c>
      <c r="B180" t="s">
        <v>380</v>
      </c>
      <c r="C180" s="1"/>
      <c r="D180" s="5"/>
      <c r="E180" s="5"/>
      <c r="F180" s="5"/>
      <c r="G180" s="2"/>
      <c r="H180" s="2">
        <f>VLOOKUP(A180,VAL!$A$3:$F$298,3,FALSE)</f>
        <v>2225000</v>
      </c>
      <c r="I180" s="2">
        <v>2225000</v>
      </c>
      <c r="J180" s="2">
        <v>2557622562</v>
      </c>
      <c r="K180" s="2">
        <v>2901668343</v>
      </c>
      <c r="L180" s="2">
        <v>2988381885</v>
      </c>
      <c r="M180" s="2">
        <v>3371420700</v>
      </c>
      <c r="N180" s="2">
        <v>3579726512</v>
      </c>
      <c r="O180" s="2">
        <v>3824851818</v>
      </c>
      <c r="P180" s="2">
        <v>4254005821</v>
      </c>
      <c r="Q180" s="2">
        <v>4672026819</v>
      </c>
      <c r="R180" s="2">
        <v>4960431744</v>
      </c>
      <c r="S180" s="2">
        <v>5356297086</v>
      </c>
      <c r="T180" s="2">
        <v>0</v>
      </c>
      <c r="U180" t="str">
        <f t="shared" si="5"/>
        <v>28137</v>
      </c>
      <c r="V180" s="2">
        <v>975811.55</v>
      </c>
    </row>
    <row r="181" spans="1:22" x14ac:dyDescent="0.25">
      <c r="A181" t="s">
        <v>437</v>
      </c>
      <c r="B181" t="s">
        <v>438</v>
      </c>
      <c r="C181" s="1"/>
      <c r="D181" s="5"/>
      <c r="E181" s="5"/>
      <c r="F181" s="5"/>
      <c r="G181" s="2"/>
      <c r="H181" s="2">
        <f>VLOOKUP(A181,VAL!$A$3:$F$298,3,FALSE)</f>
        <v>115000</v>
      </c>
      <c r="I181" s="2">
        <v>115000</v>
      </c>
      <c r="J181" s="2">
        <v>105533406</v>
      </c>
      <c r="K181" s="2">
        <v>112377564</v>
      </c>
      <c r="L181" s="2">
        <v>123911643</v>
      </c>
      <c r="M181" s="2">
        <v>141787654</v>
      </c>
      <c r="N181" s="2">
        <v>142294256</v>
      </c>
      <c r="O181" s="2">
        <v>149067680</v>
      </c>
      <c r="P181" s="2">
        <v>156855340</v>
      </c>
      <c r="Q181" s="2">
        <v>161652156</v>
      </c>
      <c r="R181" s="2">
        <v>158944673</v>
      </c>
      <c r="S181" s="2">
        <v>158151620</v>
      </c>
      <c r="T181" s="2">
        <v>0</v>
      </c>
      <c r="U181" t="str">
        <f t="shared" si="5"/>
        <v>32123</v>
      </c>
      <c r="V181" s="2">
        <v>59225</v>
      </c>
    </row>
    <row r="182" spans="1:22" x14ac:dyDescent="0.25">
      <c r="A182" t="s">
        <v>100</v>
      </c>
      <c r="B182" t="s">
        <v>101</v>
      </c>
      <c r="C182" s="1"/>
      <c r="D182" s="5"/>
      <c r="E182" s="5"/>
      <c r="F182" s="5"/>
      <c r="G182" s="2"/>
      <c r="H182" s="2">
        <f>VLOOKUP(A182,VAL!$A$3:$F$298,3,FALSE)</f>
        <v>60000</v>
      </c>
      <c r="I182" s="2">
        <v>60000</v>
      </c>
      <c r="J182" s="2">
        <v>123884844.77713674</v>
      </c>
      <c r="K182" s="2">
        <v>138608368</v>
      </c>
      <c r="L182" s="2">
        <v>133945663</v>
      </c>
      <c r="M182" s="2">
        <v>143806831</v>
      </c>
      <c r="N182" s="2">
        <v>141501487</v>
      </c>
      <c r="O182" s="2">
        <v>148159756</v>
      </c>
      <c r="P182" s="2">
        <v>149818454</v>
      </c>
      <c r="Q182" s="2">
        <v>158146923</v>
      </c>
      <c r="R182" s="2">
        <v>165334471</v>
      </c>
      <c r="S182" s="2">
        <v>168107138</v>
      </c>
      <c r="T182" s="2">
        <v>0</v>
      </c>
      <c r="U182" t="str">
        <f t="shared" si="5"/>
        <v>10065</v>
      </c>
      <c r="V182" s="2">
        <v>28428</v>
      </c>
    </row>
    <row r="183" spans="1:22" x14ac:dyDescent="0.25">
      <c r="A183" t="s">
        <v>84</v>
      </c>
      <c r="B183" t="s">
        <v>85</v>
      </c>
      <c r="C183" s="1"/>
      <c r="D183" s="5"/>
      <c r="E183" s="5"/>
      <c r="F183" s="5"/>
      <c r="G183" s="2"/>
      <c r="H183" s="2">
        <f>VLOOKUP(A183,VAL!$A$3:$F$298,3,FALSE)</f>
        <v>584079</v>
      </c>
      <c r="I183" s="2">
        <v>584079</v>
      </c>
      <c r="J183" s="2">
        <v>448841642</v>
      </c>
      <c r="K183" s="2">
        <v>483266840</v>
      </c>
      <c r="L183" s="2">
        <v>502889369</v>
      </c>
      <c r="M183" s="2">
        <v>558749745</v>
      </c>
      <c r="N183" s="2">
        <v>610664065</v>
      </c>
      <c r="O183" s="2">
        <v>666899112</v>
      </c>
      <c r="P183" s="2">
        <v>740827354</v>
      </c>
      <c r="Q183" s="2">
        <v>794862939</v>
      </c>
      <c r="R183" s="2">
        <v>878583798</v>
      </c>
      <c r="S183" s="2">
        <v>969834286</v>
      </c>
      <c r="T183" s="2">
        <v>0</v>
      </c>
      <c r="U183" t="str">
        <f t="shared" si="5"/>
        <v>09013</v>
      </c>
      <c r="V183" s="2">
        <v>299086.25</v>
      </c>
    </row>
    <row r="184" spans="1:22" x14ac:dyDescent="0.25">
      <c r="A184" t="s">
        <v>327</v>
      </c>
      <c r="B184" t="s">
        <v>328</v>
      </c>
      <c r="C184" s="1"/>
      <c r="D184" s="5"/>
      <c r="E184" s="5"/>
      <c r="F184" s="5"/>
      <c r="G184" s="2"/>
      <c r="H184" s="2">
        <f>VLOOKUP(A184,VAL!$A$3:$F$298,3,FALSE)</f>
        <v>1497371</v>
      </c>
      <c r="I184" s="2">
        <v>1497371</v>
      </c>
      <c r="J184" s="2">
        <v>546002312</v>
      </c>
      <c r="K184" s="2">
        <v>532981424</v>
      </c>
      <c r="L184" s="2">
        <v>533828973</v>
      </c>
      <c r="M184" s="2">
        <v>550617827</v>
      </c>
      <c r="N184" s="2">
        <v>552912921</v>
      </c>
      <c r="O184" s="2">
        <v>554922089</v>
      </c>
      <c r="P184" s="2">
        <v>546516931</v>
      </c>
      <c r="Q184" s="2">
        <v>538144808</v>
      </c>
      <c r="R184" s="2">
        <v>521076990</v>
      </c>
      <c r="S184" s="2">
        <v>530999452</v>
      </c>
      <c r="T184" s="2">
        <v>27754.09</v>
      </c>
      <c r="U184" t="str">
        <f t="shared" si="5"/>
        <v>24410</v>
      </c>
      <c r="V184" s="2">
        <v>582584.48</v>
      </c>
    </row>
    <row r="185" spans="1:22" x14ac:dyDescent="0.25">
      <c r="A185" t="s">
        <v>361</v>
      </c>
      <c r="B185" t="s">
        <v>362</v>
      </c>
      <c r="C185" s="1"/>
      <c r="D185" s="5"/>
      <c r="E185" s="5"/>
      <c r="F185" s="5"/>
      <c r="G185" s="2"/>
      <c r="H185" s="2">
        <f>VLOOKUP(A185,VAL!$A$3:$F$298,3,FALSE)</f>
        <v>3300000</v>
      </c>
      <c r="I185" s="2">
        <v>3300000</v>
      </c>
      <c r="J185" s="2">
        <v>1633326353</v>
      </c>
      <c r="K185" s="2">
        <v>1798263432</v>
      </c>
      <c r="L185" s="2">
        <v>2097865503</v>
      </c>
      <c r="M185" s="2">
        <v>2627941240</v>
      </c>
      <c r="N185" s="2">
        <v>2734706096</v>
      </c>
      <c r="O185" s="2">
        <v>3004475056</v>
      </c>
      <c r="P185" s="2">
        <v>3383218421</v>
      </c>
      <c r="Q185" s="2">
        <v>3653117537</v>
      </c>
      <c r="R185" s="2">
        <v>3866823565</v>
      </c>
      <c r="S185" s="2">
        <v>4107857039</v>
      </c>
      <c r="T185" s="2">
        <v>336434.34</v>
      </c>
      <c r="U185" t="str">
        <f t="shared" si="5"/>
        <v>27344</v>
      </c>
      <c r="V185" s="2">
        <v>1847820</v>
      </c>
    </row>
    <row r="186" spans="1:22" x14ac:dyDescent="0.25">
      <c r="A186" t="s">
        <v>4</v>
      </c>
      <c r="B186" t="s">
        <v>5</v>
      </c>
      <c r="C186" s="1"/>
      <c r="D186" s="5"/>
      <c r="E186" s="5"/>
      <c r="F186" s="5"/>
      <c r="G186" s="2"/>
      <c r="H186" s="2">
        <f>VLOOKUP(A186,VAL!$A$3:$F$298,3,FALSE)</f>
        <v>3200000</v>
      </c>
      <c r="I186" s="2">
        <v>3200000</v>
      </c>
      <c r="J186" s="2">
        <v>1309649703</v>
      </c>
      <c r="K186" s="2">
        <v>1418900891</v>
      </c>
      <c r="L186" s="2">
        <v>1493187121</v>
      </c>
      <c r="M186" s="2">
        <v>1612847469</v>
      </c>
      <c r="N186" s="2">
        <v>1679873807</v>
      </c>
      <c r="O186" s="2">
        <v>1765483835</v>
      </c>
      <c r="P186" s="2">
        <v>1855124019</v>
      </c>
      <c r="Q186" s="2">
        <v>1995390710</v>
      </c>
      <c r="R186" s="2">
        <v>2153592678</v>
      </c>
      <c r="S186" s="2">
        <v>2271040798</v>
      </c>
      <c r="T186" s="2">
        <v>1417998</v>
      </c>
      <c r="U186" t="str">
        <f t="shared" si="5"/>
        <v>01147</v>
      </c>
      <c r="V186" s="2">
        <v>1113430</v>
      </c>
    </row>
    <row r="187" spans="1:22" x14ac:dyDescent="0.25">
      <c r="A187" t="s">
        <v>88</v>
      </c>
      <c r="B187" t="s">
        <v>89</v>
      </c>
      <c r="C187" s="1"/>
      <c r="D187" s="5"/>
      <c r="E187" s="5"/>
      <c r="F187" s="5"/>
      <c r="G187" s="2"/>
      <c r="H187" s="2">
        <f>VLOOKUP(A187,VAL!$A$3:$F$298,3,FALSE)</f>
        <v>149000</v>
      </c>
      <c r="I187" s="2">
        <v>149000</v>
      </c>
      <c r="J187" s="2">
        <v>61734943</v>
      </c>
      <c r="K187" s="2">
        <v>67564979</v>
      </c>
      <c r="L187" s="2">
        <v>71344878</v>
      </c>
      <c r="M187" s="2">
        <v>78177480</v>
      </c>
      <c r="N187" s="2">
        <v>81841450</v>
      </c>
      <c r="O187" s="2">
        <v>85421683</v>
      </c>
      <c r="P187" s="2">
        <v>93267471</v>
      </c>
      <c r="Q187" s="2">
        <v>98680865</v>
      </c>
      <c r="R187" s="2">
        <v>109321153</v>
      </c>
      <c r="S187" s="2">
        <v>116850546</v>
      </c>
      <c r="T187" s="2">
        <v>0</v>
      </c>
      <c r="U187" t="str">
        <f t="shared" si="5"/>
        <v>09102</v>
      </c>
      <c r="V187" s="2">
        <v>57255.41</v>
      </c>
    </row>
    <row r="188" spans="1:22" x14ac:dyDescent="0.25">
      <c r="A188" t="s">
        <v>543</v>
      </c>
      <c r="B188" t="s">
        <v>544</v>
      </c>
      <c r="C188" s="1"/>
      <c r="D188" s="5"/>
      <c r="E188" s="5"/>
      <c r="F188" s="5"/>
      <c r="G188" s="2"/>
      <c r="H188" s="2">
        <f>VLOOKUP(A188,VAL!$A$3:$F$298,3,FALSE)</f>
        <v>270000</v>
      </c>
      <c r="I188" s="2">
        <v>270000</v>
      </c>
      <c r="J188" s="2">
        <v>134112149</v>
      </c>
      <c r="K188" s="2">
        <v>151534839</v>
      </c>
      <c r="L188" s="2">
        <v>152970757</v>
      </c>
      <c r="M188" s="2">
        <v>154769896</v>
      </c>
      <c r="N188" s="2">
        <v>167730760</v>
      </c>
      <c r="O188" s="2">
        <v>176660077</v>
      </c>
      <c r="P188" s="2">
        <v>191191980</v>
      </c>
      <c r="Q188" s="2">
        <v>202597023</v>
      </c>
      <c r="R188" s="2">
        <v>211433614</v>
      </c>
      <c r="S188" s="2">
        <v>221477570</v>
      </c>
      <c r="T188" s="2">
        <v>17756.63</v>
      </c>
      <c r="U188" t="str">
        <f t="shared" si="5"/>
        <v>38301</v>
      </c>
      <c r="V188" s="2">
        <v>179492.97</v>
      </c>
    </row>
    <row r="189" spans="1:22" x14ac:dyDescent="0.25">
      <c r="A189" t="s">
        <v>106</v>
      </c>
      <c r="B189" t="s">
        <v>107</v>
      </c>
      <c r="C189" s="1"/>
      <c r="D189" s="5"/>
      <c r="E189" s="5"/>
      <c r="F189" s="5"/>
      <c r="G189" s="2"/>
      <c r="H189" s="2">
        <f>VLOOKUP(A189,VAL!$A$3:$F$298,3,FALSE)</f>
        <v>10537658</v>
      </c>
      <c r="I189" s="2">
        <v>10537658</v>
      </c>
      <c r="J189" s="2">
        <v>7120879639</v>
      </c>
      <c r="K189" s="2">
        <v>7829830759</v>
      </c>
      <c r="L189" s="2">
        <v>8631934628</v>
      </c>
      <c r="M189" s="2">
        <v>10170113930</v>
      </c>
      <c r="N189" s="2">
        <v>11023681998</v>
      </c>
      <c r="O189" s="2">
        <v>12323142962</v>
      </c>
      <c r="P189" s="2">
        <v>14051090317</v>
      </c>
      <c r="Q189" s="2">
        <v>15707958825</v>
      </c>
      <c r="R189" s="2">
        <v>17902147939</v>
      </c>
      <c r="S189" s="2">
        <v>20226070105</v>
      </c>
      <c r="T189" s="2">
        <v>4696761.63</v>
      </c>
      <c r="U189" t="str">
        <f t="shared" si="5"/>
        <v>11001</v>
      </c>
      <c r="V189" s="2">
        <v>6262896.4000000004</v>
      </c>
    </row>
    <row r="190" spans="1:22" x14ac:dyDescent="0.25">
      <c r="A190" t="s">
        <v>321</v>
      </c>
      <c r="B190" t="s">
        <v>322</v>
      </c>
      <c r="C190" s="1"/>
      <c r="D190" s="5"/>
      <c r="E190" s="5"/>
      <c r="F190" s="5"/>
      <c r="G190" s="2"/>
      <c r="H190" s="2">
        <f>VLOOKUP(A190,VAL!$A$3:$F$298,3,FALSE)</f>
        <v>664000</v>
      </c>
      <c r="I190" s="2">
        <v>664000</v>
      </c>
      <c r="J190" s="2">
        <v>205593001</v>
      </c>
      <c r="K190" s="2">
        <v>207417252</v>
      </c>
      <c r="L190" s="2">
        <v>220995337</v>
      </c>
      <c r="M190" s="2">
        <v>247535840</v>
      </c>
      <c r="N190" s="2">
        <v>238838046</v>
      </c>
      <c r="O190" s="2">
        <v>244335740</v>
      </c>
      <c r="P190" s="2">
        <v>245235440</v>
      </c>
      <c r="Q190" s="2">
        <v>257164468</v>
      </c>
      <c r="R190" s="2">
        <v>251826023</v>
      </c>
      <c r="S190" s="2">
        <v>262124529</v>
      </c>
      <c r="T190" s="2">
        <v>43759.07</v>
      </c>
      <c r="U190" t="str">
        <f t="shared" si="5"/>
        <v>24122</v>
      </c>
      <c r="V190" s="2">
        <v>153985</v>
      </c>
    </row>
    <row r="191" spans="1:22" x14ac:dyDescent="0.25">
      <c r="A191" t="s">
        <v>16</v>
      </c>
      <c r="B191" t="s">
        <v>17</v>
      </c>
      <c r="C191" s="1"/>
      <c r="D191" s="5"/>
      <c r="E191" s="5"/>
      <c r="F191" s="5"/>
      <c r="G191" s="2"/>
      <c r="H191" s="2">
        <f>VLOOKUP(A191,VAL!$A$3:$F$298,3,FALSE)</f>
        <v>314807</v>
      </c>
      <c r="I191" s="2">
        <v>314807</v>
      </c>
      <c r="J191" s="2">
        <v>499438129</v>
      </c>
      <c r="K191" s="2">
        <v>501170240</v>
      </c>
      <c r="L191" s="2">
        <v>514113344</v>
      </c>
      <c r="M191" s="2">
        <v>509873633</v>
      </c>
      <c r="N191" s="2">
        <v>522167351</v>
      </c>
      <c r="O191" s="2">
        <v>543398906</v>
      </c>
      <c r="P191" s="2">
        <v>532159198</v>
      </c>
      <c r="Q191" s="2">
        <v>542448008</v>
      </c>
      <c r="R191" s="2">
        <v>562507205</v>
      </c>
      <c r="S191" s="2">
        <v>588635617</v>
      </c>
      <c r="T191" s="2">
        <v>0</v>
      </c>
      <c r="U191" t="str">
        <f t="shared" si="5"/>
        <v>03050</v>
      </c>
      <c r="V191" s="2">
        <v>158969.85</v>
      </c>
    </row>
    <row r="192" spans="1:22" x14ac:dyDescent="0.25">
      <c r="A192" t="s">
        <v>275</v>
      </c>
      <c r="B192" t="s">
        <v>276</v>
      </c>
      <c r="C192" s="1"/>
      <c r="D192" s="5"/>
      <c r="E192" s="5"/>
      <c r="F192" s="5"/>
      <c r="G192" s="2"/>
      <c r="H192" s="2">
        <f>VLOOKUP(A192,VAL!$A$3:$F$298,3,FALSE)</f>
        <v>350000</v>
      </c>
      <c r="I192" s="2">
        <v>350000</v>
      </c>
      <c r="J192" s="2">
        <v>215859329</v>
      </c>
      <c r="K192" s="2">
        <v>241598138</v>
      </c>
      <c r="L192" s="2">
        <v>252427210</v>
      </c>
      <c r="M192" s="2">
        <v>280158518</v>
      </c>
      <c r="N192" s="2">
        <v>288788252</v>
      </c>
      <c r="O192" s="2">
        <v>312518619</v>
      </c>
      <c r="P192" s="2">
        <v>326657680</v>
      </c>
      <c r="Q192" s="2">
        <v>349797328</v>
      </c>
      <c r="R192" s="2">
        <v>387933761</v>
      </c>
      <c r="S192" s="2">
        <v>419003868</v>
      </c>
      <c r="T192" s="2">
        <v>8413.1299999999992</v>
      </c>
      <c r="U192" t="str">
        <f t="shared" si="5"/>
        <v>21301</v>
      </c>
      <c r="V192" s="2">
        <v>165830</v>
      </c>
    </row>
    <row r="193" spans="1:22" x14ac:dyDescent="0.25">
      <c r="A193" t="s">
        <v>365</v>
      </c>
      <c r="B193" t="s">
        <v>366</v>
      </c>
      <c r="C193" s="1"/>
      <c r="D193" s="5"/>
      <c r="E193" s="5"/>
      <c r="F193" s="5"/>
      <c r="G193" s="2"/>
      <c r="H193" s="2">
        <f>VLOOKUP(A193,VAL!$A$3:$F$298,3,FALSE)</f>
        <v>26750000</v>
      </c>
      <c r="I193" s="2">
        <v>26750000</v>
      </c>
      <c r="J193" s="2">
        <v>14154638131</v>
      </c>
      <c r="K193" s="2">
        <v>15381003708</v>
      </c>
      <c r="L193" s="2">
        <v>16761684404</v>
      </c>
      <c r="M193" s="2">
        <v>19170770541</v>
      </c>
      <c r="N193" s="2">
        <v>20568665209</v>
      </c>
      <c r="O193" s="2">
        <v>21706038017</v>
      </c>
      <c r="P193" s="2">
        <v>23175230526</v>
      </c>
      <c r="Q193" s="2">
        <v>24229386181</v>
      </c>
      <c r="R193" s="2">
        <v>25572033755</v>
      </c>
      <c r="S193" s="2">
        <v>26509564608</v>
      </c>
      <c r="T193" s="2">
        <v>0</v>
      </c>
      <c r="U193" t="str">
        <f t="shared" si="5"/>
        <v>27401</v>
      </c>
      <c r="V193" s="2">
        <v>11407928.33</v>
      </c>
    </row>
    <row r="194" spans="1:22" x14ac:dyDescent="0.25">
      <c r="A194" t="s">
        <v>307</v>
      </c>
      <c r="B194" t="s">
        <v>308</v>
      </c>
      <c r="C194" s="1"/>
      <c r="D194" s="5"/>
      <c r="E194" s="5"/>
      <c r="F194" s="5"/>
      <c r="G194" s="2"/>
      <c r="H194" s="2">
        <f>VLOOKUP(A194,VAL!$A$3:$F$298,3,FALSE)</f>
        <v>2641258</v>
      </c>
      <c r="I194" s="2">
        <v>2641258</v>
      </c>
      <c r="J194" s="2">
        <v>1479466585</v>
      </c>
      <c r="K194" s="2">
        <v>1571151195</v>
      </c>
      <c r="L194" s="2">
        <v>1782213321</v>
      </c>
      <c r="M194" s="2">
        <v>2119174498</v>
      </c>
      <c r="N194" s="2">
        <v>2085812657</v>
      </c>
      <c r="O194" s="2">
        <v>2257656067</v>
      </c>
      <c r="P194" s="2">
        <v>2481130324</v>
      </c>
      <c r="Q194" s="2">
        <v>2714781136</v>
      </c>
      <c r="R194" s="2">
        <v>2945927488</v>
      </c>
      <c r="S194" s="2">
        <v>3209726190</v>
      </c>
      <c r="T194" s="2">
        <v>0</v>
      </c>
      <c r="U194" t="str">
        <f t="shared" si="5"/>
        <v>23402</v>
      </c>
      <c r="V194" s="2">
        <v>1251428.04</v>
      </c>
    </row>
    <row r="195" spans="1:22" x14ac:dyDescent="0.25">
      <c r="A195" t="s">
        <v>114</v>
      </c>
      <c r="B195" t="s">
        <v>115</v>
      </c>
      <c r="C195" s="1"/>
      <c r="D195" s="5"/>
      <c r="E195" s="5"/>
      <c r="F195" s="5"/>
      <c r="G195" s="2"/>
      <c r="H195" s="2">
        <f>VLOOKUP(A195,VAL!$A$3:$F$298,3,FALSE)</f>
        <v>1080000</v>
      </c>
      <c r="I195" s="2">
        <v>800500</v>
      </c>
      <c r="J195" s="2">
        <v>607758468</v>
      </c>
      <c r="K195" s="2">
        <v>546392513</v>
      </c>
      <c r="L195" s="2">
        <v>513115006</v>
      </c>
      <c r="M195" s="2">
        <v>535783386</v>
      </c>
      <c r="N195" s="2">
        <v>502219553</v>
      </c>
      <c r="O195" s="2">
        <v>500128884</v>
      </c>
      <c r="P195" s="2">
        <v>492826605</v>
      </c>
      <c r="Q195" s="2">
        <v>496967593</v>
      </c>
      <c r="R195" s="2">
        <v>483126205</v>
      </c>
      <c r="S195" s="2">
        <v>495412692</v>
      </c>
      <c r="T195" s="2">
        <v>0</v>
      </c>
      <c r="U195" t="str">
        <f t="shared" si="5"/>
        <v>12110</v>
      </c>
      <c r="V195" s="2">
        <v>375364.37</v>
      </c>
    </row>
    <row r="196" spans="1:22" x14ac:dyDescent="0.25">
      <c r="A196" t="s">
        <v>40</v>
      </c>
      <c r="B196" t="s">
        <v>41</v>
      </c>
      <c r="C196" s="1"/>
      <c r="D196" s="5"/>
      <c r="E196" s="5"/>
      <c r="F196" s="5"/>
      <c r="G196" s="2"/>
      <c r="H196" s="2">
        <f>VLOOKUP(A196,VAL!$A$3:$F$298,3,FALSE)</f>
        <v>9100000</v>
      </c>
      <c r="I196" s="2">
        <v>9100000</v>
      </c>
      <c r="J196" s="2">
        <v>3337106011.5</v>
      </c>
      <c r="K196" s="2">
        <v>3662840266</v>
      </c>
      <c r="L196" s="2">
        <v>3903969429</v>
      </c>
      <c r="M196" s="2">
        <v>4335334700</v>
      </c>
      <c r="N196" s="2">
        <v>4740830094</v>
      </c>
      <c r="O196" s="2">
        <v>5180926195</v>
      </c>
      <c r="P196" s="2">
        <v>5689408025</v>
      </c>
      <c r="Q196" s="2">
        <v>6304931480</v>
      </c>
      <c r="R196" s="2">
        <v>6568871726</v>
      </c>
      <c r="S196" s="2">
        <v>6926530416</v>
      </c>
      <c r="T196" s="2">
        <v>11653.13</v>
      </c>
      <c r="U196" t="str">
        <f t="shared" ref="U196:U259" si="6">A196</f>
        <v>05121</v>
      </c>
      <c r="V196" s="2">
        <v>2812633.63</v>
      </c>
    </row>
    <row r="197" spans="1:22" x14ac:dyDescent="0.25">
      <c r="A197" t="s">
        <v>176</v>
      </c>
      <c r="B197" t="s">
        <v>177</v>
      </c>
      <c r="C197" s="1"/>
      <c r="D197" s="5"/>
      <c r="E197" s="5"/>
      <c r="F197" s="5"/>
      <c r="G197" s="2"/>
      <c r="H197" s="2">
        <f>VLOOKUP(A197,VAL!$A$3:$F$298,3,FALSE)</f>
        <v>3880000</v>
      </c>
      <c r="I197" s="2">
        <v>2871606.02</v>
      </c>
      <c r="J197" s="2">
        <v>2704402190</v>
      </c>
      <c r="K197" s="2">
        <v>2962483385</v>
      </c>
      <c r="L197" s="2">
        <v>3177142308</v>
      </c>
      <c r="M197" s="2">
        <v>3509509223</v>
      </c>
      <c r="N197" s="2">
        <v>3787050354</v>
      </c>
      <c r="O197" s="2">
        <v>4128439957</v>
      </c>
      <c r="P197" s="2">
        <v>4536816626</v>
      </c>
      <c r="Q197" s="2">
        <v>4941100730</v>
      </c>
      <c r="R197" s="2">
        <v>5265537195</v>
      </c>
      <c r="S197" s="2">
        <v>5784100100</v>
      </c>
      <c r="T197" s="2">
        <v>0</v>
      </c>
      <c r="U197" t="str">
        <f t="shared" si="6"/>
        <v>16050</v>
      </c>
      <c r="V197" s="2">
        <v>1475836.41</v>
      </c>
    </row>
    <row r="198" spans="1:22" x14ac:dyDescent="0.25">
      <c r="A198" t="s">
        <v>517</v>
      </c>
      <c r="B198" t="s">
        <v>518</v>
      </c>
      <c r="C198" s="1"/>
      <c r="D198" s="5"/>
      <c r="E198" s="5"/>
      <c r="F198" s="5"/>
      <c r="G198" s="2"/>
      <c r="H198" s="2">
        <f>VLOOKUP(A198,VAL!$A$3:$F$298,3,FALSE)</f>
        <v>560600</v>
      </c>
      <c r="I198" s="2">
        <v>560600</v>
      </c>
      <c r="J198" s="2">
        <v>382612670</v>
      </c>
      <c r="K198" s="2">
        <v>390532312</v>
      </c>
      <c r="L198" s="2">
        <v>411242649</v>
      </c>
      <c r="M198" s="2">
        <v>440962745</v>
      </c>
      <c r="N198" s="2">
        <v>462860645</v>
      </c>
      <c r="O198" s="2">
        <v>474004722</v>
      </c>
      <c r="P198" s="2">
        <v>488049004</v>
      </c>
      <c r="Q198" s="2">
        <v>523337221</v>
      </c>
      <c r="R198" s="2">
        <v>536295448</v>
      </c>
      <c r="S198" s="2">
        <v>578383130</v>
      </c>
      <c r="T198" s="2">
        <v>0</v>
      </c>
      <c r="U198" t="str">
        <f t="shared" si="6"/>
        <v>36402</v>
      </c>
      <c r="V198" s="2">
        <v>299711.15999999997</v>
      </c>
    </row>
    <row r="199" spans="1:22" x14ac:dyDescent="0.25">
      <c r="A199" t="s">
        <v>22</v>
      </c>
      <c r="B199" t="s">
        <v>23</v>
      </c>
      <c r="C199" s="1"/>
      <c r="D199" s="5"/>
      <c r="E199" s="5"/>
      <c r="F199" s="5"/>
      <c r="G199" s="2"/>
      <c r="H199" s="2">
        <f>VLOOKUP(A199,VAL!$A$3:$F$298,3,FALSE)</f>
        <v>2412401</v>
      </c>
      <c r="I199" s="2">
        <v>2412401</v>
      </c>
      <c r="J199" s="2">
        <v>1562577452</v>
      </c>
      <c r="K199" s="2">
        <v>1610388734</v>
      </c>
      <c r="L199" s="2">
        <v>1663360031</v>
      </c>
      <c r="M199" s="2">
        <v>1715584407</v>
      </c>
      <c r="N199" s="2">
        <v>1825258284</v>
      </c>
      <c r="O199" s="2">
        <v>1953411015</v>
      </c>
      <c r="P199" s="2">
        <v>2009454014</v>
      </c>
      <c r="Q199" s="2">
        <v>2160864547</v>
      </c>
      <c r="R199" s="2">
        <v>2323524819</v>
      </c>
      <c r="S199" s="2">
        <v>2525984887</v>
      </c>
      <c r="T199" s="2">
        <v>475861.46</v>
      </c>
      <c r="U199" t="str">
        <f t="shared" si="6"/>
        <v>03116</v>
      </c>
      <c r="V199" s="2">
        <v>1511611.52</v>
      </c>
    </row>
    <row r="200" spans="1:22" x14ac:dyDescent="0.25">
      <c r="A200" t="s">
        <v>539</v>
      </c>
      <c r="B200" t="s">
        <v>540</v>
      </c>
      <c r="C200" s="1"/>
      <c r="D200" s="5"/>
      <c r="E200" s="5"/>
      <c r="F200" s="5"/>
      <c r="G200" s="2"/>
      <c r="H200" s="2">
        <f>VLOOKUP(A200,VAL!$A$3:$F$298,3,FALSE)</f>
        <v>5500000</v>
      </c>
      <c r="I200" s="2">
        <v>5500000</v>
      </c>
      <c r="J200" s="2">
        <v>2268633826</v>
      </c>
      <c r="K200" s="2">
        <v>2446249414</v>
      </c>
      <c r="L200" s="2">
        <v>2534176782</v>
      </c>
      <c r="M200" s="2">
        <v>2589025160</v>
      </c>
      <c r="N200" s="2">
        <v>2817825796</v>
      </c>
      <c r="O200" s="2">
        <v>3003958126</v>
      </c>
      <c r="P200" s="2">
        <v>3245113931</v>
      </c>
      <c r="Q200" s="2">
        <v>3435606220</v>
      </c>
      <c r="R200" s="2">
        <v>3575460357</v>
      </c>
      <c r="S200" s="2">
        <v>3727242132</v>
      </c>
      <c r="T200" s="2">
        <v>172827.37</v>
      </c>
      <c r="U200" t="str">
        <f t="shared" si="6"/>
        <v>38267</v>
      </c>
      <c r="V200" s="2">
        <v>2511140</v>
      </c>
    </row>
    <row r="201" spans="1:22" x14ac:dyDescent="0.25">
      <c r="A201" t="s">
        <v>349</v>
      </c>
      <c r="B201" t="s">
        <v>350</v>
      </c>
      <c r="C201" s="1"/>
      <c r="D201" s="5"/>
      <c r="E201" s="5"/>
      <c r="F201" s="5"/>
      <c r="G201" s="2"/>
      <c r="H201" s="2">
        <f>VLOOKUP(A201,VAL!$A$3:$F$298,3,FALSE)</f>
        <v>31500000</v>
      </c>
      <c r="I201" s="2">
        <v>31500000</v>
      </c>
      <c r="J201" s="2">
        <v>17355158304</v>
      </c>
      <c r="K201" s="2">
        <v>19036046050</v>
      </c>
      <c r="L201" s="2">
        <v>20746497935</v>
      </c>
      <c r="M201" s="2">
        <v>23867873092</v>
      </c>
      <c r="N201" s="2">
        <v>25374190304</v>
      </c>
      <c r="O201" s="2">
        <v>27282531957</v>
      </c>
      <c r="P201" s="2">
        <v>29743891200</v>
      </c>
      <c r="Q201" s="2">
        <v>31712459018</v>
      </c>
      <c r="R201" s="2">
        <v>32822122951</v>
      </c>
      <c r="S201" s="2">
        <v>33642340741</v>
      </c>
      <c r="T201" s="2">
        <v>2071575.8</v>
      </c>
      <c r="U201" t="str">
        <f t="shared" si="6"/>
        <v>27003</v>
      </c>
      <c r="V201" s="2">
        <v>24574226.809999999</v>
      </c>
    </row>
    <row r="202" spans="1:22" x14ac:dyDescent="0.25">
      <c r="A202" t="s">
        <v>168</v>
      </c>
      <c r="B202" t="s">
        <v>169</v>
      </c>
      <c r="C202" s="1"/>
      <c r="D202" s="5"/>
      <c r="E202" s="5"/>
      <c r="F202" s="5"/>
      <c r="G202" s="2"/>
      <c r="H202" s="2">
        <f>VLOOKUP(A202,VAL!$A$3:$F$298,3,FALSE)</f>
        <v>75000</v>
      </c>
      <c r="I202" s="2">
        <v>66702.98</v>
      </c>
      <c r="J202" s="2">
        <v>61603935</v>
      </c>
      <c r="K202" s="2">
        <v>59913382</v>
      </c>
      <c r="L202" s="2">
        <v>42987252</v>
      </c>
      <c r="M202" s="2">
        <v>50399734</v>
      </c>
      <c r="N202" s="2">
        <v>43922490</v>
      </c>
      <c r="O202" s="2">
        <v>44741643</v>
      </c>
      <c r="P202" s="2">
        <v>44974080</v>
      </c>
      <c r="Q202" s="2">
        <v>45401115</v>
      </c>
      <c r="R202" s="2">
        <v>45821316</v>
      </c>
      <c r="S202" s="2">
        <v>46635143</v>
      </c>
      <c r="T202" s="2">
        <v>0</v>
      </c>
      <c r="U202" t="str">
        <f t="shared" si="6"/>
        <v>16020</v>
      </c>
      <c r="V202" s="2">
        <v>35535</v>
      </c>
    </row>
    <row r="203" spans="1:22" x14ac:dyDescent="0.25">
      <c r="A203" t="s">
        <v>172</v>
      </c>
      <c r="B203" t="s">
        <v>173</v>
      </c>
      <c r="C203" s="1"/>
      <c r="D203" s="5"/>
      <c r="E203" s="5"/>
      <c r="F203" s="5"/>
      <c r="G203" s="2"/>
      <c r="H203" s="2">
        <f>VLOOKUP(A203,VAL!$A$3:$F$298,3,FALSE)</f>
        <v>561915</v>
      </c>
      <c r="I203" s="2">
        <v>567899.71</v>
      </c>
      <c r="J203" s="2">
        <v>374791084</v>
      </c>
      <c r="K203" s="2">
        <v>395017587</v>
      </c>
      <c r="L203" s="2">
        <v>409006542</v>
      </c>
      <c r="M203" s="2">
        <v>462491502</v>
      </c>
      <c r="N203" s="2">
        <v>455452871</v>
      </c>
      <c r="O203" s="2">
        <v>486440095</v>
      </c>
      <c r="P203" s="2">
        <v>510109940</v>
      </c>
      <c r="Q203" s="2">
        <v>546024992</v>
      </c>
      <c r="R203" s="2">
        <v>596279096</v>
      </c>
      <c r="S203" s="2">
        <v>615608435</v>
      </c>
      <c r="T203" s="2">
        <v>109143.2</v>
      </c>
      <c r="U203" t="str">
        <f t="shared" si="6"/>
        <v>16048</v>
      </c>
      <c r="V203" s="2">
        <v>283808.09999999998</v>
      </c>
    </row>
    <row r="204" spans="1:22" x14ac:dyDescent="0.25">
      <c r="A204" t="s">
        <v>48</v>
      </c>
      <c r="B204" t="s">
        <v>49</v>
      </c>
      <c r="C204" s="1"/>
      <c r="D204" s="5"/>
      <c r="E204" s="5"/>
      <c r="F204" s="5"/>
      <c r="G204" s="2"/>
      <c r="H204" s="2">
        <f>VLOOKUP(A204,VAL!$A$3:$F$298,3,FALSE)</f>
        <v>714304</v>
      </c>
      <c r="I204" s="2">
        <v>714304</v>
      </c>
      <c r="J204" s="2">
        <v>470983958.5</v>
      </c>
      <c r="K204" s="2">
        <v>507114507</v>
      </c>
      <c r="L204" s="2">
        <v>541408405</v>
      </c>
      <c r="M204" s="2">
        <v>589669360</v>
      </c>
      <c r="N204" s="2">
        <v>631664652</v>
      </c>
      <c r="O204" s="2">
        <v>688144006</v>
      </c>
      <c r="P204" s="2">
        <v>728144565</v>
      </c>
      <c r="Q204" s="2">
        <v>793404889</v>
      </c>
      <c r="R204" s="2">
        <v>816940445</v>
      </c>
      <c r="S204" s="2">
        <v>843803312</v>
      </c>
      <c r="T204" s="2">
        <v>1172214.3999999999</v>
      </c>
      <c r="U204" t="str">
        <f t="shared" si="6"/>
        <v>05402</v>
      </c>
      <c r="V204" s="2">
        <v>338437.24</v>
      </c>
    </row>
    <row r="205" spans="1:22" x14ac:dyDescent="0.25">
      <c r="A205" t="s">
        <v>150</v>
      </c>
      <c r="B205" t="s">
        <v>151</v>
      </c>
      <c r="C205" s="1"/>
      <c r="D205" s="5"/>
      <c r="E205" s="5"/>
      <c r="F205" s="5"/>
      <c r="G205" s="2"/>
      <c r="H205" s="2">
        <f>VLOOKUP(A205,VAL!$A$3:$F$298,3,FALSE)</f>
        <v>204509</v>
      </c>
      <c r="I205" s="2">
        <v>204509</v>
      </c>
      <c r="J205" s="2">
        <v>146487888</v>
      </c>
      <c r="K205" s="2">
        <v>158754407</v>
      </c>
      <c r="L205" s="2">
        <v>158890426</v>
      </c>
      <c r="M205" s="2">
        <v>170177058</v>
      </c>
      <c r="N205" s="2">
        <v>167845043</v>
      </c>
      <c r="O205" s="2">
        <v>173737923</v>
      </c>
      <c r="P205" s="2">
        <v>177960482</v>
      </c>
      <c r="Q205" s="2">
        <v>181694884</v>
      </c>
      <c r="R205" s="2">
        <v>185762467</v>
      </c>
      <c r="S205" s="2">
        <v>187125950</v>
      </c>
      <c r="T205" s="2">
        <v>17007.63</v>
      </c>
      <c r="U205" t="str">
        <f t="shared" si="6"/>
        <v>14097</v>
      </c>
      <c r="V205" s="2">
        <v>157040.06</v>
      </c>
    </row>
    <row r="206" spans="1:22" x14ac:dyDescent="0.25">
      <c r="A206" t="s">
        <v>118</v>
      </c>
      <c r="B206" t="s">
        <v>119</v>
      </c>
      <c r="C206" s="1"/>
      <c r="D206" s="5"/>
      <c r="E206" s="5"/>
      <c r="F206" s="5"/>
      <c r="G206" s="2"/>
      <c r="H206" s="2">
        <f>VLOOKUP(A206,VAL!$A$3:$F$298,3,FALSE)</f>
        <v>8460547</v>
      </c>
      <c r="I206" s="2">
        <v>8460547</v>
      </c>
      <c r="J206" s="2">
        <v>4323519436</v>
      </c>
      <c r="K206" s="2">
        <v>4976104238</v>
      </c>
      <c r="L206" s="2">
        <v>5112844188</v>
      </c>
      <c r="M206" s="2">
        <v>6475247839</v>
      </c>
      <c r="N206" s="2">
        <v>6610648559</v>
      </c>
      <c r="O206" s="2">
        <v>7253151511</v>
      </c>
      <c r="P206" s="2">
        <v>7911881370</v>
      </c>
      <c r="Q206" s="2">
        <v>8913541456</v>
      </c>
      <c r="R206" s="2">
        <v>9795000691</v>
      </c>
      <c r="S206" s="2">
        <v>11045195672</v>
      </c>
      <c r="T206" s="2">
        <v>0</v>
      </c>
      <c r="U206" t="str">
        <f t="shared" si="6"/>
        <v>13144</v>
      </c>
      <c r="V206" s="2">
        <v>3672619.36</v>
      </c>
    </row>
    <row r="207" spans="1:22" x14ac:dyDescent="0.25">
      <c r="A207" t="s">
        <v>495</v>
      </c>
      <c r="B207" t="s">
        <v>496</v>
      </c>
      <c r="C207" s="1"/>
      <c r="D207" s="5"/>
      <c r="E207" s="5"/>
      <c r="F207" s="5"/>
      <c r="G207" s="2"/>
      <c r="H207" s="2">
        <f>VLOOKUP(A207,VAL!$A$3:$F$298,3,FALSE)</f>
        <v>1690000</v>
      </c>
      <c r="I207" s="2">
        <v>1690000</v>
      </c>
      <c r="J207" s="2">
        <v>568678713</v>
      </c>
      <c r="K207" s="2">
        <v>604935255</v>
      </c>
      <c r="L207" s="2">
        <v>834844533</v>
      </c>
      <c r="M207" s="2">
        <v>823121927</v>
      </c>
      <c r="N207" s="2">
        <v>1014914362</v>
      </c>
      <c r="O207" s="2">
        <v>1146272916</v>
      </c>
      <c r="P207" s="2">
        <v>1231117047</v>
      </c>
      <c r="Q207" s="2">
        <v>1388045188</v>
      </c>
      <c r="R207" s="2">
        <v>1524813038</v>
      </c>
      <c r="S207" s="2">
        <v>1638947901</v>
      </c>
      <c r="T207" s="2">
        <v>50687.12</v>
      </c>
      <c r="U207" t="str">
        <f t="shared" si="6"/>
        <v>34307</v>
      </c>
      <c r="V207" s="2">
        <v>786072.1</v>
      </c>
    </row>
    <row r="208" spans="1:22" x14ac:dyDescent="0.25">
      <c r="A208" t="s">
        <v>331</v>
      </c>
      <c r="B208" t="s">
        <v>332</v>
      </c>
      <c r="C208" s="1"/>
      <c r="D208" s="5"/>
      <c r="E208" s="5"/>
      <c r="F208" s="5"/>
      <c r="G208" s="2"/>
      <c r="H208" s="2">
        <f>VLOOKUP(A208,VAL!$A$3:$F$298,3,FALSE)</f>
        <v>860371</v>
      </c>
      <c r="I208" s="2">
        <v>860371</v>
      </c>
      <c r="J208" s="2">
        <v>243374756</v>
      </c>
      <c r="K208" s="2">
        <v>266315042</v>
      </c>
      <c r="L208" s="2">
        <v>284371667</v>
      </c>
      <c r="M208" s="2">
        <v>331396448</v>
      </c>
      <c r="N208" s="2">
        <v>329875399</v>
      </c>
      <c r="O208" s="2">
        <v>357569288</v>
      </c>
      <c r="P208" s="2">
        <v>398085220</v>
      </c>
      <c r="Q208" s="2">
        <v>430462908</v>
      </c>
      <c r="R208" s="2">
        <v>462642460</v>
      </c>
      <c r="S208" s="2">
        <v>516871817</v>
      </c>
      <c r="T208" s="2">
        <v>128829.95</v>
      </c>
      <c r="U208" t="str">
        <f t="shared" si="6"/>
        <v>25116</v>
      </c>
      <c r="V208" s="2">
        <v>299441.59999999998</v>
      </c>
    </row>
    <row r="209" spans="1:22" x14ac:dyDescent="0.25">
      <c r="A209" t="s">
        <v>285</v>
      </c>
      <c r="B209" t="s">
        <v>286</v>
      </c>
      <c r="C209" s="1"/>
      <c r="D209" s="5"/>
      <c r="E209" s="5"/>
      <c r="F209" s="5"/>
      <c r="G209" s="2"/>
      <c r="H209" s="2">
        <f>VLOOKUP(A209,VAL!$A$3:$F$298,3,FALSE)</f>
        <v>903098</v>
      </c>
      <c r="I209" s="2">
        <v>903098</v>
      </c>
      <c r="J209" s="2">
        <v>546475912</v>
      </c>
      <c r="K209" s="2">
        <v>587013516</v>
      </c>
      <c r="L209" s="2">
        <v>626728725</v>
      </c>
      <c r="M209" s="2">
        <v>732878774</v>
      </c>
      <c r="N209" s="2">
        <v>722073587</v>
      </c>
      <c r="O209" s="2">
        <v>774564587</v>
      </c>
      <c r="P209" s="2">
        <v>815147990</v>
      </c>
      <c r="Q209" s="2">
        <v>859278376</v>
      </c>
      <c r="R209" s="2">
        <v>884335142</v>
      </c>
      <c r="S209" s="2">
        <v>938116637</v>
      </c>
      <c r="T209" s="2">
        <v>30511.99</v>
      </c>
      <c r="U209" t="str">
        <f t="shared" si="6"/>
        <v>22009</v>
      </c>
      <c r="V209" s="2">
        <v>616158.9</v>
      </c>
    </row>
    <row r="210" spans="1:22" x14ac:dyDescent="0.25">
      <c r="A210" t="s">
        <v>190</v>
      </c>
      <c r="B210" t="s">
        <v>191</v>
      </c>
      <c r="C210" s="1"/>
      <c r="D210" s="5"/>
      <c r="E210" s="5"/>
      <c r="F210" s="5"/>
      <c r="G210" s="2"/>
      <c r="H210" s="2">
        <f>VLOOKUP(A210,VAL!$A$3:$F$298,3,FALSE)</f>
        <v>57151000</v>
      </c>
      <c r="I210" s="2">
        <v>57151000</v>
      </c>
      <c r="J210" s="2">
        <v>25700576865</v>
      </c>
      <c r="K210" s="2">
        <v>26987681709</v>
      </c>
      <c r="L210" s="2">
        <v>28560105847</v>
      </c>
      <c r="M210" s="2">
        <v>31392042464</v>
      </c>
      <c r="N210" s="2">
        <v>33570136214</v>
      </c>
      <c r="O210" s="2">
        <v>35711320404</v>
      </c>
      <c r="P210" s="2">
        <v>37366609173</v>
      </c>
      <c r="Q210" s="2">
        <v>39421865241</v>
      </c>
      <c r="R210" s="2">
        <v>41635129150</v>
      </c>
      <c r="S210" s="2">
        <v>42959733398</v>
      </c>
      <c r="T210" s="2">
        <v>0</v>
      </c>
      <c r="U210" t="str">
        <f t="shared" si="6"/>
        <v>17403</v>
      </c>
      <c r="V210" s="2">
        <v>19086920.309999999</v>
      </c>
    </row>
    <row r="211" spans="1:22" x14ac:dyDescent="0.25">
      <c r="A211" t="s">
        <v>104</v>
      </c>
      <c r="B211" t="s">
        <v>105</v>
      </c>
      <c r="C211" s="1"/>
      <c r="D211" s="5"/>
      <c r="E211" s="5"/>
      <c r="F211" s="5"/>
      <c r="G211" s="2"/>
      <c r="H211" s="2">
        <f>VLOOKUP(A211,VAL!$A$3:$F$298,3,FALSE)</f>
        <v>450000</v>
      </c>
      <c r="I211" s="2">
        <v>450000</v>
      </c>
      <c r="J211" s="2">
        <v>302282286.96499664</v>
      </c>
      <c r="K211" s="2">
        <v>341235799</v>
      </c>
      <c r="L211" s="2">
        <v>325006220</v>
      </c>
      <c r="M211" s="2">
        <v>355960060</v>
      </c>
      <c r="N211" s="2">
        <v>352210272</v>
      </c>
      <c r="O211" s="2">
        <v>377160574</v>
      </c>
      <c r="P211" s="2">
        <v>388516019</v>
      </c>
      <c r="Q211" s="2">
        <v>409933476</v>
      </c>
      <c r="R211" s="2">
        <v>413444177</v>
      </c>
      <c r="S211" s="2">
        <v>421440374</v>
      </c>
      <c r="T211" s="2">
        <v>10365.200000000001</v>
      </c>
      <c r="U211" t="str">
        <f t="shared" si="6"/>
        <v>10309</v>
      </c>
      <c r="V211" s="2">
        <v>225055</v>
      </c>
    </row>
    <row r="212" spans="1:22" x14ac:dyDescent="0.25">
      <c r="A212" t="s">
        <v>24</v>
      </c>
      <c r="B212" t="s">
        <v>25</v>
      </c>
      <c r="C212" s="1"/>
      <c r="D212" s="5"/>
      <c r="E212" s="5"/>
      <c r="F212" s="5"/>
      <c r="G212" s="2"/>
      <c r="H212" s="2">
        <f>VLOOKUP(A212,VAL!$A$3:$F$298,3,FALSE)</f>
        <v>23000000</v>
      </c>
      <c r="I212" s="2">
        <v>23000000</v>
      </c>
      <c r="J212" s="2">
        <v>8308457040</v>
      </c>
      <c r="K212" s="2">
        <v>9345900211</v>
      </c>
      <c r="L212" s="2">
        <v>9973947997</v>
      </c>
      <c r="M212" s="2">
        <v>10853832797</v>
      </c>
      <c r="N212" s="2">
        <v>11954658975</v>
      </c>
      <c r="O212" s="2">
        <v>13441258914</v>
      </c>
      <c r="P212" s="2">
        <v>14757655093</v>
      </c>
      <c r="Q212" s="2">
        <v>16378554706</v>
      </c>
      <c r="R212" s="2">
        <v>18017671674</v>
      </c>
      <c r="S212" s="2">
        <v>19875190854</v>
      </c>
      <c r="T212" s="2">
        <v>1995239.33</v>
      </c>
      <c r="U212" t="str">
        <f t="shared" si="6"/>
        <v>03400</v>
      </c>
      <c r="V212" s="2">
        <v>11614259.4</v>
      </c>
    </row>
    <row r="213" spans="1:22" x14ac:dyDescent="0.25">
      <c r="A213" t="s">
        <v>66</v>
      </c>
      <c r="B213" t="s">
        <v>67</v>
      </c>
      <c r="C213" s="1"/>
      <c r="D213" s="5"/>
      <c r="E213" s="5"/>
      <c r="F213" s="5"/>
      <c r="G213" s="2"/>
      <c r="H213" s="2">
        <f>VLOOKUP(A213,VAL!$A$3:$F$298,3,FALSE)</f>
        <v>7572923</v>
      </c>
      <c r="I213" s="2">
        <v>5400000</v>
      </c>
      <c r="J213" s="2">
        <v>3459003443</v>
      </c>
      <c r="K213" s="2">
        <v>3866600788</v>
      </c>
      <c r="L213" s="2">
        <v>4324833425</v>
      </c>
      <c r="M213" s="2">
        <v>5114633437</v>
      </c>
      <c r="N213" s="2">
        <v>5693508716</v>
      </c>
      <c r="O213" s="2">
        <v>6289172263</v>
      </c>
      <c r="P213" s="2">
        <v>6900658636</v>
      </c>
      <c r="Q213" s="2">
        <v>7559263309</v>
      </c>
      <c r="R213" s="2">
        <v>8133029765</v>
      </c>
      <c r="S213" s="2">
        <v>8755352479</v>
      </c>
      <c r="T213" s="2">
        <v>0</v>
      </c>
      <c r="U213" t="str">
        <f t="shared" si="6"/>
        <v>06122</v>
      </c>
      <c r="V213" s="2">
        <v>3076755.81</v>
      </c>
    </row>
    <row r="214" spans="1:22" x14ac:dyDescent="0.25">
      <c r="A214" t="s">
        <v>8</v>
      </c>
      <c r="B214" t="s">
        <v>9</v>
      </c>
      <c r="C214" s="1"/>
      <c r="D214" s="5"/>
      <c r="E214" s="5"/>
      <c r="F214" s="5"/>
      <c r="G214" s="2"/>
      <c r="H214" s="2">
        <f>VLOOKUP(A214,VAL!$A$3:$F$298,3,FALSE)</f>
        <v>596719</v>
      </c>
      <c r="I214" s="2">
        <v>596719</v>
      </c>
      <c r="J214" s="2">
        <v>380326008</v>
      </c>
      <c r="K214" s="2">
        <v>389955544</v>
      </c>
      <c r="L214" s="2">
        <v>401867990</v>
      </c>
      <c r="M214" s="2">
        <v>465962367</v>
      </c>
      <c r="N214" s="2">
        <v>444822090</v>
      </c>
      <c r="O214" s="2">
        <v>448072254</v>
      </c>
      <c r="P214" s="2">
        <v>488358282</v>
      </c>
      <c r="Q214" s="2">
        <v>511345964</v>
      </c>
      <c r="R214" s="2">
        <v>544539654</v>
      </c>
      <c r="S214" s="2">
        <v>547182031</v>
      </c>
      <c r="T214" s="2">
        <v>0</v>
      </c>
      <c r="U214" t="str">
        <f t="shared" si="6"/>
        <v>01160</v>
      </c>
      <c r="V214" s="2">
        <v>415759.5</v>
      </c>
    </row>
    <row r="215" spans="1:22" x14ac:dyDescent="0.25">
      <c r="A215" t="s">
        <v>461</v>
      </c>
      <c r="B215" t="s">
        <v>462</v>
      </c>
      <c r="C215" s="1"/>
      <c r="D215" s="5"/>
      <c r="E215" s="5"/>
      <c r="F215" s="5"/>
      <c r="G215" s="2"/>
      <c r="H215" s="2">
        <f>VLOOKUP(A215,VAL!$A$3:$F$298,3,FALSE)</f>
        <v>1664500</v>
      </c>
      <c r="I215" s="2">
        <v>1664500</v>
      </c>
      <c r="J215" s="2">
        <v>1100572376</v>
      </c>
      <c r="K215" s="2">
        <v>1203697710</v>
      </c>
      <c r="L215" s="2">
        <v>1337605083</v>
      </c>
      <c r="M215" s="2">
        <v>1556622704</v>
      </c>
      <c r="N215" s="2">
        <v>1596888464</v>
      </c>
      <c r="O215" s="2">
        <v>1711789992</v>
      </c>
      <c r="P215" s="2">
        <v>1841228207</v>
      </c>
      <c r="Q215" s="2">
        <v>1931490514</v>
      </c>
      <c r="R215" s="2">
        <v>1928835042</v>
      </c>
      <c r="S215" s="2">
        <v>2020476968</v>
      </c>
      <c r="T215" s="2">
        <v>91978.559999999998</v>
      </c>
      <c r="U215" t="str">
        <f t="shared" si="6"/>
        <v>32416</v>
      </c>
      <c r="V215" s="2">
        <v>989247.02</v>
      </c>
    </row>
    <row r="216" spans="1:22" x14ac:dyDescent="0.25">
      <c r="A216" t="s">
        <v>197</v>
      </c>
      <c r="B216" t="s">
        <v>198</v>
      </c>
      <c r="C216" s="1"/>
      <c r="D216" s="5"/>
      <c r="E216" s="5"/>
      <c r="F216" s="5"/>
      <c r="G216" s="2"/>
      <c r="H216" s="2">
        <f>VLOOKUP(A216,VAL!$A$3:$F$298,3,FALSE)</f>
        <v>8450000</v>
      </c>
      <c r="I216" s="2">
        <v>8450000</v>
      </c>
      <c r="J216" s="2">
        <v>4348263360</v>
      </c>
      <c r="K216" s="2">
        <v>4801132717</v>
      </c>
      <c r="L216" s="2">
        <v>4875914316</v>
      </c>
      <c r="M216" s="2">
        <v>5759316961</v>
      </c>
      <c r="N216" s="2">
        <v>5735571973</v>
      </c>
      <c r="O216" s="2">
        <v>6008254865</v>
      </c>
      <c r="P216" s="2">
        <v>6444947053</v>
      </c>
      <c r="Q216" s="2">
        <v>6658948336</v>
      </c>
      <c r="R216" s="2">
        <v>6835877083</v>
      </c>
      <c r="S216" s="2">
        <v>7015038175</v>
      </c>
      <c r="T216" s="2">
        <v>0</v>
      </c>
      <c r="U216" t="str">
        <f t="shared" si="6"/>
        <v>17407</v>
      </c>
      <c r="V216" s="2">
        <v>3705116</v>
      </c>
    </row>
    <row r="217" spans="1:22" x14ac:dyDescent="0.25">
      <c r="A217" t="s">
        <v>499</v>
      </c>
      <c r="B217" t="s">
        <v>500</v>
      </c>
      <c r="C217" s="1"/>
      <c r="D217" s="5"/>
      <c r="E217" s="5"/>
      <c r="F217" s="5"/>
      <c r="G217" s="2"/>
      <c r="H217" s="2">
        <f>VLOOKUP(A217,VAL!$A$3:$F$298,3,FALSE)</f>
        <v>4119985</v>
      </c>
      <c r="I217" s="2">
        <v>4119985</v>
      </c>
      <c r="J217" s="2">
        <v>1233794726</v>
      </c>
      <c r="K217" s="2">
        <v>1286381438.4200001</v>
      </c>
      <c r="L217" s="2">
        <v>1389201195</v>
      </c>
      <c r="M217" s="2">
        <v>1648863641</v>
      </c>
      <c r="N217" s="2">
        <v>1596509489</v>
      </c>
      <c r="O217" s="2">
        <v>1698430145</v>
      </c>
      <c r="P217" s="2">
        <v>1790504571</v>
      </c>
      <c r="Q217" s="2">
        <v>1931937621</v>
      </c>
      <c r="R217" s="2">
        <v>2046091683</v>
      </c>
      <c r="S217" s="2">
        <v>2200216951</v>
      </c>
      <c r="T217" s="2">
        <v>403528.31</v>
      </c>
      <c r="U217" t="str">
        <f t="shared" si="6"/>
        <v>34401</v>
      </c>
      <c r="V217" s="2">
        <v>1645508.82</v>
      </c>
    </row>
    <row r="218" spans="1:22" x14ac:dyDescent="0.25">
      <c r="A218" t="s">
        <v>249</v>
      </c>
      <c r="B218" t="s">
        <v>250</v>
      </c>
      <c r="C218" s="1"/>
      <c r="D218" s="5"/>
      <c r="E218" s="5"/>
      <c r="F218" s="5"/>
      <c r="G218" s="2"/>
      <c r="H218" s="2">
        <f>VLOOKUP(A218,VAL!$A$3:$F$298,3,FALSE)</f>
        <v>60000</v>
      </c>
      <c r="I218" s="2">
        <v>60000</v>
      </c>
      <c r="J218" s="2">
        <v>153471497</v>
      </c>
      <c r="K218" s="2">
        <v>156302340</v>
      </c>
      <c r="L218" s="2">
        <v>150029559</v>
      </c>
      <c r="M218" s="2">
        <v>157769837</v>
      </c>
      <c r="N218" s="2">
        <v>145919971</v>
      </c>
      <c r="O218" s="2">
        <v>144051558</v>
      </c>
      <c r="P218" s="2">
        <v>140886606</v>
      </c>
      <c r="Q218" s="2">
        <v>142801206</v>
      </c>
      <c r="R218" s="2">
        <v>137919829</v>
      </c>
      <c r="S218" s="2">
        <v>136571408</v>
      </c>
      <c r="T218" s="2">
        <v>0</v>
      </c>
      <c r="U218" t="str">
        <f t="shared" si="6"/>
        <v>20403</v>
      </c>
      <c r="V218" s="2">
        <v>28428</v>
      </c>
    </row>
    <row r="219" spans="1:22" x14ac:dyDescent="0.25">
      <c r="A219" t="s">
        <v>553</v>
      </c>
      <c r="B219" t="s">
        <v>554</v>
      </c>
      <c r="C219" s="1"/>
      <c r="D219" s="5"/>
      <c r="E219" s="5"/>
      <c r="F219" s="5"/>
      <c r="G219" s="2"/>
      <c r="H219" s="2">
        <f>VLOOKUP(A219,VAL!$A$3:$F$298,3,FALSE)</f>
        <v>305000</v>
      </c>
      <c r="I219" s="2">
        <v>305000</v>
      </c>
      <c r="J219" s="2">
        <v>174834804</v>
      </c>
      <c r="K219" s="2">
        <v>178674016</v>
      </c>
      <c r="L219" s="2">
        <v>167239008</v>
      </c>
      <c r="M219" s="2">
        <v>176878425</v>
      </c>
      <c r="N219" s="2">
        <v>171067321</v>
      </c>
      <c r="O219" s="2">
        <v>170348917</v>
      </c>
      <c r="P219" s="2">
        <v>173449418</v>
      </c>
      <c r="Q219" s="2">
        <v>178911657</v>
      </c>
      <c r="R219" s="2">
        <v>173897197</v>
      </c>
      <c r="S219" s="2">
        <v>178935712</v>
      </c>
      <c r="T219" s="2">
        <v>15378.74</v>
      </c>
      <c r="U219" t="str">
        <f t="shared" si="6"/>
        <v>38320</v>
      </c>
      <c r="V219" s="2">
        <v>198094.6</v>
      </c>
    </row>
    <row r="220" spans="1:22" x14ac:dyDescent="0.25">
      <c r="A220" t="s">
        <v>126</v>
      </c>
      <c r="B220" t="s">
        <v>127</v>
      </c>
      <c r="C220" s="1"/>
      <c r="D220" s="5"/>
      <c r="E220" s="5"/>
      <c r="F220" s="5"/>
      <c r="G220" s="2"/>
      <c r="H220" s="2">
        <f>VLOOKUP(A220,VAL!$A$3:$F$298,3,FALSE)</f>
        <v>1370000</v>
      </c>
      <c r="I220" s="2">
        <v>1370000</v>
      </c>
      <c r="J220" s="2">
        <v>806138081</v>
      </c>
      <c r="K220" s="2">
        <v>812898554</v>
      </c>
      <c r="L220" s="2">
        <v>818702599</v>
      </c>
      <c r="M220" s="2">
        <v>851315754</v>
      </c>
      <c r="N220" s="2">
        <v>917536769</v>
      </c>
      <c r="O220" s="2">
        <v>998218241</v>
      </c>
      <c r="P220" s="2">
        <v>1045716101</v>
      </c>
      <c r="Q220" s="2">
        <v>1139315620</v>
      </c>
      <c r="R220" s="2">
        <v>1192082626</v>
      </c>
      <c r="S220" s="2">
        <v>1289573235</v>
      </c>
      <c r="T220" s="2">
        <v>434779</v>
      </c>
      <c r="U220" t="str">
        <f t="shared" si="6"/>
        <v>13160</v>
      </c>
      <c r="V220" s="2">
        <v>649106</v>
      </c>
    </row>
    <row r="221" spans="1:22" x14ac:dyDescent="0.25">
      <c r="A221" t="s">
        <v>383</v>
      </c>
      <c r="B221" t="s">
        <v>384</v>
      </c>
      <c r="C221" s="1"/>
      <c r="D221" s="5"/>
      <c r="E221" s="5"/>
      <c r="F221" s="5"/>
      <c r="G221" s="2"/>
      <c r="H221" s="2">
        <f>VLOOKUP(A221,VAL!$A$3:$F$298,3,FALSE)</f>
        <v>2426500</v>
      </c>
      <c r="I221" s="2">
        <v>1899800</v>
      </c>
      <c r="J221" s="2">
        <v>3455262699</v>
      </c>
      <c r="K221" s="2">
        <v>3776697941</v>
      </c>
      <c r="L221" s="2">
        <v>4116556544</v>
      </c>
      <c r="M221" s="2">
        <v>4452952661</v>
      </c>
      <c r="N221" s="2">
        <v>4932668574</v>
      </c>
      <c r="O221" s="2">
        <v>5373228952</v>
      </c>
      <c r="P221" s="2">
        <v>5924281718</v>
      </c>
      <c r="Q221" s="2">
        <v>6508837130</v>
      </c>
      <c r="R221" s="2">
        <v>7108998844</v>
      </c>
      <c r="S221" s="2">
        <v>7728836832</v>
      </c>
      <c r="T221" s="2">
        <v>0</v>
      </c>
      <c r="U221" t="str">
        <f t="shared" si="6"/>
        <v>28149</v>
      </c>
      <c r="V221" s="2">
        <v>977120.38</v>
      </c>
    </row>
    <row r="222" spans="1:22" x14ac:dyDescent="0.25">
      <c r="A222" t="s">
        <v>154</v>
      </c>
      <c r="B222" t="s">
        <v>155</v>
      </c>
      <c r="C222" s="1"/>
      <c r="D222" s="5"/>
      <c r="E222" s="5"/>
      <c r="F222" s="5"/>
      <c r="G222" s="2"/>
      <c r="H222" s="2">
        <f>VLOOKUP(A222,VAL!$A$3:$F$298,3,FALSE)</f>
        <v>80000</v>
      </c>
      <c r="I222" s="2">
        <v>80000</v>
      </c>
      <c r="J222" s="2">
        <v>47973943</v>
      </c>
      <c r="K222" s="2">
        <v>48445264</v>
      </c>
      <c r="L222" s="2">
        <v>53083046</v>
      </c>
      <c r="M222" s="2">
        <v>62010456</v>
      </c>
      <c r="N222" s="2">
        <v>61250079</v>
      </c>
      <c r="O222" s="2">
        <v>65360251</v>
      </c>
      <c r="P222" s="2">
        <v>69948228</v>
      </c>
      <c r="Q222" s="2">
        <v>76542597</v>
      </c>
      <c r="R222" s="2">
        <v>82007488</v>
      </c>
      <c r="S222" s="2">
        <v>85832168</v>
      </c>
      <c r="T222" s="2">
        <v>15155.85</v>
      </c>
      <c r="U222" t="str">
        <f t="shared" si="6"/>
        <v>14104</v>
      </c>
      <c r="V222" s="2">
        <v>37904</v>
      </c>
    </row>
    <row r="223" spans="1:22" x14ac:dyDescent="0.25">
      <c r="A223" t="s">
        <v>178</v>
      </c>
      <c r="B223" t="s">
        <v>179</v>
      </c>
      <c r="C223" s="1"/>
      <c r="D223" s="5"/>
      <c r="E223" s="5"/>
      <c r="F223" s="5"/>
      <c r="G223" s="2"/>
      <c r="H223" s="2">
        <f>VLOOKUP(A223,VAL!$A$3:$F$298,3,FALSE)</f>
        <v>278600000</v>
      </c>
      <c r="I223" s="2">
        <v>278600000</v>
      </c>
      <c r="J223" s="2">
        <v>244342237051</v>
      </c>
      <c r="K223" s="2">
        <v>257341774838</v>
      </c>
      <c r="L223" s="2">
        <v>261293732253</v>
      </c>
      <c r="M223" s="2">
        <v>275175430537</v>
      </c>
      <c r="N223" s="2">
        <v>311272077112</v>
      </c>
      <c r="O223" s="2">
        <v>337311542627</v>
      </c>
      <c r="P223" s="2">
        <v>365383425790</v>
      </c>
      <c r="Q223" s="2">
        <v>392773964862</v>
      </c>
      <c r="R223" s="2">
        <v>406805875608</v>
      </c>
      <c r="S223" s="2">
        <v>427442985779</v>
      </c>
      <c r="T223" s="2">
        <v>0</v>
      </c>
      <c r="U223" t="str">
        <f t="shared" si="6"/>
        <v>17001</v>
      </c>
      <c r="V223" s="2">
        <v>80084281.900000006</v>
      </c>
    </row>
    <row r="224" spans="1:22" x14ac:dyDescent="0.25">
      <c r="A224" t="s">
        <v>389</v>
      </c>
      <c r="B224" t="s">
        <v>390</v>
      </c>
      <c r="C224" s="1"/>
      <c r="D224" s="5"/>
      <c r="E224" s="5"/>
      <c r="F224" s="5"/>
      <c r="G224" s="2"/>
      <c r="H224" s="2">
        <f>VLOOKUP(A224,VAL!$A$3:$F$298,3,FALSE)</f>
        <v>12046115</v>
      </c>
      <c r="I224" s="2">
        <v>12046115</v>
      </c>
      <c r="J224" s="2">
        <v>3372770701</v>
      </c>
      <c r="K224" s="2">
        <v>3703984246</v>
      </c>
      <c r="L224" s="2">
        <v>3960932628</v>
      </c>
      <c r="M224" s="2">
        <v>4582069141</v>
      </c>
      <c r="N224" s="2">
        <v>4838244564</v>
      </c>
      <c r="O224" s="2">
        <v>5427229073</v>
      </c>
      <c r="P224" s="2">
        <v>5896840307</v>
      </c>
      <c r="Q224" s="2">
        <v>6369897521</v>
      </c>
      <c r="R224" s="2">
        <v>7108507925</v>
      </c>
      <c r="S224" s="2">
        <v>7823432768</v>
      </c>
      <c r="T224" s="2">
        <v>356969.82</v>
      </c>
      <c r="U224" t="str">
        <f t="shared" si="6"/>
        <v>29101</v>
      </c>
      <c r="V224" s="2">
        <v>4691724.7</v>
      </c>
    </row>
    <row r="225" spans="1:22" x14ac:dyDescent="0.25">
      <c r="A225" t="s">
        <v>567</v>
      </c>
      <c r="B225" t="s">
        <v>568</v>
      </c>
      <c r="C225" s="1"/>
      <c r="D225" s="5"/>
      <c r="E225" s="5"/>
      <c r="F225" s="5"/>
      <c r="G225" s="2"/>
      <c r="H225" s="2">
        <f>VLOOKUP(A225,VAL!$A$3:$F$298,3,FALSE)</f>
        <v>5730736</v>
      </c>
      <c r="I225" s="2">
        <v>5730736</v>
      </c>
      <c r="J225" s="2">
        <v>1804048251</v>
      </c>
      <c r="K225" s="2">
        <v>2024566774</v>
      </c>
      <c r="L225" s="2">
        <v>2152682976</v>
      </c>
      <c r="M225" s="2">
        <v>2389273432</v>
      </c>
      <c r="N225" s="2">
        <v>2616430039</v>
      </c>
      <c r="O225" s="2">
        <v>2861470810</v>
      </c>
      <c r="P225" s="2">
        <v>3102071743</v>
      </c>
      <c r="Q225" s="2">
        <v>3440899374</v>
      </c>
      <c r="R225" s="2">
        <v>3865921887</v>
      </c>
      <c r="S225" s="2">
        <v>4264510067</v>
      </c>
      <c r="T225" s="2">
        <v>768669.48</v>
      </c>
      <c r="U225" t="str">
        <f t="shared" si="6"/>
        <v>39119</v>
      </c>
      <c r="V225" s="2">
        <v>1643550.13</v>
      </c>
    </row>
    <row r="226" spans="1:22" x14ac:dyDescent="0.25">
      <c r="A226" t="s">
        <v>345</v>
      </c>
      <c r="B226" t="s">
        <v>346</v>
      </c>
      <c r="C226" s="1"/>
      <c r="D226" s="5"/>
      <c r="E226" s="5"/>
      <c r="F226" s="5"/>
      <c r="G226" s="2"/>
      <c r="H226" s="2">
        <f>VLOOKUP(A226,VAL!$A$3:$F$298,3,FALSE)</f>
        <v>575000</v>
      </c>
      <c r="I226" s="2">
        <v>575000</v>
      </c>
      <c r="J226" s="2">
        <v>289589389</v>
      </c>
      <c r="K226" s="2">
        <v>293904109</v>
      </c>
      <c r="L226" s="2">
        <v>293947101</v>
      </c>
      <c r="M226" s="2">
        <v>306804737</v>
      </c>
      <c r="N226" s="2">
        <v>306554142</v>
      </c>
      <c r="O226" s="2">
        <v>314737623</v>
      </c>
      <c r="P226" s="2">
        <v>314168341</v>
      </c>
      <c r="Q226" s="2">
        <v>316218669</v>
      </c>
      <c r="R226" s="2">
        <v>316647906</v>
      </c>
      <c r="S226" s="2">
        <v>327291212</v>
      </c>
      <c r="T226" s="2">
        <v>0</v>
      </c>
      <c r="U226" t="str">
        <f t="shared" si="6"/>
        <v>26070</v>
      </c>
      <c r="V226" s="2">
        <v>320246.15999999997</v>
      </c>
    </row>
    <row r="227" spans="1:22" x14ac:dyDescent="0.25">
      <c r="A227" t="s">
        <v>44</v>
      </c>
      <c r="B227" t="s">
        <v>45</v>
      </c>
      <c r="C227" s="1"/>
      <c r="D227" s="5"/>
      <c r="E227" s="5"/>
      <c r="F227" s="5"/>
      <c r="G227" s="2"/>
      <c r="H227" s="2">
        <f>VLOOKUP(A227,VAL!$A$3:$F$298,3,FALSE)</f>
        <v>6524000</v>
      </c>
      <c r="I227" s="2">
        <v>6524000</v>
      </c>
      <c r="J227" s="2">
        <v>4782558576</v>
      </c>
      <c r="K227" s="2">
        <v>5230763174</v>
      </c>
      <c r="L227" s="2">
        <v>5653732658</v>
      </c>
      <c r="M227" s="2">
        <v>6455013370</v>
      </c>
      <c r="N227" s="2">
        <v>6902455463</v>
      </c>
      <c r="O227" s="2">
        <v>7677112205</v>
      </c>
      <c r="P227" s="2">
        <v>8540502208</v>
      </c>
      <c r="Q227" s="2">
        <v>9655242523</v>
      </c>
      <c r="R227" s="2">
        <v>10401611744</v>
      </c>
      <c r="S227" s="2">
        <v>11187282749</v>
      </c>
      <c r="T227" s="2">
        <v>0</v>
      </c>
      <c r="U227" t="str">
        <f t="shared" si="6"/>
        <v>05323</v>
      </c>
      <c r="V227" s="2">
        <v>3280591.2</v>
      </c>
    </row>
    <row r="228" spans="1:22" x14ac:dyDescent="0.25">
      <c r="A228" t="s">
        <v>377</v>
      </c>
      <c r="B228" t="s">
        <v>378</v>
      </c>
      <c r="C228" s="1"/>
      <c r="D228" s="5"/>
      <c r="E228" s="5"/>
      <c r="F228" s="5"/>
      <c r="G228" s="2"/>
      <c r="H228" s="2">
        <f>VLOOKUP(A228,VAL!$A$3:$F$298,3,FALSE)</f>
        <v>0</v>
      </c>
      <c r="I228" s="2">
        <v>0</v>
      </c>
      <c r="J228" s="2">
        <v>190048741</v>
      </c>
      <c r="K228" s="2">
        <v>197369492</v>
      </c>
      <c r="L228" s="2">
        <v>196914647</v>
      </c>
      <c r="M228" s="2">
        <v>219166122</v>
      </c>
      <c r="N228" s="2">
        <v>214874539</v>
      </c>
      <c r="O228" s="2">
        <v>216607969</v>
      </c>
      <c r="P228" s="2">
        <v>229409542</v>
      </c>
      <c r="Q228" s="2">
        <v>238571073</v>
      </c>
      <c r="R228" s="2">
        <v>244671542</v>
      </c>
      <c r="S228" s="2">
        <v>252821923</v>
      </c>
      <c r="T228" s="2">
        <v>0</v>
      </c>
      <c r="U228" t="str">
        <f t="shared" si="6"/>
        <v>28010</v>
      </c>
      <c r="V228" s="2">
        <v>0</v>
      </c>
    </row>
    <row r="229" spans="1:22" x14ac:dyDescent="0.25">
      <c r="A229" t="s">
        <v>303</v>
      </c>
      <c r="B229" t="s">
        <v>304</v>
      </c>
      <c r="C229" s="1"/>
      <c r="D229" s="5"/>
      <c r="E229" s="5"/>
      <c r="F229" s="5"/>
      <c r="G229" s="2"/>
      <c r="H229" s="2">
        <f>VLOOKUP(A229,VAL!$A$3:$F$298,3,FALSE)</f>
        <v>7330000</v>
      </c>
      <c r="I229" s="2">
        <v>7330000</v>
      </c>
      <c r="J229" s="2">
        <v>1971122236</v>
      </c>
      <c r="K229" s="2">
        <v>2107580536</v>
      </c>
      <c r="L229" s="2">
        <v>2339263541</v>
      </c>
      <c r="M229" s="2">
        <v>2649624415</v>
      </c>
      <c r="N229" s="2">
        <v>2741516931</v>
      </c>
      <c r="O229" s="2">
        <v>3051592206</v>
      </c>
      <c r="P229" s="2">
        <v>3407685091</v>
      </c>
      <c r="Q229" s="2">
        <v>3703572807</v>
      </c>
      <c r="R229" s="2">
        <v>4038572756</v>
      </c>
      <c r="S229" s="2">
        <v>4468409881</v>
      </c>
      <c r="T229" s="2">
        <v>825332.77</v>
      </c>
      <c r="U229" t="str">
        <f t="shared" si="6"/>
        <v>23309</v>
      </c>
      <c r="V229" s="2">
        <v>2605900</v>
      </c>
    </row>
    <row r="230" spans="1:22" x14ac:dyDescent="0.25">
      <c r="A230" t="s">
        <v>207</v>
      </c>
      <c r="B230" t="s">
        <v>208</v>
      </c>
      <c r="C230" s="1"/>
      <c r="D230" s="5"/>
      <c r="E230" s="5"/>
      <c r="F230" s="5"/>
      <c r="G230" s="2"/>
      <c r="H230" s="2">
        <f>VLOOKUP(A230,VAL!$A$3:$F$298,3,FALSE)</f>
        <v>21300000</v>
      </c>
      <c r="I230" s="2">
        <v>21300000</v>
      </c>
      <c r="J230" s="2">
        <v>13933575283</v>
      </c>
      <c r="K230" s="2">
        <v>14947635058</v>
      </c>
      <c r="L230" s="2">
        <v>15195661954</v>
      </c>
      <c r="M230" s="2">
        <v>17229855666</v>
      </c>
      <c r="N230" s="2">
        <v>17592803758</v>
      </c>
      <c r="O230" s="2">
        <v>18509058505</v>
      </c>
      <c r="P230" s="2">
        <v>19419173278</v>
      </c>
      <c r="Q230" s="2">
        <v>20626677179</v>
      </c>
      <c r="R230" s="2">
        <v>21301863479</v>
      </c>
      <c r="S230" s="2">
        <v>21382720871</v>
      </c>
      <c r="T230" s="2">
        <v>0</v>
      </c>
      <c r="U230" t="str">
        <f t="shared" si="6"/>
        <v>17412</v>
      </c>
      <c r="V230" s="2">
        <v>11860478.57</v>
      </c>
    </row>
    <row r="231" spans="1:22" x14ac:dyDescent="0.25">
      <c r="A231" t="s">
        <v>399</v>
      </c>
      <c r="B231" t="s">
        <v>400</v>
      </c>
      <c r="C231" s="1"/>
      <c r="D231" s="5"/>
      <c r="E231" s="5"/>
      <c r="F231" s="5"/>
      <c r="G231" s="2"/>
      <c r="H231" s="2">
        <f>VLOOKUP(A231,VAL!$A$3:$F$298,3,FALSE)</f>
        <v>175000</v>
      </c>
      <c r="I231" s="2">
        <v>175000</v>
      </c>
      <c r="J231" s="2">
        <v>146037863</v>
      </c>
      <c r="K231" s="2">
        <v>160828166</v>
      </c>
      <c r="L231" s="2">
        <v>164552163</v>
      </c>
      <c r="M231" s="2">
        <v>176723377</v>
      </c>
      <c r="N231" s="2">
        <v>187040047</v>
      </c>
      <c r="O231" s="2">
        <v>201538639</v>
      </c>
      <c r="P231" s="2">
        <v>215165583</v>
      </c>
      <c r="Q231" s="2">
        <v>228990269</v>
      </c>
      <c r="R231" s="2">
        <v>243361457</v>
      </c>
      <c r="S231" s="2">
        <v>261203608</v>
      </c>
      <c r="T231" s="2">
        <v>0</v>
      </c>
      <c r="U231" t="str">
        <f t="shared" si="6"/>
        <v>30002</v>
      </c>
      <c r="V231" s="2">
        <v>108689.72</v>
      </c>
    </row>
    <row r="232" spans="1:22" x14ac:dyDescent="0.25">
      <c r="A232" t="s">
        <v>192</v>
      </c>
      <c r="B232" t="s">
        <v>193</v>
      </c>
      <c r="C232" s="1"/>
      <c r="D232" s="5"/>
      <c r="E232" s="5"/>
      <c r="F232" s="5"/>
      <c r="G232" s="2"/>
      <c r="H232" s="2">
        <f>VLOOKUP(A232,VAL!$A$3:$F$298,3,FALSE)</f>
        <v>291554</v>
      </c>
      <c r="I232" s="2">
        <v>291554</v>
      </c>
      <c r="J232" s="2">
        <v>198756319</v>
      </c>
      <c r="K232" s="2">
        <v>230208058</v>
      </c>
      <c r="L232" s="2">
        <v>224845723</v>
      </c>
      <c r="M232" s="2">
        <v>257650933</v>
      </c>
      <c r="N232" s="2">
        <v>259403916</v>
      </c>
      <c r="O232" s="2">
        <v>272138313</v>
      </c>
      <c r="P232" s="2">
        <v>291797642</v>
      </c>
      <c r="Q232" s="2">
        <v>304632887</v>
      </c>
      <c r="R232" s="2">
        <v>315097735</v>
      </c>
      <c r="S232" s="2">
        <v>317380440</v>
      </c>
      <c r="T232" s="2">
        <v>0</v>
      </c>
      <c r="U232" t="str">
        <f t="shared" si="6"/>
        <v>17404</v>
      </c>
      <c r="V232" s="2">
        <v>63947.77</v>
      </c>
    </row>
    <row r="233" spans="1:22" x14ac:dyDescent="0.25">
      <c r="A233" t="s">
        <v>423</v>
      </c>
      <c r="B233" t="s">
        <v>424</v>
      </c>
      <c r="C233" s="1"/>
      <c r="D233" s="5"/>
      <c r="E233" s="5"/>
      <c r="F233" s="5"/>
      <c r="G233" s="2"/>
      <c r="H233" s="2">
        <f>VLOOKUP(A233,VAL!$A$3:$F$298,3,FALSE)</f>
        <v>15085000</v>
      </c>
      <c r="I233" s="2">
        <v>15084999</v>
      </c>
      <c r="J233" s="2">
        <v>9729028363</v>
      </c>
      <c r="K233" s="2">
        <v>10479402838</v>
      </c>
      <c r="L233" s="2">
        <v>11207073774</v>
      </c>
      <c r="M233" s="2">
        <v>12584402775</v>
      </c>
      <c r="N233" s="2">
        <v>13351612011</v>
      </c>
      <c r="O233" s="2">
        <v>14196446403</v>
      </c>
      <c r="P233" s="2">
        <v>15036392231</v>
      </c>
      <c r="Q233" s="2">
        <v>16235096420</v>
      </c>
      <c r="R233" s="2">
        <v>16536449493</v>
      </c>
      <c r="S233" s="2">
        <v>17154661181</v>
      </c>
      <c r="T233" s="2">
        <v>0</v>
      </c>
      <c r="U233" t="str">
        <f t="shared" si="6"/>
        <v>31201</v>
      </c>
      <c r="V233" s="2">
        <v>7992361.1600000001</v>
      </c>
    </row>
    <row r="234" spans="1:22" x14ac:dyDescent="0.25">
      <c r="A234" t="s">
        <v>203</v>
      </c>
      <c r="B234" t="s">
        <v>204</v>
      </c>
      <c r="C234" s="1"/>
      <c r="D234" s="5"/>
      <c r="E234" s="5"/>
      <c r="F234" s="5"/>
      <c r="G234" s="2"/>
      <c r="H234" s="2">
        <f>VLOOKUP(A234,VAL!$A$3:$F$298,3,FALSE)</f>
        <v>14250000</v>
      </c>
      <c r="I234" s="2">
        <v>14250000</v>
      </c>
      <c r="J234" s="2">
        <v>9564872030</v>
      </c>
      <c r="K234" s="2">
        <v>10162733205</v>
      </c>
      <c r="L234" s="2">
        <v>10335577512</v>
      </c>
      <c r="M234" s="2">
        <v>12106535983</v>
      </c>
      <c r="N234" s="2">
        <v>11759645675</v>
      </c>
      <c r="O234" s="2">
        <v>12012964771</v>
      </c>
      <c r="P234" s="2">
        <v>12604884278</v>
      </c>
      <c r="Q234" s="2">
        <v>13171419011</v>
      </c>
      <c r="R234" s="2">
        <v>13736499921</v>
      </c>
      <c r="S234" s="2">
        <v>13961065666</v>
      </c>
      <c r="T234" s="2">
        <v>0</v>
      </c>
      <c r="U234" t="str">
        <f t="shared" si="6"/>
        <v>17410</v>
      </c>
      <c r="V234" s="2">
        <v>7557110</v>
      </c>
    </row>
    <row r="235" spans="1:22" x14ac:dyDescent="0.25">
      <c r="A235" t="s">
        <v>124</v>
      </c>
      <c r="B235" t="s">
        <v>125</v>
      </c>
      <c r="C235" s="1"/>
      <c r="D235" s="5"/>
      <c r="E235" s="5"/>
      <c r="F235" s="5"/>
      <c r="G235" s="2"/>
      <c r="H235" s="2">
        <f>VLOOKUP(A235,VAL!$A$3:$F$298,3,FALSE)</f>
        <v>842366</v>
      </c>
      <c r="I235" s="2">
        <v>842366</v>
      </c>
      <c r="J235" s="2">
        <v>207939245</v>
      </c>
      <c r="K235" s="2">
        <v>221053957</v>
      </c>
      <c r="L235" s="2">
        <v>236296480</v>
      </c>
      <c r="M235" s="2">
        <v>261993135</v>
      </c>
      <c r="N235" s="2">
        <v>268423765</v>
      </c>
      <c r="O235" s="2">
        <v>277482766</v>
      </c>
      <c r="P235" s="2">
        <v>292455497</v>
      </c>
      <c r="Q235" s="2">
        <v>316527461</v>
      </c>
      <c r="R235" s="2">
        <v>333030567</v>
      </c>
      <c r="S235" s="2">
        <v>358044114</v>
      </c>
      <c r="T235" s="2">
        <v>147021.85999999999</v>
      </c>
      <c r="U235" t="str">
        <f t="shared" si="6"/>
        <v>13156</v>
      </c>
      <c r="V235" s="2">
        <v>274330.2</v>
      </c>
    </row>
    <row r="236" spans="1:22" x14ac:dyDescent="0.25">
      <c r="A236" t="s">
        <v>333</v>
      </c>
      <c r="B236" t="s">
        <v>334</v>
      </c>
      <c r="C236" s="1"/>
      <c r="D236" s="5"/>
      <c r="E236" s="5"/>
      <c r="F236" s="5"/>
      <c r="G236" s="2"/>
      <c r="H236" s="2">
        <f>VLOOKUP(A236,VAL!$A$3:$F$298,3,FALSE)</f>
        <v>711000</v>
      </c>
      <c r="I236" s="2">
        <v>711000</v>
      </c>
      <c r="J236" s="2">
        <v>211081990</v>
      </c>
      <c r="K236" s="2">
        <v>226767868</v>
      </c>
      <c r="L236" s="2">
        <v>244696055</v>
      </c>
      <c r="M236" s="2">
        <v>265690882</v>
      </c>
      <c r="N236" s="2">
        <v>280794693</v>
      </c>
      <c r="O236" s="2">
        <v>302180637</v>
      </c>
      <c r="P236" s="2">
        <v>326727259</v>
      </c>
      <c r="Q236" s="2">
        <v>352076364</v>
      </c>
      <c r="R236" s="2">
        <v>372871348</v>
      </c>
      <c r="S236" s="2">
        <v>418736532</v>
      </c>
      <c r="T236" s="2">
        <v>141616.53</v>
      </c>
      <c r="U236" t="str">
        <f t="shared" si="6"/>
        <v>25118</v>
      </c>
      <c r="V236" s="2">
        <v>248745</v>
      </c>
    </row>
    <row r="237" spans="1:22" x14ac:dyDescent="0.25">
      <c r="A237" t="s">
        <v>223</v>
      </c>
      <c r="B237" t="s">
        <v>224</v>
      </c>
      <c r="C237" s="1"/>
      <c r="D237" s="5"/>
      <c r="E237" s="5"/>
      <c r="F237" s="5"/>
      <c r="G237" s="2"/>
      <c r="H237" s="2">
        <f>VLOOKUP(A237,VAL!$A$3:$F$298,3,FALSE)</f>
        <v>24650304</v>
      </c>
      <c r="I237" s="2">
        <v>24650304</v>
      </c>
      <c r="J237" s="2">
        <v>8551537456.5</v>
      </c>
      <c r="K237" s="2">
        <v>9371260232</v>
      </c>
      <c r="L237" s="2">
        <v>10140523703</v>
      </c>
      <c r="M237" s="2">
        <v>11429548116</v>
      </c>
      <c r="N237" s="2">
        <v>12637730177</v>
      </c>
      <c r="O237" s="2">
        <v>14143655678</v>
      </c>
      <c r="P237" s="2">
        <v>15534828264</v>
      </c>
      <c r="Q237" s="2">
        <v>16499890196</v>
      </c>
      <c r="R237" s="2">
        <v>17780010983</v>
      </c>
      <c r="S237" s="2">
        <v>19435229939</v>
      </c>
      <c r="T237" s="2">
        <v>208117.6</v>
      </c>
      <c r="U237" t="str">
        <f t="shared" si="6"/>
        <v>18402</v>
      </c>
      <c r="V237" s="2">
        <v>12011450.33</v>
      </c>
    </row>
    <row r="238" spans="1:22" x14ac:dyDescent="0.25">
      <c r="A238" t="s">
        <v>166</v>
      </c>
      <c r="B238" t="s">
        <v>167</v>
      </c>
      <c r="C238" s="1"/>
      <c r="D238" s="5"/>
      <c r="E238" s="5"/>
      <c r="F238" s="5"/>
      <c r="G238" s="2"/>
      <c r="H238" s="2">
        <f>VLOOKUP(A238,VAL!$A$3:$F$298,3,FALSE)</f>
        <v>4300000</v>
      </c>
      <c r="I238" s="2">
        <v>4300000</v>
      </c>
      <c r="J238" s="2">
        <v>4539472045.04</v>
      </c>
      <c r="K238" s="2">
        <v>5004152168</v>
      </c>
      <c r="L238" s="2">
        <v>5349189860</v>
      </c>
      <c r="M238" s="2">
        <v>5849869352</v>
      </c>
      <c r="N238" s="2">
        <v>6059771190</v>
      </c>
      <c r="O238" s="2">
        <v>6341487368</v>
      </c>
      <c r="P238" s="2">
        <v>6839462116</v>
      </c>
      <c r="Q238" s="2">
        <v>7392268343</v>
      </c>
      <c r="R238" s="2">
        <v>7837069929</v>
      </c>
      <c r="S238" s="2">
        <v>8393687736</v>
      </c>
      <c r="T238" s="2">
        <v>0</v>
      </c>
      <c r="U238" t="str">
        <f t="shared" si="6"/>
        <v>15206</v>
      </c>
      <c r="V238" s="2">
        <v>1583556.1</v>
      </c>
    </row>
    <row r="239" spans="1:22" x14ac:dyDescent="0.25">
      <c r="A239" t="s">
        <v>299</v>
      </c>
      <c r="B239" t="s">
        <v>300</v>
      </c>
      <c r="C239" s="1"/>
      <c r="D239" s="5"/>
      <c r="E239" s="5"/>
      <c r="F239" s="5"/>
      <c r="G239" s="2"/>
      <c r="H239" s="2">
        <f>VLOOKUP(A239,VAL!$A$3:$F$298,3,FALSE)</f>
        <v>573905</v>
      </c>
      <c r="I239" s="2">
        <v>573905</v>
      </c>
      <c r="J239" s="2">
        <v>234050078</v>
      </c>
      <c r="K239" s="2">
        <v>253352137</v>
      </c>
      <c r="L239" s="2">
        <v>270593107</v>
      </c>
      <c r="M239" s="2">
        <v>310274806</v>
      </c>
      <c r="N239" s="2">
        <v>316382690</v>
      </c>
      <c r="O239" s="2">
        <v>356791527</v>
      </c>
      <c r="P239" s="2">
        <v>405507088</v>
      </c>
      <c r="Q239" s="2">
        <v>440305576</v>
      </c>
      <c r="R239" s="2">
        <v>474874286</v>
      </c>
      <c r="S239" s="2">
        <v>538651041</v>
      </c>
      <c r="T239" s="2">
        <v>20418.900000000001</v>
      </c>
      <c r="U239" t="str">
        <f t="shared" si="6"/>
        <v>23042</v>
      </c>
      <c r="V239" s="2">
        <v>282901.24</v>
      </c>
    </row>
    <row r="240" spans="1:22" x14ac:dyDescent="0.25">
      <c r="A240" t="s">
        <v>435</v>
      </c>
      <c r="B240" t="s">
        <v>436</v>
      </c>
      <c r="C240" s="1"/>
      <c r="D240" s="5"/>
      <c r="E240" s="5"/>
      <c r="F240" s="5"/>
      <c r="G240" s="2"/>
      <c r="H240" s="2">
        <f>VLOOKUP(A240,VAL!$A$3:$F$298,3,FALSE)</f>
        <v>32000000</v>
      </c>
      <c r="I240" s="2">
        <v>32000000</v>
      </c>
      <c r="J240" s="2">
        <v>19999433441</v>
      </c>
      <c r="K240" s="2">
        <v>21997151524</v>
      </c>
      <c r="L240" s="2">
        <v>24728180740</v>
      </c>
      <c r="M240" s="2">
        <v>27213082242</v>
      </c>
      <c r="N240" s="2">
        <v>29847286584</v>
      </c>
      <c r="O240" s="2">
        <v>32011793359</v>
      </c>
      <c r="P240" s="2">
        <v>34441221586</v>
      </c>
      <c r="Q240" s="2">
        <v>36751656865</v>
      </c>
      <c r="R240" s="2">
        <v>38585049859</v>
      </c>
      <c r="S240" s="2">
        <v>39850463818</v>
      </c>
      <c r="T240" s="2">
        <v>3192329.92</v>
      </c>
      <c r="U240" t="str">
        <f t="shared" si="6"/>
        <v>32081</v>
      </c>
      <c r="V240" s="2">
        <v>18004400</v>
      </c>
    </row>
    <row r="241" spans="1:22" x14ac:dyDescent="0.25">
      <c r="A241" t="s">
        <v>283</v>
      </c>
      <c r="B241" t="s">
        <v>284</v>
      </c>
      <c r="C241" s="1"/>
      <c r="D241" s="5"/>
      <c r="E241" s="5"/>
      <c r="F241" s="5"/>
      <c r="G241" s="2"/>
      <c r="H241" s="2">
        <f>VLOOKUP(A241,VAL!$A$3:$F$298,3,FALSE)</f>
        <v>295000</v>
      </c>
      <c r="I241" s="2">
        <v>295000</v>
      </c>
      <c r="J241" s="2">
        <v>110653620</v>
      </c>
      <c r="K241" s="2">
        <v>113394678</v>
      </c>
      <c r="L241" s="2">
        <v>117120445</v>
      </c>
      <c r="M241" s="2">
        <v>121958838</v>
      </c>
      <c r="N241" s="2">
        <v>132506281</v>
      </c>
      <c r="O241" s="2">
        <v>142693471</v>
      </c>
      <c r="P241" s="2">
        <v>150453756</v>
      </c>
      <c r="Q241" s="2">
        <v>154049673</v>
      </c>
      <c r="R241" s="2">
        <v>161482312</v>
      </c>
      <c r="S241" s="2">
        <v>170923348</v>
      </c>
      <c r="T241" s="2">
        <v>0</v>
      </c>
      <c r="U241" t="str">
        <f t="shared" si="6"/>
        <v>22008</v>
      </c>
      <c r="V241" s="2">
        <v>77681.88</v>
      </c>
    </row>
    <row r="242" spans="1:22" x14ac:dyDescent="0.25">
      <c r="A242" t="s">
        <v>555</v>
      </c>
      <c r="B242" t="s">
        <v>556</v>
      </c>
      <c r="C242" s="1"/>
      <c r="D242" s="5"/>
      <c r="E242" s="5"/>
      <c r="F242" s="5"/>
      <c r="G242" s="2"/>
      <c r="H242" s="2">
        <f>VLOOKUP(A242,VAL!$A$3:$F$298,3,FALSE)</f>
        <v>510000</v>
      </c>
      <c r="I242" s="2">
        <v>510000</v>
      </c>
      <c r="J242" s="2">
        <v>220424301</v>
      </c>
      <c r="K242" s="2">
        <v>230387178</v>
      </c>
      <c r="L242" s="2">
        <v>236720479</v>
      </c>
      <c r="M242" s="2">
        <v>251940031</v>
      </c>
      <c r="N242" s="2">
        <v>250569229</v>
      </c>
      <c r="O242" s="2">
        <v>257115970</v>
      </c>
      <c r="P242" s="2">
        <v>271075639</v>
      </c>
      <c r="Q242" s="2">
        <v>277717294</v>
      </c>
      <c r="R242" s="2">
        <v>279710535</v>
      </c>
      <c r="S242" s="2">
        <v>290668512</v>
      </c>
      <c r="T242" s="2">
        <v>0</v>
      </c>
      <c r="U242" t="str">
        <f t="shared" si="6"/>
        <v>38322</v>
      </c>
      <c r="V242" s="2">
        <v>167963.21</v>
      </c>
    </row>
    <row r="243" spans="1:22" x14ac:dyDescent="0.25">
      <c r="A243" t="s">
        <v>433</v>
      </c>
      <c r="B243" t="s">
        <v>434</v>
      </c>
      <c r="C243" s="1"/>
      <c r="D243" s="5"/>
      <c r="E243" s="5"/>
      <c r="F243" s="5"/>
      <c r="G243" s="2"/>
      <c r="H243" s="2">
        <f>VLOOKUP(A243,VAL!$A$3:$F$298,3,FALSE)</f>
        <v>13049199</v>
      </c>
      <c r="I243" s="2">
        <v>13049199</v>
      </c>
      <c r="J243" s="2">
        <v>6696593315.4699993</v>
      </c>
      <c r="K243" s="2">
        <v>7375554895</v>
      </c>
      <c r="L243" s="2">
        <v>7856937594</v>
      </c>
      <c r="M243" s="2">
        <v>8709655971</v>
      </c>
      <c r="N243" s="2">
        <v>9256677697</v>
      </c>
      <c r="O243" s="2">
        <v>9926589952</v>
      </c>
      <c r="P243" s="2">
        <v>10640476165</v>
      </c>
      <c r="Q243" s="2">
        <v>11435195392</v>
      </c>
      <c r="R243" s="2">
        <v>12098298678</v>
      </c>
      <c r="S243" s="2">
        <v>12899614205</v>
      </c>
      <c r="T243" s="2">
        <v>0</v>
      </c>
      <c r="U243" t="str">
        <f t="shared" si="6"/>
        <v>31401</v>
      </c>
      <c r="V243" s="2">
        <v>5834549.9299999997</v>
      </c>
    </row>
    <row r="244" spans="1:22" x14ac:dyDescent="0.25">
      <c r="A244" t="s">
        <v>110</v>
      </c>
      <c r="B244" t="s">
        <v>111</v>
      </c>
      <c r="C244" s="1"/>
      <c r="D244" s="5"/>
      <c r="E244" s="5"/>
      <c r="F244" s="5"/>
      <c r="G244" s="2"/>
      <c r="H244" s="2">
        <f>VLOOKUP(A244,VAL!$A$3:$F$298,3,FALSE)</f>
        <v>0</v>
      </c>
      <c r="I244" s="2">
        <v>0</v>
      </c>
      <c r="J244" s="2">
        <v>45324645</v>
      </c>
      <c r="K244" s="2">
        <v>34899059</v>
      </c>
      <c r="L244" s="2">
        <v>31469514</v>
      </c>
      <c r="M244" s="2">
        <v>33594386</v>
      </c>
      <c r="N244" s="2">
        <v>30093598</v>
      </c>
      <c r="O244" s="2">
        <v>29976421</v>
      </c>
      <c r="P244" s="2">
        <v>29155648</v>
      </c>
      <c r="Q244" s="2">
        <v>29825760</v>
      </c>
      <c r="R244" s="2">
        <v>29729530</v>
      </c>
      <c r="S244" s="2">
        <v>29101765</v>
      </c>
      <c r="T244" s="2">
        <v>0</v>
      </c>
      <c r="U244" t="str">
        <f t="shared" si="6"/>
        <v>11054</v>
      </c>
      <c r="V244" s="2">
        <v>0</v>
      </c>
    </row>
    <row r="245" spans="1:22" x14ac:dyDescent="0.25">
      <c r="A245" t="s">
        <v>70</v>
      </c>
      <c r="B245" t="s">
        <v>71</v>
      </c>
      <c r="C245" s="1"/>
      <c r="D245" s="5"/>
      <c r="E245" s="5"/>
      <c r="F245" s="5"/>
      <c r="G245" s="2"/>
      <c r="H245" s="2">
        <f>VLOOKUP(A245,VAL!$A$3:$F$298,3,FALSE)</f>
        <v>0</v>
      </c>
      <c r="I245" s="2">
        <v>0</v>
      </c>
      <c r="J245" s="2">
        <v>127158054</v>
      </c>
      <c r="K245" s="2">
        <v>127158054</v>
      </c>
      <c r="L245" s="2">
        <v>200797423</v>
      </c>
      <c r="M245" s="2">
        <v>204613021</v>
      </c>
      <c r="N245" s="2">
        <v>264033804</v>
      </c>
      <c r="O245" s="2">
        <v>293692471</v>
      </c>
      <c r="P245" s="2">
        <v>340143848</v>
      </c>
      <c r="Q245" s="2">
        <v>393334484</v>
      </c>
      <c r="R245" s="2">
        <v>453640533</v>
      </c>
      <c r="S245" s="2">
        <v>511109588</v>
      </c>
      <c r="T245" s="2">
        <v>0</v>
      </c>
      <c r="U245" t="str">
        <f t="shared" si="6"/>
        <v>07035</v>
      </c>
      <c r="V245" s="2">
        <v>0</v>
      </c>
    </row>
    <row r="246" spans="1:22" x14ac:dyDescent="0.25">
      <c r="A246" t="s">
        <v>28</v>
      </c>
      <c r="B246" t="s">
        <v>29</v>
      </c>
      <c r="C246" s="1"/>
      <c r="D246" s="5"/>
      <c r="E246" s="5"/>
      <c r="F246" s="5"/>
      <c r="G246" s="2"/>
      <c r="H246" s="2">
        <f>VLOOKUP(A246,VAL!$A$3:$F$298,3,FALSE)</f>
        <v>0</v>
      </c>
      <c r="I246" s="2">
        <v>0</v>
      </c>
      <c r="J246" s="2">
        <v>37817617</v>
      </c>
      <c r="K246" s="2">
        <v>38219639</v>
      </c>
      <c r="L246" s="2">
        <v>40139222</v>
      </c>
      <c r="M246" s="2">
        <v>39670702</v>
      </c>
      <c r="N246" s="2">
        <v>49850656</v>
      </c>
      <c r="O246" s="2">
        <v>54762312</v>
      </c>
      <c r="P246" s="2">
        <v>62373328</v>
      </c>
      <c r="Q246" s="2">
        <v>69307779</v>
      </c>
      <c r="R246" s="2">
        <v>74023460</v>
      </c>
      <c r="S246" s="2">
        <v>80514426</v>
      </c>
      <c r="T246" s="2">
        <v>0</v>
      </c>
      <c r="U246" t="str">
        <f t="shared" si="6"/>
        <v>04069</v>
      </c>
      <c r="V246" s="2">
        <v>0</v>
      </c>
    </row>
    <row r="247" spans="1:22" x14ac:dyDescent="0.25">
      <c r="A247" t="s">
        <v>347</v>
      </c>
      <c r="B247" t="s">
        <v>348</v>
      </c>
      <c r="C247" s="1"/>
      <c r="D247" s="5"/>
      <c r="E247" s="5"/>
      <c r="F247" s="5"/>
      <c r="G247" s="2"/>
      <c r="H247" s="2">
        <f>VLOOKUP(A247,VAL!$A$3:$F$298,3,FALSE)</f>
        <v>4975000</v>
      </c>
      <c r="I247" s="2">
        <v>4975000</v>
      </c>
      <c r="J247" s="2">
        <v>3232593411</v>
      </c>
      <c r="K247" s="2">
        <v>3636051251</v>
      </c>
      <c r="L247" s="2">
        <v>3978555842</v>
      </c>
      <c r="M247" s="2">
        <v>4536843627</v>
      </c>
      <c r="N247" s="2">
        <v>4784213118</v>
      </c>
      <c r="O247" s="2">
        <v>4877838836</v>
      </c>
      <c r="P247" s="2">
        <v>5195935375</v>
      </c>
      <c r="Q247" s="2">
        <v>5410437248</v>
      </c>
      <c r="R247" s="2">
        <v>5560359188</v>
      </c>
      <c r="S247" s="2">
        <v>5623702390</v>
      </c>
      <c r="T247" s="2">
        <v>0</v>
      </c>
      <c r="U247" t="str">
        <f t="shared" si="6"/>
        <v>27001</v>
      </c>
      <c r="V247" s="2">
        <v>2854645</v>
      </c>
    </row>
    <row r="248" spans="1:22" x14ac:dyDescent="0.25">
      <c r="A248" t="s">
        <v>547</v>
      </c>
      <c r="B248" t="s">
        <v>548</v>
      </c>
      <c r="C248" s="1"/>
      <c r="D248" s="5"/>
      <c r="E248" s="5"/>
      <c r="F248" s="5"/>
      <c r="G248" s="2"/>
      <c r="H248" s="2">
        <f>VLOOKUP(A248,VAL!$A$3:$F$298,3,FALSE)</f>
        <v>110000</v>
      </c>
      <c r="I248" s="2">
        <v>110000</v>
      </c>
      <c r="J248" s="2">
        <v>43384675</v>
      </c>
      <c r="K248" s="2">
        <v>43365013</v>
      </c>
      <c r="L248" s="2">
        <v>45699312</v>
      </c>
      <c r="M248" s="2">
        <v>46657526</v>
      </c>
      <c r="N248" s="2">
        <v>47221316</v>
      </c>
      <c r="O248" s="2">
        <v>48193120</v>
      </c>
      <c r="P248" s="2">
        <v>50310737</v>
      </c>
      <c r="Q248" s="2">
        <v>51626735</v>
      </c>
      <c r="R248" s="2">
        <v>52979664</v>
      </c>
      <c r="S248" s="2">
        <v>54800335</v>
      </c>
      <c r="T248" s="2">
        <v>7272.44</v>
      </c>
      <c r="U248" t="str">
        <f t="shared" si="6"/>
        <v>38304</v>
      </c>
      <c r="V248" s="2">
        <v>52118</v>
      </c>
    </row>
    <row r="249" spans="1:22" x14ac:dyDescent="0.25">
      <c r="A249" t="s">
        <v>405</v>
      </c>
      <c r="B249" t="s">
        <v>406</v>
      </c>
      <c r="C249" s="1"/>
      <c r="D249" s="5"/>
      <c r="E249" s="5"/>
      <c r="F249" s="5"/>
      <c r="G249" s="2"/>
      <c r="H249" s="2">
        <f>VLOOKUP(A249,VAL!$A$3:$F$298,3,FALSE)</f>
        <v>2000000</v>
      </c>
      <c r="I249" s="2">
        <v>2000000</v>
      </c>
      <c r="J249" s="2">
        <v>899550603</v>
      </c>
      <c r="K249" s="2">
        <v>996724804</v>
      </c>
      <c r="L249" s="2">
        <v>1047635780</v>
      </c>
      <c r="M249" s="2">
        <v>1139593386</v>
      </c>
      <c r="N249" s="2">
        <v>1226041328</v>
      </c>
      <c r="O249" s="2">
        <v>1316591479</v>
      </c>
      <c r="P249" s="2">
        <v>1423855472</v>
      </c>
      <c r="Q249" s="2">
        <v>1583224458</v>
      </c>
      <c r="R249" s="2">
        <v>1702954897</v>
      </c>
      <c r="S249" s="2">
        <v>1843607088</v>
      </c>
      <c r="T249" s="2">
        <v>0</v>
      </c>
      <c r="U249" t="str">
        <f t="shared" si="6"/>
        <v>30303</v>
      </c>
      <c r="V249" s="2">
        <v>994980</v>
      </c>
    </row>
    <row r="250" spans="1:22" x14ac:dyDescent="0.25">
      <c r="A250" t="s">
        <v>427</v>
      </c>
      <c r="B250" t="s">
        <v>428</v>
      </c>
      <c r="C250" s="1"/>
      <c r="D250" s="5"/>
      <c r="E250" s="5"/>
      <c r="F250" s="5"/>
      <c r="G250" s="2"/>
      <c r="H250" s="2">
        <f>VLOOKUP(A250,VAL!$A$3:$F$298,3,FALSE)</f>
        <v>2372865</v>
      </c>
      <c r="I250" s="2">
        <v>2372865</v>
      </c>
      <c r="J250" s="2">
        <v>1609773862</v>
      </c>
      <c r="K250" s="2">
        <v>1823542290</v>
      </c>
      <c r="L250" s="2">
        <v>1973358938</v>
      </c>
      <c r="M250" s="2">
        <v>2282627732</v>
      </c>
      <c r="N250" s="2">
        <v>2427877414</v>
      </c>
      <c r="O250" s="2">
        <v>2652270772</v>
      </c>
      <c r="P250" s="2">
        <v>2902789843</v>
      </c>
      <c r="Q250" s="2">
        <v>3147948460</v>
      </c>
      <c r="R250" s="2">
        <v>3366180706</v>
      </c>
      <c r="S250" s="2">
        <v>3540065112</v>
      </c>
      <c r="T250" s="2">
        <v>51584.55</v>
      </c>
      <c r="U250" t="str">
        <f t="shared" si="6"/>
        <v>31311</v>
      </c>
      <c r="V250" s="2">
        <v>1461092.6</v>
      </c>
    </row>
    <row r="251" spans="1:22" x14ac:dyDescent="0.25">
      <c r="A251" t="s">
        <v>475</v>
      </c>
      <c r="B251" t="s">
        <v>476</v>
      </c>
      <c r="C251" s="1"/>
      <c r="D251" s="5"/>
      <c r="E251" s="5"/>
      <c r="F251" s="5"/>
      <c r="G251" s="2"/>
      <c r="H251" s="2">
        <f>VLOOKUP(A251,VAL!$A$3:$F$298,3,FALSE)</f>
        <v>91000</v>
      </c>
      <c r="I251" s="2">
        <v>91000</v>
      </c>
      <c r="J251" s="2">
        <v>49657146.600000001</v>
      </c>
      <c r="K251" s="2">
        <v>56923848</v>
      </c>
      <c r="L251" s="2">
        <v>59038535</v>
      </c>
      <c r="M251" s="2">
        <v>59953977</v>
      </c>
      <c r="N251" s="2">
        <v>65741600</v>
      </c>
      <c r="O251" s="2">
        <v>68042525</v>
      </c>
      <c r="P251" s="2">
        <v>69357338</v>
      </c>
      <c r="Q251" s="2">
        <v>72042646</v>
      </c>
      <c r="R251" s="2">
        <v>74690420</v>
      </c>
      <c r="S251" s="2">
        <v>77772262</v>
      </c>
      <c r="T251" s="2">
        <v>16396</v>
      </c>
      <c r="U251" t="str">
        <f t="shared" si="6"/>
        <v>33202</v>
      </c>
      <c r="V251" s="2">
        <v>44063.4</v>
      </c>
    </row>
    <row r="252" spans="1:22" x14ac:dyDescent="0.25">
      <c r="A252" t="s">
        <v>357</v>
      </c>
      <c r="B252" t="s">
        <v>358</v>
      </c>
      <c r="C252" s="1"/>
      <c r="D252" s="5"/>
      <c r="E252" s="5"/>
      <c r="F252" s="5"/>
      <c r="G252" s="2"/>
      <c r="H252" s="2">
        <f>VLOOKUP(A252,VAL!$A$3:$F$298,3,FALSE)</f>
        <v>20000000</v>
      </c>
      <c r="I252" s="2">
        <v>20000000</v>
      </c>
      <c r="J252" s="2">
        <v>8637489720</v>
      </c>
      <c r="K252" s="2">
        <v>9646052322</v>
      </c>
      <c r="L252" s="2">
        <v>10452790686</v>
      </c>
      <c r="M252" s="2">
        <v>12264610750</v>
      </c>
      <c r="N252" s="2">
        <v>13115222751</v>
      </c>
      <c r="O252" s="2">
        <v>13994482018</v>
      </c>
      <c r="P252" s="2">
        <v>14994075806</v>
      </c>
      <c r="Q252" s="2">
        <v>16016239731</v>
      </c>
      <c r="R252" s="2">
        <v>16763482916</v>
      </c>
      <c r="S252" s="2">
        <v>17461917041</v>
      </c>
      <c r="T252" s="2">
        <v>0</v>
      </c>
      <c r="U252" t="str">
        <f t="shared" si="6"/>
        <v>27320</v>
      </c>
      <c r="V252" s="2">
        <v>11820532.800000001</v>
      </c>
    </row>
    <row r="253" spans="1:22" x14ac:dyDescent="0.25">
      <c r="A253" t="s">
        <v>573</v>
      </c>
      <c r="B253" t="s">
        <v>574</v>
      </c>
      <c r="C253" s="1"/>
      <c r="D253" s="5"/>
      <c r="E253" s="5"/>
      <c r="F253" s="5"/>
      <c r="G253" s="2"/>
      <c r="H253" s="2">
        <f>VLOOKUP(A253,VAL!$A$3:$F$298,3,FALSE)</f>
        <v>2582904</v>
      </c>
      <c r="I253" s="2">
        <v>2582904</v>
      </c>
      <c r="J253" s="2">
        <v>1490000882</v>
      </c>
      <c r="K253" s="2">
        <v>1612896423</v>
      </c>
      <c r="L253" s="2">
        <v>1706344043</v>
      </c>
      <c r="M253" s="2">
        <v>1827757821</v>
      </c>
      <c r="N253" s="2">
        <v>1982747999</v>
      </c>
      <c r="O253" s="2">
        <v>2102431565</v>
      </c>
      <c r="P253" s="2">
        <v>2216374459</v>
      </c>
      <c r="Q253" s="2">
        <v>2449887863</v>
      </c>
      <c r="R253" s="2">
        <v>2675678317</v>
      </c>
      <c r="S253" s="2">
        <v>2821429243</v>
      </c>
      <c r="T253" s="2">
        <v>2298770.87</v>
      </c>
      <c r="U253" t="str">
        <f t="shared" si="6"/>
        <v>39201</v>
      </c>
      <c r="V253" s="2">
        <v>1326640</v>
      </c>
    </row>
    <row r="254" spans="1:22" x14ac:dyDescent="0.25">
      <c r="A254" t="s">
        <v>351</v>
      </c>
      <c r="B254" t="s">
        <v>352</v>
      </c>
      <c r="C254" s="1"/>
      <c r="D254" s="5"/>
      <c r="E254" s="5"/>
      <c r="F254" s="5"/>
      <c r="G254" s="2"/>
      <c r="H254" s="2">
        <f>VLOOKUP(A254,VAL!$A$3:$F$298,3,FALSE)</f>
        <v>70000000</v>
      </c>
      <c r="I254" s="2">
        <v>70000000</v>
      </c>
      <c r="J254" s="2">
        <v>28112802280</v>
      </c>
      <c r="K254" s="2">
        <v>31242833203</v>
      </c>
      <c r="L254" s="2">
        <v>34059689021</v>
      </c>
      <c r="M254" s="2">
        <v>39070112869</v>
      </c>
      <c r="N254" s="2">
        <v>42098189823</v>
      </c>
      <c r="O254" s="2">
        <v>45889744208</v>
      </c>
      <c r="P254" s="2">
        <v>48946671531</v>
      </c>
      <c r="Q254" s="2">
        <v>52954915891</v>
      </c>
      <c r="R254" s="2">
        <v>55261533983</v>
      </c>
      <c r="S254" s="2">
        <v>57964896222</v>
      </c>
      <c r="T254" s="2">
        <v>0</v>
      </c>
      <c r="U254" t="str">
        <f t="shared" si="6"/>
        <v>27010</v>
      </c>
      <c r="V254" s="2">
        <v>35000452.68</v>
      </c>
    </row>
    <row r="255" spans="1:22" x14ac:dyDescent="0.25">
      <c r="A255" t="s">
        <v>148</v>
      </c>
      <c r="B255" t="s">
        <v>149</v>
      </c>
      <c r="C255" s="1"/>
      <c r="D255" s="5"/>
      <c r="E255" s="5"/>
      <c r="F255" s="5"/>
      <c r="G255" s="2"/>
      <c r="H255" s="2">
        <f>VLOOKUP(A255,VAL!$A$3:$F$298,3,FALSE)</f>
        <v>150000</v>
      </c>
      <c r="I255" s="2">
        <v>150000</v>
      </c>
      <c r="J255" s="2">
        <v>15535843</v>
      </c>
      <c r="K255" s="2">
        <v>15961704</v>
      </c>
      <c r="L255" s="2">
        <v>16808081</v>
      </c>
      <c r="M255" s="2">
        <v>17953464</v>
      </c>
      <c r="N255" s="2">
        <v>17095512</v>
      </c>
      <c r="O255" s="2">
        <v>17090046</v>
      </c>
      <c r="P255" s="2">
        <v>17217678</v>
      </c>
      <c r="Q255" s="2">
        <v>17490322</v>
      </c>
      <c r="R255" s="2">
        <v>17504952</v>
      </c>
      <c r="S255" s="2">
        <v>17220051</v>
      </c>
      <c r="T255" s="2">
        <v>69927.69</v>
      </c>
      <c r="U255" t="str">
        <f t="shared" si="6"/>
        <v>14077</v>
      </c>
      <c r="V255" s="2">
        <v>16583</v>
      </c>
    </row>
    <row r="256" spans="1:22" x14ac:dyDescent="0.25">
      <c r="A256" t="s">
        <v>201</v>
      </c>
      <c r="B256" t="s">
        <v>202</v>
      </c>
      <c r="C256" s="1"/>
      <c r="D256" s="5"/>
      <c r="E256" s="5"/>
      <c r="F256" s="5"/>
      <c r="G256" s="2"/>
      <c r="H256" s="2">
        <f>VLOOKUP(A256,VAL!$A$3:$F$298,3,FALSE)</f>
        <v>10710073</v>
      </c>
      <c r="I256" s="2">
        <v>10710073</v>
      </c>
      <c r="J256" s="2">
        <v>7198115693</v>
      </c>
      <c r="K256" s="2">
        <v>7535377117</v>
      </c>
      <c r="L256" s="2">
        <v>7877701835</v>
      </c>
      <c r="M256" s="2">
        <v>9266653091</v>
      </c>
      <c r="N256" s="2">
        <v>9111582948</v>
      </c>
      <c r="O256" s="2">
        <v>9402305502</v>
      </c>
      <c r="P256" s="2">
        <v>9863130250</v>
      </c>
      <c r="Q256" s="2">
        <v>10167289670</v>
      </c>
      <c r="R256" s="2">
        <v>10356261691</v>
      </c>
      <c r="S256" s="2">
        <v>10751312564</v>
      </c>
      <c r="T256" s="2">
        <v>739251.85</v>
      </c>
      <c r="U256" t="str">
        <f t="shared" si="6"/>
        <v>17409</v>
      </c>
      <c r="V256" s="2">
        <v>7425845.6100000003</v>
      </c>
    </row>
    <row r="257" spans="1:22" x14ac:dyDescent="0.25">
      <c r="A257" t="s">
        <v>537</v>
      </c>
      <c r="B257" t="s">
        <v>538</v>
      </c>
      <c r="C257" s="1"/>
      <c r="D257" s="5"/>
      <c r="E257" s="5"/>
      <c r="F257" s="5"/>
      <c r="G257" s="2"/>
      <c r="H257" s="2">
        <f>VLOOKUP(A257,VAL!$A$3:$F$298,3,FALSE)</f>
        <v>127000</v>
      </c>
      <c r="I257" s="2">
        <v>127000</v>
      </c>
      <c r="J257" s="2">
        <v>79855602</v>
      </c>
      <c r="K257" s="2">
        <v>79979653</v>
      </c>
      <c r="L257" s="2">
        <v>80564493</v>
      </c>
      <c r="M257" s="2">
        <v>82372632</v>
      </c>
      <c r="N257" s="2">
        <v>81946280</v>
      </c>
      <c r="O257" s="2">
        <v>83647831</v>
      </c>
      <c r="P257" s="2">
        <v>84405907</v>
      </c>
      <c r="Q257" s="2">
        <v>86635359</v>
      </c>
      <c r="R257" s="2">
        <v>85650698</v>
      </c>
      <c r="S257" s="2">
        <v>85672399</v>
      </c>
      <c r="T257" s="2">
        <v>56794.77</v>
      </c>
      <c r="U257" t="str">
        <f t="shared" si="6"/>
        <v>38265</v>
      </c>
      <c r="V257" s="2">
        <v>95428.64</v>
      </c>
    </row>
    <row r="258" spans="1:22" x14ac:dyDescent="0.25">
      <c r="A258" t="s">
        <v>501</v>
      </c>
      <c r="B258" t="s">
        <v>502</v>
      </c>
      <c r="C258" s="1"/>
      <c r="D258" s="5"/>
      <c r="E258" s="5"/>
      <c r="F258" s="5"/>
      <c r="G258" s="2"/>
      <c r="H258" s="2">
        <f>VLOOKUP(A258,VAL!$A$3:$F$298,3,FALSE)</f>
        <v>3067927</v>
      </c>
      <c r="I258" s="2">
        <v>3067927</v>
      </c>
      <c r="J258" s="2">
        <v>1092958307</v>
      </c>
      <c r="K258" s="2">
        <v>1162507482</v>
      </c>
      <c r="L258" s="2">
        <v>1232396792</v>
      </c>
      <c r="M258" s="2">
        <v>1495077196</v>
      </c>
      <c r="N258" s="2">
        <v>1441811433</v>
      </c>
      <c r="O258" s="2">
        <v>1585999909</v>
      </c>
      <c r="P258" s="2">
        <v>1667056603</v>
      </c>
      <c r="Q258" s="2">
        <v>1816347253</v>
      </c>
      <c r="R258" s="2">
        <v>1931392331</v>
      </c>
      <c r="S258" s="2">
        <v>2068847791</v>
      </c>
      <c r="T258" s="2">
        <v>73651.64</v>
      </c>
      <c r="U258" t="str">
        <f t="shared" si="6"/>
        <v>34402</v>
      </c>
      <c r="V258" s="2">
        <v>1459774</v>
      </c>
    </row>
    <row r="259" spans="1:22" x14ac:dyDescent="0.25">
      <c r="A259" t="s">
        <v>229</v>
      </c>
      <c r="B259" t="s">
        <v>230</v>
      </c>
      <c r="C259" s="1"/>
      <c r="D259" s="5"/>
      <c r="E259" s="5"/>
      <c r="F259" s="5"/>
      <c r="G259" s="2"/>
      <c r="H259" s="2">
        <f>VLOOKUP(A259,VAL!$A$3:$F$298,3,FALSE)</f>
        <v>776867</v>
      </c>
      <c r="I259" s="2">
        <v>776867</v>
      </c>
      <c r="J259" s="2">
        <v>256405408.19999999</v>
      </c>
      <c r="K259" s="2">
        <v>306959787.19999999</v>
      </c>
      <c r="L259" s="2">
        <v>340162960</v>
      </c>
      <c r="M259" s="2">
        <v>370944185</v>
      </c>
      <c r="N259" s="2">
        <v>432203126</v>
      </c>
      <c r="O259" s="2">
        <v>495073222</v>
      </c>
      <c r="P259" s="2">
        <v>555512934</v>
      </c>
      <c r="Q259" s="2">
        <v>614051517</v>
      </c>
      <c r="R259" s="2">
        <v>690669885</v>
      </c>
      <c r="S259" s="2">
        <v>775234905</v>
      </c>
      <c r="T259" s="2">
        <v>0</v>
      </c>
      <c r="U259" t="str">
        <f t="shared" si="6"/>
        <v>19400</v>
      </c>
      <c r="V259" s="2">
        <v>275917.90000000002</v>
      </c>
    </row>
    <row r="260" spans="1:22" x14ac:dyDescent="0.25">
      <c r="A260" t="s">
        <v>271</v>
      </c>
      <c r="B260" t="s">
        <v>272</v>
      </c>
      <c r="C260" s="1"/>
      <c r="D260" s="5"/>
      <c r="E260" s="5"/>
      <c r="F260" s="5"/>
      <c r="G260" s="2"/>
      <c r="H260" s="2">
        <f>VLOOKUP(A260,VAL!$A$3:$F$298,3,FALSE)</f>
        <v>1100000</v>
      </c>
      <c r="I260" s="2">
        <v>1100000</v>
      </c>
      <c r="J260" s="2">
        <v>544786777</v>
      </c>
      <c r="K260" s="2">
        <v>599483634</v>
      </c>
      <c r="L260" s="2">
        <v>669844966</v>
      </c>
      <c r="M260" s="2">
        <v>796875107</v>
      </c>
      <c r="N260" s="2">
        <v>783745526</v>
      </c>
      <c r="O260" s="2">
        <v>851951339</v>
      </c>
      <c r="P260" s="2">
        <v>930125034</v>
      </c>
      <c r="Q260" s="2">
        <v>1025098918</v>
      </c>
      <c r="R260" s="2">
        <v>1125478514</v>
      </c>
      <c r="S260" s="2">
        <v>1250110405</v>
      </c>
      <c r="T260" s="2">
        <v>82373.19</v>
      </c>
      <c r="U260" t="str">
        <f t="shared" ref="U260:U298" si="7">A260</f>
        <v>21237</v>
      </c>
      <c r="V260" s="2">
        <v>424051</v>
      </c>
    </row>
    <row r="261" spans="1:22" x14ac:dyDescent="0.25">
      <c r="A261" t="s">
        <v>325</v>
      </c>
      <c r="B261" t="s">
        <v>326</v>
      </c>
      <c r="C261" s="1"/>
      <c r="D261" s="5"/>
      <c r="E261" s="5"/>
      <c r="F261" s="5"/>
      <c r="G261" s="2"/>
      <c r="H261" s="2">
        <f>VLOOKUP(A261,VAL!$A$3:$F$298,3,FALSE)</f>
        <v>830000</v>
      </c>
      <c r="I261" s="2">
        <v>830000</v>
      </c>
      <c r="J261" s="2">
        <v>507535841</v>
      </c>
      <c r="K261" s="2">
        <v>519376583</v>
      </c>
      <c r="L261" s="2">
        <v>576008885</v>
      </c>
      <c r="M261" s="2">
        <v>623646735</v>
      </c>
      <c r="N261" s="2">
        <v>613112259</v>
      </c>
      <c r="O261" s="2">
        <v>630073781</v>
      </c>
      <c r="P261" s="2">
        <v>638968312</v>
      </c>
      <c r="Q261" s="2">
        <v>680175561</v>
      </c>
      <c r="R261" s="2">
        <v>684888865</v>
      </c>
      <c r="S261" s="2">
        <v>719837515</v>
      </c>
      <c r="T261" s="2">
        <v>261150.25</v>
      </c>
      <c r="U261" t="str">
        <f t="shared" si="7"/>
        <v>24404</v>
      </c>
      <c r="V261" s="2">
        <v>416110.11</v>
      </c>
    </row>
    <row r="262" spans="1:22" x14ac:dyDescent="0.25">
      <c r="A262" t="s">
        <v>575</v>
      </c>
      <c r="B262" t="s">
        <v>576</v>
      </c>
      <c r="C262" s="1"/>
      <c r="D262" s="5"/>
      <c r="E262" s="5"/>
      <c r="F262" s="5"/>
      <c r="G262" s="2"/>
      <c r="H262" s="2">
        <f>VLOOKUP(A262,VAL!$A$3:$F$298,3,FALSE)</f>
        <v>1320000</v>
      </c>
      <c r="I262" s="2">
        <v>1320000</v>
      </c>
      <c r="J262" s="2">
        <v>652632785</v>
      </c>
      <c r="K262" s="2">
        <v>686626500</v>
      </c>
      <c r="L262" s="2">
        <v>742238015</v>
      </c>
      <c r="M262" s="2">
        <v>813944368</v>
      </c>
      <c r="N262" s="2">
        <v>847690220</v>
      </c>
      <c r="O262" s="2">
        <v>881625413</v>
      </c>
      <c r="P262" s="2">
        <v>928546590</v>
      </c>
      <c r="Q262" s="2">
        <v>1009214747</v>
      </c>
      <c r="R262" s="2">
        <v>1087657649</v>
      </c>
      <c r="S262" s="2">
        <v>1163792191</v>
      </c>
      <c r="T262" s="2">
        <v>1669411.88</v>
      </c>
      <c r="U262" t="str">
        <f t="shared" si="7"/>
        <v>39202</v>
      </c>
      <c r="V262" s="2">
        <v>663320</v>
      </c>
    </row>
    <row r="263" spans="1:22" x14ac:dyDescent="0.25">
      <c r="A263" t="s">
        <v>511</v>
      </c>
      <c r="B263" t="s">
        <v>512</v>
      </c>
      <c r="C263" s="1"/>
      <c r="D263" s="5"/>
      <c r="E263" s="5"/>
      <c r="F263" s="5"/>
      <c r="G263" s="2"/>
      <c r="H263" s="2">
        <f>VLOOKUP(A263,VAL!$A$3:$F$298,3,FALSE)</f>
        <v>688031</v>
      </c>
      <c r="I263" s="2">
        <v>688031</v>
      </c>
      <c r="J263" s="2">
        <v>234216963</v>
      </c>
      <c r="K263" s="2">
        <v>245287047</v>
      </c>
      <c r="L263" s="2">
        <v>264197359</v>
      </c>
      <c r="M263" s="2">
        <v>278833641</v>
      </c>
      <c r="N263" s="2">
        <v>300364385</v>
      </c>
      <c r="O263" s="2">
        <v>308908324</v>
      </c>
      <c r="P263" s="2">
        <v>327871900</v>
      </c>
      <c r="Q263" s="2">
        <v>345766407</v>
      </c>
      <c r="R263" s="2">
        <v>351899682</v>
      </c>
      <c r="S263" s="2">
        <v>380906303</v>
      </c>
      <c r="T263" s="2">
        <v>0</v>
      </c>
      <c r="U263" t="str">
        <f t="shared" si="7"/>
        <v>36300</v>
      </c>
      <c r="V263" s="2">
        <v>271143.90000000002</v>
      </c>
    </row>
    <row r="264" spans="1:22" x14ac:dyDescent="0.25">
      <c r="A264" t="s">
        <v>74</v>
      </c>
      <c r="B264" t="s">
        <v>75</v>
      </c>
      <c r="C264" s="1"/>
      <c r="D264" s="5"/>
      <c r="E264" s="5"/>
      <c r="F264" s="5"/>
      <c r="G264" s="2"/>
      <c r="H264" s="2">
        <f>VLOOKUP(A264,VAL!$A$3:$F$298,3,FALSE)</f>
        <v>1110000</v>
      </c>
      <c r="I264" s="2">
        <v>1110000</v>
      </c>
      <c r="J264" s="2">
        <v>466808620</v>
      </c>
      <c r="K264" s="2">
        <v>507747573</v>
      </c>
      <c r="L264" s="2">
        <v>568765590</v>
      </c>
      <c r="M264" s="2">
        <v>668602255</v>
      </c>
      <c r="N264" s="2">
        <v>672419369</v>
      </c>
      <c r="O264" s="2">
        <v>744594532</v>
      </c>
      <c r="P264" s="2">
        <v>820588614</v>
      </c>
      <c r="Q264" s="2">
        <v>903036564</v>
      </c>
      <c r="R264" s="2">
        <v>1028560110</v>
      </c>
      <c r="S264" s="2">
        <v>1145100397</v>
      </c>
      <c r="T264" s="2">
        <v>71631.98</v>
      </c>
      <c r="U264" t="str">
        <f t="shared" si="7"/>
        <v>08130</v>
      </c>
      <c r="V264" s="2">
        <v>643527.01</v>
      </c>
    </row>
    <row r="265" spans="1:22" x14ac:dyDescent="0.25">
      <c r="A265" t="s">
        <v>243</v>
      </c>
      <c r="B265" t="s">
        <v>244</v>
      </c>
      <c r="C265" s="1"/>
      <c r="D265" s="5"/>
      <c r="E265" s="5"/>
      <c r="F265" s="5"/>
      <c r="G265" s="2"/>
      <c r="H265" s="2">
        <f>VLOOKUP(A265,VAL!$A$3:$F$298,3,FALSE)</f>
        <v>412000</v>
      </c>
      <c r="I265" s="2">
        <v>412000</v>
      </c>
      <c r="J265" s="2">
        <v>188200617.94999999</v>
      </c>
      <c r="K265" s="2">
        <v>193362612</v>
      </c>
      <c r="L265" s="2">
        <v>207112203</v>
      </c>
      <c r="M265" s="2">
        <v>231045083</v>
      </c>
      <c r="N265" s="2">
        <v>237970935</v>
      </c>
      <c r="O265" s="2">
        <v>252217825</v>
      </c>
      <c r="P265" s="2">
        <v>270922838</v>
      </c>
      <c r="Q265" s="2">
        <v>290574270</v>
      </c>
      <c r="R265" s="2">
        <v>304847807</v>
      </c>
      <c r="S265" s="2">
        <v>321777936</v>
      </c>
      <c r="T265" s="2">
        <v>13945.38</v>
      </c>
      <c r="U265" t="str">
        <f t="shared" si="7"/>
        <v>20400</v>
      </c>
      <c r="V265" s="2">
        <v>137402</v>
      </c>
    </row>
    <row r="266" spans="1:22" x14ac:dyDescent="0.25">
      <c r="A266" t="s">
        <v>196</v>
      </c>
      <c r="B266" s="30" t="s">
        <v>959</v>
      </c>
      <c r="C266" s="1"/>
      <c r="D266" s="5"/>
      <c r="E266" s="5"/>
      <c r="F266" s="5"/>
      <c r="G266" s="2"/>
      <c r="H266" s="2">
        <f>VLOOKUP(A266,VAL!$A$3:$F$298,3,FALSE)</f>
        <v>12662093</v>
      </c>
      <c r="I266" s="2">
        <v>12662093</v>
      </c>
      <c r="J266" s="2">
        <v>4039636739</v>
      </c>
      <c r="K266" s="2">
        <v>4394519546</v>
      </c>
      <c r="L266" s="2">
        <v>4592482613</v>
      </c>
      <c r="M266" s="2">
        <v>4635387168</v>
      </c>
      <c r="N266" s="2">
        <v>5126299608</v>
      </c>
      <c r="O266" s="2">
        <v>5305317598</v>
      </c>
      <c r="P266" s="2">
        <v>5552856126</v>
      </c>
      <c r="Q266" s="2">
        <v>5713403696</v>
      </c>
      <c r="R266" s="2">
        <v>5852530777</v>
      </c>
      <c r="S266" s="2">
        <v>5992511175</v>
      </c>
      <c r="T266" s="2">
        <v>0</v>
      </c>
      <c r="U266" t="str">
        <f t="shared" si="7"/>
        <v>17406</v>
      </c>
      <c r="V266" s="2">
        <v>3509656.89</v>
      </c>
    </row>
    <row r="267" spans="1:22" x14ac:dyDescent="0.25">
      <c r="A267" t="s">
        <v>491</v>
      </c>
      <c r="B267" t="s">
        <v>492</v>
      </c>
      <c r="C267" s="1"/>
      <c r="D267" s="5"/>
      <c r="E267" s="5"/>
      <c r="F267" s="5"/>
      <c r="G267" s="2"/>
      <c r="H267" s="2">
        <f>VLOOKUP(A267,VAL!$A$3:$F$298,3,FALSE)</f>
        <v>16547000</v>
      </c>
      <c r="I267" s="2">
        <v>16547000</v>
      </c>
      <c r="J267" s="2">
        <v>5539438430</v>
      </c>
      <c r="K267" s="2">
        <v>5975270824</v>
      </c>
      <c r="L267" s="2">
        <v>6382852309</v>
      </c>
      <c r="M267" s="2">
        <v>7461823484</v>
      </c>
      <c r="N267" s="2">
        <v>7317608366</v>
      </c>
      <c r="O267" s="2">
        <v>7935259041</v>
      </c>
      <c r="P267" s="2">
        <v>8531014975</v>
      </c>
      <c r="Q267" s="2">
        <v>9327297307</v>
      </c>
      <c r="R267" s="2">
        <v>9975402843</v>
      </c>
      <c r="S267" s="2">
        <v>10728788157</v>
      </c>
      <c r="T267" s="2">
        <v>384448.05</v>
      </c>
      <c r="U267" t="str">
        <f t="shared" si="7"/>
        <v>34033</v>
      </c>
      <c r="V267" s="2">
        <v>7560488.5599999996</v>
      </c>
    </row>
    <row r="268" spans="1:22" x14ac:dyDescent="0.25">
      <c r="A268" t="s">
        <v>559</v>
      </c>
      <c r="B268" t="s">
        <v>560</v>
      </c>
      <c r="C268" s="1"/>
      <c r="D268" s="5"/>
      <c r="E268" s="5"/>
      <c r="F268" s="5"/>
      <c r="G268" s="2"/>
      <c r="H268" s="2">
        <f>VLOOKUP(A268,VAL!$A$3:$F$298,3,FALSE)</f>
        <v>922500</v>
      </c>
      <c r="I268" s="2">
        <v>922500</v>
      </c>
      <c r="J268" s="2">
        <v>523570149</v>
      </c>
      <c r="K268" s="2">
        <v>551627045</v>
      </c>
      <c r="L268" s="2">
        <v>555432746</v>
      </c>
      <c r="M268" s="2">
        <v>582518576</v>
      </c>
      <c r="N268" s="2">
        <v>626044869</v>
      </c>
      <c r="O268" s="2">
        <v>675619929</v>
      </c>
      <c r="P268" s="2">
        <v>723729539</v>
      </c>
      <c r="Q268" s="2">
        <v>766223551</v>
      </c>
      <c r="R268" s="2">
        <v>834634160</v>
      </c>
      <c r="S268" s="2">
        <v>903265712</v>
      </c>
      <c r="T268" s="2">
        <v>124934.18</v>
      </c>
      <c r="U268" t="str">
        <f t="shared" si="7"/>
        <v>39002</v>
      </c>
      <c r="V268" s="2">
        <v>437080.5</v>
      </c>
    </row>
    <row r="269" spans="1:22" x14ac:dyDescent="0.25">
      <c r="A269" t="s">
        <v>355</v>
      </c>
      <c r="B269" t="s">
        <v>356</v>
      </c>
      <c r="C269" s="1"/>
      <c r="D269" s="5"/>
      <c r="E269" s="5"/>
      <c r="F269" s="5"/>
      <c r="G269" s="2"/>
      <c r="H269" s="2">
        <f>VLOOKUP(A269,VAL!$A$3:$F$298,3,FALSE)</f>
        <v>9961000</v>
      </c>
      <c r="I269" s="2">
        <v>9961000</v>
      </c>
      <c r="J269" s="2">
        <v>3846091110</v>
      </c>
      <c r="K269" s="2">
        <v>4217134854</v>
      </c>
      <c r="L269" s="2">
        <v>4697498207</v>
      </c>
      <c r="M269" s="2">
        <v>5425950685</v>
      </c>
      <c r="N269" s="2">
        <v>5693987145</v>
      </c>
      <c r="O269" s="2">
        <v>6087881957</v>
      </c>
      <c r="P269" s="2">
        <v>6516156369</v>
      </c>
      <c r="Q269" s="2">
        <v>6929829325</v>
      </c>
      <c r="R269" s="2">
        <v>7148582548</v>
      </c>
      <c r="S269" s="2">
        <v>7386791199</v>
      </c>
      <c r="T269" s="2">
        <v>566226.64</v>
      </c>
      <c r="U269" t="str">
        <f t="shared" si="7"/>
        <v>27083</v>
      </c>
      <c r="V269" s="2">
        <v>5564186.6299999999</v>
      </c>
    </row>
    <row r="270" spans="1:22" x14ac:dyDescent="0.25">
      <c r="A270" t="s">
        <v>469</v>
      </c>
      <c r="B270" t="s">
        <v>470</v>
      </c>
      <c r="C270" s="1"/>
      <c r="D270" s="5"/>
      <c r="E270" s="5"/>
      <c r="F270" s="5"/>
      <c r="G270" s="2"/>
      <c r="H270" s="2">
        <f>VLOOKUP(A270,VAL!$A$3:$F$298,3,FALSE)</f>
        <v>152000</v>
      </c>
      <c r="I270" s="2">
        <v>152000</v>
      </c>
      <c r="J270" s="2">
        <v>141253995.75</v>
      </c>
      <c r="K270" s="2">
        <v>151475518</v>
      </c>
      <c r="L270" s="2">
        <v>149401570</v>
      </c>
      <c r="M270" s="2">
        <v>165035765</v>
      </c>
      <c r="N270" s="2">
        <v>169523285</v>
      </c>
      <c r="O270" s="2">
        <v>179113921</v>
      </c>
      <c r="P270" s="2">
        <v>186767726</v>
      </c>
      <c r="Q270" s="2">
        <v>198239778</v>
      </c>
      <c r="R270" s="2">
        <v>215856076</v>
      </c>
      <c r="S270" s="2">
        <v>228167474</v>
      </c>
      <c r="T270" s="2">
        <v>266666.71999999997</v>
      </c>
      <c r="U270" t="str">
        <f t="shared" si="7"/>
        <v>33070</v>
      </c>
      <c r="V270" s="2">
        <v>72017.600000000006</v>
      </c>
    </row>
    <row r="271" spans="1:22" x14ac:dyDescent="0.25">
      <c r="A271" t="s">
        <v>50</v>
      </c>
      <c r="B271" t="s">
        <v>51</v>
      </c>
      <c r="C271" s="1"/>
      <c r="D271" s="5"/>
      <c r="E271" s="5"/>
      <c r="F271" s="5"/>
      <c r="G271" s="2"/>
      <c r="H271" s="2">
        <f>VLOOKUP(A271,VAL!$A$3:$F$298,3,FALSE)</f>
        <v>48400000</v>
      </c>
      <c r="I271" s="2">
        <v>30825000</v>
      </c>
      <c r="J271" s="2">
        <v>20339558923</v>
      </c>
      <c r="K271" s="2">
        <v>21511091575</v>
      </c>
      <c r="L271" s="2">
        <v>22546732161</v>
      </c>
      <c r="M271" s="2">
        <v>24723878927</v>
      </c>
      <c r="N271" s="2">
        <v>26836821278</v>
      </c>
      <c r="O271" s="2">
        <v>28064915604</v>
      </c>
      <c r="P271" s="2">
        <v>29818563883</v>
      </c>
      <c r="Q271" s="2">
        <v>31248924326</v>
      </c>
      <c r="R271" s="2">
        <v>32490889302</v>
      </c>
      <c r="S271" s="2">
        <v>33609851597</v>
      </c>
      <c r="T271" s="2">
        <v>815597.47</v>
      </c>
      <c r="U271" t="str">
        <f t="shared" si="7"/>
        <v>06037</v>
      </c>
      <c r="V271" s="2">
        <v>21510520</v>
      </c>
    </row>
    <row r="272" spans="1:22" x14ac:dyDescent="0.25">
      <c r="A272" t="s">
        <v>188</v>
      </c>
      <c r="B272" t="s">
        <v>189</v>
      </c>
      <c r="C272" s="1"/>
      <c r="D272" s="5"/>
      <c r="E272" s="5"/>
      <c r="F272" s="5"/>
      <c r="G272" s="2"/>
      <c r="H272" s="2">
        <f>VLOOKUP(A272,VAL!$A$3:$F$298,3,FALSE)</f>
        <v>4556285</v>
      </c>
      <c r="I272" s="2">
        <v>4556285</v>
      </c>
      <c r="J272" s="2">
        <v>3232432615</v>
      </c>
      <c r="K272" s="2">
        <v>3340995796</v>
      </c>
      <c r="L272" s="2">
        <v>3265336271</v>
      </c>
      <c r="M272" s="2">
        <v>3831572775</v>
      </c>
      <c r="N272" s="2">
        <v>3729813622</v>
      </c>
      <c r="O272" s="2">
        <v>3938413015</v>
      </c>
      <c r="P272" s="2">
        <v>3984099734</v>
      </c>
      <c r="Q272" s="2">
        <v>4210263535</v>
      </c>
      <c r="R272" s="2">
        <v>4178217950</v>
      </c>
      <c r="S272" s="2">
        <v>4312928454</v>
      </c>
      <c r="T272" s="2">
        <v>0</v>
      </c>
      <c r="U272" t="str">
        <f t="shared" si="7"/>
        <v>17402</v>
      </c>
      <c r="V272" s="2">
        <v>1850749.03</v>
      </c>
    </row>
    <row r="273" spans="1:22" x14ac:dyDescent="0.25">
      <c r="A273" t="s">
        <v>503</v>
      </c>
      <c r="B273" t="s">
        <v>504</v>
      </c>
      <c r="C273" s="1"/>
      <c r="D273" s="5"/>
      <c r="E273" s="5"/>
      <c r="F273" s="5"/>
      <c r="G273" s="2"/>
      <c r="H273" s="2">
        <f>VLOOKUP(A273,VAL!$A$3:$F$298,3,FALSE)</f>
        <v>997000</v>
      </c>
      <c r="I273" s="2">
        <v>997000</v>
      </c>
      <c r="J273" s="2">
        <v>440322007</v>
      </c>
      <c r="K273" s="2">
        <v>514493848</v>
      </c>
      <c r="L273" s="2">
        <v>507004314</v>
      </c>
      <c r="M273" s="2">
        <v>580744200</v>
      </c>
      <c r="N273" s="2">
        <v>572339256</v>
      </c>
      <c r="O273" s="2">
        <v>628939407</v>
      </c>
      <c r="P273" s="2">
        <v>674454135</v>
      </c>
      <c r="Q273" s="2">
        <v>722540174</v>
      </c>
      <c r="R273" s="2">
        <v>762192342</v>
      </c>
      <c r="S273" s="2">
        <v>794549060</v>
      </c>
      <c r="T273" s="2">
        <v>15621.66</v>
      </c>
      <c r="U273" t="str">
        <f t="shared" si="7"/>
        <v>35200</v>
      </c>
      <c r="V273" s="2">
        <v>472378.6</v>
      </c>
    </row>
    <row r="274" spans="1:22" x14ac:dyDescent="0.25">
      <c r="A274" t="s">
        <v>116</v>
      </c>
      <c r="B274" t="s">
        <v>117</v>
      </c>
      <c r="C274" s="1"/>
      <c r="D274" s="5"/>
      <c r="E274" s="5"/>
      <c r="F274" s="5"/>
      <c r="G274" s="2"/>
      <c r="H274" s="2">
        <f>VLOOKUP(A274,VAL!$A$3:$F$298,3,FALSE)</f>
        <v>1860865</v>
      </c>
      <c r="I274" s="2">
        <v>1860865</v>
      </c>
      <c r="J274" s="2">
        <v>678384183</v>
      </c>
      <c r="K274" s="2">
        <v>692577792</v>
      </c>
      <c r="L274" s="2">
        <v>777029654</v>
      </c>
      <c r="M274" s="2">
        <v>847838824</v>
      </c>
      <c r="N274" s="2">
        <v>865171650</v>
      </c>
      <c r="O274" s="2">
        <v>913248372</v>
      </c>
      <c r="P274" s="2">
        <v>955916367</v>
      </c>
      <c r="Q274" s="2">
        <v>1020389117</v>
      </c>
      <c r="R274" s="2">
        <v>1078640678</v>
      </c>
      <c r="S274" s="2">
        <v>1152384125</v>
      </c>
      <c r="T274" s="2">
        <v>761627.94</v>
      </c>
      <c r="U274" t="str">
        <f t="shared" si="7"/>
        <v>13073</v>
      </c>
      <c r="V274" s="2">
        <v>920391.63</v>
      </c>
    </row>
    <row r="275" spans="1:22" x14ac:dyDescent="0.25">
      <c r="A275" t="s">
        <v>515</v>
      </c>
      <c r="B275" t="s">
        <v>516</v>
      </c>
      <c r="C275" s="1"/>
      <c r="D275" s="5"/>
      <c r="E275" s="5"/>
      <c r="F275" s="5"/>
      <c r="G275" s="2"/>
      <c r="H275" s="2">
        <f>VLOOKUP(A275,VAL!$A$3:$F$298,3,FALSE)</f>
        <v>520846</v>
      </c>
      <c r="I275" s="2">
        <v>520846</v>
      </c>
      <c r="J275" s="2">
        <v>177679987</v>
      </c>
      <c r="K275" s="2">
        <v>180407323</v>
      </c>
      <c r="L275" s="2">
        <v>181014448</v>
      </c>
      <c r="M275" s="2">
        <v>201059966</v>
      </c>
      <c r="N275" s="2">
        <v>197718243</v>
      </c>
      <c r="O275" s="2">
        <v>202194575</v>
      </c>
      <c r="P275" s="2">
        <v>213564951</v>
      </c>
      <c r="Q275" s="2">
        <v>218812731</v>
      </c>
      <c r="R275" s="2">
        <v>226688148</v>
      </c>
      <c r="S275" s="2">
        <v>244141528</v>
      </c>
      <c r="T275" s="2">
        <v>43682.36</v>
      </c>
      <c r="U275" t="str">
        <f t="shared" si="7"/>
        <v>36401</v>
      </c>
      <c r="V275" s="2">
        <v>214411.61</v>
      </c>
    </row>
    <row r="276" spans="1:22" x14ac:dyDescent="0.25">
      <c r="A276" t="s">
        <v>507</v>
      </c>
      <c r="B276" t="s">
        <v>508</v>
      </c>
      <c r="C276" s="1"/>
      <c r="D276" s="5"/>
      <c r="E276" s="5"/>
      <c r="F276" s="5"/>
      <c r="G276" s="2"/>
      <c r="H276" s="2">
        <f>VLOOKUP(A276,VAL!$A$3:$F$298,3,FALSE)</f>
        <v>11687674</v>
      </c>
      <c r="I276" s="2">
        <v>11687674</v>
      </c>
      <c r="J276" s="2">
        <v>3528975078</v>
      </c>
      <c r="K276" s="2">
        <v>3809277253</v>
      </c>
      <c r="L276" s="2">
        <v>3889348024</v>
      </c>
      <c r="M276" s="2">
        <v>4476741529</v>
      </c>
      <c r="N276" s="2">
        <v>4346682356</v>
      </c>
      <c r="O276" s="2">
        <v>4687853704</v>
      </c>
      <c r="P276" s="2">
        <v>4956065538</v>
      </c>
      <c r="Q276" s="2">
        <v>5145241900</v>
      </c>
      <c r="R276" s="2">
        <v>5338280007</v>
      </c>
      <c r="S276" s="2">
        <v>5668621776</v>
      </c>
      <c r="T276" s="2">
        <v>931070.79</v>
      </c>
      <c r="U276" t="str">
        <f t="shared" si="7"/>
        <v>36140</v>
      </c>
      <c r="V276" s="2">
        <v>4606932.7300000004</v>
      </c>
    </row>
    <row r="277" spans="1:22" x14ac:dyDescent="0.25">
      <c r="A277" t="s">
        <v>583</v>
      </c>
      <c r="B277" t="s">
        <v>584</v>
      </c>
      <c r="C277" s="1"/>
      <c r="D277" s="5"/>
      <c r="E277" s="5"/>
      <c r="F277" s="5"/>
      <c r="G277" s="2"/>
      <c r="H277" s="2">
        <f>VLOOKUP(A277,VAL!$A$3:$F$298,3,FALSE)</f>
        <v>1200000</v>
      </c>
      <c r="I277" s="2">
        <v>1200000</v>
      </c>
      <c r="J277" s="2">
        <v>741649783</v>
      </c>
      <c r="K277" s="2">
        <v>777938209</v>
      </c>
      <c r="L277" s="2">
        <v>823172829</v>
      </c>
      <c r="M277" s="2">
        <v>885285381</v>
      </c>
      <c r="N277" s="2">
        <v>974427244</v>
      </c>
      <c r="O277" s="2">
        <v>1024728455</v>
      </c>
      <c r="P277" s="2">
        <v>1092353529</v>
      </c>
      <c r="Q277" s="2">
        <v>1214103240</v>
      </c>
      <c r="R277" s="2">
        <v>1348912258</v>
      </c>
      <c r="S277" s="2">
        <v>1423837610</v>
      </c>
      <c r="T277" s="2">
        <v>1133118.8999999999</v>
      </c>
      <c r="U277" t="str">
        <f t="shared" si="7"/>
        <v>39207</v>
      </c>
      <c r="V277" s="2">
        <v>639630</v>
      </c>
    </row>
    <row r="278" spans="1:22" x14ac:dyDescent="0.25">
      <c r="A278" t="s">
        <v>120</v>
      </c>
      <c r="B278" t="s">
        <v>121</v>
      </c>
      <c r="C278" s="1"/>
      <c r="D278" s="5"/>
      <c r="E278" s="5"/>
      <c r="F278" s="5"/>
      <c r="G278" s="2"/>
      <c r="H278" s="2">
        <f>VLOOKUP(A278,VAL!$A$3:$F$298,3,FALSE)</f>
        <v>787147</v>
      </c>
      <c r="I278" s="2">
        <v>787147</v>
      </c>
      <c r="J278" s="2">
        <v>482283100</v>
      </c>
      <c r="K278" s="2">
        <v>501072307</v>
      </c>
      <c r="L278" s="2">
        <v>527964286</v>
      </c>
      <c r="M278" s="2">
        <v>541502684</v>
      </c>
      <c r="N278" s="2">
        <v>594999007</v>
      </c>
      <c r="O278" s="2">
        <v>627330349</v>
      </c>
      <c r="P278" s="2">
        <v>646220561</v>
      </c>
      <c r="Q278" s="2">
        <v>687706339</v>
      </c>
      <c r="R278" s="2">
        <v>723836883</v>
      </c>
      <c r="S278" s="2">
        <v>750690238</v>
      </c>
      <c r="T278" s="2">
        <v>184214.05</v>
      </c>
      <c r="U278" t="str">
        <f t="shared" si="7"/>
        <v>13146</v>
      </c>
      <c r="V278" s="2">
        <v>512801.32</v>
      </c>
    </row>
    <row r="279" spans="1:22" x14ac:dyDescent="0.25">
      <c r="A279" t="s">
        <v>58</v>
      </c>
      <c r="B279" t="s">
        <v>59</v>
      </c>
      <c r="C279" s="1"/>
      <c r="D279" s="5"/>
      <c r="E279" s="5"/>
      <c r="F279" s="5"/>
      <c r="G279" s="2"/>
      <c r="H279" s="2">
        <f>VLOOKUP(A279,VAL!$A$3:$F$298,3,FALSE)</f>
        <v>7750000</v>
      </c>
      <c r="I279" s="2">
        <v>7750000</v>
      </c>
      <c r="J279" s="2">
        <v>3036045193</v>
      </c>
      <c r="K279" s="2">
        <v>3222894215</v>
      </c>
      <c r="L279" s="2">
        <v>3382251190</v>
      </c>
      <c r="M279" s="2">
        <v>3714953697</v>
      </c>
      <c r="N279" s="2">
        <v>4019472728</v>
      </c>
      <c r="O279" s="2">
        <v>4293660884</v>
      </c>
      <c r="P279" s="2">
        <v>4518624865</v>
      </c>
      <c r="Q279" s="2">
        <v>4826955243</v>
      </c>
      <c r="R279" s="2">
        <v>5058145774</v>
      </c>
      <c r="S279" s="2">
        <v>5320213042</v>
      </c>
      <c r="T279" s="2">
        <v>0</v>
      </c>
      <c r="U279" t="str">
        <f t="shared" si="7"/>
        <v>06112</v>
      </c>
      <c r="V279" s="2">
        <v>3502640.41</v>
      </c>
    </row>
    <row r="280" spans="1:22" x14ac:dyDescent="0.25">
      <c r="A280" t="s">
        <v>0</v>
      </c>
      <c r="B280" t="s">
        <v>1</v>
      </c>
      <c r="C280" s="1"/>
      <c r="D280" s="5"/>
      <c r="E280" s="5"/>
      <c r="F280" s="5"/>
      <c r="G280" s="2"/>
      <c r="H280" s="2">
        <f>VLOOKUP(A280,VAL!$A$3:$F$298,3,FALSE)</f>
        <v>79075</v>
      </c>
      <c r="I280" s="2">
        <v>79075</v>
      </c>
      <c r="J280" s="2">
        <v>53633014</v>
      </c>
      <c r="K280" s="2">
        <v>54868762</v>
      </c>
      <c r="L280" s="2">
        <v>58496350</v>
      </c>
      <c r="M280" s="2">
        <v>92503040</v>
      </c>
      <c r="N280" s="2">
        <v>65023465</v>
      </c>
      <c r="O280" s="2">
        <v>66371005</v>
      </c>
      <c r="P280" s="2">
        <v>69952474</v>
      </c>
      <c r="Q280" s="2">
        <v>73952127</v>
      </c>
      <c r="R280" s="2">
        <v>79315899</v>
      </c>
      <c r="S280" s="2">
        <v>81800781</v>
      </c>
      <c r="T280" s="2">
        <v>983.81</v>
      </c>
      <c r="U280" t="str">
        <f t="shared" si="7"/>
        <v>01109</v>
      </c>
      <c r="V280" s="2">
        <v>67279.600000000006</v>
      </c>
    </row>
    <row r="281" spans="1:22" x14ac:dyDescent="0.25">
      <c r="A281" t="s">
        <v>94</v>
      </c>
      <c r="B281" t="s">
        <v>95</v>
      </c>
      <c r="C281" s="1"/>
      <c r="D281" s="5"/>
      <c r="E281" s="5"/>
      <c r="F281" s="5"/>
      <c r="G281" s="2"/>
      <c r="H281" s="2">
        <f>VLOOKUP(A281,VAL!$A$3:$F$298,3,FALSE)</f>
        <v>298300</v>
      </c>
      <c r="I281" s="2">
        <v>298300</v>
      </c>
      <c r="J281" s="2">
        <v>211429460</v>
      </c>
      <c r="K281" s="2">
        <v>211698333</v>
      </c>
      <c r="L281" s="2">
        <v>212771775</v>
      </c>
      <c r="M281" s="2">
        <v>222163941</v>
      </c>
      <c r="N281" s="2">
        <v>234938585</v>
      </c>
      <c r="O281" s="2">
        <v>243043393</v>
      </c>
      <c r="P281" s="2">
        <v>258406134</v>
      </c>
      <c r="Q281" s="2">
        <v>275580852</v>
      </c>
      <c r="R281" s="2">
        <v>303611522</v>
      </c>
      <c r="S281" s="2">
        <v>326472637</v>
      </c>
      <c r="T281" s="2">
        <v>21680.58</v>
      </c>
      <c r="U281" t="str">
        <f t="shared" si="7"/>
        <v>09209</v>
      </c>
      <c r="V281" s="2">
        <v>252028.17</v>
      </c>
    </row>
    <row r="282" spans="1:22" x14ac:dyDescent="0.25">
      <c r="A282" t="s">
        <v>467</v>
      </c>
      <c r="B282" t="s">
        <v>468</v>
      </c>
      <c r="C282" s="1"/>
      <c r="D282" s="5"/>
      <c r="E282" s="5"/>
      <c r="F282" s="5"/>
      <c r="G282" s="2"/>
      <c r="H282" s="2">
        <f>VLOOKUP(A282,VAL!$A$3:$F$298,3,FALSE)</f>
        <v>50000</v>
      </c>
      <c r="I282" s="2">
        <v>50000</v>
      </c>
      <c r="J282" s="2">
        <v>39168284.049999997</v>
      </c>
      <c r="K282" s="2">
        <v>42970354</v>
      </c>
      <c r="L282" s="2">
        <v>44576452</v>
      </c>
      <c r="M282" s="2">
        <v>45001704</v>
      </c>
      <c r="N282" s="2">
        <v>51582619</v>
      </c>
      <c r="O282" s="2">
        <v>55297103</v>
      </c>
      <c r="P282" s="2">
        <v>57713911</v>
      </c>
      <c r="Q282" s="2">
        <v>60609716</v>
      </c>
      <c r="R282" s="2">
        <v>68312464</v>
      </c>
      <c r="S282" s="2">
        <v>71569578</v>
      </c>
      <c r="T282" s="2">
        <v>134667.01999999999</v>
      </c>
      <c r="U282" t="str">
        <f t="shared" si="7"/>
        <v>33049</v>
      </c>
      <c r="V282" s="2">
        <v>23690</v>
      </c>
    </row>
    <row r="283" spans="1:22" x14ac:dyDescent="0.25">
      <c r="A283" t="s">
        <v>38</v>
      </c>
      <c r="B283" t="s">
        <v>39</v>
      </c>
      <c r="C283" s="1"/>
      <c r="D283" s="5"/>
      <c r="E283" s="5"/>
      <c r="F283" s="5"/>
      <c r="G283" s="2"/>
      <c r="H283" s="2">
        <f>VLOOKUP(A283,VAL!$A$3:$F$298,3,FALSE)</f>
        <v>12903727</v>
      </c>
      <c r="I283" s="2">
        <v>12903727</v>
      </c>
      <c r="J283" s="2">
        <v>4842735717</v>
      </c>
      <c r="K283" s="2">
        <v>5260885317</v>
      </c>
      <c r="L283" s="2">
        <v>5548879085</v>
      </c>
      <c r="M283" s="2">
        <v>6197484284</v>
      </c>
      <c r="N283" s="2">
        <v>6305356254</v>
      </c>
      <c r="O283" s="2">
        <v>6825949551</v>
      </c>
      <c r="P283" s="2">
        <v>7426020597</v>
      </c>
      <c r="Q283" s="2">
        <v>8103136335</v>
      </c>
      <c r="R283" s="2">
        <v>8718435671</v>
      </c>
      <c r="S283" s="2">
        <v>9313035001</v>
      </c>
      <c r="T283" s="2">
        <v>1148538.79</v>
      </c>
      <c r="U283" t="str">
        <f t="shared" si="7"/>
        <v>04246</v>
      </c>
      <c r="V283" s="2">
        <v>5443854.9199999999</v>
      </c>
    </row>
    <row r="284" spans="1:22" x14ac:dyDescent="0.25">
      <c r="A284" t="s">
        <v>457</v>
      </c>
      <c r="B284" t="s">
        <v>458</v>
      </c>
      <c r="C284" s="1"/>
      <c r="D284" s="5"/>
      <c r="E284" s="5"/>
      <c r="F284" s="5"/>
      <c r="G284" s="2"/>
      <c r="H284" s="2">
        <f>VLOOKUP(A284,VAL!$A$3:$F$298,3,FALSE)</f>
        <v>3446815</v>
      </c>
      <c r="I284" s="2">
        <v>3446815</v>
      </c>
      <c r="J284" s="2">
        <v>2155606012</v>
      </c>
      <c r="K284" s="2">
        <v>2341539268</v>
      </c>
      <c r="L284" s="2">
        <v>2634746731</v>
      </c>
      <c r="M284" s="2">
        <v>2899968049</v>
      </c>
      <c r="N284" s="2">
        <v>3161098631</v>
      </c>
      <c r="O284" s="2">
        <v>3350461524</v>
      </c>
      <c r="P284" s="2">
        <v>3544412254</v>
      </c>
      <c r="Q284" s="2">
        <v>3779646027</v>
      </c>
      <c r="R284" s="2">
        <v>3906723623</v>
      </c>
      <c r="S284" s="2">
        <v>4050323656</v>
      </c>
      <c r="T284" s="2">
        <v>525105.52</v>
      </c>
      <c r="U284" t="str">
        <f t="shared" si="7"/>
        <v>32363</v>
      </c>
      <c r="V284" s="2">
        <v>3120857.5</v>
      </c>
    </row>
    <row r="285" spans="1:22" x14ac:dyDescent="0.25">
      <c r="A285" t="s">
        <v>585</v>
      </c>
      <c r="B285" t="s">
        <v>586</v>
      </c>
      <c r="C285" s="1"/>
      <c r="D285" s="5"/>
      <c r="E285" s="5"/>
      <c r="F285" s="5"/>
      <c r="G285" s="2"/>
      <c r="H285" s="2">
        <f>VLOOKUP(A285,VAL!$A$3:$F$298,3,FALSE)</f>
        <v>5965626</v>
      </c>
      <c r="I285" s="2">
        <v>5965626</v>
      </c>
      <c r="J285" s="2">
        <v>3052158879</v>
      </c>
      <c r="K285" s="2">
        <v>3392018283</v>
      </c>
      <c r="L285" s="2">
        <v>3701803193</v>
      </c>
      <c r="M285" s="2">
        <v>4145707402</v>
      </c>
      <c r="N285" s="2">
        <v>4678276752</v>
      </c>
      <c r="O285" s="2">
        <v>5227577129</v>
      </c>
      <c r="P285" s="2">
        <v>5718876508</v>
      </c>
      <c r="Q285" s="2">
        <v>6393340681</v>
      </c>
      <c r="R285" s="2">
        <v>7313071300</v>
      </c>
      <c r="S285" s="2">
        <v>7885980984</v>
      </c>
      <c r="T285" s="2">
        <v>864692.02</v>
      </c>
      <c r="U285" t="str">
        <f t="shared" si="7"/>
        <v>39208</v>
      </c>
      <c r="V285" s="2">
        <v>2826513.6</v>
      </c>
    </row>
    <row r="286" spans="1:22" x14ac:dyDescent="0.25">
      <c r="A286" t="s">
        <v>279</v>
      </c>
      <c r="B286" t="s">
        <v>280</v>
      </c>
      <c r="C286" s="1"/>
      <c r="D286" s="5"/>
      <c r="E286" s="5"/>
      <c r="F286" s="5"/>
      <c r="G286" s="2"/>
      <c r="H286" s="2">
        <f>VLOOKUP(A286,VAL!$A$3:$F$298,3,FALSE)</f>
        <v>1188000</v>
      </c>
      <c r="I286" s="2">
        <v>1188000</v>
      </c>
      <c r="J286" s="2">
        <v>675861681.85000002</v>
      </c>
      <c r="K286" s="2">
        <v>809289830.86000001</v>
      </c>
      <c r="L286" s="2">
        <v>864174270</v>
      </c>
      <c r="M286" s="2">
        <v>974082013</v>
      </c>
      <c r="N286" s="2">
        <v>1031056020</v>
      </c>
      <c r="O286" s="2">
        <v>1109420016</v>
      </c>
      <c r="P286" s="2">
        <v>1202636302</v>
      </c>
      <c r="Q286" s="2">
        <v>1320290012</v>
      </c>
      <c r="R286" s="2">
        <v>1474471654</v>
      </c>
      <c r="S286" s="2">
        <v>1603590442</v>
      </c>
      <c r="T286" s="2">
        <v>0</v>
      </c>
      <c r="U286" t="str">
        <f t="shared" si="7"/>
        <v>21303</v>
      </c>
      <c r="V286" s="2">
        <v>457216.03</v>
      </c>
    </row>
    <row r="287" spans="1:22" x14ac:dyDescent="0.25">
      <c r="A287" t="s">
        <v>373</v>
      </c>
      <c r="B287" t="s">
        <v>374</v>
      </c>
      <c r="C287" s="1"/>
      <c r="D287" s="5"/>
      <c r="E287" s="5"/>
      <c r="F287" s="5"/>
      <c r="G287" s="2"/>
      <c r="H287" s="2">
        <f>VLOOKUP(A287,VAL!$A$3:$F$298,3,FALSE)</f>
        <v>4750000</v>
      </c>
      <c r="I287" s="2">
        <v>4750000</v>
      </c>
      <c r="J287" s="2">
        <v>3343345029</v>
      </c>
      <c r="K287" s="2">
        <v>3747342714</v>
      </c>
      <c r="L287" s="2">
        <v>4136882752</v>
      </c>
      <c r="M287" s="2">
        <v>4817063937</v>
      </c>
      <c r="N287" s="2">
        <v>5094314181</v>
      </c>
      <c r="O287" s="2">
        <v>5501921883</v>
      </c>
      <c r="P287" s="2">
        <v>5878388510</v>
      </c>
      <c r="Q287" s="2">
        <v>6348703961</v>
      </c>
      <c r="R287" s="2">
        <v>6570733148</v>
      </c>
      <c r="S287" s="2">
        <v>6720799336</v>
      </c>
      <c r="T287" s="2">
        <v>29285.279999999999</v>
      </c>
      <c r="U287" t="str">
        <f t="shared" si="7"/>
        <v>27416</v>
      </c>
      <c r="V287" s="2">
        <v>4382650</v>
      </c>
    </row>
    <row r="288" spans="1:22" x14ac:dyDescent="0.25">
      <c r="A288" t="s">
        <v>253</v>
      </c>
      <c r="B288" t="s">
        <v>254</v>
      </c>
      <c r="C288" s="1"/>
      <c r="D288" s="5"/>
      <c r="E288" s="5"/>
      <c r="F288" s="5"/>
      <c r="G288" s="2"/>
      <c r="H288" s="2">
        <f>VLOOKUP(A288,VAL!$A$3:$F$298,3,FALSE)</f>
        <v>2830000</v>
      </c>
      <c r="I288" s="2">
        <v>2830000</v>
      </c>
      <c r="J288" s="2">
        <v>1280750002.1700001</v>
      </c>
      <c r="K288" s="2">
        <v>1402354937</v>
      </c>
      <c r="L288" s="2">
        <v>1498682227</v>
      </c>
      <c r="M288" s="2">
        <v>1623621905</v>
      </c>
      <c r="N288" s="2">
        <v>1769301082</v>
      </c>
      <c r="O288" s="2">
        <v>1879385358</v>
      </c>
      <c r="P288" s="2">
        <v>2102984056</v>
      </c>
      <c r="Q288" s="2">
        <v>2295661014</v>
      </c>
      <c r="R288" s="2">
        <v>2490925804</v>
      </c>
      <c r="S288" s="2">
        <v>2742362294</v>
      </c>
      <c r="T288" s="2">
        <v>0</v>
      </c>
      <c r="U288" t="str">
        <f t="shared" si="7"/>
        <v>20405</v>
      </c>
      <c r="V288" s="2">
        <v>1544588</v>
      </c>
    </row>
    <row r="289" spans="1:22" x14ac:dyDescent="0.25">
      <c r="A289" t="s">
        <v>293</v>
      </c>
      <c r="B289" t="s">
        <v>294</v>
      </c>
      <c r="C289" s="1"/>
      <c r="D289" s="5"/>
      <c r="E289" s="5"/>
      <c r="F289" s="5"/>
      <c r="G289" s="2"/>
      <c r="H289" s="2">
        <f>VLOOKUP(A289,VAL!$A$3:$F$298,3,FALSE)</f>
        <v>305000</v>
      </c>
      <c r="I289" s="2">
        <v>305000</v>
      </c>
      <c r="J289" s="2">
        <v>183599604</v>
      </c>
      <c r="K289" s="2">
        <v>186551125</v>
      </c>
      <c r="L289" s="2">
        <v>189762148</v>
      </c>
      <c r="M289" s="2">
        <v>191715201</v>
      </c>
      <c r="N289" s="2">
        <v>199900337</v>
      </c>
      <c r="O289" s="2">
        <v>212620454</v>
      </c>
      <c r="P289" s="2">
        <v>213983794</v>
      </c>
      <c r="Q289" s="2">
        <v>217008055</v>
      </c>
      <c r="R289" s="2">
        <v>225662766</v>
      </c>
      <c r="S289" s="2">
        <v>231535301</v>
      </c>
      <c r="T289" s="2">
        <v>14496.77</v>
      </c>
      <c r="U289" t="str">
        <f t="shared" si="7"/>
        <v>22200</v>
      </c>
      <c r="V289" s="2">
        <v>220317</v>
      </c>
    </row>
    <row r="290" spans="1:22" x14ac:dyDescent="0.25">
      <c r="A290" t="s">
        <v>337</v>
      </c>
      <c r="B290" t="s">
        <v>338</v>
      </c>
      <c r="C290" s="1"/>
      <c r="D290" s="5"/>
      <c r="E290" s="5"/>
      <c r="F290" s="5"/>
      <c r="G290" s="2"/>
      <c r="H290" s="2">
        <f>VLOOKUP(A290,VAL!$A$3:$F$298,3,FALSE)</f>
        <v>724500</v>
      </c>
      <c r="I290" s="2">
        <v>724500</v>
      </c>
      <c r="J290" s="2">
        <v>251466103</v>
      </c>
      <c r="K290" s="2">
        <v>307145191</v>
      </c>
      <c r="L290" s="2">
        <v>318229204</v>
      </c>
      <c r="M290" s="2">
        <v>352511101</v>
      </c>
      <c r="N290" s="2">
        <v>375986207</v>
      </c>
      <c r="O290" s="2">
        <v>410253440</v>
      </c>
      <c r="P290" s="2">
        <v>459479549</v>
      </c>
      <c r="Q290" s="2">
        <v>497071703</v>
      </c>
      <c r="R290" s="2">
        <v>533862750</v>
      </c>
      <c r="S290" s="2">
        <v>597930953</v>
      </c>
      <c r="T290" s="2">
        <v>0</v>
      </c>
      <c r="U290" t="str">
        <f t="shared" si="7"/>
        <v>25160</v>
      </c>
      <c r="V290" s="2">
        <v>0</v>
      </c>
    </row>
    <row r="291" spans="1:22" x14ac:dyDescent="0.25">
      <c r="A291" t="s">
        <v>132</v>
      </c>
      <c r="B291" t="s">
        <v>133</v>
      </c>
      <c r="C291" s="1"/>
      <c r="D291" s="5"/>
      <c r="E291" s="5"/>
      <c r="F291" s="5"/>
      <c r="G291" s="2"/>
      <c r="H291" s="2">
        <f>VLOOKUP(A291,VAL!$A$3:$F$298,3,FALSE)</f>
        <v>263500</v>
      </c>
      <c r="I291" s="2">
        <v>263500</v>
      </c>
      <c r="J291" s="2">
        <v>84950307</v>
      </c>
      <c r="K291" s="2">
        <v>92398349</v>
      </c>
      <c r="L291" s="2">
        <v>96032187</v>
      </c>
      <c r="M291" s="2">
        <v>114965899</v>
      </c>
      <c r="N291" s="2">
        <v>108070719</v>
      </c>
      <c r="O291" s="2">
        <v>116345786</v>
      </c>
      <c r="P291" s="2">
        <v>118933900</v>
      </c>
      <c r="Q291" s="2">
        <v>128062473</v>
      </c>
      <c r="R291" s="2">
        <v>134011607</v>
      </c>
      <c r="S291" s="2">
        <v>142298735</v>
      </c>
      <c r="T291" s="2">
        <v>24031.25</v>
      </c>
      <c r="U291" t="str">
        <f t="shared" si="7"/>
        <v>13167</v>
      </c>
      <c r="V291" s="2">
        <v>100623.28</v>
      </c>
    </row>
    <row r="292" spans="1:22" x14ac:dyDescent="0.25">
      <c r="A292" t="s">
        <v>267</v>
      </c>
      <c r="B292" t="s">
        <v>268</v>
      </c>
      <c r="C292" s="1"/>
      <c r="D292" s="5"/>
      <c r="E292" s="5"/>
      <c r="F292" s="5"/>
      <c r="G292" s="2"/>
      <c r="H292" s="2">
        <f>VLOOKUP(A292,VAL!$A$3:$F$298,3,FALSE)</f>
        <v>560000</v>
      </c>
      <c r="I292" s="2">
        <v>560000</v>
      </c>
      <c r="J292" s="2">
        <v>399091980.05000001</v>
      </c>
      <c r="K292" s="2">
        <v>444913402.27999997</v>
      </c>
      <c r="L292" s="2">
        <v>509554940</v>
      </c>
      <c r="M292" s="2">
        <v>745461690</v>
      </c>
      <c r="N292" s="2">
        <v>619673612</v>
      </c>
      <c r="O292" s="2">
        <v>683664754</v>
      </c>
      <c r="P292" s="2">
        <v>733803072</v>
      </c>
      <c r="Q292" s="2">
        <v>814558267</v>
      </c>
      <c r="R292" s="2">
        <v>915323284</v>
      </c>
      <c r="S292" s="2">
        <v>1020344743</v>
      </c>
      <c r="T292" s="2">
        <v>70655.240000000005</v>
      </c>
      <c r="U292" t="str">
        <f t="shared" si="7"/>
        <v>21232</v>
      </c>
      <c r="V292" s="2">
        <v>303232</v>
      </c>
    </row>
    <row r="293" spans="1:22" x14ac:dyDescent="0.25">
      <c r="A293" t="s">
        <v>156</v>
      </c>
      <c r="B293" t="s">
        <v>157</v>
      </c>
      <c r="C293" s="1"/>
      <c r="D293" s="5"/>
      <c r="E293" s="5"/>
      <c r="F293" s="5"/>
      <c r="G293" s="2"/>
      <c r="H293" s="2">
        <f>VLOOKUP(A293,VAL!$A$3:$F$298,3,FALSE)</f>
        <v>500000</v>
      </c>
      <c r="I293" s="2">
        <v>500000</v>
      </c>
      <c r="J293" s="2">
        <v>96340482</v>
      </c>
      <c r="K293" s="2">
        <v>113283936</v>
      </c>
      <c r="L293" s="2">
        <v>110613550</v>
      </c>
      <c r="M293" s="2">
        <v>122031569</v>
      </c>
      <c r="N293" s="2">
        <v>127565096</v>
      </c>
      <c r="O293" s="2">
        <v>134397364</v>
      </c>
      <c r="P293" s="2">
        <v>142360431</v>
      </c>
      <c r="Q293" s="2">
        <v>153722504</v>
      </c>
      <c r="R293" s="2">
        <v>164675037</v>
      </c>
      <c r="S293" s="2">
        <v>176464822</v>
      </c>
      <c r="T293" s="2">
        <v>23227.45</v>
      </c>
      <c r="U293" t="str">
        <f t="shared" si="7"/>
        <v>14117</v>
      </c>
      <c r="V293" s="2">
        <v>131021.75</v>
      </c>
    </row>
    <row r="294" spans="1:22" x14ac:dyDescent="0.25">
      <c r="A294" t="s">
        <v>237</v>
      </c>
      <c r="B294" t="s">
        <v>238</v>
      </c>
      <c r="C294" s="1"/>
      <c r="D294" s="5"/>
      <c r="E294" s="5"/>
      <c r="F294" s="5"/>
      <c r="G294" s="2"/>
      <c r="H294" s="2">
        <f>VLOOKUP(A294,VAL!$A$3:$F$298,3,FALSE)</f>
        <v>75000</v>
      </c>
      <c r="I294" s="2">
        <v>75000</v>
      </c>
      <c r="J294" s="2">
        <v>51035246</v>
      </c>
      <c r="K294" s="2">
        <v>54450807</v>
      </c>
      <c r="L294" s="2">
        <v>54604969</v>
      </c>
      <c r="M294" s="2">
        <v>58317816</v>
      </c>
      <c r="N294" s="2">
        <v>61200781</v>
      </c>
      <c r="O294" s="2">
        <v>65165870</v>
      </c>
      <c r="P294" s="2">
        <v>68609842</v>
      </c>
      <c r="Q294" s="2">
        <v>72726210</v>
      </c>
      <c r="R294" s="2">
        <v>76730948</v>
      </c>
      <c r="S294" s="2">
        <v>81279175</v>
      </c>
      <c r="T294" s="2">
        <v>7068.74</v>
      </c>
      <c r="U294" t="str">
        <f t="shared" si="7"/>
        <v>20094</v>
      </c>
      <c r="V294" s="2">
        <v>35535</v>
      </c>
    </row>
    <row r="295" spans="1:22" x14ac:dyDescent="0.25">
      <c r="A295" t="s">
        <v>80</v>
      </c>
      <c r="B295" t="s">
        <v>81</v>
      </c>
      <c r="C295" s="1"/>
      <c r="D295" s="5"/>
      <c r="E295" s="5"/>
      <c r="F295" s="5"/>
      <c r="G295" s="2"/>
      <c r="H295" s="2">
        <f>VLOOKUP(A295,VAL!$A$3:$F$298,3,FALSE)</f>
        <v>4750000</v>
      </c>
      <c r="I295" s="2">
        <v>4750000</v>
      </c>
      <c r="J295" s="2">
        <v>1928689220</v>
      </c>
      <c r="K295" s="2">
        <v>2109676574</v>
      </c>
      <c r="L295" s="2">
        <v>2304640847</v>
      </c>
      <c r="M295" s="2">
        <v>2474151706</v>
      </c>
      <c r="N295" s="2">
        <v>2744757003</v>
      </c>
      <c r="O295" s="2">
        <v>3022329206</v>
      </c>
      <c r="P295" s="2">
        <v>3337615016</v>
      </c>
      <c r="Q295" s="2">
        <v>3659346791</v>
      </c>
      <c r="R295" s="2">
        <v>4153963909</v>
      </c>
      <c r="S295" s="2">
        <v>4612751140</v>
      </c>
      <c r="T295" s="2">
        <v>144257.95000000001</v>
      </c>
      <c r="U295" t="str">
        <f t="shared" si="7"/>
        <v>08404</v>
      </c>
      <c r="V295" s="2">
        <v>2558520</v>
      </c>
    </row>
    <row r="296" spans="1:22" x14ac:dyDescent="0.25">
      <c r="A296" t="s">
        <v>563</v>
      </c>
      <c r="B296" t="s">
        <v>564</v>
      </c>
      <c r="C296" s="1"/>
      <c r="D296" s="5"/>
      <c r="E296" s="5"/>
      <c r="F296" s="5"/>
      <c r="G296" s="2"/>
      <c r="H296" s="2">
        <f>VLOOKUP(A296,VAL!$A$3:$F$298,3,FALSE)</f>
        <v>14400000</v>
      </c>
      <c r="I296" s="2">
        <v>14400000</v>
      </c>
      <c r="J296" s="2">
        <v>5331897156</v>
      </c>
      <c r="K296" s="2">
        <v>5679962162</v>
      </c>
      <c r="L296" s="2">
        <v>6027254715</v>
      </c>
      <c r="M296" s="2">
        <v>6642587751</v>
      </c>
      <c r="N296" s="2">
        <v>7046503339</v>
      </c>
      <c r="O296" s="2">
        <v>7595762614</v>
      </c>
      <c r="P296" s="2">
        <v>8267771652</v>
      </c>
      <c r="Q296" s="2">
        <v>8985509518</v>
      </c>
      <c r="R296" s="2">
        <v>9822352944</v>
      </c>
      <c r="S296" s="2">
        <v>10571754254</v>
      </c>
      <c r="T296" s="2">
        <v>4647100.0199999996</v>
      </c>
      <c r="U296" t="str">
        <f t="shared" si="7"/>
        <v>39007</v>
      </c>
      <c r="V296" s="2">
        <v>6962353.1200000001</v>
      </c>
    </row>
    <row r="297" spans="1:22" x14ac:dyDescent="0.25">
      <c r="A297" t="s">
        <v>487</v>
      </c>
      <c r="B297" t="s">
        <v>488</v>
      </c>
      <c r="C297" s="1"/>
      <c r="D297" s="5"/>
      <c r="E297" s="5"/>
      <c r="F297" s="5"/>
      <c r="G297" s="2"/>
      <c r="H297" s="2">
        <f>VLOOKUP(A297,VAL!$A$3:$F$298,3,FALSE)</f>
        <v>11700000</v>
      </c>
      <c r="I297" s="2">
        <v>11700000</v>
      </c>
      <c r="J297" s="2">
        <v>3361517539</v>
      </c>
      <c r="K297" s="2">
        <v>3635546669</v>
      </c>
      <c r="L297" s="2">
        <v>3890582033</v>
      </c>
      <c r="M297" s="2">
        <v>4753229766</v>
      </c>
      <c r="N297" s="2">
        <v>4502008670</v>
      </c>
      <c r="O297" s="2">
        <v>4879909809</v>
      </c>
      <c r="P297" s="2">
        <v>5168437475</v>
      </c>
      <c r="Q297" s="2">
        <v>5581137515</v>
      </c>
      <c r="R297" s="2">
        <v>5924190735</v>
      </c>
      <c r="S297" s="2">
        <v>6356515315</v>
      </c>
      <c r="T297" s="2">
        <v>947196.78</v>
      </c>
      <c r="U297" t="str">
        <f t="shared" si="7"/>
        <v>34002</v>
      </c>
      <c r="V297" s="2">
        <v>4608394.42</v>
      </c>
    </row>
    <row r="298" spans="1:22" x14ac:dyDescent="0.25">
      <c r="A298" t="s">
        <v>581</v>
      </c>
      <c r="B298" t="s">
        <v>582</v>
      </c>
      <c r="C298" s="1"/>
      <c r="D298" s="5"/>
      <c r="E298" s="5"/>
      <c r="F298" s="5"/>
      <c r="G298" s="2"/>
      <c r="H298" s="2">
        <f>VLOOKUP(A298,VAL!$A$3:$F$298,3,FALSE)</f>
        <v>900000</v>
      </c>
      <c r="I298" s="2">
        <v>900000</v>
      </c>
      <c r="J298" s="2">
        <v>479971758</v>
      </c>
      <c r="K298" s="2">
        <v>515770322</v>
      </c>
      <c r="L298" s="2">
        <v>534601399</v>
      </c>
      <c r="M298" s="2">
        <v>586870654</v>
      </c>
      <c r="N298" s="2">
        <v>627421000</v>
      </c>
      <c r="O298" s="2">
        <v>664979643</v>
      </c>
      <c r="P298" s="2">
        <v>707599751</v>
      </c>
      <c r="Q298" s="2">
        <v>766461574</v>
      </c>
      <c r="R298" s="2">
        <v>837099778</v>
      </c>
      <c r="S298" s="2">
        <v>875932973</v>
      </c>
      <c r="T298" s="2">
        <v>350628.85</v>
      </c>
      <c r="U298" t="str">
        <f t="shared" si="7"/>
        <v>39205</v>
      </c>
      <c r="V298" s="2">
        <v>521180</v>
      </c>
    </row>
    <row r="299" spans="1:22" x14ac:dyDescent="0.25">
      <c r="A299" t="s">
        <v>682</v>
      </c>
      <c r="B299" t="s">
        <v>1003</v>
      </c>
      <c r="U299" t="str">
        <f>A299</f>
        <v>05903</v>
      </c>
    </row>
    <row r="300" spans="1:22" x14ac:dyDescent="0.25">
      <c r="A300" t="s">
        <v>766</v>
      </c>
      <c r="B300" t="s">
        <v>995</v>
      </c>
      <c r="U300" t="str">
        <f t="shared" ref="U300:U305" si="8">A300</f>
        <v>17903</v>
      </c>
    </row>
    <row r="301" spans="1:22" x14ac:dyDescent="0.25">
      <c r="A301" t="s">
        <v>773</v>
      </c>
      <c r="B301" t="s">
        <v>997</v>
      </c>
      <c r="U301" t="str">
        <f t="shared" si="8"/>
        <v>18902</v>
      </c>
    </row>
    <row r="302" spans="1:22" x14ac:dyDescent="0.25">
      <c r="A302" t="s">
        <v>965</v>
      </c>
      <c r="B302" t="s">
        <v>1002</v>
      </c>
      <c r="U302" t="str">
        <f t="shared" si="8"/>
        <v>27901</v>
      </c>
    </row>
    <row r="303" spans="1:22" x14ac:dyDescent="0.25">
      <c r="A303" t="s">
        <v>913</v>
      </c>
      <c r="B303" t="s">
        <v>992</v>
      </c>
      <c r="U303" t="str">
        <f t="shared" si="8"/>
        <v>34901</v>
      </c>
    </row>
    <row r="304" spans="1:22" x14ac:dyDescent="0.25">
      <c r="A304" t="s">
        <v>930</v>
      </c>
      <c r="B304" t="s">
        <v>999</v>
      </c>
      <c r="U304" t="str">
        <f t="shared" si="8"/>
        <v>37903</v>
      </c>
    </row>
    <row r="305" spans="1:21" x14ac:dyDescent="0.25">
      <c r="A305" t="s">
        <v>970</v>
      </c>
      <c r="B305" t="s">
        <v>1001</v>
      </c>
      <c r="U305" t="str">
        <f t="shared" si="8"/>
        <v>39901</v>
      </c>
    </row>
  </sheetData>
  <autoFilter ref="A2:V2" xr:uid="{00000000-0009-0000-0000-000001000000}">
    <sortState xmlns:xlrd2="http://schemas.microsoft.com/office/spreadsheetml/2017/richdata2" ref="A3:O298">
      <sortCondition ref="B2"/>
    </sortState>
  </autoFilter>
  <conditionalFormatting sqref="A3">
    <cfRule type="duplicateValues" dxfId="5" priority="2"/>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317"/>
  <sheetViews>
    <sheetView zoomScale="90" zoomScaleNormal="90" workbookViewId="0">
      <pane xSplit="2" ySplit="8" topLeftCell="C287" activePane="bottomRight" state="frozen"/>
      <selection pane="topRight" activeCell="C1" sqref="C1"/>
      <selection pane="bottomLeft" activeCell="A9" sqref="A9"/>
      <selection pane="bottomRight" activeCell="D311" sqref="D311"/>
    </sheetView>
  </sheetViews>
  <sheetFormatPr defaultColWidth="9.140625" defaultRowHeight="15" x14ac:dyDescent="0.25"/>
  <cols>
    <col min="1" max="1" width="9.140625" style="9"/>
    <col min="2" max="2" width="23.5703125" style="9" bestFit="1" customWidth="1"/>
    <col min="3" max="3" width="17.85546875" style="9" bestFit="1" customWidth="1"/>
    <col min="4" max="4" width="11.28515625" style="9" bestFit="1" customWidth="1"/>
    <col min="5" max="5" width="15.7109375" style="11" bestFit="1" customWidth="1"/>
    <col min="6" max="6" width="11" style="9" customWidth="1"/>
    <col min="7" max="7" width="9.85546875" style="9" customWidth="1"/>
    <col min="8" max="11" width="13.85546875" style="17" bestFit="1" customWidth="1"/>
    <col min="12" max="12" width="16.140625" style="17" customWidth="1"/>
    <col min="13" max="13" width="10.7109375" style="17" bestFit="1" customWidth="1"/>
    <col min="14" max="14" width="13.28515625" style="17" bestFit="1" customWidth="1"/>
    <col min="15" max="17" width="10.7109375" style="17" bestFit="1" customWidth="1"/>
    <col min="18" max="18" width="13.42578125" style="17" bestFit="1" customWidth="1"/>
    <col min="19" max="19" width="13.42578125" style="9" bestFit="1" customWidth="1"/>
    <col min="20" max="22" width="13.85546875" style="9" bestFit="1" customWidth="1"/>
    <col min="23" max="23" width="13.42578125" style="9" bestFit="1" customWidth="1"/>
    <col min="24" max="24" width="4.28515625" style="9" customWidth="1"/>
    <col min="25" max="25" width="13.42578125" style="17" bestFit="1" customWidth="1"/>
    <col min="26" max="28" width="13.42578125" style="9" bestFit="1" customWidth="1"/>
    <col min="29" max="16384" width="9.140625" style="9"/>
  </cols>
  <sheetData>
    <row r="1" spans="1:30" customFormat="1" x14ac:dyDescent="0.25">
      <c r="A1" s="4">
        <v>1</v>
      </c>
      <c r="B1" s="4">
        <f>1+A1</f>
        <v>2</v>
      </c>
      <c r="C1" s="4">
        <f t="shared" ref="C1:V1" si="0">1+B1</f>
        <v>3</v>
      </c>
      <c r="D1" s="4">
        <f t="shared" si="0"/>
        <v>4</v>
      </c>
      <c r="E1" s="4">
        <f t="shared" si="0"/>
        <v>5</v>
      </c>
      <c r="F1" s="4">
        <f t="shared" si="0"/>
        <v>6</v>
      </c>
      <c r="G1" s="4">
        <f t="shared" si="0"/>
        <v>7</v>
      </c>
      <c r="H1" s="4">
        <f t="shared" si="0"/>
        <v>8</v>
      </c>
      <c r="I1" s="4">
        <f t="shared" si="0"/>
        <v>9</v>
      </c>
      <c r="J1" s="4">
        <f t="shared" si="0"/>
        <v>10</v>
      </c>
      <c r="K1" s="4">
        <f t="shared" si="0"/>
        <v>11</v>
      </c>
      <c r="L1" s="4">
        <f t="shared" si="0"/>
        <v>12</v>
      </c>
      <c r="M1" s="4">
        <f t="shared" si="0"/>
        <v>13</v>
      </c>
      <c r="N1" s="4">
        <f t="shared" si="0"/>
        <v>14</v>
      </c>
      <c r="O1" s="4">
        <f t="shared" si="0"/>
        <v>15</v>
      </c>
      <c r="P1" s="4">
        <f t="shared" si="0"/>
        <v>16</v>
      </c>
      <c r="Q1" s="4">
        <f>1+P1</f>
        <v>17</v>
      </c>
      <c r="R1" s="4">
        <f t="shared" ref="R1:S1" si="1">1+Q1</f>
        <v>18</v>
      </c>
      <c r="S1" s="4">
        <f t="shared" si="1"/>
        <v>19</v>
      </c>
      <c r="T1" s="4">
        <f t="shared" si="0"/>
        <v>20</v>
      </c>
      <c r="U1" s="4">
        <f t="shared" si="0"/>
        <v>21</v>
      </c>
      <c r="V1" s="4">
        <f t="shared" si="0"/>
        <v>22</v>
      </c>
      <c r="W1" s="4">
        <f t="shared" ref="W1" si="2">1+V1</f>
        <v>23</v>
      </c>
      <c r="X1" s="4">
        <f t="shared" ref="X1" si="3">1+W1</f>
        <v>24</v>
      </c>
      <c r="Y1" s="4">
        <f t="shared" ref="Y1" si="4">1+X1</f>
        <v>25</v>
      </c>
      <c r="Z1" s="4">
        <f t="shared" ref="Z1:AA1" si="5">1+Y1</f>
        <v>26</v>
      </c>
      <c r="AA1" s="4">
        <f t="shared" si="5"/>
        <v>27</v>
      </c>
      <c r="AB1" s="4">
        <f>1+AA1</f>
        <v>28</v>
      </c>
      <c r="AC1" s="4">
        <f>1+AB1</f>
        <v>29</v>
      </c>
      <c r="AD1" s="4">
        <f>1+AC1</f>
        <v>30</v>
      </c>
    </row>
    <row r="2" spans="1:30" x14ac:dyDescent="0.25">
      <c r="F2" s="10"/>
      <c r="G2" s="45" t="s">
        <v>609</v>
      </c>
      <c r="H2" s="46">
        <v>2022</v>
      </c>
      <c r="I2" s="46">
        <v>2023</v>
      </c>
      <c r="J2" s="46">
        <v>2024</v>
      </c>
      <c r="K2" s="46">
        <v>2025</v>
      </c>
      <c r="L2" s="46">
        <v>2026</v>
      </c>
      <c r="M2" s="12"/>
      <c r="N2" s="12"/>
      <c r="O2" s="48"/>
      <c r="P2" s="50"/>
      <c r="Q2" s="61"/>
      <c r="R2" s="12"/>
      <c r="S2" s="153">
        <f>H2</f>
        <v>2022</v>
      </c>
      <c r="T2" s="153">
        <f t="shared" ref="T2:W3" si="6">I2</f>
        <v>2023</v>
      </c>
      <c r="U2" s="153">
        <f t="shared" si="6"/>
        <v>2024</v>
      </c>
      <c r="V2" s="153">
        <f t="shared" si="6"/>
        <v>2025</v>
      </c>
      <c r="W2" s="153">
        <f t="shared" si="6"/>
        <v>2026</v>
      </c>
      <c r="Y2" s="51"/>
    </row>
    <row r="3" spans="1:30" x14ac:dyDescent="0.25">
      <c r="F3" s="10"/>
      <c r="G3" s="45" t="s">
        <v>621</v>
      </c>
      <c r="H3" s="46" t="s">
        <v>618</v>
      </c>
      <c r="I3" s="46" t="s">
        <v>619</v>
      </c>
      <c r="J3" s="46" t="s">
        <v>966</v>
      </c>
      <c r="K3" s="46" t="s">
        <v>977</v>
      </c>
      <c r="L3" s="46" t="s">
        <v>987</v>
      </c>
      <c r="M3" s="12"/>
      <c r="N3" s="12"/>
      <c r="O3" s="48"/>
      <c r="P3" s="50"/>
      <c r="Q3" s="61"/>
      <c r="R3" s="12"/>
      <c r="S3" s="153" t="str">
        <f>H3</f>
        <v>2020-21</v>
      </c>
      <c r="T3" s="153" t="str">
        <f t="shared" si="6"/>
        <v>2021-22</v>
      </c>
      <c r="U3" s="153" t="str">
        <f t="shared" si="6"/>
        <v>2022-23</v>
      </c>
      <c r="V3" s="153" t="str">
        <f t="shared" si="6"/>
        <v>2023-24</v>
      </c>
      <c r="W3" s="153" t="str">
        <f t="shared" si="6"/>
        <v>2024-25</v>
      </c>
      <c r="Y3" s="51"/>
    </row>
    <row r="4" spans="1:30" x14ac:dyDescent="0.25">
      <c r="C4" s="13"/>
      <c r="F4" s="14"/>
      <c r="G4" s="45" t="s">
        <v>646</v>
      </c>
      <c r="H4" s="14">
        <v>0</v>
      </c>
      <c r="I4" s="15">
        <v>1.0199575399903958E-2</v>
      </c>
      <c r="J4" s="15">
        <v>1.3376230137235212E-2</v>
      </c>
      <c r="K4" s="15">
        <v>1.7237824797060406E-2</v>
      </c>
      <c r="L4" s="62">
        <v>1.7237824797060406E-2</v>
      </c>
      <c r="M4" s="15"/>
      <c r="N4" s="15"/>
      <c r="O4" s="15"/>
      <c r="P4" s="15"/>
      <c r="Q4" s="15"/>
      <c r="R4" s="15"/>
      <c r="Y4" s="15"/>
    </row>
    <row r="5" spans="1:30" ht="15.75" thickBot="1" x14ac:dyDescent="0.3">
      <c r="A5" s="58" t="s">
        <v>1160</v>
      </c>
      <c r="B5" s="16"/>
      <c r="H5" s="18" t="s">
        <v>978</v>
      </c>
      <c r="I5" s="18" t="s">
        <v>978</v>
      </c>
      <c r="J5" s="18" t="s">
        <v>978</v>
      </c>
      <c r="K5" s="18" t="s">
        <v>978</v>
      </c>
      <c r="L5" s="18" t="s">
        <v>978</v>
      </c>
      <c r="M5" s="204" t="s">
        <v>647</v>
      </c>
      <c r="N5" s="204"/>
      <c r="O5" s="204"/>
      <c r="P5" s="204"/>
      <c r="Q5" s="61"/>
      <c r="R5" s="53" t="s">
        <v>978</v>
      </c>
      <c r="S5" s="18" t="s">
        <v>978</v>
      </c>
      <c r="T5" s="18" t="s">
        <v>978</v>
      </c>
      <c r="U5" s="18" t="s">
        <v>978</v>
      </c>
      <c r="V5" s="18" t="s">
        <v>978</v>
      </c>
      <c r="W5" s="18" t="s">
        <v>978</v>
      </c>
      <c r="Y5" s="55" t="s">
        <v>1008</v>
      </c>
      <c r="Z5" s="59">
        <v>2022</v>
      </c>
      <c r="AA5" s="59">
        <v>2023</v>
      </c>
      <c r="AB5" s="59">
        <v>2024</v>
      </c>
    </row>
    <row r="6" spans="1:30" ht="30.75" thickBot="1" x14ac:dyDescent="0.3">
      <c r="A6" s="19" t="s">
        <v>595</v>
      </c>
      <c r="B6" s="20" t="s">
        <v>596</v>
      </c>
      <c r="C6" s="37" t="s">
        <v>982</v>
      </c>
      <c r="D6" s="21" t="s">
        <v>648</v>
      </c>
      <c r="E6" s="22" t="s">
        <v>649</v>
      </c>
      <c r="F6" s="23" t="s">
        <v>650</v>
      </c>
      <c r="G6" s="23" t="s">
        <v>651</v>
      </c>
      <c r="H6" s="47" t="s">
        <v>652</v>
      </c>
      <c r="I6" s="47" t="s">
        <v>967</v>
      </c>
      <c r="J6" s="47" t="s">
        <v>974</v>
      </c>
      <c r="K6" s="47" t="s">
        <v>983</v>
      </c>
      <c r="L6" s="47" t="s">
        <v>1104</v>
      </c>
      <c r="M6" s="24" t="s">
        <v>972</v>
      </c>
      <c r="N6" s="24" t="s">
        <v>968</v>
      </c>
      <c r="O6" s="24" t="s">
        <v>975</v>
      </c>
      <c r="P6" s="24" t="s">
        <v>984</v>
      </c>
      <c r="Q6" s="24" t="s">
        <v>1103</v>
      </c>
      <c r="R6" s="54" t="s">
        <v>1007</v>
      </c>
      <c r="S6" s="47" t="s">
        <v>652</v>
      </c>
      <c r="T6" s="47" t="s">
        <v>967</v>
      </c>
      <c r="U6" s="47" t="s">
        <v>974</v>
      </c>
      <c r="V6" s="47" t="s">
        <v>983</v>
      </c>
      <c r="W6" s="47" t="s">
        <v>1104</v>
      </c>
      <c r="Y6" s="56" t="s">
        <v>1007</v>
      </c>
      <c r="Z6" s="56" t="s">
        <v>1013</v>
      </c>
      <c r="AA6" s="56" t="s">
        <v>1105</v>
      </c>
      <c r="AB6" s="56" t="s">
        <v>1161</v>
      </c>
      <c r="AD6" s="162" t="s">
        <v>1183</v>
      </c>
    </row>
    <row r="7" spans="1:30" x14ac:dyDescent="0.25">
      <c r="A7" s="25" t="s">
        <v>636</v>
      </c>
      <c r="B7" s="25" t="s">
        <v>653</v>
      </c>
      <c r="C7" s="29">
        <f>SUM(C9:C317)</f>
        <v>1059337.580000001</v>
      </c>
      <c r="D7" s="27" t="s">
        <v>654</v>
      </c>
      <c r="E7" s="11">
        <f>COUNTIF(E9:E310,"Yes")</f>
        <v>44</v>
      </c>
      <c r="F7" s="26">
        <f>SUM(F9:F310)</f>
        <v>2712.0800000000004</v>
      </c>
      <c r="G7" s="28">
        <f>SUM(G9:G314)</f>
        <v>2712.0800000000004</v>
      </c>
      <c r="H7" s="29">
        <f>SUM(H9:H317)</f>
        <v>1059337.580000001</v>
      </c>
      <c r="I7" s="29">
        <f>SUM(I9:I317)</f>
        <v>1070118.657570438</v>
      </c>
      <c r="J7" s="29">
        <f>SUM(J9:J317)</f>
        <v>1084401.7087316972</v>
      </c>
      <c r="K7" s="29">
        <f>SUM(K9:K317)</f>
        <v>1103054.3541786068</v>
      </c>
      <c r="L7" s="29">
        <f>SUM(L9:L317)</f>
        <v>1122028.5306597324</v>
      </c>
      <c r="M7" s="29">
        <f>SUM(M9:M314)</f>
        <v>-1.1945999744966684E-13</v>
      </c>
      <c r="N7" s="29">
        <f>SUM(N9:N314)</f>
        <v>-1.1945999744966684E-13</v>
      </c>
      <c r="O7" s="29">
        <f>SUM(O9:O314)</f>
        <v>-1.1945999744966684E-13</v>
      </c>
      <c r="P7" s="29">
        <f>SUM(P9:P314)</f>
        <v>-1.1945999744966684E-13</v>
      </c>
      <c r="Q7" s="29">
        <f>SUM(Q9:Q314)</f>
        <v>-1.1945999744966684E-13</v>
      </c>
      <c r="R7" s="29">
        <f t="shared" ref="R7:W7" si="7">SUM(R9:R317)</f>
        <v>1100313.3600000001</v>
      </c>
      <c r="S7" s="29">
        <f t="shared" si="7"/>
        <v>1059337.5800000005</v>
      </c>
      <c r="T7" s="29">
        <f t="shared" si="7"/>
        <v>1070118.68</v>
      </c>
      <c r="U7" s="29">
        <f t="shared" si="7"/>
        <v>1084401.68</v>
      </c>
      <c r="V7" s="29">
        <f t="shared" si="7"/>
        <v>1103054.3900000006</v>
      </c>
      <c r="W7" s="29">
        <f t="shared" si="7"/>
        <v>1122028.5800000003</v>
      </c>
      <c r="Y7" s="29">
        <f>SUM(Y9:Y317)</f>
        <v>1100312.4299999995</v>
      </c>
      <c r="Z7" s="29">
        <f>SUM(Z9:Z317)</f>
        <v>1107733.9599999995</v>
      </c>
      <c r="AA7" s="29">
        <f>SUM(AA9:AA317)</f>
        <v>1108408.2499999995</v>
      </c>
      <c r="AB7" s="29">
        <f>SUM(AB9:AB317)</f>
        <v>1110009.9399999997</v>
      </c>
    </row>
    <row r="8" spans="1:30" ht="8.25" customHeight="1" x14ac:dyDescent="0.25">
      <c r="A8" s="25"/>
      <c r="B8" s="25"/>
      <c r="C8" s="26"/>
      <c r="D8" s="27"/>
      <c r="F8" s="26"/>
      <c r="G8" s="28"/>
      <c r="H8" s="29"/>
      <c r="I8" s="29"/>
      <c r="J8" s="29"/>
      <c r="K8" s="29"/>
      <c r="L8" s="29"/>
      <c r="M8" s="29"/>
      <c r="N8" s="29"/>
      <c r="O8" s="29"/>
      <c r="P8" s="29"/>
      <c r="Q8" s="29"/>
      <c r="R8" s="9"/>
      <c r="S8" s="29"/>
      <c r="T8" s="29"/>
      <c r="U8" s="29"/>
      <c r="V8" s="29"/>
      <c r="W8" s="29"/>
      <c r="Y8" s="9"/>
    </row>
    <row r="9" spans="1:30" x14ac:dyDescent="0.25">
      <c r="A9" s="38" t="s">
        <v>0</v>
      </c>
      <c r="B9" s="38" t="s">
        <v>655</v>
      </c>
      <c r="C9" s="34">
        <v>60.9</v>
      </c>
      <c r="D9" s="35" t="str">
        <f t="shared" ref="D9:D72" si="8">IF(C9&gt;100,"Yes","No")</f>
        <v>No</v>
      </c>
      <c r="E9" s="35" t="s">
        <v>656</v>
      </c>
      <c r="F9" s="13">
        <v>0</v>
      </c>
      <c r="G9" s="13">
        <v>0</v>
      </c>
      <c r="H9" s="49">
        <f t="shared" ref="H9:H72" si="9">(IF(D9="Yes",(C9*(1+SY202021Growth)),C9))</f>
        <v>60.9</v>
      </c>
      <c r="I9" s="49">
        <f t="shared" ref="I9:I72" si="10">(IF(D9="Yes",((C9*(1+SY202021Growth))*(1+SY202122Growth)),C9))</f>
        <v>60.9</v>
      </c>
      <c r="J9" s="49">
        <f t="shared" ref="J9:J72" si="11">(IF(D9="Yes",(((C9*(1+SY202021Growth))*(1+SY202122Growth))*(1+SY202223growth)),C9))</f>
        <v>60.9</v>
      </c>
      <c r="K9" s="49">
        <f>(IF($D9="Yes",(((($C9*(1+SY202021Growth))*(1+SY202122Growth))*(1+SY202223growth))*(1+SY202324growth)),$C9))</f>
        <v>60.9</v>
      </c>
      <c r="L9" s="49">
        <f t="shared" ref="L9:L72" si="12">(IF($D9="Yes",((((($C9*(1+SY202021Growth))*(1+SY202122Growth))*(1+SY202223growth))*(1+SY202324growth))*(1+SY202425Growth)),$C9))</f>
        <v>60.9</v>
      </c>
      <c r="M9" s="31">
        <f>-$F9+$G9</f>
        <v>0</v>
      </c>
      <c r="N9" s="31">
        <f>-$F9+$G9</f>
        <v>0</v>
      </c>
      <c r="O9" s="31">
        <f>-$F9+$G9</f>
        <v>0</v>
      </c>
      <c r="P9" s="31">
        <f>-$F9+$G9</f>
        <v>0</v>
      </c>
      <c r="Q9" s="31">
        <f>-$F9+$G9</f>
        <v>0</v>
      </c>
      <c r="R9" s="52">
        <f>Y9-M9</f>
        <v>56.48</v>
      </c>
      <c r="S9" s="49">
        <f>ROUND(SUM(H9,M9),2)</f>
        <v>60.9</v>
      </c>
      <c r="T9" s="49">
        <f>ROUND(SUM(I9,N9),2)</f>
        <v>60.9</v>
      </c>
      <c r="U9" s="49">
        <f>ROUND(SUM(J9,O9),2)</f>
        <v>60.9</v>
      </c>
      <c r="V9" s="49">
        <f>ROUND(SUM(K9,P9),2)</f>
        <v>60.9</v>
      </c>
      <c r="W9" s="49">
        <f>ROUND(SUM(L9,Q9),2)</f>
        <v>60.9</v>
      </c>
      <c r="X9" s="33"/>
      <c r="Y9" s="52">
        <v>56.48</v>
      </c>
      <c r="Z9" s="33">
        <f>MAX(S9,$R9)</f>
        <v>60.9</v>
      </c>
      <c r="AA9" s="33">
        <f>MAX(T9,$R9)</f>
        <v>60.9</v>
      </c>
      <c r="AB9" s="33">
        <f>MAX(U9,$R9)</f>
        <v>60.9</v>
      </c>
      <c r="AC9" s="33">
        <v>0</v>
      </c>
      <c r="AD9" s="33">
        <v>0</v>
      </c>
    </row>
    <row r="10" spans="1:30" x14ac:dyDescent="0.25">
      <c r="A10" s="38" t="s">
        <v>2</v>
      </c>
      <c r="B10" s="38" t="s">
        <v>657</v>
      </c>
      <c r="C10" s="34">
        <v>16.399999999999999</v>
      </c>
      <c r="D10" s="35" t="str">
        <f t="shared" si="8"/>
        <v>No</v>
      </c>
      <c r="E10" s="35" t="s">
        <v>658</v>
      </c>
      <c r="F10" s="13">
        <v>0</v>
      </c>
      <c r="G10" s="13">
        <v>0</v>
      </c>
      <c r="H10" s="49">
        <f t="shared" si="9"/>
        <v>16.399999999999999</v>
      </c>
      <c r="I10" s="49">
        <f t="shared" si="10"/>
        <v>16.399999999999999</v>
      </c>
      <c r="J10" s="49">
        <f t="shared" si="11"/>
        <v>16.399999999999999</v>
      </c>
      <c r="K10" s="49">
        <f t="shared" ref="K10:K72" si="13">(IF(D10="Yes",((((C10*(1+SY202021Growth))*(1+SY202122Growth))*(1+SY202223growth))*(1+SY202324growth)),C10))</f>
        <v>16.399999999999999</v>
      </c>
      <c r="L10" s="49">
        <f t="shared" si="12"/>
        <v>16.399999999999999</v>
      </c>
      <c r="M10" s="31">
        <f t="shared" ref="M10:Q25" si="14">-$F10+$G10</f>
        <v>0</v>
      </c>
      <c r="N10" s="31">
        <f t="shared" si="14"/>
        <v>0</v>
      </c>
      <c r="O10" s="31">
        <f t="shared" si="14"/>
        <v>0</v>
      </c>
      <c r="P10" s="31">
        <f t="shared" si="14"/>
        <v>0</v>
      </c>
      <c r="Q10" s="31">
        <f t="shared" si="14"/>
        <v>0</v>
      </c>
      <c r="R10" s="52">
        <f t="shared" ref="R10:R73" si="15">Y10-M10</f>
        <v>18.8</v>
      </c>
      <c r="S10" s="49">
        <f t="shared" ref="S10:S73" si="16">ROUND(SUM(H10,M10),2)</f>
        <v>16.399999999999999</v>
      </c>
      <c r="T10" s="49">
        <f t="shared" ref="T10:T73" si="17">ROUND(SUM(I10,N10),2)</f>
        <v>16.399999999999999</v>
      </c>
      <c r="U10" s="49">
        <f t="shared" ref="U10:U73" si="18">ROUND(SUM(J10,O10),2)</f>
        <v>16.399999999999999</v>
      </c>
      <c r="V10" s="49">
        <f t="shared" ref="V10:V73" si="19">ROUND(SUM(K10,P10),2)</f>
        <v>16.399999999999999</v>
      </c>
      <c r="W10" s="49">
        <f t="shared" ref="W10:W73" si="20">ROUND(SUM(L10,Q10),2)</f>
        <v>16.399999999999999</v>
      </c>
      <c r="X10" s="33"/>
      <c r="Y10" s="52">
        <v>18.8</v>
      </c>
      <c r="Z10" s="33">
        <f t="shared" ref="Z10:Z73" si="21">MAX(S10,$R10)</f>
        <v>18.8</v>
      </c>
      <c r="AA10" s="33">
        <f t="shared" ref="AA10:AB73" si="22">MAX(T10,$R10)</f>
        <v>18.8</v>
      </c>
      <c r="AB10" s="33">
        <f t="shared" si="22"/>
        <v>18.8</v>
      </c>
      <c r="AC10" s="33">
        <v>0</v>
      </c>
      <c r="AD10" s="33">
        <v>0</v>
      </c>
    </row>
    <row r="11" spans="1:30" x14ac:dyDescent="0.25">
      <c r="A11" s="38" t="s">
        <v>4</v>
      </c>
      <c r="B11" s="38" t="s">
        <v>659</v>
      </c>
      <c r="C11" s="34">
        <v>4506.2299999999996</v>
      </c>
      <c r="D11" s="35" t="str">
        <f t="shared" si="8"/>
        <v>Yes</v>
      </c>
      <c r="E11" s="35" t="s">
        <v>656</v>
      </c>
      <c r="F11" s="13">
        <v>0</v>
      </c>
      <c r="G11" s="13">
        <v>0</v>
      </c>
      <c r="H11" s="49">
        <f t="shared" si="9"/>
        <v>4506.2299999999996</v>
      </c>
      <c r="I11" s="49">
        <f t="shared" si="10"/>
        <v>4552.1916326543087</v>
      </c>
      <c r="J11" s="49">
        <f t="shared" si="11"/>
        <v>4613.0827955614886</v>
      </c>
      <c r="K11" s="49">
        <f t="shared" si="13"/>
        <v>4692.6023085657107</v>
      </c>
      <c r="L11" s="49">
        <f t="shared" si="12"/>
        <v>4773.4925650030473</v>
      </c>
      <c r="M11" s="31">
        <f t="shared" si="14"/>
        <v>0</v>
      </c>
      <c r="N11" s="31">
        <f t="shared" si="14"/>
        <v>0</v>
      </c>
      <c r="O11" s="31">
        <f t="shared" si="14"/>
        <v>0</v>
      </c>
      <c r="P11" s="31">
        <f t="shared" si="14"/>
        <v>0</v>
      </c>
      <c r="Q11" s="31">
        <f t="shared" si="14"/>
        <v>0</v>
      </c>
      <c r="R11" s="52">
        <f t="shared" si="15"/>
        <v>4520.51</v>
      </c>
      <c r="S11" s="49">
        <f t="shared" si="16"/>
        <v>4506.2299999999996</v>
      </c>
      <c r="T11" s="49">
        <f t="shared" si="17"/>
        <v>4552.1899999999996</v>
      </c>
      <c r="U11" s="49">
        <f t="shared" si="18"/>
        <v>4613.08</v>
      </c>
      <c r="V11" s="49">
        <f t="shared" si="19"/>
        <v>4692.6000000000004</v>
      </c>
      <c r="W11" s="49">
        <f t="shared" si="20"/>
        <v>4773.49</v>
      </c>
      <c r="X11" s="33"/>
      <c r="Y11" s="52">
        <v>4520.51</v>
      </c>
      <c r="Z11" s="33">
        <f t="shared" si="21"/>
        <v>4520.51</v>
      </c>
      <c r="AA11" s="33">
        <f t="shared" si="22"/>
        <v>4552.1899999999996</v>
      </c>
      <c r="AB11" s="33">
        <f t="shared" si="22"/>
        <v>4613.08</v>
      </c>
      <c r="AC11" s="33">
        <v>0</v>
      </c>
      <c r="AD11" s="33">
        <v>0</v>
      </c>
    </row>
    <row r="12" spans="1:30" x14ac:dyDescent="0.25">
      <c r="A12" s="38" t="s">
        <v>6</v>
      </c>
      <c r="B12" s="38" t="s">
        <v>660</v>
      </c>
      <c r="C12" s="34">
        <v>196.44</v>
      </c>
      <c r="D12" s="35" t="str">
        <f t="shared" si="8"/>
        <v>Yes</v>
      </c>
      <c r="E12" s="35" t="s">
        <v>656</v>
      </c>
      <c r="F12" s="13">
        <v>0</v>
      </c>
      <c r="G12" s="13">
        <v>0</v>
      </c>
      <c r="H12" s="49">
        <f t="shared" si="9"/>
        <v>196.44</v>
      </c>
      <c r="I12" s="49">
        <f t="shared" si="10"/>
        <v>198.44360459155715</v>
      </c>
      <c r="J12" s="49">
        <f t="shared" si="11"/>
        <v>201.09803191583629</v>
      </c>
      <c r="K12" s="49">
        <f t="shared" si="13"/>
        <v>204.56452455703513</v>
      </c>
      <c r="L12" s="49">
        <f t="shared" si="12"/>
        <v>208.09077199104325</v>
      </c>
      <c r="M12" s="31">
        <f t="shared" si="14"/>
        <v>0</v>
      </c>
      <c r="N12" s="31">
        <f t="shared" si="14"/>
        <v>0</v>
      </c>
      <c r="O12" s="31">
        <f t="shared" si="14"/>
        <v>0</v>
      </c>
      <c r="P12" s="31">
        <f t="shared" si="14"/>
        <v>0</v>
      </c>
      <c r="Q12" s="31">
        <f t="shared" si="14"/>
        <v>0</v>
      </c>
      <c r="R12" s="52">
        <f t="shared" si="15"/>
        <v>189.99</v>
      </c>
      <c r="S12" s="49">
        <f t="shared" si="16"/>
        <v>196.44</v>
      </c>
      <c r="T12" s="49">
        <f t="shared" si="17"/>
        <v>198.44</v>
      </c>
      <c r="U12" s="49">
        <f t="shared" si="18"/>
        <v>201.1</v>
      </c>
      <c r="V12" s="49">
        <f t="shared" si="19"/>
        <v>204.56</v>
      </c>
      <c r="W12" s="49">
        <f t="shared" si="20"/>
        <v>208.09</v>
      </c>
      <c r="X12" s="33"/>
      <c r="Y12" s="52">
        <v>189.99</v>
      </c>
      <c r="Z12" s="33">
        <f t="shared" si="21"/>
        <v>196.44</v>
      </c>
      <c r="AA12" s="33">
        <f t="shared" si="22"/>
        <v>198.44</v>
      </c>
      <c r="AB12" s="33">
        <f t="shared" si="22"/>
        <v>201.1</v>
      </c>
      <c r="AC12" s="33">
        <v>0</v>
      </c>
      <c r="AD12" s="33">
        <v>0</v>
      </c>
    </row>
    <row r="13" spans="1:30" x14ac:dyDescent="0.25">
      <c r="A13" s="38" t="s">
        <v>8</v>
      </c>
      <c r="B13" s="38" t="s">
        <v>661</v>
      </c>
      <c r="C13" s="34">
        <v>325.16000000000003</v>
      </c>
      <c r="D13" s="35" t="str">
        <f t="shared" si="8"/>
        <v>Yes</v>
      </c>
      <c r="E13" s="35" t="s">
        <v>656</v>
      </c>
      <c r="F13" s="13">
        <v>0</v>
      </c>
      <c r="G13" s="13">
        <v>0</v>
      </c>
      <c r="H13" s="49">
        <f t="shared" si="9"/>
        <v>325.16000000000003</v>
      </c>
      <c r="I13" s="49">
        <f t="shared" si="10"/>
        <v>328.47649393703284</v>
      </c>
      <c r="J13" s="49">
        <f t="shared" si="11"/>
        <v>332.87027111460668</v>
      </c>
      <c r="K13" s="49">
        <f t="shared" si="13"/>
        <v>338.60823052823025</v>
      </c>
      <c r="L13" s="49">
        <f t="shared" si="12"/>
        <v>344.44509988091852</v>
      </c>
      <c r="M13" s="31">
        <f t="shared" si="14"/>
        <v>0</v>
      </c>
      <c r="N13" s="31">
        <f t="shared" si="14"/>
        <v>0</v>
      </c>
      <c r="O13" s="31">
        <f t="shared" si="14"/>
        <v>0</v>
      </c>
      <c r="P13" s="31">
        <f t="shared" si="14"/>
        <v>0</v>
      </c>
      <c r="Q13" s="31">
        <f t="shared" si="14"/>
        <v>0</v>
      </c>
      <c r="R13" s="52">
        <f t="shared" si="15"/>
        <v>349</v>
      </c>
      <c r="S13" s="49">
        <f t="shared" si="16"/>
        <v>325.16000000000003</v>
      </c>
      <c r="T13" s="49">
        <f t="shared" si="17"/>
        <v>328.48</v>
      </c>
      <c r="U13" s="49">
        <f t="shared" si="18"/>
        <v>332.87</v>
      </c>
      <c r="V13" s="49">
        <f t="shared" si="19"/>
        <v>338.61</v>
      </c>
      <c r="W13" s="49">
        <f t="shared" si="20"/>
        <v>344.45</v>
      </c>
      <c r="X13" s="33"/>
      <c r="Y13" s="52">
        <v>349</v>
      </c>
      <c r="Z13" s="33">
        <f t="shared" si="21"/>
        <v>349</v>
      </c>
      <c r="AA13" s="33">
        <f t="shared" si="22"/>
        <v>349</v>
      </c>
      <c r="AB13" s="33">
        <f t="shared" si="22"/>
        <v>349</v>
      </c>
      <c r="AC13" s="33">
        <v>0</v>
      </c>
      <c r="AD13" s="33">
        <v>0</v>
      </c>
    </row>
    <row r="14" spans="1:30" x14ac:dyDescent="0.25">
      <c r="A14" s="38" t="s">
        <v>10</v>
      </c>
      <c r="B14" s="38" t="s">
        <v>662</v>
      </c>
      <c r="C14" s="34">
        <v>2463.77</v>
      </c>
      <c r="D14" s="35" t="str">
        <f t="shared" si="8"/>
        <v>Yes</v>
      </c>
      <c r="E14" s="35" t="s">
        <v>656</v>
      </c>
      <c r="F14" s="13">
        <v>0</v>
      </c>
      <c r="G14" s="13">
        <v>0</v>
      </c>
      <c r="H14" s="49">
        <f t="shared" si="9"/>
        <v>2463.77</v>
      </c>
      <c r="I14" s="49">
        <f t="shared" si="10"/>
        <v>2488.8994078830215</v>
      </c>
      <c r="J14" s="49">
        <f t="shared" si="11"/>
        <v>2522.1914991512931</v>
      </c>
      <c r="K14" s="49">
        <f t="shared" si="13"/>
        <v>2565.6685943182983</v>
      </c>
      <c r="L14" s="49">
        <f t="shared" si="12"/>
        <v>2609.8951400344772</v>
      </c>
      <c r="M14" s="31">
        <f t="shared" si="14"/>
        <v>0</v>
      </c>
      <c r="N14" s="31">
        <f t="shared" si="14"/>
        <v>0</v>
      </c>
      <c r="O14" s="31">
        <f t="shared" si="14"/>
        <v>0</v>
      </c>
      <c r="P14" s="31">
        <f t="shared" si="14"/>
        <v>0</v>
      </c>
      <c r="Q14" s="31">
        <f t="shared" si="14"/>
        <v>0</v>
      </c>
      <c r="R14" s="52">
        <f t="shared" si="15"/>
        <v>2587.13</v>
      </c>
      <c r="S14" s="49">
        <f t="shared" si="16"/>
        <v>2463.77</v>
      </c>
      <c r="T14" s="49">
        <f t="shared" si="17"/>
        <v>2488.9</v>
      </c>
      <c r="U14" s="49">
        <f t="shared" si="18"/>
        <v>2522.19</v>
      </c>
      <c r="V14" s="49">
        <f t="shared" si="19"/>
        <v>2565.67</v>
      </c>
      <c r="W14" s="49">
        <f t="shared" si="20"/>
        <v>2609.9</v>
      </c>
      <c r="X14" s="33"/>
      <c r="Y14" s="52">
        <v>2587.13</v>
      </c>
      <c r="Z14" s="33">
        <f t="shared" si="21"/>
        <v>2587.13</v>
      </c>
      <c r="AA14" s="33">
        <f t="shared" si="22"/>
        <v>2587.13</v>
      </c>
      <c r="AB14" s="33">
        <f t="shared" si="22"/>
        <v>2587.13</v>
      </c>
      <c r="AC14" s="33">
        <v>0</v>
      </c>
      <c r="AD14" s="33">
        <v>0</v>
      </c>
    </row>
    <row r="15" spans="1:30" x14ac:dyDescent="0.25">
      <c r="A15" s="38" t="s">
        <v>12</v>
      </c>
      <c r="B15" s="38" t="s">
        <v>663</v>
      </c>
      <c r="C15" s="34">
        <v>614.27</v>
      </c>
      <c r="D15" s="35" t="str">
        <f t="shared" si="8"/>
        <v>Yes</v>
      </c>
      <c r="E15" s="35" t="s">
        <v>656</v>
      </c>
      <c r="F15" s="13">
        <v>0</v>
      </c>
      <c r="G15" s="13">
        <v>0</v>
      </c>
      <c r="H15" s="49">
        <f t="shared" si="9"/>
        <v>614.27</v>
      </c>
      <c r="I15" s="49">
        <f t="shared" si="10"/>
        <v>620.53529318089898</v>
      </c>
      <c r="J15" s="49">
        <f t="shared" si="11"/>
        <v>628.83571607076328</v>
      </c>
      <c r="K15" s="49">
        <f t="shared" si="13"/>
        <v>639.6754759705251</v>
      </c>
      <c r="L15" s="49">
        <f t="shared" si="12"/>
        <v>650.70208975228127</v>
      </c>
      <c r="M15" s="31">
        <f t="shared" si="14"/>
        <v>0</v>
      </c>
      <c r="N15" s="31">
        <f t="shared" si="14"/>
        <v>0</v>
      </c>
      <c r="O15" s="31">
        <f t="shared" si="14"/>
        <v>0</v>
      </c>
      <c r="P15" s="31">
        <f t="shared" si="14"/>
        <v>0</v>
      </c>
      <c r="Q15" s="31">
        <f t="shared" si="14"/>
        <v>0</v>
      </c>
      <c r="R15" s="52">
        <f t="shared" si="15"/>
        <v>615.19000000000005</v>
      </c>
      <c r="S15" s="49">
        <f t="shared" si="16"/>
        <v>614.27</v>
      </c>
      <c r="T15" s="49">
        <f t="shared" si="17"/>
        <v>620.54</v>
      </c>
      <c r="U15" s="49">
        <f t="shared" si="18"/>
        <v>628.84</v>
      </c>
      <c r="V15" s="49">
        <f t="shared" si="19"/>
        <v>639.67999999999995</v>
      </c>
      <c r="W15" s="49">
        <f t="shared" si="20"/>
        <v>650.70000000000005</v>
      </c>
      <c r="X15" s="33"/>
      <c r="Y15" s="52">
        <v>615.19000000000005</v>
      </c>
      <c r="Z15" s="33">
        <f t="shared" si="21"/>
        <v>615.19000000000005</v>
      </c>
      <c r="AA15" s="33">
        <f t="shared" si="22"/>
        <v>620.54</v>
      </c>
      <c r="AB15" s="33">
        <f t="shared" si="22"/>
        <v>628.84</v>
      </c>
      <c r="AC15" s="33">
        <v>0</v>
      </c>
      <c r="AD15" s="33">
        <v>0</v>
      </c>
    </row>
    <row r="16" spans="1:30" x14ac:dyDescent="0.25">
      <c r="A16" s="38" t="s">
        <v>14</v>
      </c>
      <c r="B16" s="38" t="s">
        <v>664</v>
      </c>
      <c r="C16" s="34">
        <v>18211.55</v>
      </c>
      <c r="D16" s="35" t="str">
        <f t="shared" si="8"/>
        <v>Yes</v>
      </c>
      <c r="E16" s="35" t="s">
        <v>656</v>
      </c>
      <c r="F16" s="13">
        <v>0</v>
      </c>
      <c r="G16" s="13">
        <v>0</v>
      </c>
      <c r="H16" s="49">
        <f t="shared" si="9"/>
        <v>18211.55</v>
      </c>
      <c r="I16" s="49">
        <f t="shared" si="10"/>
        <v>18397.300077374122</v>
      </c>
      <c r="J16" s="49">
        <f t="shared" si="11"/>
        <v>18643.386597112851</v>
      </c>
      <c r="K16" s="49">
        <f t="shared" si="13"/>
        <v>18964.758028897744</v>
      </c>
      <c r="L16" s="49">
        <f t="shared" si="12"/>
        <v>19291.669205118527</v>
      </c>
      <c r="M16" s="31">
        <f t="shared" si="14"/>
        <v>0</v>
      </c>
      <c r="N16" s="31">
        <f t="shared" si="14"/>
        <v>0</v>
      </c>
      <c r="O16" s="31">
        <f t="shared" si="14"/>
        <v>0</v>
      </c>
      <c r="P16" s="31">
        <f t="shared" si="14"/>
        <v>0</v>
      </c>
      <c r="Q16" s="31">
        <f t="shared" si="14"/>
        <v>0</v>
      </c>
      <c r="R16" s="52">
        <f t="shared" si="15"/>
        <v>18810.18</v>
      </c>
      <c r="S16" s="49">
        <f t="shared" si="16"/>
        <v>18211.55</v>
      </c>
      <c r="T16" s="49">
        <f t="shared" si="17"/>
        <v>18397.3</v>
      </c>
      <c r="U16" s="49">
        <f t="shared" si="18"/>
        <v>18643.39</v>
      </c>
      <c r="V16" s="49">
        <f t="shared" si="19"/>
        <v>18964.759999999998</v>
      </c>
      <c r="W16" s="49">
        <f t="shared" si="20"/>
        <v>19291.669999999998</v>
      </c>
      <c r="X16" s="33"/>
      <c r="Y16" s="52">
        <v>18810.18</v>
      </c>
      <c r="Z16" s="33">
        <f t="shared" si="21"/>
        <v>18810.18</v>
      </c>
      <c r="AA16" s="33">
        <f t="shared" si="22"/>
        <v>18810.18</v>
      </c>
      <c r="AB16" s="33">
        <f t="shared" si="22"/>
        <v>18810.18</v>
      </c>
      <c r="AC16" s="33">
        <v>0</v>
      </c>
      <c r="AD16" s="33">
        <v>0</v>
      </c>
    </row>
    <row r="17" spans="1:30" x14ac:dyDescent="0.25">
      <c r="A17" s="38" t="s">
        <v>16</v>
      </c>
      <c r="B17" s="38" t="s">
        <v>665</v>
      </c>
      <c r="C17" s="34">
        <v>137.69999999999999</v>
      </c>
      <c r="D17" s="35" t="str">
        <f t="shared" si="8"/>
        <v>Yes</v>
      </c>
      <c r="E17" s="35" t="s">
        <v>658</v>
      </c>
      <c r="F17" s="13">
        <v>0</v>
      </c>
      <c r="G17" s="13">
        <v>18</v>
      </c>
      <c r="H17" s="49">
        <f t="shared" si="9"/>
        <v>137.69999999999999</v>
      </c>
      <c r="I17" s="49">
        <f t="shared" si="10"/>
        <v>139.10448153256678</v>
      </c>
      <c r="J17" s="49">
        <f t="shared" si="11"/>
        <v>140.96517509066717</v>
      </c>
      <c r="K17" s="49">
        <f t="shared" si="13"/>
        <v>143.39510808136703</v>
      </c>
      <c r="L17" s="49">
        <f t="shared" si="12"/>
        <v>145.86692783122916</v>
      </c>
      <c r="M17" s="31">
        <f t="shared" si="14"/>
        <v>18</v>
      </c>
      <c r="N17" s="31">
        <f t="shared" si="14"/>
        <v>18</v>
      </c>
      <c r="O17" s="31">
        <f t="shared" si="14"/>
        <v>18</v>
      </c>
      <c r="P17" s="31">
        <f t="shared" si="14"/>
        <v>18</v>
      </c>
      <c r="Q17" s="31">
        <f t="shared" si="14"/>
        <v>18</v>
      </c>
      <c r="R17" s="52">
        <f t="shared" si="15"/>
        <v>122.72999999999999</v>
      </c>
      <c r="S17" s="49">
        <f t="shared" si="16"/>
        <v>155.69999999999999</v>
      </c>
      <c r="T17" s="49">
        <f t="shared" si="17"/>
        <v>157.1</v>
      </c>
      <c r="U17" s="49">
        <f t="shared" si="18"/>
        <v>158.97</v>
      </c>
      <c r="V17" s="49">
        <f t="shared" si="19"/>
        <v>161.4</v>
      </c>
      <c r="W17" s="49">
        <f t="shared" si="20"/>
        <v>163.87</v>
      </c>
      <c r="X17" s="33"/>
      <c r="Y17" s="52">
        <v>140.72999999999999</v>
      </c>
      <c r="Z17" s="33">
        <f t="shared" si="21"/>
        <v>155.69999999999999</v>
      </c>
      <c r="AA17" s="33">
        <f t="shared" si="22"/>
        <v>157.1</v>
      </c>
      <c r="AB17" s="33">
        <f t="shared" si="22"/>
        <v>158.97</v>
      </c>
      <c r="AC17" s="33">
        <v>0</v>
      </c>
      <c r="AD17" s="33">
        <v>21</v>
      </c>
    </row>
    <row r="18" spans="1:30" x14ac:dyDescent="0.25">
      <c r="A18" s="38" t="s">
        <v>18</v>
      </c>
      <c r="B18" s="38" t="s">
        <v>666</v>
      </c>
      <c r="C18" s="34">
        <v>1351.11</v>
      </c>
      <c r="D18" s="35" t="str">
        <f t="shared" si="8"/>
        <v>Yes</v>
      </c>
      <c r="E18" s="35" t="s">
        <v>656</v>
      </c>
      <c r="F18" s="13">
        <v>0</v>
      </c>
      <c r="G18" s="13">
        <v>0</v>
      </c>
      <c r="H18" s="49">
        <f t="shared" si="9"/>
        <v>1351.11</v>
      </c>
      <c r="I18" s="49">
        <f t="shared" si="10"/>
        <v>1364.8907483185642</v>
      </c>
      <c r="J18" s="49">
        <f t="shared" si="11"/>
        <v>1383.1478410802563</v>
      </c>
      <c r="K18" s="49">
        <f t="shared" si="13"/>
        <v>1406.99030123323</v>
      </c>
      <c r="L18" s="49">
        <f t="shared" si="12"/>
        <v>1431.2437535370516</v>
      </c>
      <c r="M18" s="31">
        <f t="shared" si="14"/>
        <v>0</v>
      </c>
      <c r="N18" s="31">
        <f t="shared" si="14"/>
        <v>0</v>
      </c>
      <c r="O18" s="31">
        <f t="shared" si="14"/>
        <v>0</v>
      </c>
      <c r="P18" s="31">
        <f t="shared" si="14"/>
        <v>0</v>
      </c>
      <c r="Q18" s="31">
        <f t="shared" si="14"/>
        <v>0</v>
      </c>
      <c r="R18" s="52">
        <f t="shared" si="15"/>
        <v>1362.91</v>
      </c>
      <c r="S18" s="49">
        <f t="shared" si="16"/>
        <v>1351.11</v>
      </c>
      <c r="T18" s="49">
        <f t="shared" si="17"/>
        <v>1364.89</v>
      </c>
      <c r="U18" s="49">
        <f t="shared" si="18"/>
        <v>1383.15</v>
      </c>
      <c r="V18" s="49">
        <f t="shared" si="19"/>
        <v>1406.99</v>
      </c>
      <c r="W18" s="49">
        <f t="shared" si="20"/>
        <v>1431.24</v>
      </c>
      <c r="X18" s="33"/>
      <c r="Y18" s="52">
        <v>1362.91</v>
      </c>
      <c r="Z18" s="33">
        <f t="shared" si="21"/>
        <v>1362.91</v>
      </c>
      <c r="AA18" s="33">
        <f t="shared" si="22"/>
        <v>1364.89</v>
      </c>
      <c r="AB18" s="33">
        <f t="shared" si="22"/>
        <v>1383.15</v>
      </c>
      <c r="AC18" s="33">
        <v>0</v>
      </c>
      <c r="AD18" s="33">
        <v>0</v>
      </c>
    </row>
    <row r="19" spans="1:30" x14ac:dyDescent="0.25">
      <c r="A19" s="38" t="s">
        <v>20</v>
      </c>
      <c r="B19" s="38" t="s">
        <v>667</v>
      </c>
      <c r="C19" s="34">
        <v>868.69</v>
      </c>
      <c r="D19" s="35" t="str">
        <f t="shared" si="8"/>
        <v>Yes</v>
      </c>
      <c r="E19" s="35" t="s">
        <v>656</v>
      </c>
      <c r="F19" s="13">
        <v>0</v>
      </c>
      <c r="G19" s="13">
        <v>0</v>
      </c>
      <c r="H19" s="49">
        <f t="shared" si="9"/>
        <v>868.69</v>
      </c>
      <c r="I19" s="49">
        <f t="shared" si="10"/>
        <v>877.55026915414271</v>
      </c>
      <c r="J19" s="49">
        <f t="shared" si="11"/>
        <v>889.28858351134113</v>
      </c>
      <c r="K19" s="49">
        <f t="shared" si="13"/>
        <v>904.61798430793567</v>
      </c>
      <c r="L19" s="49">
        <f t="shared" si="12"/>
        <v>920.21163062970572</v>
      </c>
      <c r="M19" s="31">
        <f t="shared" si="14"/>
        <v>0</v>
      </c>
      <c r="N19" s="31">
        <f t="shared" si="14"/>
        <v>0</v>
      </c>
      <c r="O19" s="31">
        <f t="shared" si="14"/>
        <v>0</v>
      </c>
      <c r="P19" s="31">
        <f t="shared" si="14"/>
        <v>0</v>
      </c>
      <c r="Q19" s="31">
        <f t="shared" si="14"/>
        <v>0</v>
      </c>
      <c r="R19" s="52">
        <f t="shared" si="15"/>
        <v>857.87</v>
      </c>
      <c r="S19" s="49">
        <f t="shared" si="16"/>
        <v>868.69</v>
      </c>
      <c r="T19" s="49">
        <f t="shared" si="17"/>
        <v>877.55</v>
      </c>
      <c r="U19" s="49">
        <f t="shared" si="18"/>
        <v>889.29</v>
      </c>
      <c r="V19" s="49">
        <f t="shared" si="19"/>
        <v>904.62</v>
      </c>
      <c r="W19" s="49">
        <f t="shared" si="20"/>
        <v>920.21</v>
      </c>
      <c r="X19" s="33"/>
      <c r="Y19" s="52">
        <v>857.87</v>
      </c>
      <c r="Z19" s="33">
        <f t="shared" si="21"/>
        <v>868.69</v>
      </c>
      <c r="AA19" s="33">
        <f t="shared" si="22"/>
        <v>877.55</v>
      </c>
      <c r="AB19" s="33">
        <f t="shared" si="22"/>
        <v>889.29</v>
      </c>
      <c r="AC19" s="33">
        <v>0</v>
      </c>
      <c r="AD19" s="33">
        <v>0</v>
      </c>
    </row>
    <row r="20" spans="1:30" x14ac:dyDescent="0.25">
      <c r="A20" s="38" t="s">
        <v>22</v>
      </c>
      <c r="B20" s="38" t="s">
        <v>668</v>
      </c>
      <c r="C20" s="34">
        <v>2503.44</v>
      </c>
      <c r="D20" s="35" t="str">
        <f t="shared" si="8"/>
        <v>Yes</v>
      </c>
      <c r="E20" s="35" t="s">
        <v>656</v>
      </c>
      <c r="F20" s="13">
        <v>18</v>
      </c>
      <c r="G20" s="13">
        <v>0</v>
      </c>
      <c r="H20" s="49">
        <f t="shared" si="9"/>
        <v>2503.44</v>
      </c>
      <c r="I20" s="49">
        <f t="shared" si="10"/>
        <v>2528.9740250391355</v>
      </c>
      <c r="J20" s="49">
        <f t="shared" si="11"/>
        <v>2562.8021636091489</v>
      </c>
      <c r="K20" s="49">
        <f t="shared" si="13"/>
        <v>2606.9792982949707</v>
      </c>
      <c r="L20" s="49">
        <f t="shared" si="12"/>
        <v>2651.917950688543</v>
      </c>
      <c r="M20" s="31">
        <f t="shared" si="14"/>
        <v>-18</v>
      </c>
      <c r="N20" s="31">
        <f t="shared" si="14"/>
        <v>-18</v>
      </c>
      <c r="O20" s="31">
        <f t="shared" si="14"/>
        <v>-18</v>
      </c>
      <c r="P20" s="31">
        <f t="shared" si="14"/>
        <v>-18</v>
      </c>
      <c r="Q20" s="31">
        <f t="shared" si="14"/>
        <v>-18</v>
      </c>
      <c r="R20" s="52">
        <f t="shared" si="15"/>
        <v>2614.02</v>
      </c>
      <c r="S20" s="49">
        <f t="shared" si="16"/>
        <v>2485.44</v>
      </c>
      <c r="T20" s="49">
        <f t="shared" si="17"/>
        <v>2510.9699999999998</v>
      </c>
      <c r="U20" s="49">
        <f t="shared" si="18"/>
        <v>2544.8000000000002</v>
      </c>
      <c r="V20" s="49">
        <f t="shared" si="19"/>
        <v>2588.98</v>
      </c>
      <c r="W20" s="49">
        <f t="shared" si="20"/>
        <v>2633.92</v>
      </c>
      <c r="X20" s="33"/>
      <c r="Y20" s="52">
        <v>2596.02</v>
      </c>
      <c r="Z20" s="33">
        <f t="shared" si="21"/>
        <v>2614.02</v>
      </c>
      <c r="AA20" s="33">
        <f t="shared" si="22"/>
        <v>2614.02</v>
      </c>
      <c r="AB20" s="33">
        <f t="shared" si="22"/>
        <v>2614.02</v>
      </c>
      <c r="AC20" s="33">
        <v>0</v>
      </c>
      <c r="AD20" s="33">
        <v>-21</v>
      </c>
    </row>
    <row r="21" spans="1:30" x14ac:dyDescent="0.25">
      <c r="A21" s="38" t="s">
        <v>24</v>
      </c>
      <c r="B21" s="38" t="s">
        <v>669</v>
      </c>
      <c r="C21" s="34">
        <v>13126.55</v>
      </c>
      <c r="D21" s="35" t="str">
        <f t="shared" si="8"/>
        <v>Yes</v>
      </c>
      <c r="E21" s="35" t="s">
        <v>656</v>
      </c>
      <c r="F21" s="13">
        <v>0</v>
      </c>
      <c r="G21" s="13">
        <v>0</v>
      </c>
      <c r="H21" s="49">
        <f t="shared" si="9"/>
        <v>13126.55</v>
      </c>
      <c r="I21" s="49">
        <f t="shared" si="10"/>
        <v>13260.43523646561</v>
      </c>
      <c r="J21" s="49">
        <f t="shared" si="11"/>
        <v>13437.809869908475</v>
      </c>
      <c r="K21" s="49">
        <f t="shared" si="13"/>
        <v>13669.448482102165</v>
      </c>
      <c r="L21" s="49">
        <f t="shared" si="12"/>
        <v>13905.080040109086</v>
      </c>
      <c r="M21" s="31">
        <f t="shared" si="14"/>
        <v>0</v>
      </c>
      <c r="N21" s="31">
        <f t="shared" si="14"/>
        <v>0</v>
      </c>
      <c r="O21" s="31">
        <f t="shared" si="14"/>
        <v>0</v>
      </c>
      <c r="P21" s="31">
        <f t="shared" si="14"/>
        <v>0</v>
      </c>
      <c r="Q21" s="31">
        <f t="shared" si="14"/>
        <v>0</v>
      </c>
      <c r="R21" s="52">
        <f t="shared" si="15"/>
        <v>13669.59</v>
      </c>
      <c r="S21" s="49">
        <f t="shared" si="16"/>
        <v>13126.55</v>
      </c>
      <c r="T21" s="49">
        <f t="shared" si="17"/>
        <v>13260.44</v>
      </c>
      <c r="U21" s="49">
        <f t="shared" si="18"/>
        <v>13437.81</v>
      </c>
      <c r="V21" s="49">
        <f t="shared" si="19"/>
        <v>13669.45</v>
      </c>
      <c r="W21" s="49">
        <f t="shared" si="20"/>
        <v>13905.08</v>
      </c>
      <c r="X21" s="33"/>
      <c r="Y21" s="52">
        <v>13669.59</v>
      </c>
      <c r="Z21" s="33">
        <f t="shared" si="21"/>
        <v>13669.59</v>
      </c>
      <c r="AA21" s="33">
        <f t="shared" si="22"/>
        <v>13669.59</v>
      </c>
      <c r="AB21" s="33">
        <f t="shared" si="22"/>
        <v>13669.59</v>
      </c>
      <c r="AC21" s="33">
        <v>0</v>
      </c>
      <c r="AD21" s="33">
        <v>0</v>
      </c>
    </row>
    <row r="22" spans="1:30" x14ac:dyDescent="0.25">
      <c r="A22" s="38" t="s">
        <v>26</v>
      </c>
      <c r="B22" s="38" t="s">
        <v>670</v>
      </c>
      <c r="C22" s="34">
        <v>612.79</v>
      </c>
      <c r="D22" s="35" t="str">
        <f t="shared" si="8"/>
        <v>Yes</v>
      </c>
      <c r="E22" s="35" t="s">
        <v>656</v>
      </c>
      <c r="F22" s="13">
        <v>0</v>
      </c>
      <c r="G22" s="13">
        <v>0</v>
      </c>
      <c r="H22" s="49">
        <f t="shared" si="9"/>
        <v>612.79</v>
      </c>
      <c r="I22" s="49">
        <f t="shared" si="10"/>
        <v>619.04019780930719</v>
      </c>
      <c r="J22" s="49">
        <f t="shared" si="11"/>
        <v>627.32062195940398</v>
      </c>
      <c r="K22" s="49">
        <f t="shared" si="13"/>
        <v>638.13426493232316</v>
      </c>
      <c r="L22" s="49">
        <f t="shared" si="12"/>
        <v>649.13431158822743</v>
      </c>
      <c r="M22" s="31">
        <f t="shared" si="14"/>
        <v>0</v>
      </c>
      <c r="N22" s="31">
        <f t="shared" si="14"/>
        <v>0</v>
      </c>
      <c r="O22" s="31">
        <f t="shared" si="14"/>
        <v>0</v>
      </c>
      <c r="P22" s="31">
        <f t="shared" si="14"/>
        <v>0</v>
      </c>
      <c r="Q22" s="31">
        <f t="shared" si="14"/>
        <v>0</v>
      </c>
      <c r="R22" s="52">
        <f t="shared" si="15"/>
        <v>626.65</v>
      </c>
      <c r="S22" s="49">
        <f t="shared" si="16"/>
        <v>612.79</v>
      </c>
      <c r="T22" s="49">
        <f t="shared" si="17"/>
        <v>619.04</v>
      </c>
      <c r="U22" s="49">
        <f t="shared" si="18"/>
        <v>627.32000000000005</v>
      </c>
      <c r="V22" s="49">
        <f t="shared" si="19"/>
        <v>638.13</v>
      </c>
      <c r="W22" s="49">
        <f t="shared" si="20"/>
        <v>649.13</v>
      </c>
      <c r="X22" s="33"/>
      <c r="Y22" s="52">
        <v>626.65</v>
      </c>
      <c r="Z22" s="33">
        <f t="shared" si="21"/>
        <v>626.65</v>
      </c>
      <c r="AA22" s="33">
        <f t="shared" si="22"/>
        <v>626.65</v>
      </c>
      <c r="AB22" s="33">
        <f t="shared" si="22"/>
        <v>627.32000000000005</v>
      </c>
      <c r="AC22" s="33">
        <v>0</v>
      </c>
      <c r="AD22" s="33">
        <v>0</v>
      </c>
    </row>
    <row r="23" spans="1:30" x14ac:dyDescent="0.25">
      <c r="A23" s="38" t="s">
        <v>28</v>
      </c>
      <c r="B23" s="38" t="s">
        <v>671</v>
      </c>
      <c r="C23" s="34">
        <v>8</v>
      </c>
      <c r="D23" s="35" t="str">
        <f t="shared" si="8"/>
        <v>No</v>
      </c>
      <c r="E23" s="35" t="s">
        <v>658</v>
      </c>
      <c r="F23" s="13">
        <v>0</v>
      </c>
      <c r="G23" s="13">
        <v>0</v>
      </c>
      <c r="H23" s="49">
        <f t="shared" si="9"/>
        <v>8</v>
      </c>
      <c r="I23" s="49">
        <f t="shared" si="10"/>
        <v>8</v>
      </c>
      <c r="J23" s="49">
        <f t="shared" si="11"/>
        <v>8</v>
      </c>
      <c r="K23" s="49">
        <f t="shared" si="13"/>
        <v>8</v>
      </c>
      <c r="L23" s="49">
        <f t="shared" si="12"/>
        <v>8</v>
      </c>
      <c r="M23" s="31">
        <f t="shared" si="14"/>
        <v>0</v>
      </c>
      <c r="N23" s="31">
        <f t="shared" si="14"/>
        <v>0</v>
      </c>
      <c r="O23" s="31">
        <f t="shared" si="14"/>
        <v>0</v>
      </c>
      <c r="P23" s="31">
        <f t="shared" si="14"/>
        <v>0</v>
      </c>
      <c r="Q23" s="31">
        <f t="shared" si="14"/>
        <v>0</v>
      </c>
      <c r="R23" s="52">
        <f t="shared" si="15"/>
        <v>9.6999999999999993</v>
      </c>
      <c r="S23" s="49">
        <f t="shared" si="16"/>
        <v>8</v>
      </c>
      <c r="T23" s="49">
        <f t="shared" si="17"/>
        <v>8</v>
      </c>
      <c r="U23" s="49">
        <f t="shared" si="18"/>
        <v>8</v>
      </c>
      <c r="V23" s="49">
        <f t="shared" si="19"/>
        <v>8</v>
      </c>
      <c r="W23" s="49">
        <f t="shared" si="20"/>
        <v>8</v>
      </c>
      <c r="X23" s="33"/>
      <c r="Y23" s="52">
        <v>9.6999999999999993</v>
      </c>
      <c r="Z23" s="33">
        <f t="shared" si="21"/>
        <v>9.6999999999999993</v>
      </c>
      <c r="AA23" s="33">
        <f t="shared" si="22"/>
        <v>9.6999999999999993</v>
      </c>
      <c r="AB23" s="33">
        <f t="shared" si="22"/>
        <v>9.6999999999999993</v>
      </c>
      <c r="AC23" s="33">
        <v>0</v>
      </c>
      <c r="AD23" s="33">
        <v>0</v>
      </c>
    </row>
    <row r="24" spans="1:30" x14ac:dyDescent="0.25">
      <c r="A24" s="38" t="s">
        <v>30</v>
      </c>
      <c r="B24" s="38" t="s">
        <v>672</v>
      </c>
      <c r="C24" s="34">
        <v>303.33</v>
      </c>
      <c r="D24" s="35" t="str">
        <f t="shared" si="8"/>
        <v>Yes</v>
      </c>
      <c r="E24" s="35" t="s">
        <v>656</v>
      </c>
      <c r="F24" s="13">
        <v>0</v>
      </c>
      <c r="G24" s="13">
        <v>0</v>
      </c>
      <c r="H24" s="49">
        <f t="shared" si="9"/>
        <v>303.33</v>
      </c>
      <c r="I24" s="49">
        <f t="shared" si="10"/>
        <v>306.42383720605289</v>
      </c>
      <c r="J24" s="49">
        <f t="shared" si="11"/>
        <v>310.5226329720557</v>
      </c>
      <c r="K24" s="49">
        <f t="shared" si="13"/>
        <v>315.87536771474987</v>
      </c>
      <c r="L24" s="49">
        <f t="shared" si="12"/>
        <v>321.32037196112373</v>
      </c>
      <c r="M24" s="31">
        <f t="shared" si="14"/>
        <v>0</v>
      </c>
      <c r="N24" s="31">
        <f t="shared" si="14"/>
        <v>0</v>
      </c>
      <c r="O24" s="31">
        <f t="shared" si="14"/>
        <v>0</v>
      </c>
      <c r="P24" s="31">
        <f t="shared" si="14"/>
        <v>0</v>
      </c>
      <c r="Q24" s="31">
        <f t="shared" si="14"/>
        <v>0</v>
      </c>
      <c r="R24" s="52">
        <f t="shared" si="15"/>
        <v>306.45999999999998</v>
      </c>
      <c r="S24" s="49">
        <f t="shared" si="16"/>
        <v>303.33</v>
      </c>
      <c r="T24" s="49">
        <f t="shared" si="17"/>
        <v>306.42</v>
      </c>
      <c r="U24" s="49">
        <f t="shared" si="18"/>
        <v>310.52</v>
      </c>
      <c r="V24" s="49">
        <f t="shared" si="19"/>
        <v>315.88</v>
      </c>
      <c r="W24" s="49">
        <f t="shared" si="20"/>
        <v>321.32</v>
      </c>
      <c r="X24" s="33"/>
      <c r="Y24" s="52">
        <v>306.45999999999998</v>
      </c>
      <c r="Z24" s="33">
        <f t="shared" si="21"/>
        <v>306.45999999999998</v>
      </c>
      <c r="AA24" s="33">
        <f t="shared" si="22"/>
        <v>306.45999999999998</v>
      </c>
      <c r="AB24" s="33">
        <f t="shared" si="22"/>
        <v>310.52</v>
      </c>
      <c r="AC24" s="33">
        <v>0</v>
      </c>
      <c r="AD24" s="33">
        <v>0</v>
      </c>
    </row>
    <row r="25" spans="1:30" x14ac:dyDescent="0.25">
      <c r="A25" s="38" t="s">
        <v>32</v>
      </c>
      <c r="B25" s="38" t="s">
        <v>673</v>
      </c>
      <c r="C25" s="34">
        <v>1277.43</v>
      </c>
      <c r="D25" s="35" t="str">
        <f t="shared" si="8"/>
        <v>Yes</v>
      </c>
      <c r="E25" s="35" t="s">
        <v>656</v>
      </c>
      <c r="F25" s="13">
        <v>30.41</v>
      </c>
      <c r="G25" s="13">
        <v>0</v>
      </c>
      <c r="H25" s="49">
        <f t="shared" si="9"/>
        <v>1277.43</v>
      </c>
      <c r="I25" s="49">
        <f t="shared" si="10"/>
        <v>1290.4592436030994</v>
      </c>
      <c r="J25" s="49">
        <f t="shared" si="11"/>
        <v>1307.7207234282569</v>
      </c>
      <c r="K25" s="49">
        <f t="shared" si="13"/>
        <v>1330.2629841421981</v>
      </c>
      <c r="L25" s="49">
        <f t="shared" si="12"/>
        <v>1353.1938243968559</v>
      </c>
      <c r="M25" s="31">
        <f t="shared" ref="M25:O73" si="23">-$F25+$G25</f>
        <v>-30.41</v>
      </c>
      <c r="N25" s="31">
        <f t="shared" si="23"/>
        <v>-30.41</v>
      </c>
      <c r="O25" s="31">
        <f t="shared" si="23"/>
        <v>-30.41</v>
      </c>
      <c r="P25" s="31">
        <f t="shared" si="14"/>
        <v>-30.41</v>
      </c>
      <c r="Q25" s="31">
        <f t="shared" si="14"/>
        <v>-30.41</v>
      </c>
      <c r="R25" s="52">
        <f t="shared" si="15"/>
        <v>1369.3600000000001</v>
      </c>
      <c r="S25" s="49">
        <f t="shared" si="16"/>
        <v>1247.02</v>
      </c>
      <c r="T25" s="49">
        <f t="shared" si="17"/>
        <v>1260.05</v>
      </c>
      <c r="U25" s="49">
        <f t="shared" si="18"/>
        <v>1277.31</v>
      </c>
      <c r="V25" s="49">
        <f t="shared" si="19"/>
        <v>1299.8499999999999</v>
      </c>
      <c r="W25" s="49">
        <f t="shared" si="20"/>
        <v>1322.78</v>
      </c>
      <c r="X25" s="33"/>
      <c r="Y25" s="52">
        <v>1338.95</v>
      </c>
      <c r="Z25" s="33">
        <f t="shared" si="21"/>
        <v>1369.3600000000001</v>
      </c>
      <c r="AA25" s="33">
        <f t="shared" si="22"/>
        <v>1369.3600000000001</v>
      </c>
      <c r="AB25" s="33">
        <f t="shared" si="22"/>
        <v>1369.3600000000001</v>
      </c>
      <c r="AC25" s="33">
        <v>0</v>
      </c>
      <c r="AD25" s="33">
        <v>-33.119999999999997</v>
      </c>
    </row>
    <row r="26" spans="1:30" x14ac:dyDescent="0.25">
      <c r="A26" s="38" t="s">
        <v>34</v>
      </c>
      <c r="B26" s="38" t="s">
        <v>674</v>
      </c>
      <c r="C26" s="34">
        <v>1553.86</v>
      </c>
      <c r="D26" s="35" t="str">
        <f t="shared" si="8"/>
        <v>Yes</v>
      </c>
      <c r="E26" s="35" t="s">
        <v>656</v>
      </c>
      <c r="F26" s="13">
        <v>0</v>
      </c>
      <c r="G26" s="13">
        <v>0</v>
      </c>
      <c r="H26" s="49">
        <f t="shared" si="9"/>
        <v>1553.86</v>
      </c>
      <c r="I26" s="49">
        <f t="shared" si="10"/>
        <v>1569.7087122308947</v>
      </c>
      <c r="J26" s="49">
        <f t="shared" si="11"/>
        <v>1590.7054972141182</v>
      </c>
      <c r="K26" s="49">
        <f t="shared" si="13"/>
        <v>1618.125799878816</v>
      </c>
      <c r="L26" s="49">
        <f t="shared" si="12"/>
        <v>1646.0187689167301</v>
      </c>
      <c r="M26" s="31">
        <f t="shared" si="23"/>
        <v>0</v>
      </c>
      <c r="N26" s="31">
        <f t="shared" si="23"/>
        <v>0</v>
      </c>
      <c r="O26" s="31">
        <f t="shared" si="23"/>
        <v>0</v>
      </c>
      <c r="P26" s="31">
        <f t="shared" ref="P26:Q68" si="24">-$F26+$G26</f>
        <v>0</v>
      </c>
      <c r="Q26" s="31">
        <f t="shared" si="24"/>
        <v>0</v>
      </c>
      <c r="R26" s="52">
        <f t="shared" si="15"/>
        <v>1577.73</v>
      </c>
      <c r="S26" s="49">
        <f t="shared" si="16"/>
        <v>1553.86</v>
      </c>
      <c r="T26" s="49">
        <f t="shared" si="17"/>
        <v>1569.71</v>
      </c>
      <c r="U26" s="49">
        <f t="shared" si="18"/>
        <v>1590.71</v>
      </c>
      <c r="V26" s="49">
        <f t="shared" si="19"/>
        <v>1618.13</v>
      </c>
      <c r="W26" s="49">
        <f t="shared" si="20"/>
        <v>1646.02</v>
      </c>
      <c r="X26" s="33"/>
      <c r="Y26" s="52">
        <v>1577.73</v>
      </c>
      <c r="Z26" s="33">
        <f t="shared" si="21"/>
        <v>1577.73</v>
      </c>
      <c r="AA26" s="33">
        <f t="shared" si="22"/>
        <v>1577.73</v>
      </c>
      <c r="AB26" s="33">
        <f t="shared" si="22"/>
        <v>1590.71</v>
      </c>
      <c r="AC26" s="33">
        <v>0</v>
      </c>
      <c r="AD26" s="33">
        <v>0</v>
      </c>
    </row>
    <row r="27" spans="1:30" x14ac:dyDescent="0.25">
      <c r="A27" s="38" t="s">
        <v>36</v>
      </c>
      <c r="B27" s="38" t="s">
        <v>675</v>
      </c>
      <c r="C27" s="34">
        <v>1210.6199999999999</v>
      </c>
      <c r="D27" s="35" t="str">
        <f t="shared" si="8"/>
        <v>Yes</v>
      </c>
      <c r="E27" s="35" t="s">
        <v>656</v>
      </c>
      <c r="F27" s="13">
        <v>0</v>
      </c>
      <c r="G27" s="13">
        <v>0</v>
      </c>
      <c r="H27" s="49">
        <f t="shared" si="9"/>
        <v>1210.6199999999999</v>
      </c>
      <c r="I27" s="49">
        <f t="shared" si="10"/>
        <v>1222.9678099706316</v>
      </c>
      <c r="J27" s="49">
        <f t="shared" si="11"/>
        <v>1239.3265088472292</v>
      </c>
      <c r="K27" s="49">
        <f t="shared" si="13"/>
        <v>1260.6898020730903</v>
      </c>
      <c r="L27" s="49">
        <f t="shared" si="12"/>
        <v>1282.4213520046669</v>
      </c>
      <c r="M27" s="31">
        <f t="shared" si="23"/>
        <v>0</v>
      </c>
      <c r="N27" s="31">
        <f t="shared" si="23"/>
        <v>0</v>
      </c>
      <c r="O27" s="31">
        <f t="shared" si="23"/>
        <v>0</v>
      </c>
      <c r="P27" s="31">
        <f t="shared" si="24"/>
        <v>0</v>
      </c>
      <c r="Q27" s="31">
        <f t="shared" si="24"/>
        <v>0</v>
      </c>
      <c r="R27" s="52">
        <f t="shared" si="15"/>
        <v>1307.68</v>
      </c>
      <c r="S27" s="49">
        <f t="shared" si="16"/>
        <v>1210.6199999999999</v>
      </c>
      <c r="T27" s="49">
        <f t="shared" si="17"/>
        <v>1222.97</v>
      </c>
      <c r="U27" s="49">
        <f t="shared" si="18"/>
        <v>1239.33</v>
      </c>
      <c r="V27" s="49">
        <f t="shared" si="19"/>
        <v>1260.69</v>
      </c>
      <c r="W27" s="49">
        <f t="shared" si="20"/>
        <v>1282.42</v>
      </c>
      <c r="X27" s="33"/>
      <c r="Y27" s="52">
        <v>1307.68</v>
      </c>
      <c r="Z27" s="33">
        <f t="shared" si="21"/>
        <v>1307.68</v>
      </c>
      <c r="AA27" s="33">
        <f t="shared" si="22"/>
        <v>1307.68</v>
      </c>
      <c r="AB27" s="33">
        <f t="shared" si="22"/>
        <v>1307.68</v>
      </c>
      <c r="AC27" s="33">
        <v>0</v>
      </c>
      <c r="AD27" s="33">
        <v>0</v>
      </c>
    </row>
    <row r="28" spans="1:30" x14ac:dyDescent="0.25">
      <c r="A28" s="38" t="s">
        <v>38</v>
      </c>
      <c r="B28" s="38" t="s">
        <v>676</v>
      </c>
      <c r="C28" s="34">
        <v>7327.1</v>
      </c>
      <c r="D28" s="35" t="str">
        <f t="shared" si="8"/>
        <v>Yes</v>
      </c>
      <c r="E28" s="35" t="s">
        <v>656</v>
      </c>
      <c r="F28" s="13">
        <v>1</v>
      </c>
      <c r="G28" s="13">
        <v>0</v>
      </c>
      <c r="H28" s="49">
        <f t="shared" si="9"/>
        <v>7327.1</v>
      </c>
      <c r="I28" s="49">
        <f t="shared" si="10"/>
        <v>7401.8333089126372</v>
      </c>
      <c r="J28" s="49">
        <f t="shared" si="11"/>
        <v>7500.8419346901046</v>
      </c>
      <c r="K28" s="49">
        <f t="shared" si="13"/>
        <v>7630.1401337907364</v>
      </c>
      <c r="L28" s="49">
        <f t="shared" si="12"/>
        <v>7761.6671525940401</v>
      </c>
      <c r="M28" s="31">
        <f t="shared" si="23"/>
        <v>-1</v>
      </c>
      <c r="N28" s="31">
        <f t="shared" si="23"/>
        <v>-1</v>
      </c>
      <c r="O28" s="31">
        <f t="shared" si="23"/>
        <v>-1</v>
      </c>
      <c r="P28" s="31">
        <f t="shared" si="24"/>
        <v>-1</v>
      </c>
      <c r="Q28" s="31">
        <f t="shared" si="24"/>
        <v>-1</v>
      </c>
      <c r="R28" s="52">
        <f t="shared" si="15"/>
        <v>7691.03</v>
      </c>
      <c r="S28" s="49">
        <f t="shared" si="16"/>
        <v>7326.1</v>
      </c>
      <c r="T28" s="49">
        <f t="shared" si="17"/>
        <v>7400.83</v>
      </c>
      <c r="U28" s="49">
        <f t="shared" si="18"/>
        <v>7499.84</v>
      </c>
      <c r="V28" s="49">
        <f t="shared" si="19"/>
        <v>7629.14</v>
      </c>
      <c r="W28" s="49">
        <f t="shared" si="20"/>
        <v>7760.67</v>
      </c>
      <c r="X28" s="33"/>
      <c r="Y28" s="52">
        <v>7690.03</v>
      </c>
      <c r="Z28" s="33">
        <f t="shared" si="21"/>
        <v>7691.03</v>
      </c>
      <c r="AA28" s="33">
        <f t="shared" si="22"/>
        <v>7691.03</v>
      </c>
      <c r="AB28" s="33">
        <f t="shared" si="22"/>
        <v>7691.03</v>
      </c>
      <c r="AC28" s="33">
        <v>0</v>
      </c>
      <c r="AD28" s="33">
        <v>-1.98</v>
      </c>
    </row>
    <row r="29" spans="1:30" x14ac:dyDescent="0.25">
      <c r="A29" s="38" t="s">
        <v>40</v>
      </c>
      <c r="B29" s="38" t="s">
        <v>677</v>
      </c>
      <c r="C29" s="34">
        <v>3405.6</v>
      </c>
      <c r="D29" s="35" t="str">
        <f t="shared" si="8"/>
        <v>Yes</v>
      </c>
      <c r="E29" s="35" t="s">
        <v>656</v>
      </c>
      <c r="F29" s="13">
        <v>0</v>
      </c>
      <c r="G29" s="13">
        <v>0</v>
      </c>
      <c r="H29" s="49">
        <f t="shared" si="9"/>
        <v>3405.6</v>
      </c>
      <c r="I29" s="49">
        <f t="shared" si="10"/>
        <v>3440.3356739819128</v>
      </c>
      <c r="J29" s="49">
        <f t="shared" si="11"/>
        <v>3486.3543957064348</v>
      </c>
      <c r="K29" s="49">
        <f t="shared" si="13"/>
        <v>3546.4515619600838</v>
      </c>
      <c r="L29" s="49">
        <f t="shared" si="12"/>
        <v>3607.584672636413</v>
      </c>
      <c r="M29" s="31">
        <f t="shared" si="23"/>
        <v>0</v>
      </c>
      <c r="N29" s="31">
        <f t="shared" si="23"/>
        <v>0</v>
      </c>
      <c r="O29" s="31">
        <f t="shared" si="23"/>
        <v>0</v>
      </c>
      <c r="P29" s="31">
        <f t="shared" si="24"/>
        <v>0</v>
      </c>
      <c r="Q29" s="31">
        <f t="shared" si="24"/>
        <v>0</v>
      </c>
      <c r="R29" s="52">
        <f t="shared" si="15"/>
        <v>3650.03</v>
      </c>
      <c r="S29" s="49">
        <f t="shared" si="16"/>
        <v>3405.6</v>
      </c>
      <c r="T29" s="49">
        <f t="shared" si="17"/>
        <v>3440.34</v>
      </c>
      <c r="U29" s="49">
        <f t="shared" si="18"/>
        <v>3486.35</v>
      </c>
      <c r="V29" s="49">
        <f t="shared" si="19"/>
        <v>3546.45</v>
      </c>
      <c r="W29" s="49">
        <f t="shared" si="20"/>
        <v>3607.58</v>
      </c>
      <c r="X29" s="33"/>
      <c r="Y29" s="52">
        <v>3650.03</v>
      </c>
      <c r="Z29" s="33">
        <f t="shared" si="21"/>
        <v>3650.03</v>
      </c>
      <c r="AA29" s="33">
        <f t="shared" si="22"/>
        <v>3650.03</v>
      </c>
      <c r="AB29" s="33">
        <f t="shared" si="22"/>
        <v>3650.03</v>
      </c>
      <c r="AC29" s="33">
        <v>0</v>
      </c>
      <c r="AD29" s="33">
        <v>0</v>
      </c>
    </row>
    <row r="30" spans="1:30" x14ac:dyDescent="0.25">
      <c r="A30" s="38" t="s">
        <v>42</v>
      </c>
      <c r="B30" s="38" t="s">
        <v>678</v>
      </c>
      <c r="C30" s="34">
        <v>322.13</v>
      </c>
      <c r="D30" s="35" t="str">
        <f t="shared" si="8"/>
        <v>Yes</v>
      </c>
      <c r="E30" s="35" t="s">
        <v>656</v>
      </c>
      <c r="F30" s="13">
        <v>0</v>
      </c>
      <c r="G30" s="13">
        <v>0</v>
      </c>
      <c r="H30" s="49">
        <f t="shared" si="9"/>
        <v>322.13</v>
      </c>
      <c r="I30" s="49">
        <f t="shared" si="10"/>
        <v>325.41558922357109</v>
      </c>
      <c r="J30" s="49">
        <f t="shared" si="11"/>
        <v>329.76842303526956</v>
      </c>
      <c r="K30" s="49">
        <f t="shared" si="13"/>
        <v>335.45291333515445</v>
      </c>
      <c r="L30" s="49">
        <f t="shared" si="12"/>
        <v>341.2353918828893</v>
      </c>
      <c r="M30" s="31">
        <f t="shared" si="23"/>
        <v>0</v>
      </c>
      <c r="N30" s="31">
        <f t="shared" si="23"/>
        <v>0</v>
      </c>
      <c r="O30" s="31">
        <f t="shared" si="23"/>
        <v>0</v>
      </c>
      <c r="P30" s="31">
        <f t="shared" si="24"/>
        <v>0</v>
      </c>
      <c r="Q30" s="31">
        <f t="shared" si="24"/>
        <v>0</v>
      </c>
      <c r="R30" s="52">
        <f t="shared" si="15"/>
        <v>366.95</v>
      </c>
      <c r="S30" s="49">
        <f t="shared" si="16"/>
        <v>322.13</v>
      </c>
      <c r="T30" s="49">
        <f t="shared" si="17"/>
        <v>325.42</v>
      </c>
      <c r="U30" s="49">
        <f t="shared" si="18"/>
        <v>329.77</v>
      </c>
      <c r="V30" s="49">
        <f t="shared" si="19"/>
        <v>335.45</v>
      </c>
      <c r="W30" s="49">
        <f t="shared" si="20"/>
        <v>341.24</v>
      </c>
      <c r="X30" s="33"/>
      <c r="Y30" s="52">
        <v>366.95</v>
      </c>
      <c r="Z30" s="33">
        <f t="shared" si="21"/>
        <v>366.95</v>
      </c>
      <c r="AA30" s="33">
        <f t="shared" si="22"/>
        <v>366.95</v>
      </c>
      <c r="AB30" s="33">
        <f t="shared" si="22"/>
        <v>366.95</v>
      </c>
      <c r="AC30" s="33">
        <v>0</v>
      </c>
      <c r="AD30" s="33">
        <v>0</v>
      </c>
    </row>
    <row r="31" spans="1:30" x14ac:dyDescent="0.25">
      <c r="A31" s="38" t="s">
        <v>44</v>
      </c>
      <c r="B31" s="38" t="s">
        <v>679</v>
      </c>
      <c r="C31" s="34">
        <v>2507.5</v>
      </c>
      <c r="D31" s="35" t="str">
        <f t="shared" si="8"/>
        <v>Yes</v>
      </c>
      <c r="E31" s="35" t="s">
        <v>656</v>
      </c>
      <c r="F31" s="13">
        <v>0</v>
      </c>
      <c r="G31" s="13">
        <v>0</v>
      </c>
      <c r="H31" s="49">
        <f t="shared" si="9"/>
        <v>2507.5</v>
      </c>
      <c r="I31" s="49">
        <f t="shared" si="10"/>
        <v>2533.0754353152593</v>
      </c>
      <c r="J31" s="49">
        <f t="shared" si="11"/>
        <v>2566.9584352930133</v>
      </c>
      <c r="K31" s="49">
        <f t="shared" si="13"/>
        <v>2611.2072150619306</v>
      </c>
      <c r="L31" s="49">
        <f t="shared" si="12"/>
        <v>2656.2187475439882</v>
      </c>
      <c r="M31" s="31">
        <f t="shared" si="23"/>
        <v>0</v>
      </c>
      <c r="N31" s="31">
        <f t="shared" si="23"/>
        <v>0</v>
      </c>
      <c r="O31" s="31">
        <f t="shared" si="23"/>
        <v>0</v>
      </c>
      <c r="P31" s="31">
        <f t="shared" si="24"/>
        <v>0</v>
      </c>
      <c r="Q31" s="31">
        <f t="shared" si="24"/>
        <v>0</v>
      </c>
      <c r="R31" s="52">
        <f t="shared" si="15"/>
        <v>2704.06</v>
      </c>
      <c r="S31" s="49">
        <f t="shared" si="16"/>
        <v>2507.5</v>
      </c>
      <c r="T31" s="49">
        <f t="shared" si="17"/>
        <v>2533.08</v>
      </c>
      <c r="U31" s="49">
        <f t="shared" si="18"/>
        <v>2566.96</v>
      </c>
      <c r="V31" s="49">
        <f t="shared" si="19"/>
        <v>2611.21</v>
      </c>
      <c r="W31" s="49">
        <f t="shared" si="20"/>
        <v>2656.22</v>
      </c>
      <c r="X31" s="33"/>
      <c r="Y31" s="52">
        <v>2704.06</v>
      </c>
      <c r="Z31" s="33">
        <f t="shared" si="21"/>
        <v>2704.06</v>
      </c>
      <c r="AA31" s="33">
        <f t="shared" si="22"/>
        <v>2704.06</v>
      </c>
      <c r="AB31" s="33">
        <f t="shared" si="22"/>
        <v>2704.06</v>
      </c>
      <c r="AC31" s="33">
        <v>0</v>
      </c>
      <c r="AD31" s="33">
        <v>0</v>
      </c>
    </row>
    <row r="32" spans="1:30" x14ac:dyDescent="0.25">
      <c r="A32" s="38" t="s">
        <v>46</v>
      </c>
      <c r="B32" s="38" t="s">
        <v>680</v>
      </c>
      <c r="C32" s="34">
        <v>507.27</v>
      </c>
      <c r="D32" s="35" t="str">
        <f t="shared" si="8"/>
        <v>Yes</v>
      </c>
      <c r="E32" s="35" t="s">
        <v>656</v>
      </c>
      <c r="F32" s="13">
        <v>0</v>
      </c>
      <c r="G32" s="13">
        <v>0</v>
      </c>
      <c r="H32" s="49">
        <f t="shared" si="9"/>
        <v>507.27</v>
      </c>
      <c r="I32" s="49">
        <f t="shared" si="10"/>
        <v>512.44393861310925</v>
      </c>
      <c r="J32" s="49">
        <f t="shared" si="11"/>
        <v>519.29850666842935</v>
      </c>
      <c r="K32" s="49">
        <f t="shared" si="13"/>
        <v>528.2500833437548</v>
      </c>
      <c r="L32" s="49">
        <f t="shared" si="12"/>
        <v>537.35596572946702</v>
      </c>
      <c r="M32" s="31">
        <f t="shared" si="23"/>
        <v>0</v>
      </c>
      <c r="N32" s="31">
        <f t="shared" si="23"/>
        <v>0</v>
      </c>
      <c r="O32" s="31">
        <f t="shared" si="23"/>
        <v>0</v>
      </c>
      <c r="P32" s="31">
        <f t="shared" si="24"/>
        <v>0</v>
      </c>
      <c r="Q32" s="31">
        <f t="shared" si="24"/>
        <v>0</v>
      </c>
      <c r="R32" s="52">
        <f t="shared" si="15"/>
        <v>512.48</v>
      </c>
      <c r="S32" s="49">
        <f t="shared" si="16"/>
        <v>507.27</v>
      </c>
      <c r="T32" s="49">
        <f t="shared" si="17"/>
        <v>512.44000000000005</v>
      </c>
      <c r="U32" s="49">
        <f t="shared" si="18"/>
        <v>519.29999999999995</v>
      </c>
      <c r="V32" s="49">
        <f t="shared" si="19"/>
        <v>528.25</v>
      </c>
      <c r="W32" s="49">
        <f t="shared" si="20"/>
        <v>537.36</v>
      </c>
      <c r="X32" s="33"/>
      <c r="Y32" s="52">
        <v>512.48</v>
      </c>
      <c r="Z32" s="33">
        <f t="shared" si="21"/>
        <v>512.48</v>
      </c>
      <c r="AA32" s="33">
        <f t="shared" si="22"/>
        <v>512.48</v>
      </c>
      <c r="AB32" s="33">
        <f t="shared" si="22"/>
        <v>519.29999999999995</v>
      </c>
      <c r="AC32" s="33">
        <v>0</v>
      </c>
      <c r="AD32" s="33">
        <v>0</v>
      </c>
    </row>
    <row r="33" spans="1:30" x14ac:dyDescent="0.25">
      <c r="A33" s="38" t="s">
        <v>48</v>
      </c>
      <c r="B33" s="38" t="s">
        <v>681</v>
      </c>
      <c r="C33" s="34">
        <v>3477.9</v>
      </c>
      <c r="D33" s="35" t="str">
        <f t="shared" si="8"/>
        <v>Yes</v>
      </c>
      <c r="E33" s="35" t="s">
        <v>656</v>
      </c>
      <c r="F33" s="13">
        <v>0</v>
      </c>
      <c r="G33" s="13">
        <v>0</v>
      </c>
      <c r="H33" s="49">
        <f t="shared" si="9"/>
        <v>3477.9</v>
      </c>
      <c r="I33" s="49">
        <f t="shared" si="10"/>
        <v>3513.3731032833261</v>
      </c>
      <c r="J33" s="49">
        <f t="shared" si="11"/>
        <v>3560.3687904708158</v>
      </c>
      <c r="K33" s="49">
        <f t="shared" si="13"/>
        <v>3621.7418038938736</v>
      </c>
      <c r="L33" s="49">
        <f t="shared" si="12"/>
        <v>3684.1727545695858</v>
      </c>
      <c r="M33" s="31">
        <f t="shared" si="23"/>
        <v>0</v>
      </c>
      <c r="N33" s="31">
        <f t="shared" si="23"/>
        <v>0</v>
      </c>
      <c r="O33" s="31">
        <f t="shared" si="23"/>
        <v>0</v>
      </c>
      <c r="P33" s="31">
        <f t="shared" si="24"/>
        <v>0</v>
      </c>
      <c r="Q33" s="31">
        <f t="shared" si="24"/>
        <v>0</v>
      </c>
      <c r="R33" s="57">
        <v>3332.61</v>
      </c>
      <c r="S33" s="49">
        <f t="shared" si="16"/>
        <v>3477.9</v>
      </c>
      <c r="T33" s="49">
        <f t="shared" si="17"/>
        <v>3513.37</v>
      </c>
      <c r="U33" s="49">
        <f t="shared" si="18"/>
        <v>3560.37</v>
      </c>
      <c r="V33" s="49">
        <f t="shared" si="19"/>
        <v>3621.74</v>
      </c>
      <c r="W33" s="49">
        <f t="shared" si="20"/>
        <v>3684.17</v>
      </c>
      <c r="X33" s="33"/>
      <c r="Y33" s="52">
        <v>3446.97</v>
      </c>
      <c r="Z33" s="33">
        <f t="shared" si="21"/>
        <v>3477.9</v>
      </c>
      <c r="AA33" s="33">
        <f t="shared" si="22"/>
        <v>3513.37</v>
      </c>
      <c r="AB33" s="33">
        <f t="shared" si="22"/>
        <v>3560.37</v>
      </c>
      <c r="AC33" s="33">
        <v>0</v>
      </c>
      <c r="AD33" s="33">
        <v>0</v>
      </c>
    </row>
    <row r="34" spans="1:30" x14ac:dyDescent="0.25">
      <c r="A34" s="39" t="s">
        <v>682</v>
      </c>
      <c r="B34" s="40" t="s">
        <v>683</v>
      </c>
      <c r="C34" s="34">
        <v>129.87</v>
      </c>
      <c r="D34" s="35" t="str">
        <f t="shared" si="8"/>
        <v>Yes</v>
      </c>
      <c r="E34" s="35" t="s">
        <v>656</v>
      </c>
      <c r="F34" s="13">
        <v>0</v>
      </c>
      <c r="G34" s="13">
        <v>0</v>
      </c>
      <c r="H34" s="49">
        <f t="shared" si="9"/>
        <v>129.87</v>
      </c>
      <c r="I34" s="49">
        <f t="shared" si="10"/>
        <v>131.19461885718553</v>
      </c>
      <c r="J34" s="49">
        <f t="shared" si="11"/>
        <v>132.9495082717861</v>
      </c>
      <c r="K34" s="49">
        <f t="shared" si="13"/>
        <v>135.24126860223049</v>
      </c>
      <c r="L34" s="49">
        <f t="shared" si="12"/>
        <v>137.57253389572793</v>
      </c>
      <c r="M34" s="31">
        <f t="shared" si="23"/>
        <v>0</v>
      </c>
      <c r="N34" s="31">
        <f t="shared" si="23"/>
        <v>0</v>
      </c>
      <c r="O34" s="31">
        <f t="shared" si="23"/>
        <v>0</v>
      </c>
      <c r="P34" s="31">
        <f t="shared" si="24"/>
        <v>0</v>
      </c>
      <c r="Q34" s="31">
        <f t="shared" si="24"/>
        <v>0</v>
      </c>
      <c r="R34" s="57">
        <v>114.36</v>
      </c>
      <c r="S34" s="49">
        <f t="shared" si="16"/>
        <v>129.87</v>
      </c>
      <c r="T34" s="49">
        <f t="shared" si="17"/>
        <v>131.19</v>
      </c>
      <c r="U34" s="49">
        <f t="shared" si="18"/>
        <v>132.94999999999999</v>
      </c>
      <c r="V34" s="49">
        <f t="shared" si="19"/>
        <v>135.24</v>
      </c>
      <c r="W34" s="49">
        <f t="shared" si="20"/>
        <v>137.57</v>
      </c>
      <c r="X34" s="33"/>
      <c r="Y34" s="52">
        <v>0</v>
      </c>
      <c r="Z34" s="33">
        <f>MAX(S34,$R34)</f>
        <v>129.87</v>
      </c>
      <c r="AA34" s="33">
        <f t="shared" si="22"/>
        <v>131.19</v>
      </c>
      <c r="AB34" s="33">
        <f t="shared" si="22"/>
        <v>132.94999999999999</v>
      </c>
      <c r="AC34" s="33">
        <v>0</v>
      </c>
      <c r="AD34" s="33">
        <v>0</v>
      </c>
    </row>
    <row r="35" spans="1:30" x14ac:dyDescent="0.25">
      <c r="A35" s="38" t="s">
        <v>50</v>
      </c>
      <c r="B35" s="38" t="s">
        <v>684</v>
      </c>
      <c r="C35" s="34">
        <v>21411.43</v>
      </c>
      <c r="D35" s="35" t="str">
        <f t="shared" si="8"/>
        <v>Yes</v>
      </c>
      <c r="E35" s="35" t="s">
        <v>656</v>
      </c>
      <c r="F35" s="13">
        <v>0</v>
      </c>
      <c r="G35" s="13">
        <v>0</v>
      </c>
      <c r="H35" s="49">
        <f t="shared" si="9"/>
        <v>21411.43</v>
      </c>
      <c r="I35" s="49">
        <f t="shared" si="10"/>
        <v>21629.817494704766</v>
      </c>
      <c r="J35" s="49">
        <f t="shared" si="11"/>
        <v>21919.142911340332</v>
      </c>
      <c r="K35" s="49">
        <f t="shared" si="13"/>
        <v>22296.981256547744</v>
      </c>
      <c r="L35" s="49">
        <f t="shared" si="12"/>
        <v>22681.332712951455</v>
      </c>
      <c r="M35" s="31">
        <f t="shared" si="23"/>
        <v>0</v>
      </c>
      <c r="N35" s="31">
        <f t="shared" si="23"/>
        <v>0</v>
      </c>
      <c r="O35" s="31">
        <f t="shared" si="23"/>
        <v>0</v>
      </c>
      <c r="P35" s="31">
        <f t="shared" si="24"/>
        <v>0</v>
      </c>
      <c r="Q35" s="31">
        <f t="shared" si="24"/>
        <v>0</v>
      </c>
      <c r="R35" s="52">
        <f t="shared" si="15"/>
        <v>22734.16</v>
      </c>
      <c r="S35" s="49">
        <f t="shared" si="16"/>
        <v>21411.43</v>
      </c>
      <c r="T35" s="49">
        <f t="shared" si="17"/>
        <v>21629.82</v>
      </c>
      <c r="U35" s="49">
        <f t="shared" si="18"/>
        <v>21919.14</v>
      </c>
      <c r="V35" s="49">
        <f t="shared" si="19"/>
        <v>22296.98</v>
      </c>
      <c r="W35" s="49">
        <f t="shared" si="20"/>
        <v>22681.33</v>
      </c>
      <c r="X35" s="33"/>
      <c r="Y35" s="52">
        <v>22734.16</v>
      </c>
      <c r="Z35" s="33">
        <f t="shared" si="21"/>
        <v>22734.16</v>
      </c>
      <c r="AA35" s="33">
        <f t="shared" si="22"/>
        <v>22734.16</v>
      </c>
      <c r="AB35" s="33">
        <f t="shared" si="22"/>
        <v>22734.16</v>
      </c>
      <c r="AC35" s="33">
        <v>0</v>
      </c>
      <c r="AD35" s="33">
        <v>0</v>
      </c>
    </row>
    <row r="36" spans="1:30" x14ac:dyDescent="0.25">
      <c r="A36" s="38" t="s">
        <v>52</v>
      </c>
      <c r="B36" s="38" t="s">
        <v>685</v>
      </c>
      <c r="C36" s="34">
        <v>1808.96</v>
      </c>
      <c r="D36" s="35" t="str">
        <f t="shared" si="8"/>
        <v>Yes</v>
      </c>
      <c r="E36" s="35" t="s">
        <v>656</v>
      </c>
      <c r="F36" s="13">
        <v>0</v>
      </c>
      <c r="G36" s="13">
        <v>0</v>
      </c>
      <c r="H36" s="49">
        <f t="shared" si="9"/>
        <v>1808.96</v>
      </c>
      <c r="I36" s="49">
        <f t="shared" si="10"/>
        <v>1827.4106239154105</v>
      </c>
      <c r="J36" s="49">
        <f t="shared" si="11"/>
        <v>1851.8544889761315</v>
      </c>
      <c r="K36" s="49">
        <f t="shared" si="13"/>
        <v>1883.7764322067519</v>
      </c>
      <c r="L36" s="49">
        <f t="shared" si="12"/>
        <v>1916.2486403019634</v>
      </c>
      <c r="M36" s="31">
        <f t="shared" si="23"/>
        <v>0</v>
      </c>
      <c r="N36" s="31">
        <f t="shared" si="23"/>
        <v>0</v>
      </c>
      <c r="O36" s="31">
        <f t="shared" si="23"/>
        <v>0</v>
      </c>
      <c r="P36" s="31">
        <f t="shared" si="24"/>
        <v>0</v>
      </c>
      <c r="Q36" s="31">
        <f t="shared" si="24"/>
        <v>0</v>
      </c>
      <c r="R36" s="52">
        <f t="shared" si="15"/>
        <v>2013.15</v>
      </c>
      <c r="S36" s="49">
        <f t="shared" si="16"/>
        <v>1808.96</v>
      </c>
      <c r="T36" s="49">
        <f t="shared" si="17"/>
        <v>1827.41</v>
      </c>
      <c r="U36" s="49">
        <f t="shared" si="18"/>
        <v>1851.85</v>
      </c>
      <c r="V36" s="49">
        <f t="shared" si="19"/>
        <v>1883.78</v>
      </c>
      <c r="W36" s="49">
        <f t="shared" si="20"/>
        <v>1916.25</v>
      </c>
      <c r="X36" s="33"/>
      <c r="Y36" s="52">
        <v>2013.15</v>
      </c>
      <c r="Z36" s="33">
        <f t="shared" si="21"/>
        <v>2013.15</v>
      </c>
      <c r="AA36" s="33">
        <f t="shared" si="22"/>
        <v>2013.15</v>
      </c>
      <c r="AB36" s="33">
        <f t="shared" si="22"/>
        <v>2013.15</v>
      </c>
      <c r="AC36" s="33">
        <v>0</v>
      </c>
      <c r="AD36" s="33">
        <v>0</v>
      </c>
    </row>
    <row r="37" spans="1:30" x14ac:dyDescent="0.25">
      <c r="A37" s="38" t="s">
        <v>54</v>
      </c>
      <c r="B37" s="38" t="s">
        <v>960</v>
      </c>
      <c r="C37" s="34">
        <v>1560.37</v>
      </c>
      <c r="D37" s="35" t="str">
        <f t="shared" si="8"/>
        <v>Yes</v>
      </c>
      <c r="E37" s="35" t="s">
        <v>656</v>
      </c>
      <c r="F37" s="13">
        <v>24.72</v>
      </c>
      <c r="G37" s="13">
        <v>0</v>
      </c>
      <c r="H37" s="49">
        <f t="shared" si="9"/>
        <v>1560.37</v>
      </c>
      <c r="I37" s="49">
        <f t="shared" si="10"/>
        <v>1576.285111466748</v>
      </c>
      <c r="J37" s="49">
        <f t="shared" si="11"/>
        <v>1597.3698638796245</v>
      </c>
      <c r="K37" s="49">
        <f t="shared" si="13"/>
        <v>1624.9050457292856</v>
      </c>
      <c r="L37" s="49">
        <f t="shared" si="12"/>
        <v>1652.9148742194263</v>
      </c>
      <c r="M37" s="31">
        <f t="shared" si="23"/>
        <v>-24.72</v>
      </c>
      <c r="N37" s="31">
        <f t="shared" si="23"/>
        <v>-24.72</v>
      </c>
      <c r="O37" s="31">
        <f t="shared" si="23"/>
        <v>-24.72</v>
      </c>
      <c r="P37" s="31">
        <f t="shared" si="24"/>
        <v>-24.72</v>
      </c>
      <c r="Q37" s="31">
        <f t="shared" si="24"/>
        <v>-24.72</v>
      </c>
      <c r="R37" s="52">
        <f t="shared" si="15"/>
        <v>1683.18</v>
      </c>
      <c r="S37" s="49">
        <f t="shared" si="16"/>
        <v>1535.65</v>
      </c>
      <c r="T37" s="49">
        <f t="shared" si="17"/>
        <v>1551.57</v>
      </c>
      <c r="U37" s="49">
        <f t="shared" si="18"/>
        <v>1572.65</v>
      </c>
      <c r="V37" s="49">
        <f t="shared" si="19"/>
        <v>1600.19</v>
      </c>
      <c r="W37" s="49">
        <f t="shared" si="20"/>
        <v>1628.19</v>
      </c>
      <c r="X37" s="33"/>
      <c r="Y37" s="52">
        <v>1658.46</v>
      </c>
      <c r="Z37" s="33">
        <f t="shared" si="21"/>
        <v>1683.18</v>
      </c>
      <c r="AA37" s="33">
        <f t="shared" si="22"/>
        <v>1683.18</v>
      </c>
      <c r="AB37" s="33">
        <f t="shared" si="22"/>
        <v>1683.18</v>
      </c>
      <c r="AC37" s="33">
        <v>0</v>
      </c>
      <c r="AD37" s="33">
        <v>-14</v>
      </c>
    </row>
    <row r="38" spans="1:30" x14ac:dyDescent="0.25">
      <c r="A38" s="38" t="s">
        <v>56</v>
      </c>
      <c r="B38" s="38" t="s">
        <v>686</v>
      </c>
      <c r="C38" s="34">
        <v>154.79</v>
      </c>
      <c r="D38" s="35" t="str">
        <f t="shared" si="8"/>
        <v>Yes</v>
      </c>
      <c r="E38" s="35" t="s">
        <v>658</v>
      </c>
      <c r="F38" s="13">
        <v>0</v>
      </c>
      <c r="G38" s="13">
        <v>43.98</v>
      </c>
      <c r="H38" s="49">
        <f t="shared" si="9"/>
        <v>154.79</v>
      </c>
      <c r="I38" s="49">
        <f t="shared" si="10"/>
        <v>156.36879227615114</v>
      </c>
      <c r="J38" s="49">
        <f t="shared" si="11"/>
        <v>158.46041722791844</v>
      </c>
      <c r="K38" s="49">
        <f t="shared" si="13"/>
        <v>161.19193013736239</v>
      </c>
      <c r="L38" s="49">
        <f t="shared" si="12"/>
        <v>163.97052838777023</v>
      </c>
      <c r="M38" s="31">
        <f t="shared" si="23"/>
        <v>43.98</v>
      </c>
      <c r="N38" s="31">
        <f t="shared" si="23"/>
        <v>43.98</v>
      </c>
      <c r="O38" s="31">
        <f t="shared" si="23"/>
        <v>43.98</v>
      </c>
      <c r="P38" s="31">
        <f t="shared" si="24"/>
        <v>43.98</v>
      </c>
      <c r="Q38" s="31">
        <f t="shared" si="24"/>
        <v>43.98</v>
      </c>
      <c r="R38" s="52">
        <f t="shared" si="15"/>
        <v>160.60000000000002</v>
      </c>
      <c r="S38" s="49">
        <f t="shared" si="16"/>
        <v>198.77</v>
      </c>
      <c r="T38" s="49">
        <f t="shared" si="17"/>
        <v>200.35</v>
      </c>
      <c r="U38" s="49">
        <f t="shared" si="18"/>
        <v>202.44</v>
      </c>
      <c r="V38" s="49">
        <f t="shared" si="19"/>
        <v>205.17</v>
      </c>
      <c r="W38" s="49">
        <f t="shared" si="20"/>
        <v>207.95</v>
      </c>
      <c r="X38" s="33"/>
      <c r="Y38" s="52">
        <v>204.58</v>
      </c>
      <c r="Z38" s="33">
        <f t="shared" si="21"/>
        <v>198.77</v>
      </c>
      <c r="AA38" s="33">
        <f t="shared" si="22"/>
        <v>200.35</v>
      </c>
      <c r="AB38" s="33">
        <f t="shared" si="22"/>
        <v>202.44</v>
      </c>
      <c r="AC38" s="33">
        <v>0</v>
      </c>
      <c r="AD38" s="33">
        <v>43.8</v>
      </c>
    </row>
    <row r="39" spans="1:30" x14ac:dyDescent="0.25">
      <c r="A39" s="38" t="s">
        <v>58</v>
      </c>
      <c r="B39" s="38" t="s">
        <v>687</v>
      </c>
      <c r="C39" s="34">
        <v>2876.98</v>
      </c>
      <c r="D39" s="35" t="str">
        <f t="shared" si="8"/>
        <v>Yes</v>
      </c>
      <c r="E39" s="35" t="s">
        <v>656</v>
      </c>
      <c r="F39" s="13">
        <v>16.34</v>
      </c>
      <c r="G39" s="13">
        <v>0</v>
      </c>
      <c r="H39" s="49">
        <f t="shared" si="9"/>
        <v>2876.98</v>
      </c>
      <c r="I39" s="49">
        <f t="shared" si="10"/>
        <v>2906.3239744340158</v>
      </c>
      <c r="J39" s="49">
        <f t="shared" si="11"/>
        <v>2945.1996327694092</v>
      </c>
      <c r="K39" s="49">
        <f t="shared" si="13"/>
        <v>2995.9684680314549</v>
      </c>
      <c r="L39" s="49">
        <f t="shared" si="12"/>
        <v>3047.6124475808983</v>
      </c>
      <c r="M39" s="31">
        <f t="shared" si="23"/>
        <v>-16.34</v>
      </c>
      <c r="N39" s="31">
        <f t="shared" si="23"/>
        <v>-16.34</v>
      </c>
      <c r="O39" s="31">
        <f t="shared" si="23"/>
        <v>-16.34</v>
      </c>
      <c r="P39" s="31">
        <f t="shared" si="24"/>
        <v>-16.34</v>
      </c>
      <c r="Q39" s="31">
        <f t="shared" si="24"/>
        <v>-16.34</v>
      </c>
      <c r="R39" s="52">
        <f t="shared" si="15"/>
        <v>3153.19</v>
      </c>
      <c r="S39" s="49">
        <f t="shared" si="16"/>
        <v>2860.64</v>
      </c>
      <c r="T39" s="49">
        <f t="shared" si="17"/>
        <v>2889.98</v>
      </c>
      <c r="U39" s="49">
        <f t="shared" si="18"/>
        <v>2928.86</v>
      </c>
      <c r="V39" s="49">
        <f t="shared" si="19"/>
        <v>2979.63</v>
      </c>
      <c r="W39" s="49">
        <f t="shared" si="20"/>
        <v>3031.27</v>
      </c>
      <c r="X39" s="33"/>
      <c r="Y39" s="52">
        <v>3136.85</v>
      </c>
      <c r="Z39" s="33">
        <f t="shared" si="21"/>
        <v>3153.19</v>
      </c>
      <c r="AA39" s="33">
        <f t="shared" si="22"/>
        <v>3153.19</v>
      </c>
      <c r="AB39" s="33">
        <f t="shared" si="22"/>
        <v>3153.19</v>
      </c>
      <c r="AC39" s="33">
        <v>0</v>
      </c>
      <c r="AD39" s="33">
        <v>-25.049999999999997</v>
      </c>
    </row>
    <row r="40" spans="1:30" x14ac:dyDescent="0.25">
      <c r="A40" s="38" t="s">
        <v>60</v>
      </c>
      <c r="B40" s="38" t="s">
        <v>688</v>
      </c>
      <c r="C40" s="34">
        <v>23721.65</v>
      </c>
      <c r="D40" s="35" t="str">
        <f t="shared" si="8"/>
        <v>Yes</v>
      </c>
      <c r="E40" s="35" t="s">
        <v>656</v>
      </c>
      <c r="F40" s="13">
        <v>1</v>
      </c>
      <c r="G40" s="13">
        <v>0</v>
      </c>
      <c r="H40" s="49">
        <f t="shared" si="9"/>
        <v>23721.65</v>
      </c>
      <c r="I40" s="49">
        <f t="shared" si="10"/>
        <v>23963.600757785134</v>
      </c>
      <c r="J40" s="49">
        <f t="shared" si="11"/>
        <v>24284.143396438089</v>
      </c>
      <c r="K40" s="49">
        <f t="shared" si="13"/>
        <v>24702.749205652581</v>
      </c>
      <c r="L40" s="49">
        <f t="shared" si="12"/>
        <v>25128.570868465344</v>
      </c>
      <c r="M40" s="31">
        <f t="shared" si="23"/>
        <v>-1</v>
      </c>
      <c r="N40" s="31">
        <f t="shared" si="23"/>
        <v>-1</v>
      </c>
      <c r="O40" s="31">
        <f t="shared" si="23"/>
        <v>-1</v>
      </c>
      <c r="P40" s="31">
        <f t="shared" si="24"/>
        <v>-1</v>
      </c>
      <c r="Q40" s="31">
        <f t="shared" si="24"/>
        <v>-1</v>
      </c>
      <c r="R40" s="52">
        <f t="shared" si="15"/>
        <v>25158.240000000002</v>
      </c>
      <c r="S40" s="49">
        <f t="shared" si="16"/>
        <v>23720.65</v>
      </c>
      <c r="T40" s="49">
        <f t="shared" si="17"/>
        <v>23962.6</v>
      </c>
      <c r="U40" s="49">
        <f t="shared" si="18"/>
        <v>24283.14</v>
      </c>
      <c r="V40" s="49">
        <f t="shared" si="19"/>
        <v>24701.75</v>
      </c>
      <c r="W40" s="49">
        <f t="shared" si="20"/>
        <v>25127.57</v>
      </c>
      <c r="X40" s="33"/>
      <c r="Y40" s="52">
        <v>25157.24</v>
      </c>
      <c r="Z40" s="33">
        <f t="shared" si="21"/>
        <v>25158.240000000002</v>
      </c>
      <c r="AA40" s="33">
        <f t="shared" si="22"/>
        <v>25158.240000000002</v>
      </c>
      <c r="AB40" s="33">
        <f t="shared" si="22"/>
        <v>25158.240000000002</v>
      </c>
      <c r="AC40" s="33">
        <v>0</v>
      </c>
      <c r="AD40" s="33">
        <v>-2</v>
      </c>
    </row>
    <row r="41" spans="1:30" x14ac:dyDescent="0.25">
      <c r="A41" s="38" t="s">
        <v>62</v>
      </c>
      <c r="B41" s="38" t="s">
        <v>689</v>
      </c>
      <c r="C41" s="34">
        <v>7006.35</v>
      </c>
      <c r="D41" s="35" t="str">
        <f t="shared" si="8"/>
        <v>Yes</v>
      </c>
      <c r="E41" s="35" t="s">
        <v>656</v>
      </c>
      <c r="F41" s="13">
        <v>0</v>
      </c>
      <c r="G41" s="13">
        <v>0</v>
      </c>
      <c r="H41" s="49">
        <f t="shared" si="9"/>
        <v>7006.35</v>
      </c>
      <c r="I41" s="49">
        <f t="shared" si="10"/>
        <v>7077.8117951031181</v>
      </c>
      <c r="J41" s="49">
        <f t="shared" si="11"/>
        <v>7172.4862345424544</v>
      </c>
      <c r="K41" s="49">
        <f t="shared" si="13"/>
        <v>7296.1242956128244</v>
      </c>
      <c r="L41" s="49">
        <f t="shared" si="12"/>
        <v>7421.893607918174</v>
      </c>
      <c r="M41" s="31">
        <f t="shared" si="23"/>
        <v>0</v>
      </c>
      <c r="N41" s="31">
        <f t="shared" si="23"/>
        <v>0</v>
      </c>
      <c r="O41" s="31">
        <f t="shared" si="23"/>
        <v>0</v>
      </c>
      <c r="P41" s="31">
        <f t="shared" si="24"/>
        <v>0</v>
      </c>
      <c r="Q41" s="31">
        <f t="shared" si="24"/>
        <v>0</v>
      </c>
      <c r="R41" s="52">
        <f t="shared" si="15"/>
        <v>7424.26</v>
      </c>
      <c r="S41" s="49">
        <f t="shared" si="16"/>
        <v>7006.35</v>
      </c>
      <c r="T41" s="49">
        <f t="shared" si="17"/>
        <v>7077.81</v>
      </c>
      <c r="U41" s="49">
        <f t="shared" si="18"/>
        <v>7172.49</v>
      </c>
      <c r="V41" s="49">
        <f t="shared" si="19"/>
        <v>7296.12</v>
      </c>
      <c r="W41" s="49">
        <f t="shared" si="20"/>
        <v>7421.89</v>
      </c>
      <c r="X41" s="33"/>
      <c r="Y41" s="52">
        <v>7424.26</v>
      </c>
      <c r="Z41" s="33">
        <f t="shared" si="21"/>
        <v>7424.26</v>
      </c>
      <c r="AA41" s="33">
        <f t="shared" si="22"/>
        <v>7424.26</v>
      </c>
      <c r="AB41" s="33">
        <f t="shared" si="22"/>
        <v>7424.26</v>
      </c>
      <c r="AC41" s="33">
        <v>0</v>
      </c>
      <c r="AD41" s="33">
        <v>0</v>
      </c>
    </row>
    <row r="42" spans="1:30" x14ac:dyDescent="0.25">
      <c r="A42" s="38" t="s">
        <v>64</v>
      </c>
      <c r="B42" s="38" t="s">
        <v>690</v>
      </c>
      <c r="C42" s="34">
        <v>11688.54</v>
      </c>
      <c r="D42" s="35" t="str">
        <f t="shared" si="8"/>
        <v>Yes</v>
      </c>
      <c r="E42" s="35" t="s">
        <v>656</v>
      </c>
      <c r="F42" s="13">
        <v>9.26</v>
      </c>
      <c r="G42" s="13">
        <v>0</v>
      </c>
      <c r="H42" s="49">
        <f t="shared" si="9"/>
        <v>11688.54</v>
      </c>
      <c r="I42" s="49">
        <f t="shared" si="10"/>
        <v>11807.758145044794</v>
      </c>
      <c r="J42" s="49">
        <f t="shared" si="11"/>
        <v>11965.701435397727</v>
      </c>
      <c r="K42" s="49">
        <f t="shared" si="13"/>
        <v>12171.964100315046</v>
      </c>
      <c r="L42" s="49">
        <f t="shared" si="12"/>
        <v>12381.782284912386</v>
      </c>
      <c r="M42" s="31">
        <f t="shared" si="23"/>
        <v>-9.26</v>
      </c>
      <c r="N42" s="31">
        <f t="shared" si="23"/>
        <v>-9.26</v>
      </c>
      <c r="O42" s="31">
        <f t="shared" si="23"/>
        <v>-9.26</v>
      </c>
      <c r="P42" s="31">
        <f t="shared" si="24"/>
        <v>-9.26</v>
      </c>
      <c r="Q42" s="31">
        <f t="shared" si="24"/>
        <v>-9.26</v>
      </c>
      <c r="R42" s="52">
        <f t="shared" si="15"/>
        <v>12880.16</v>
      </c>
      <c r="S42" s="49">
        <f t="shared" si="16"/>
        <v>11679.28</v>
      </c>
      <c r="T42" s="49">
        <f t="shared" si="17"/>
        <v>11798.5</v>
      </c>
      <c r="U42" s="49">
        <f t="shared" si="18"/>
        <v>11956.44</v>
      </c>
      <c r="V42" s="49">
        <f t="shared" si="19"/>
        <v>12162.7</v>
      </c>
      <c r="W42" s="49">
        <f t="shared" si="20"/>
        <v>12372.52</v>
      </c>
      <c r="X42" s="33"/>
      <c r="Y42" s="52">
        <v>12870.9</v>
      </c>
      <c r="Z42" s="33">
        <f t="shared" si="21"/>
        <v>12880.16</v>
      </c>
      <c r="AA42" s="33">
        <f t="shared" si="22"/>
        <v>12880.16</v>
      </c>
      <c r="AB42" s="33">
        <f t="shared" si="22"/>
        <v>12880.16</v>
      </c>
      <c r="AC42" s="33">
        <v>0</v>
      </c>
      <c r="AD42" s="33">
        <v>-9.1</v>
      </c>
    </row>
    <row r="43" spans="1:30" x14ac:dyDescent="0.25">
      <c r="A43" s="38" t="s">
        <v>66</v>
      </c>
      <c r="B43" s="38" t="s">
        <v>691</v>
      </c>
      <c r="C43" s="34">
        <v>3285.06</v>
      </c>
      <c r="D43" s="35" t="str">
        <f t="shared" si="8"/>
        <v>Yes</v>
      </c>
      <c r="E43" s="35" t="s">
        <v>656</v>
      </c>
      <c r="F43" s="13">
        <v>0</v>
      </c>
      <c r="G43" s="13">
        <v>0</v>
      </c>
      <c r="H43" s="49">
        <f t="shared" si="9"/>
        <v>3285.06</v>
      </c>
      <c r="I43" s="49">
        <f t="shared" si="10"/>
        <v>3318.5662171632084</v>
      </c>
      <c r="J43" s="49">
        <f t="shared" si="11"/>
        <v>3362.9561226096371</v>
      </c>
      <c r="K43" s="49">
        <f t="shared" si="13"/>
        <v>3420.9261710513833</v>
      </c>
      <c r="L43" s="49">
        <f t="shared" si="12"/>
        <v>3479.8954970316458</v>
      </c>
      <c r="M43" s="31">
        <f t="shared" si="23"/>
        <v>0</v>
      </c>
      <c r="N43" s="31">
        <f t="shared" si="23"/>
        <v>0</v>
      </c>
      <c r="O43" s="31">
        <f t="shared" si="23"/>
        <v>0</v>
      </c>
      <c r="P43" s="31">
        <f t="shared" si="24"/>
        <v>0</v>
      </c>
      <c r="Q43" s="31">
        <f t="shared" si="24"/>
        <v>0</v>
      </c>
      <c r="R43" s="52">
        <f t="shared" si="15"/>
        <v>3380.73</v>
      </c>
      <c r="S43" s="49">
        <f t="shared" si="16"/>
        <v>3285.06</v>
      </c>
      <c r="T43" s="49">
        <f t="shared" si="17"/>
        <v>3318.57</v>
      </c>
      <c r="U43" s="49">
        <f t="shared" si="18"/>
        <v>3362.96</v>
      </c>
      <c r="V43" s="49">
        <f t="shared" si="19"/>
        <v>3420.93</v>
      </c>
      <c r="W43" s="49">
        <f t="shared" si="20"/>
        <v>3479.9</v>
      </c>
      <c r="X43" s="33"/>
      <c r="Y43" s="52">
        <v>3380.73</v>
      </c>
      <c r="Z43" s="33">
        <f t="shared" si="21"/>
        <v>3380.73</v>
      </c>
      <c r="AA43" s="33">
        <f t="shared" si="22"/>
        <v>3380.73</v>
      </c>
      <c r="AB43" s="33">
        <f t="shared" si="22"/>
        <v>3380.73</v>
      </c>
      <c r="AC43" s="33">
        <v>0</v>
      </c>
      <c r="AD43" s="33">
        <v>0</v>
      </c>
    </row>
    <row r="44" spans="1:30" x14ac:dyDescent="0.25">
      <c r="A44" s="38" t="s">
        <v>68</v>
      </c>
      <c r="B44" s="38" t="s">
        <v>692</v>
      </c>
      <c r="C44" s="34">
        <v>391.63</v>
      </c>
      <c r="D44" s="35" t="str">
        <f t="shared" si="8"/>
        <v>Yes</v>
      </c>
      <c r="E44" s="35" t="s">
        <v>656</v>
      </c>
      <c r="F44" s="13">
        <v>3.42</v>
      </c>
      <c r="G44" s="13">
        <v>0</v>
      </c>
      <c r="H44" s="49">
        <f t="shared" si="9"/>
        <v>391.63</v>
      </c>
      <c r="I44" s="49">
        <f t="shared" si="10"/>
        <v>395.62445971386438</v>
      </c>
      <c r="J44" s="49">
        <f t="shared" si="11"/>
        <v>400.91642353491631</v>
      </c>
      <c r="K44" s="49">
        <f t="shared" si="13"/>
        <v>407.82735060207523</v>
      </c>
      <c r="L44" s="49">
        <f t="shared" si="12"/>
        <v>414.85740701920309</v>
      </c>
      <c r="M44" s="31">
        <f t="shared" si="23"/>
        <v>-3.42</v>
      </c>
      <c r="N44" s="31">
        <f t="shared" si="23"/>
        <v>-3.42</v>
      </c>
      <c r="O44" s="31">
        <f t="shared" si="23"/>
        <v>-3.42</v>
      </c>
      <c r="P44" s="31">
        <f t="shared" si="24"/>
        <v>-3.42</v>
      </c>
      <c r="Q44" s="31">
        <f t="shared" si="24"/>
        <v>-3.42</v>
      </c>
      <c r="R44" s="52">
        <f t="shared" si="15"/>
        <v>396.79</v>
      </c>
      <c r="S44" s="49">
        <f t="shared" si="16"/>
        <v>388.21</v>
      </c>
      <c r="T44" s="49">
        <f t="shared" si="17"/>
        <v>392.2</v>
      </c>
      <c r="U44" s="49">
        <f t="shared" si="18"/>
        <v>397.5</v>
      </c>
      <c r="V44" s="49">
        <f t="shared" si="19"/>
        <v>404.41</v>
      </c>
      <c r="W44" s="49">
        <f t="shared" si="20"/>
        <v>411.44</v>
      </c>
      <c r="X44" s="33"/>
      <c r="Y44" s="52">
        <v>393.37</v>
      </c>
      <c r="Z44" s="33">
        <f t="shared" si="21"/>
        <v>396.79</v>
      </c>
      <c r="AA44" s="33">
        <f t="shared" si="22"/>
        <v>396.79</v>
      </c>
      <c r="AB44" s="33">
        <f t="shared" si="22"/>
        <v>397.5</v>
      </c>
      <c r="AC44" s="33">
        <v>0</v>
      </c>
      <c r="AD44" s="33">
        <v>-1.33</v>
      </c>
    </row>
    <row r="45" spans="1:30" x14ac:dyDescent="0.25">
      <c r="A45" s="38" t="s">
        <v>70</v>
      </c>
      <c r="B45" s="38" t="s">
        <v>693</v>
      </c>
      <c r="C45" s="34">
        <v>52.3</v>
      </c>
      <c r="D45" s="35" t="str">
        <f t="shared" si="8"/>
        <v>No</v>
      </c>
      <c r="E45" s="35" t="s">
        <v>658</v>
      </c>
      <c r="F45" s="13">
        <v>0</v>
      </c>
      <c r="G45" s="13">
        <v>3.42</v>
      </c>
      <c r="H45" s="49">
        <f t="shared" si="9"/>
        <v>52.3</v>
      </c>
      <c r="I45" s="49">
        <f t="shared" si="10"/>
        <v>52.3</v>
      </c>
      <c r="J45" s="49">
        <f t="shared" si="11"/>
        <v>52.3</v>
      </c>
      <c r="K45" s="49">
        <f t="shared" si="13"/>
        <v>52.3</v>
      </c>
      <c r="L45" s="49">
        <f t="shared" si="12"/>
        <v>52.3</v>
      </c>
      <c r="M45" s="31">
        <f t="shared" si="23"/>
        <v>3.42</v>
      </c>
      <c r="N45" s="31">
        <f t="shared" si="23"/>
        <v>3.42</v>
      </c>
      <c r="O45" s="31">
        <f t="shared" si="23"/>
        <v>3.42</v>
      </c>
      <c r="P45" s="31">
        <f t="shared" si="24"/>
        <v>3.42</v>
      </c>
      <c r="Q45" s="31">
        <f t="shared" si="24"/>
        <v>3.42</v>
      </c>
      <c r="R45" s="52">
        <f t="shared" si="15"/>
        <v>28.259999999999998</v>
      </c>
      <c r="S45" s="49">
        <f t="shared" si="16"/>
        <v>55.72</v>
      </c>
      <c r="T45" s="49">
        <f t="shared" si="17"/>
        <v>55.72</v>
      </c>
      <c r="U45" s="49">
        <f t="shared" si="18"/>
        <v>55.72</v>
      </c>
      <c r="V45" s="49">
        <f t="shared" si="19"/>
        <v>55.72</v>
      </c>
      <c r="W45" s="49">
        <f t="shared" si="20"/>
        <v>55.72</v>
      </c>
      <c r="X45" s="33"/>
      <c r="Y45" s="52">
        <v>31.68</v>
      </c>
      <c r="Z45" s="33">
        <f t="shared" si="21"/>
        <v>55.72</v>
      </c>
      <c r="AA45" s="33">
        <f t="shared" si="22"/>
        <v>55.72</v>
      </c>
      <c r="AB45" s="33">
        <f t="shared" si="22"/>
        <v>55.72</v>
      </c>
      <c r="AC45" s="33">
        <v>0</v>
      </c>
      <c r="AD45" s="33">
        <v>1.33</v>
      </c>
    </row>
    <row r="46" spans="1:30" x14ac:dyDescent="0.25">
      <c r="A46" s="38" t="s">
        <v>72</v>
      </c>
      <c r="B46" s="38" t="s">
        <v>694</v>
      </c>
      <c r="C46" s="34">
        <v>6155.17</v>
      </c>
      <c r="D46" s="35" t="str">
        <f t="shared" si="8"/>
        <v>Yes</v>
      </c>
      <c r="E46" s="35" t="s">
        <v>656</v>
      </c>
      <c r="F46" s="13">
        <v>0</v>
      </c>
      <c r="G46" s="13">
        <v>0</v>
      </c>
      <c r="H46" s="49">
        <f t="shared" si="9"/>
        <v>6155.17</v>
      </c>
      <c r="I46" s="49">
        <f t="shared" si="10"/>
        <v>6217.9501205142269</v>
      </c>
      <c r="J46" s="49">
        <f t="shared" si="11"/>
        <v>6301.1228523080736</v>
      </c>
      <c r="K46" s="49">
        <f t="shared" si="13"/>
        <v>6409.7405040609137</v>
      </c>
      <c r="L46" s="49">
        <f t="shared" si="12"/>
        <v>6520.2304878645373</v>
      </c>
      <c r="M46" s="31">
        <f t="shared" si="23"/>
        <v>0</v>
      </c>
      <c r="N46" s="31">
        <f t="shared" si="23"/>
        <v>0</v>
      </c>
      <c r="O46" s="31">
        <f t="shared" si="23"/>
        <v>0</v>
      </c>
      <c r="P46" s="31">
        <f t="shared" si="24"/>
        <v>0</v>
      </c>
      <c r="Q46" s="31">
        <f t="shared" si="24"/>
        <v>0</v>
      </c>
      <c r="R46" s="52">
        <f t="shared" si="15"/>
        <v>6488.47</v>
      </c>
      <c r="S46" s="49">
        <f t="shared" si="16"/>
        <v>6155.17</v>
      </c>
      <c r="T46" s="49">
        <f t="shared" si="17"/>
        <v>6217.95</v>
      </c>
      <c r="U46" s="49">
        <f t="shared" si="18"/>
        <v>6301.12</v>
      </c>
      <c r="V46" s="49">
        <f t="shared" si="19"/>
        <v>6409.74</v>
      </c>
      <c r="W46" s="49">
        <f t="shared" si="20"/>
        <v>6520.23</v>
      </c>
      <c r="X46" s="33"/>
      <c r="Y46" s="52">
        <v>6488.47</v>
      </c>
      <c r="Z46" s="33">
        <f t="shared" si="21"/>
        <v>6488.47</v>
      </c>
      <c r="AA46" s="33">
        <f t="shared" si="22"/>
        <v>6488.47</v>
      </c>
      <c r="AB46" s="33">
        <f t="shared" si="22"/>
        <v>6488.47</v>
      </c>
      <c r="AC46" s="33">
        <v>0</v>
      </c>
      <c r="AD46" s="33">
        <v>0</v>
      </c>
    </row>
    <row r="47" spans="1:30" x14ac:dyDescent="0.25">
      <c r="A47" s="38" t="s">
        <v>74</v>
      </c>
      <c r="B47" s="38" t="s">
        <v>695</v>
      </c>
      <c r="C47" s="34">
        <v>659.01</v>
      </c>
      <c r="D47" s="35" t="str">
        <f t="shared" si="8"/>
        <v>Yes</v>
      </c>
      <c r="E47" s="35" t="s">
        <v>656</v>
      </c>
      <c r="F47" s="13">
        <v>0</v>
      </c>
      <c r="G47" s="13">
        <v>0</v>
      </c>
      <c r="H47" s="49">
        <f t="shared" si="9"/>
        <v>659.01</v>
      </c>
      <c r="I47" s="49">
        <f t="shared" si="10"/>
        <v>665.7316221842907</v>
      </c>
      <c r="J47" s="49">
        <f t="shared" si="11"/>
        <v>674.63660157226263</v>
      </c>
      <c r="K47" s="49">
        <f t="shared" si="13"/>
        <v>686.2658691118495</v>
      </c>
      <c r="L47" s="49">
        <f t="shared" si="12"/>
        <v>698.09559992780191</v>
      </c>
      <c r="M47" s="31">
        <f t="shared" si="23"/>
        <v>0</v>
      </c>
      <c r="N47" s="31">
        <f t="shared" si="23"/>
        <v>0</v>
      </c>
      <c r="O47" s="31">
        <f t="shared" si="23"/>
        <v>0</v>
      </c>
      <c r="P47" s="31">
        <f t="shared" si="24"/>
        <v>0</v>
      </c>
      <c r="Q47" s="31">
        <f t="shared" si="24"/>
        <v>0</v>
      </c>
      <c r="R47" s="52">
        <f t="shared" si="15"/>
        <v>686.35</v>
      </c>
      <c r="S47" s="49">
        <f t="shared" si="16"/>
        <v>659.01</v>
      </c>
      <c r="T47" s="49">
        <f t="shared" si="17"/>
        <v>665.73</v>
      </c>
      <c r="U47" s="49">
        <f t="shared" si="18"/>
        <v>674.64</v>
      </c>
      <c r="V47" s="49">
        <f t="shared" si="19"/>
        <v>686.27</v>
      </c>
      <c r="W47" s="49">
        <f t="shared" si="20"/>
        <v>698.1</v>
      </c>
      <c r="X47" s="33"/>
      <c r="Y47" s="52">
        <v>686.35</v>
      </c>
      <c r="Z47" s="33">
        <f t="shared" si="21"/>
        <v>686.35</v>
      </c>
      <c r="AA47" s="33">
        <f t="shared" si="22"/>
        <v>686.35</v>
      </c>
      <c r="AB47" s="33">
        <f t="shared" si="22"/>
        <v>686.35</v>
      </c>
      <c r="AC47" s="33">
        <v>0</v>
      </c>
      <c r="AD47" s="33">
        <v>0</v>
      </c>
    </row>
    <row r="48" spans="1:30" x14ac:dyDescent="0.25">
      <c r="A48" s="38" t="s">
        <v>76</v>
      </c>
      <c r="B48" s="38" t="s">
        <v>696</v>
      </c>
      <c r="C48" s="34">
        <v>1359.74</v>
      </c>
      <c r="D48" s="35" t="str">
        <f t="shared" si="8"/>
        <v>Yes</v>
      </c>
      <c r="E48" s="35" t="s">
        <v>656</v>
      </c>
      <c r="F48" s="13">
        <v>0</v>
      </c>
      <c r="G48" s="13">
        <v>0</v>
      </c>
      <c r="H48" s="49">
        <f t="shared" si="9"/>
        <v>1359.74</v>
      </c>
      <c r="I48" s="49">
        <f t="shared" si="10"/>
        <v>1373.6087706542655</v>
      </c>
      <c r="J48" s="49">
        <f t="shared" si="11"/>
        <v>1391.9824776890616</v>
      </c>
      <c r="K48" s="49">
        <f t="shared" si="13"/>
        <v>1415.9772277600437</v>
      </c>
      <c r="L48" s="49">
        <f t="shared" si="12"/>
        <v>1440.3855951287985</v>
      </c>
      <c r="M48" s="31">
        <f t="shared" si="23"/>
        <v>0</v>
      </c>
      <c r="N48" s="31">
        <f t="shared" si="23"/>
        <v>0</v>
      </c>
      <c r="O48" s="31">
        <f t="shared" si="23"/>
        <v>0</v>
      </c>
      <c r="P48" s="31">
        <f t="shared" si="24"/>
        <v>0</v>
      </c>
      <c r="Q48" s="31">
        <f t="shared" si="24"/>
        <v>0</v>
      </c>
      <c r="R48" s="52">
        <f t="shared" si="15"/>
        <v>1429.93</v>
      </c>
      <c r="S48" s="49">
        <f t="shared" si="16"/>
        <v>1359.74</v>
      </c>
      <c r="T48" s="49">
        <f t="shared" si="17"/>
        <v>1373.61</v>
      </c>
      <c r="U48" s="49">
        <f t="shared" si="18"/>
        <v>1391.98</v>
      </c>
      <c r="V48" s="49">
        <f t="shared" si="19"/>
        <v>1415.98</v>
      </c>
      <c r="W48" s="49">
        <f t="shared" si="20"/>
        <v>1440.39</v>
      </c>
      <c r="X48" s="33"/>
      <c r="Y48" s="52">
        <v>1429.93</v>
      </c>
      <c r="Z48" s="33">
        <f t="shared" si="21"/>
        <v>1429.93</v>
      </c>
      <c r="AA48" s="33">
        <f t="shared" si="22"/>
        <v>1429.93</v>
      </c>
      <c r="AB48" s="33">
        <f t="shared" si="22"/>
        <v>1429.93</v>
      </c>
      <c r="AC48" s="33">
        <v>0</v>
      </c>
      <c r="AD48" s="33">
        <v>0</v>
      </c>
    </row>
    <row r="49" spans="1:30" x14ac:dyDescent="0.25">
      <c r="A49" s="38" t="s">
        <v>78</v>
      </c>
      <c r="B49" s="38" t="s">
        <v>697</v>
      </c>
      <c r="C49" s="34">
        <v>1020.29</v>
      </c>
      <c r="D49" s="35" t="str">
        <f t="shared" si="8"/>
        <v>Yes</v>
      </c>
      <c r="E49" s="35" t="s">
        <v>656</v>
      </c>
      <c r="F49" s="13">
        <v>0</v>
      </c>
      <c r="G49" s="13">
        <v>0</v>
      </c>
      <c r="H49" s="49">
        <f t="shared" si="9"/>
        <v>1020.29</v>
      </c>
      <c r="I49" s="49">
        <f t="shared" si="10"/>
        <v>1030.6965247847681</v>
      </c>
      <c r="J49" s="49">
        <f t="shared" si="11"/>
        <v>1044.4833587019377</v>
      </c>
      <c r="K49" s="49">
        <f t="shared" si="13"/>
        <v>1062.4879798426869</v>
      </c>
      <c r="L49" s="49">
        <f t="shared" si="12"/>
        <v>1080.8029614881978</v>
      </c>
      <c r="M49" s="31">
        <f t="shared" si="23"/>
        <v>0</v>
      </c>
      <c r="N49" s="31">
        <f t="shared" si="23"/>
        <v>0</v>
      </c>
      <c r="O49" s="31">
        <f t="shared" si="23"/>
        <v>0</v>
      </c>
      <c r="P49" s="31">
        <f t="shared" si="24"/>
        <v>0</v>
      </c>
      <c r="Q49" s="31">
        <f t="shared" si="24"/>
        <v>0</v>
      </c>
      <c r="R49" s="52">
        <f t="shared" si="15"/>
        <v>1041.51</v>
      </c>
      <c r="S49" s="49">
        <f t="shared" si="16"/>
        <v>1020.29</v>
      </c>
      <c r="T49" s="49">
        <f t="shared" si="17"/>
        <v>1030.7</v>
      </c>
      <c r="U49" s="49">
        <f t="shared" si="18"/>
        <v>1044.48</v>
      </c>
      <c r="V49" s="49">
        <f t="shared" si="19"/>
        <v>1062.49</v>
      </c>
      <c r="W49" s="49">
        <f t="shared" si="20"/>
        <v>1080.8</v>
      </c>
      <c r="X49" s="33"/>
      <c r="Y49" s="52">
        <v>1041.51</v>
      </c>
      <c r="Z49" s="33">
        <f t="shared" si="21"/>
        <v>1041.51</v>
      </c>
      <c r="AA49" s="33">
        <f t="shared" si="22"/>
        <v>1041.51</v>
      </c>
      <c r="AB49" s="33">
        <f t="shared" si="22"/>
        <v>1044.48</v>
      </c>
      <c r="AC49" s="33">
        <v>0</v>
      </c>
      <c r="AD49" s="33">
        <v>0</v>
      </c>
    </row>
    <row r="50" spans="1:30" x14ac:dyDescent="0.25">
      <c r="A50" s="38" t="s">
        <v>80</v>
      </c>
      <c r="B50" s="38" t="s">
        <v>698</v>
      </c>
      <c r="C50" s="34">
        <v>2355.73</v>
      </c>
      <c r="D50" s="35" t="str">
        <f t="shared" si="8"/>
        <v>Yes</v>
      </c>
      <c r="E50" s="35" t="s">
        <v>656</v>
      </c>
      <c r="F50" s="13">
        <v>10</v>
      </c>
      <c r="G50" s="13">
        <v>0</v>
      </c>
      <c r="H50" s="49">
        <f t="shared" si="9"/>
        <v>2355.73</v>
      </c>
      <c r="I50" s="49">
        <f t="shared" si="10"/>
        <v>2379.7574457568157</v>
      </c>
      <c r="J50" s="49">
        <f t="shared" si="11"/>
        <v>2411.5896290220576</v>
      </c>
      <c r="K50" s="49">
        <f t="shared" si="13"/>
        <v>2453.1601885295477</v>
      </c>
      <c r="L50" s="49">
        <f t="shared" si="12"/>
        <v>2495.4473340585437</v>
      </c>
      <c r="M50" s="31">
        <f t="shared" si="23"/>
        <v>-10</v>
      </c>
      <c r="N50" s="31">
        <f t="shared" si="23"/>
        <v>-10</v>
      </c>
      <c r="O50" s="31">
        <f t="shared" si="23"/>
        <v>-10</v>
      </c>
      <c r="P50" s="31">
        <f t="shared" si="24"/>
        <v>-10</v>
      </c>
      <c r="Q50" s="31">
        <f t="shared" si="24"/>
        <v>-10</v>
      </c>
      <c r="R50" s="52">
        <f t="shared" si="15"/>
        <v>2468.39</v>
      </c>
      <c r="S50" s="49">
        <f t="shared" si="16"/>
        <v>2345.73</v>
      </c>
      <c r="T50" s="49">
        <f t="shared" si="17"/>
        <v>2369.7600000000002</v>
      </c>
      <c r="U50" s="49">
        <f t="shared" si="18"/>
        <v>2401.59</v>
      </c>
      <c r="V50" s="49">
        <f t="shared" si="19"/>
        <v>2443.16</v>
      </c>
      <c r="W50" s="49">
        <f t="shared" si="20"/>
        <v>2485.4499999999998</v>
      </c>
      <c r="X50" s="33"/>
      <c r="Y50" s="52">
        <v>2458.39</v>
      </c>
      <c r="Z50" s="33">
        <f t="shared" si="21"/>
        <v>2468.39</v>
      </c>
      <c r="AA50" s="33">
        <f t="shared" si="22"/>
        <v>2468.39</v>
      </c>
      <c r="AB50" s="33">
        <f t="shared" si="22"/>
        <v>2468.39</v>
      </c>
      <c r="AC50" s="33">
        <v>0</v>
      </c>
      <c r="AD50" s="33">
        <v>-20.7</v>
      </c>
    </row>
    <row r="51" spans="1:30" x14ac:dyDescent="0.25">
      <c r="A51" s="38" t="s">
        <v>82</v>
      </c>
      <c r="B51" s="38" t="s">
        <v>699</v>
      </c>
      <c r="C51" s="34">
        <v>4747.1499999999996</v>
      </c>
      <c r="D51" s="35" t="str">
        <f t="shared" si="8"/>
        <v>Yes</v>
      </c>
      <c r="E51" s="35" t="s">
        <v>656</v>
      </c>
      <c r="F51" s="13">
        <v>0</v>
      </c>
      <c r="G51" s="13">
        <v>0</v>
      </c>
      <c r="H51" s="49">
        <f t="shared" si="9"/>
        <v>4747.1499999999996</v>
      </c>
      <c r="I51" s="49">
        <f t="shared" si="10"/>
        <v>4795.5689143596537</v>
      </c>
      <c r="J51" s="49">
        <f t="shared" si="11"/>
        <v>4859.7155477970991</v>
      </c>
      <c r="K51" s="49">
        <f t="shared" si="13"/>
        <v>4943.4864729735755</v>
      </c>
      <c r="L51" s="49">
        <f t="shared" si="12"/>
        <v>5028.7014266813321</v>
      </c>
      <c r="M51" s="31">
        <f t="shared" si="23"/>
        <v>0</v>
      </c>
      <c r="N51" s="31">
        <f t="shared" si="23"/>
        <v>0</v>
      </c>
      <c r="O51" s="31">
        <f t="shared" si="23"/>
        <v>0</v>
      </c>
      <c r="P51" s="31">
        <f t="shared" si="24"/>
        <v>0</v>
      </c>
      <c r="Q51" s="31">
        <f t="shared" si="24"/>
        <v>0</v>
      </c>
      <c r="R51" s="52">
        <f t="shared" si="15"/>
        <v>4965.4399999999996</v>
      </c>
      <c r="S51" s="49">
        <f t="shared" si="16"/>
        <v>4747.1499999999996</v>
      </c>
      <c r="T51" s="49">
        <f t="shared" si="17"/>
        <v>4795.57</v>
      </c>
      <c r="U51" s="49">
        <f t="shared" si="18"/>
        <v>4859.72</v>
      </c>
      <c r="V51" s="49">
        <f t="shared" si="19"/>
        <v>4943.49</v>
      </c>
      <c r="W51" s="49">
        <f t="shared" si="20"/>
        <v>5028.7</v>
      </c>
      <c r="X51" s="33"/>
      <c r="Y51" s="52">
        <v>4965.4399999999996</v>
      </c>
      <c r="Z51" s="33">
        <f t="shared" si="21"/>
        <v>4965.4399999999996</v>
      </c>
      <c r="AA51" s="33">
        <f t="shared" si="22"/>
        <v>4965.4399999999996</v>
      </c>
      <c r="AB51" s="33">
        <f t="shared" si="22"/>
        <v>4965.4399999999996</v>
      </c>
      <c r="AC51" s="33">
        <v>0</v>
      </c>
      <c r="AD51" s="33">
        <v>0</v>
      </c>
    </row>
    <row r="52" spans="1:30" x14ac:dyDescent="0.25">
      <c r="A52" s="38" t="s">
        <v>84</v>
      </c>
      <c r="B52" s="38" t="s">
        <v>700</v>
      </c>
      <c r="C52" s="34">
        <v>154.63</v>
      </c>
      <c r="D52" s="35" t="str">
        <f t="shared" si="8"/>
        <v>Yes</v>
      </c>
      <c r="E52" s="35" t="s">
        <v>658</v>
      </c>
      <c r="F52" s="13">
        <v>0</v>
      </c>
      <c r="G52" s="13">
        <v>79.849999999999994</v>
      </c>
      <c r="H52" s="49">
        <f t="shared" si="9"/>
        <v>154.63</v>
      </c>
      <c r="I52" s="49">
        <f t="shared" si="10"/>
        <v>156.20716034408716</v>
      </c>
      <c r="J52" s="49">
        <f t="shared" si="11"/>
        <v>158.29662326993366</v>
      </c>
      <c r="K52" s="49">
        <f t="shared" si="13"/>
        <v>161.02531272782704</v>
      </c>
      <c r="L52" s="49">
        <f t="shared" si="12"/>
        <v>163.80103885652119</v>
      </c>
      <c r="M52" s="31">
        <f t="shared" si="23"/>
        <v>79.849999999999994</v>
      </c>
      <c r="N52" s="31">
        <f t="shared" si="23"/>
        <v>79.849999999999994</v>
      </c>
      <c r="O52" s="31">
        <f t="shared" si="23"/>
        <v>79.849999999999994</v>
      </c>
      <c r="P52" s="31">
        <f t="shared" si="24"/>
        <v>79.849999999999994</v>
      </c>
      <c r="Q52" s="31">
        <f t="shared" si="24"/>
        <v>79.849999999999994</v>
      </c>
      <c r="R52" s="52">
        <f t="shared" si="15"/>
        <v>170.26000000000002</v>
      </c>
      <c r="S52" s="49">
        <f t="shared" si="16"/>
        <v>234.48</v>
      </c>
      <c r="T52" s="49">
        <f t="shared" si="17"/>
        <v>236.06</v>
      </c>
      <c r="U52" s="49">
        <f t="shared" si="18"/>
        <v>238.15</v>
      </c>
      <c r="V52" s="49">
        <f t="shared" si="19"/>
        <v>240.88</v>
      </c>
      <c r="W52" s="49">
        <f t="shared" si="20"/>
        <v>243.65</v>
      </c>
      <c r="X52" s="33"/>
      <c r="Y52" s="52">
        <v>250.11</v>
      </c>
      <c r="Z52" s="33">
        <f t="shared" si="21"/>
        <v>234.48</v>
      </c>
      <c r="AA52" s="33">
        <f t="shared" si="22"/>
        <v>236.06</v>
      </c>
      <c r="AB52" s="33">
        <f t="shared" si="22"/>
        <v>238.15</v>
      </c>
      <c r="AC52" s="33">
        <v>0</v>
      </c>
      <c r="AD52" s="33">
        <v>78.399999999999991</v>
      </c>
    </row>
    <row r="53" spans="1:30" x14ac:dyDescent="0.25">
      <c r="A53" s="38" t="s">
        <v>86</v>
      </c>
      <c r="B53" s="38" t="s">
        <v>701</v>
      </c>
      <c r="C53" s="34">
        <v>745.07</v>
      </c>
      <c r="D53" s="35" t="str">
        <f t="shared" si="8"/>
        <v>Yes</v>
      </c>
      <c r="E53" s="35" t="s">
        <v>656</v>
      </c>
      <c r="F53" s="13">
        <v>0</v>
      </c>
      <c r="G53" s="13">
        <v>0</v>
      </c>
      <c r="H53" s="49">
        <f t="shared" si="9"/>
        <v>745.07</v>
      </c>
      <c r="I53" s="49">
        <f t="shared" si="10"/>
        <v>752.66939764320648</v>
      </c>
      <c r="J53" s="49">
        <f t="shared" si="11"/>
        <v>762.73727672333609</v>
      </c>
      <c r="K53" s="49">
        <f t="shared" si="13"/>
        <v>775.88520826567992</v>
      </c>
      <c r="L53" s="49">
        <f t="shared" si="12"/>
        <v>789.25978154839436</v>
      </c>
      <c r="M53" s="31">
        <f t="shared" si="23"/>
        <v>0</v>
      </c>
      <c r="N53" s="31">
        <f t="shared" si="23"/>
        <v>0</v>
      </c>
      <c r="O53" s="31">
        <f t="shared" si="23"/>
        <v>0</v>
      </c>
      <c r="P53" s="31">
        <f t="shared" si="24"/>
        <v>0</v>
      </c>
      <c r="Q53" s="31">
        <f t="shared" si="24"/>
        <v>0</v>
      </c>
      <c r="R53" s="52">
        <f t="shared" si="15"/>
        <v>777.64</v>
      </c>
      <c r="S53" s="49">
        <f t="shared" si="16"/>
        <v>745.07</v>
      </c>
      <c r="T53" s="49">
        <f t="shared" si="17"/>
        <v>752.67</v>
      </c>
      <c r="U53" s="49">
        <f t="shared" si="18"/>
        <v>762.74</v>
      </c>
      <c r="V53" s="49">
        <f t="shared" si="19"/>
        <v>775.89</v>
      </c>
      <c r="W53" s="49">
        <f t="shared" si="20"/>
        <v>789.26</v>
      </c>
      <c r="X53" s="33"/>
      <c r="Y53" s="52">
        <v>777.64</v>
      </c>
      <c r="Z53" s="33">
        <f t="shared" si="21"/>
        <v>777.64</v>
      </c>
      <c r="AA53" s="33">
        <f t="shared" si="22"/>
        <v>777.64</v>
      </c>
      <c r="AB53" s="33">
        <f t="shared" si="22"/>
        <v>777.64</v>
      </c>
      <c r="AC53" s="33">
        <v>0</v>
      </c>
      <c r="AD53" s="33">
        <v>0</v>
      </c>
    </row>
    <row r="54" spans="1:30" x14ac:dyDescent="0.25">
      <c r="A54" s="38" t="s">
        <v>88</v>
      </c>
      <c r="B54" s="38" t="s">
        <v>702</v>
      </c>
      <c r="C54" s="34">
        <v>28.7</v>
      </c>
      <c r="D54" s="35" t="str">
        <f t="shared" si="8"/>
        <v>No</v>
      </c>
      <c r="E54" s="35" t="s">
        <v>658</v>
      </c>
      <c r="F54" s="13">
        <v>0</v>
      </c>
      <c r="G54" s="13">
        <v>16.899999999999999</v>
      </c>
      <c r="H54" s="49">
        <f t="shared" si="9"/>
        <v>28.7</v>
      </c>
      <c r="I54" s="49">
        <f t="shared" si="10"/>
        <v>28.7</v>
      </c>
      <c r="J54" s="49">
        <f t="shared" si="11"/>
        <v>28.7</v>
      </c>
      <c r="K54" s="49">
        <f t="shared" si="13"/>
        <v>28.7</v>
      </c>
      <c r="L54" s="49">
        <f t="shared" si="12"/>
        <v>28.7</v>
      </c>
      <c r="M54" s="31">
        <f t="shared" si="23"/>
        <v>16.899999999999999</v>
      </c>
      <c r="N54" s="31">
        <f t="shared" si="23"/>
        <v>16.899999999999999</v>
      </c>
      <c r="O54" s="31">
        <f t="shared" si="23"/>
        <v>16.899999999999999</v>
      </c>
      <c r="P54" s="31">
        <f t="shared" si="24"/>
        <v>16.899999999999999</v>
      </c>
      <c r="Q54" s="31">
        <f t="shared" si="24"/>
        <v>16.899999999999999</v>
      </c>
      <c r="R54" s="52">
        <f t="shared" si="15"/>
        <v>29.47</v>
      </c>
      <c r="S54" s="49">
        <f t="shared" si="16"/>
        <v>45.6</v>
      </c>
      <c r="T54" s="49">
        <f t="shared" si="17"/>
        <v>45.6</v>
      </c>
      <c r="U54" s="49">
        <f t="shared" si="18"/>
        <v>45.6</v>
      </c>
      <c r="V54" s="49">
        <f t="shared" si="19"/>
        <v>45.6</v>
      </c>
      <c r="W54" s="49">
        <f t="shared" si="20"/>
        <v>45.6</v>
      </c>
      <c r="X54" s="33"/>
      <c r="Y54" s="52">
        <v>46.37</v>
      </c>
      <c r="Z54" s="33">
        <f t="shared" si="21"/>
        <v>45.6</v>
      </c>
      <c r="AA54" s="33">
        <f t="shared" si="22"/>
        <v>45.6</v>
      </c>
      <c r="AB54" s="33">
        <f t="shared" si="22"/>
        <v>45.6</v>
      </c>
      <c r="AC54" s="33">
        <v>0</v>
      </c>
      <c r="AD54" s="33">
        <v>21.67</v>
      </c>
    </row>
    <row r="55" spans="1:30" x14ac:dyDescent="0.25">
      <c r="A55" s="38" t="s">
        <v>90</v>
      </c>
      <c r="B55" s="38" t="s">
        <v>703</v>
      </c>
      <c r="C55" s="34">
        <v>5899.49</v>
      </c>
      <c r="D55" s="35" t="str">
        <f t="shared" si="8"/>
        <v>Yes</v>
      </c>
      <c r="E55" s="35" t="s">
        <v>656</v>
      </c>
      <c r="F55" s="13">
        <v>44.62</v>
      </c>
      <c r="G55" s="13">
        <v>0</v>
      </c>
      <c r="H55" s="49">
        <f t="shared" si="9"/>
        <v>5899.49</v>
      </c>
      <c r="I55" s="49">
        <f t="shared" si="10"/>
        <v>5959.6622930759795</v>
      </c>
      <c r="J55" s="49">
        <f t="shared" si="11"/>
        <v>6039.3801074483663</v>
      </c>
      <c r="K55" s="49">
        <f t="shared" si="13"/>
        <v>6143.4858836234125</v>
      </c>
      <c r="L55" s="49">
        <f t="shared" si="12"/>
        <v>6249.3862169285267</v>
      </c>
      <c r="M55" s="31">
        <f t="shared" si="23"/>
        <v>-44.62</v>
      </c>
      <c r="N55" s="31">
        <f t="shared" si="23"/>
        <v>-44.62</v>
      </c>
      <c r="O55" s="31">
        <f t="shared" si="23"/>
        <v>-44.62</v>
      </c>
      <c r="P55" s="31">
        <f t="shared" si="24"/>
        <v>-44.62</v>
      </c>
      <c r="Q55" s="31">
        <f t="shared" si="24"/>
        <v>-44.62</v>
      </c>
      <c r="R55" s="52">
        <f t="shared" si="15"/>
        <v>6075.32</v>
      </c>
      <c r="S55" s="49">
        <f t="shared" si="16"/>
        <v>5854.87</v>
      </c>
      <c r="T55" s="49">
        <f t="shared" si="17"/>
        <v>5915.04</v>
      </c>
      <c r="U55" s="49">
        <f t="shared" si="18"/>
        <v>5994.76</v>
      </c>
      <c r="V55" s="49">
        <f t="shared" si="19"/>
        <v>6098.87</v>
      </c>
      <c r="W55" s="49">
        <f t="shared" si="20"/>
        <v>6204.77</v>
      </c>
      <c r="X55" s="33"/>
      <c r="Y55" s="52">
        <v>6030.7</v>
      </c>
      <c r="Z55" s="33">
        <f t="shared" si="21"/>
        <v>6075.32</v>
      </c>
      <c r="AA55" s="33">
        <f t="shared" si="22"/>
        <v>6075.32</v>
      </c>
      <c r="AB55" s="33">
        <f t="shared" si="22"/>
        <v>6075.32</v>
      </c>
      <c r="AC55" s="33">
        <v>0</v>
      </c>
      <c r="AD55" s="33">
        <v>-49.22</v>
      </c>
    </row>
    <row r="56" spans="1:30" x14ac:dyDescent="0.25">
      <c r="A56" s="38" t="s">
        <v>92</v>
      </c>
      <c r="B56" s="38" t="s">
        <v>704</v>
      </c>
      <c r="C56" s="34">
        <v>87.3</v>
      </c>
      <c r="D56" s="35" t="str">
        <f t="shared" si="8"/>
        <v>No</v>
      </c>
      <c r="E56" s="35" t="s">
        <v>656</v>
      </c>
      <c r="F56" s="13">
        <v>0</v>
      </c>
      <c r="G56" s="13">
        <v>0</v>
      </c>
      <c r="H56" s="49">
        <f t="shared" si="9"/>
        <v>87.3</v>
      </c>
      <c r="I56" s="49">
        <f t="shared" si="10"/>
        <v>87.3</v>
      </c>
      <c r="J56" s="49">
        <f t="shared" si="11"/>
        <v>87.3</v>
      </c>
      <c r="K56" s="49">
        <f t="shared" si="13"/>
        <v>87.3</v>
      </c>
      <c r="L56" s="49">
        <f t="shared" si="12"/>
        <v>87.3</v>
      </c>
      <c r="M56" s="31">
        <f t="shared" si="23"/>
        <v>0</v>
      </c>
      <c r="N56" s="31">
        <f t="shared" si="23"/>
        <v>0</v>
      </c>
      <c r="O56" s="31">
        <f t="shared" si="23"/>
        <v>0</v>
      </c>
      <c r="P56" s="31">
        <f t="shared" si="24"/>
        <v>0</v>
      </c>
      <c r="Q56" s="31">
        <f t="shared" si="24"/>
        <v>0</v>
      </c>
      <c r="R56" s="52">
        <f t="shared" si="15"/>
        <v>93.19</v>
      </c>
      <c r="S56" s="49">
        <f t="shared" si="16"/>
        <v>87.3</v>
      </c>
      <c r="T56" s="49">
        <f t="shared" si="17"/>
        <v>87.3</v>
      </c>
      <c r="U56" s="49">
        <f t="shared" si="18"/>
        <v>87.3</v>
      </c>
      <c r="V56" s="49">
        <f t="shared" si="19"/>
        <v>87.3</v>
      </c>
      <c r="W56" s="49">
        <f t="shared" si="20"/>
        <v>87.3</v>
      </c>
      <c r="X56" s="33"/>
      <c r="Y56" s="52">
        <v>93.19</v>
      </c>
      <c r="Z56" s="33">
        <f t="shared" si="21"/>
        <v>93.19</v>
      </c>
      <c r="AA56" s="33">
        <f t="shared" si="22"/>
        <v>93.19</v>
      </c>
      <c r="AB56" s="33">
        <f t="shared" si="22"/>
        <v>93.19</v>
      </c>
      <c r="AC56" s="33">
        <v>0</v>
      </c>
      <c r="AD56" s="33">
        <v>0</v>
      </c>
    </row>
    <row r="57" spans="1:30" x14ac:dyDescent="0.25">
      <c r="A57" s="38" t="s">
        <v>94</v>
      </c>
      <c r="B57" s="38" t="s">
        <v>705</v>
      </c>
      <c r="C57" s="34">
        <v>266.20999999999998</v>
      </c>
      <c r="D57" s="35" t="str">
        <f t="shared" si="8"/>
        <v>Yes</v>
      </c>
      <c r="E57" s="35" t="s">
        <v>656</v>
      </c>
      <c r="F57" s="13">
        <v>20.72</v>
      </c>
      <c r="G57" s="13">
        <v>0</v>
      </c>
      <c r="H57" s="49">
        <f t="shared" si="9"/>
        <v>266.20999999999998</v>
      </c>
      <c r="I57" s="49">
        <f t="shared" si="10"/>
        <v>268.92522896720845</v>
      </c>
      <c r="J57" s="49">
        <f t="shared" si="11"/>
        <v>272.52243471958246</v>
      </c>
      <c r="K57" s="49">
        <f t="shared" si="13"/>
        <v>277.22012870254696</v>
      </c>
      <c r="L57" s="49">
        <f t="shared" si="12"/>
        <v>281.99880071133998</v>
      </c>
      <c r="M57" s="31">
        <f t="shared" si="23"/>
        <v>-20.72</v>
      </c>
      <c r="N57" s="31">
        <f t="shared" si="23"/>
        <v>-20.72</v>
      </c>
      <c r="O57" s="31">
        <f t="shared" si="23"/>
        <v>-20.72</v>
      </c>
      <c r="P57" s="31">
        <f t="shared" si="24"/>
        <v>-20.72</v>
      </c>
      <c r="Q57" s="31">
        <f t="shared" si="24"/>
        <v>-20.72</v>
      </c>
      <c r="R57" s="52">
        <f t="shared" si="15"/>
        <v>266.16999999999996</v>
      </c>
      <c r="S57" s="49">
        <f t="shared" si="16"/>
        <v>245.49</v>
      </c>
      <c r="T57" s="49">
        <f t="shared" si="17"/>
        <v>248.21</v>
      </c>
      <c r="U57" s="49">
        <f t="shared" si="18"/>
        <v>251.8</v>
      </c>
      <c r="V57" s="49">
        <f t="shared" si="19"/>
        <v>256.5</v>
      </c>
      <c r="W57" s="49">
        <f t="shared" si="20"/>
        <v>261.27999999999997</v>
      </c>
      <c r="X57" s="33"/>
      <c r="Y57" s="52">
        <v>245.45</v>
      </c>
      <c r="Z57" s="33">
        <f t="shared" si="21"/>
        <v>266.16999999999996</v>
      </c>
      <c r="AA57" s="33">
        <f t="shared" si="22"/>
        <v>266.16999999999996</v>
      </c>
      <c r="AB57" s="33">
        <f t="shared" si="22"/>
        <v>266.16999999999996</v>
      </c>
      <c r="AC57" s="33">
        <v>0</v>
      </c>
      <c r="AD57" s="33">
        <v>-15.75</v>
      </c>
    </row>
    <row r="58" spans="1:30" x14ac:dyDescent="0.25">
      <c r="A58" s="38" t="s">
        <v>96</v>
      </c>
      <c r="B58" s="38" t="s">
        <v>706</v>
      </c>
      <c r="C58" s="34">
        <v>36.1</v>
      </c>
      <c r="D58" s="35" t="str">
        <f t="shared" si="8"/>
        <v>No</v>
      </c>
      <c r="E58" s="35" t="s">
        <v>658</v>
      </c>
      <c r="F58" s="13">
        <v>0</v>
      </c>
      <c r="G58" s="13">
        <v>30.799999999999997</v>
      </c>
      <c r="H58" s="49">
        <f t="shared" si="9"/>
        <v>36.1</v>
      </c>
      <c r="I58" s="49">
        <f t="shared" si="10"/>
        <v>36.1</v>
      </c>
      <c r="J58" s="49">
        <f t="shared" si="11"/>
        <v>36.1</v>
      </c>
      <c r="K58" s="49">
        <f t="shared" si="13"/>
        <v>36.1</v>
      </c>
      <c r="L58" s="49">
        <f t="shared" si="12"/>
        <v>36.1</v>
      </c>
      <c r="M58" s="31">
        <f t="shared" si="23"/>
        <v>30.799999999999997</v>
      </c>
      <c r="N58" s="31">
        <f t="shared" si="23"/>
        <v>30.799999999999997</v>
      </c>
      <c r="O58" s="31">
        <f t="shared" si="23"/>
        <v>30.799999999999997</v>
      </c>
      <c r="P58" s="31">
        <f t="shared" si="24"/>
        <v>30.799999999999997</v>
      </c>
      <c r="Q58" s="31">
        <f t="shared" si="24"/>
        <v>30.799999999999997</v>
      </c>
      <c r="R58" s="52">
        <f t="shared" si="15"/>
        <v>37.100000000000009</v>
      </c>
      <c r="S58" s="49">
        <f t="shared" si="16"/>
        <v>66.900000000000006</v>
      </c>
      <c r="T58" s="49">
        <f t="shared" si="17"/>
        <v>66.900000000000006</v>
      </c>
      <c r="U58" s="49">
        <f t="shared" si="18"/>
        <v>66.900000000000006</v>
      </c>
      <c r="V58" s="49">
        <f t="shared" si="19"/>
        <v>66.900000000000006</v>
      </c>
      <c r="W58" s="49">
        <f t="shared" si="20"/>
        <v>66.900000000000006</v>
      </c>
      <c r="X58" s="33"/>
      <c r="Y58" s="52">
        <v>67.900000000000006</v>
      </c>
      <c r="Z58" s="33">
        <f t="shared" si="21"/>
        <v>66.900000000000006</v>
      </c>
      <c r="AA58" s="33">
        <f t="shared" si="22"/>
        <v>66.900000000000006</v>
      </c>
      <c r="AB58" s="33">
        <f t="shared" si="22"/>
        <v>66.900000000000006</v>
      </c>
      <c r="AC58" s="33">
        <v>0</v>
      </c>
      <c r="AD58" s="33">
        <v>28</v>
      </c>
    </row>
    <row r="59" spans="1:30" x14ac:dyDescent="0.25">
      <c r="A59" s="38" t="s">
        <v>98</v>
      </c>
      <c r="B59" s="38" t="s">
        <v>707</v>
      </c>
      <c r="C59" s="34">
        <v>286.19</v>
      </c>
      <c r="D59" s="35" t="str">
        <f t="shared" si="8"/>
        <v>Yes</v>
      </c>
      <c r="E59" s="35" t="s">
        <v>656</v>
      </c>
      <c r="F59" s="13">
        <v>1</v>
      </c>
      <c r="G59" s="13">
        <v>0</v>
      </c>
      <c r="H59" s="49">
        <f t="shared" si="9"/>
        <v>286.19</v>
      </c>
      <c r="I59" s="49">
        <f t="shared" si="10"/>
        <v>289.10901648369855</v>
      </c>
      <c r="J59" s="49">
        <f t="shared" si="11"/>
        <v>292.9762052229342</v>
      </c>
      <c r="K59" s="49">
        <f t="shared" si="13"/>
        <v>298.02647771827475</v>
      </c>
      <c r="L59" s="49">
        <f t="shared" si="12"/>
        <v>303.16380592606737</v>
      </c>
      <c r="M59" s="31">
        <f t="shared" si="23"/>
        <v>-1</v>
      </c>
      <c r="N59" s="31">
        <f t="shared" si="23"/>
        <v>-1</v>
      </c>
      <c r="O59" s="31">
        <f t="shared" si="23"/>
        <v>-1</v>
      </c>
      <c r="P59" s="31">
        <f t="shared" si="24"/>
        <v>-1</v>
      </c>
      <c r="Q59" s="31">
        <f t="shared" si="24"/>
        <v>-1</v>
      </c>
      <c r="R59" s="52">
        <f t="shared" si="15"/>
        <v>246.75</v>
      </c>
      <c r="S59" s="49">
        <f t="shared" si="16"/>
        <v>285.19</v>
      </c>
      <c r="T59" s="49">
        <f t="shared" si="17"/>
        <v>288.11</v>
      </c>
      <c r="U59" s="49">
        <f t="shared" si="18"/>
        <v>291.98</v>
      </c>
      <c r="V59" s="49">
        <f t="shared" si="19"/>
        <v>297.02999999999997</v>
      </c>
      <c r="W59" s="49">
        <f t="shared" si="20"/>
        <v>302.16000000000003</v>
      </c>
      <c r="X59" s="33"/>
      <c r="Y59" s="52">
        <v>245.75</v>
      </c>
      <c r="Z59" s="33">
        <f t="shared" si="21"/>
        <v>285.19</v>
      </c>
      <c r="AA59" s="33">
        <f t="shared" si="22"/>
        <v>288.11</v>
      </c>
      <c r="AB59" s="33">
        <f t="shared" si="22"/>
        <v>291.98</v>
      </c>
      <c r="AC59" s="33">
        <v>0</v>
      </c>
      <c r="AD59" s="33">
        <v>-3</v>
      </c>
    </row>
    <row r="60" spans="1:30" x14ac:dyDescent="0.25">
      <c r="A60" s="38" t="s">
        <v>100</v>
      </c>
      <c r="B60" s="38" t="s">
        <v>708</v>
      </c>
      <c r="C60" s="34">
        <v>43.98</v>
      </c>
      <c r="D60" s="35" t="str">
        <f t="shared" si="8"/>
        <v>No</v>
      </c>
      <c r="E60" s="35" t="s">
        <v>658</v>
      </c>
      <c r="F60" s="13">
        <v>0</v>
      </c>
      <c r="G60" s="13">
        <v>18.2</v>
      </c>
      <c r="H60" s="49">
        <f t="shared" si="9"/>
        <v>43.98</v>
      </c>
      <c r="I60" s="49">
        <f t="shared" si="10"/>
        <v>43.98</v>
      </c>
      <c r="J60" s="49">
        <f t="shared" si="11"/>
        <v>43.98</v>
      </c>
      <c r="K60" s="49">
        <f t="shared" si="13"/>
        <v>43.98</v>
      </c>
      <c r="L60" s="49">
        <f t="shared" si="12"/>
        <v>43.98</v>
      </c>
      <c r="M60" s="31">
        <f t="shared" si="23"/>
        <v>18.2</v>
      </c>
      <c r="N60" s="31">
        <f t="shared" si="23"/>
        <v>18.2</v>
      </c>
      <c r="O60" s="31">
        <f t="shared" si="23"/>
        <v>18.2</v>
      </c>
      <c r="P60" s="31">
        <f t="shared" si="24"/>
        <v>18.2</v>
      </c>
      <c r="Q60" s="31">
        <f t="shared" si="24"/>
        <v>18.2</v>
      </c>
      <c r="R60" s="52">
        <f t="shared" si="15"/>
        <v>53.42</v>
      </c>
      <c r="S60" s="49">
        <f t="shared" si="16"/>
        <v>62.18</v>
      </c>
      <c r="T60" s="49">
        <f t="shared" si="17"/>
        <v>62.18</v>
      </c>
      <c r="U60" s="49">
        <f t="shared" si="18"/>
        <v>62.18</v>
      </c>
      <c r="V60" s="49">
        <f t="shared" si="19"/>
        <v>62.18</v>
      </c>
      <c r="W60" s="49">
        <f t="shared" si="20"/>
        <v>62.18</v>
      </c>
      <c r="X60" s="33"/>
      <c r="Y60" s="52">
        <v>71.62</v>
      </c>
      <c r="Z60" s="33">
        <f t="shared" si="21"/>
        <v>62.18</v>
      </c>
      <c r="AA60" s="33">
        <f t="shared" si="22"/>
        <v>62.18</v>
      </c>
      <c r="AB60" s="33">
        <f t="shared" si="22"/>
        <v>62.18</v>
      </c>
      <c r="AC60" s="33">
        <v>0</v>
      </c>
      <c r="AD60" s="33">
        <v>22.71</v>
      </c>
    </row>
    <row r="61" spans="1:30" x14ac:dyDescent="0.25">
      <c r="A61" s="38" t="s">
        <v>102</v>
      </c>
      <c r="B61" s="38" t="s">
        <v>709</v>
      </c>
      <c r="C61" s="34">
        <v>219.15</v>
      </c>
      <c r="D61" s="35" t="str">
        <f t="shared" si="8"/>
        <v>Yes</v>
      </c>
      <c r="E61" s="35" t="s">
        <v>656</v>
      </c>
      <c r="F61" s="13">
        <v>0</v>
      </c>
      <c r="G61" s="13">
        <v>0</v>
      </c>
      <c r="H61" s="49">
        <f t="shared" si="9"/>
        <v>219.15</v>
      </c>
      <c r="I61" s="49">
        <f t="shared" si="10"/>
        <v>221.38523694888897</v>
      </c>
      <c r="J61" s="49">
        <f t="shared" si="11"/>
        <v>224.34653682730362</v>
      </c>
      <c r="K61" s="49">
        <f t="shared" si="13"/>
        <v>228.21378312295994</v>
      </c>
      <c r="L61" s="49">
        <f t="shared" si="12"/>
        <v>232.14769233270786</v>
      </c>
      <c r="M61" s="31">
        <f t="shared" si="23"/>
        <v>0</v>
      </c>
      <c r="N61" s="31">
        <f t="shared" si="23"/>
        <v>0</v>
      </c>
      <c r="O61" s="31">
        <f t="shared" si="23"/>
        <v>0</v>
      </c>
      <c r="P61" s="31">
        <f t="shared" si="24"/>
        <v>0</v>
      </c>
      <c r="Q61" s="31">
        <f t="shared" si="24"/>
        <v>0</v>
      </c>
      <c r="R61" s="52">
        <f t="shared" si="15"/>
        <v>213.75</v>
      </c>
      <c r="S61" s="49">
        <f t="shared" si="16"/>
        <v>219.15</v>
      </c>
      <c r="T61" s="49">
        <f t="shared" si="17"/>
        <v>221.39</v>
      </c>
      <c r="U61" s="49">
        <f t="shared" si="18"/>
        <v>224.35</v>
      </c>
      <c r="V61" s="49">
        <f t="shared" si="19"/>
        <v>228.21</v>
      </c>
      <c r="W61" s="49">
        <f t="shared" si="20"/>
        <v>232.15</v>
      </c>
      <c r="X61" s="33"/>
      <c r="Y61" s="52">
        <v>213.75</v>
      </c>
      <c r="Z61" s="33">
        <f t="shared" si="21"/>
        <v>219.15</v>
      </c>
      <c r="AA61" s="33">
        <f t="shared" si="22"/>
        <v>221.39</v>
      </c>
      <c r="AB61" s="33">
        <f t="shared" si="22"/>
        <v>224.35</v>
      </c>
      <c r="AC61" s="33">
        <v>0</v>
      </c>
      <c r="AD61" s="33">
        <v>0</v>
      </c>
    </row>
    <row r="62" spans="1:30" x14ac:dyDescent="0.25">
      <c r="A62" s="38" t="s">
        <v>104</v>
      </c>
      <c r="B62" s="38" t="s">
        <v>710</v>
      </c>
      <c r="C62" s="34">
        <v>372.26</v>
      </c>
      <c r="D62" s="35" t="str">
        <f t="shared" si="8"/>
        <v>Yes</v>
      </c>
      <c r="E62" s="35" t="s">
        <v>656</v>
      </c>
      <c r="F62" s="13">
        <v>10</v>
      </c>
      <c r="G62" s="13">
        <v>0</v>
      </c>
      <c r="H62" s="49">
        <f t="shared" si="9"/>
        <v>372.26</v>
      </c>
      <c r="I62" s="49">
        <f t="shared" si="10"/>
        <v>376.05689393836826</v>
      </c>
      <c r="J62" s="49">
        <f t="shared" si="11"/>
        <v>381.08711749638167</v>
      </c>
      <c r="K62" s="49">
        <f t="shared" si="13"/>
        <v>387.65623046020107</v>
      </c>
      <c r="L62" s="49">
        <f t="shared" si="12"/>
        <v>394.3385806423629</v>
      </c>
      <c r="M62" s="31">
        <f t="shared" si="23"/>
        <v>-10</v>
      </c>
      <c r="N62" s="31">
        <f t="shared" si="23"/>
        <v>-10</v>
      </c>
      <c r="O62" s="31">
        <f t="shared" si="23"/>
        <v>-10</v>
      </c>
      <c r="P62" s="31">
        <f t="shared" si="24"/>
        <v>-10</v>
      </c>
      <c r="Q62" s="31">
        <f t="shared" si="24"/>
        <v>-10</v>
      </c>
      <c r="R62" s="52">
        <f t="shared" si="15"/>
        <v>335.26</v>
      </c>
      <c r="S62" s="49">
        <f t="shared" si="16"/>
        <v>362.26</v>
      </c>
      <c r="T62" s="49">
        <f t="shared" si="17"/>
        <v>366.06</v>
      </c>
      <c r="U62" s="49">
        <f t="shared" si="18"/>
        <v>371.09</v>
      </c>
      <c r="V62" s="49">
        <f t="shared" si="19"/>
        <v>377.66</v>
      </c>
      <c r="W62" s="49">
        <f t="shared" si="20"/>
        <v>384.34</v>
      </c>
      <c r="X62" s="33"/>
      <c r="Y62" s="52">
        <v>325.26</v>
      </c>
      <c r="Z62" s="33">
        <f t="shared" si="21"/>
        <v>362.26</v>
      </c>
      <c r="AA62" s="33">
        <f t="shared" si="22"/>
        <v>366.06</v>
      </c>
      <c r="AB62" s="33">
        <f t="shared" si="22"/>
        <v>371.09</v>
      </c>
      <c r="AC62" s="33">
        <v>0</v>
      </c>
      <c r="AD62" s="33">
        <v>-10</v>
      </c>
    </row>
    <row r="63" spans="1:30" x14ac:dyDescent="0.25">
      <c r="A63" s="38" t="s">
        <v>106</v>
      </c>
      <c r="B63" s="38" t="s">
        <v>711</v>
      </c>
      <c r="C63" s="34">
        <v>18071.79</v>
      </c>
      <c r="D63" s="35" t="str">
        <f t="shared" si="8"/>
        <v>Yes</v>
      </c>
      <c r="E63" s="35" t="s">
        <v>656</v>
      </c>
      <c r="F63" s="13">
        <v>0</v>
      </c>
      <c r="G63" s="13">
        <v>0</v>
      </c>
      <c r="H63" s="49">
        <f t="shared" si="9"/>
        <v>18071.79</v>
      </c>
      <c r="I63" s="49">
        <f t="shared" si="10"/>
        <v>18256.114584716233</v>
      </c>
      <c r="J63" s="49">
        <f t="shared" si="11"/>
        <v>18500.312574813132</v>
      </c>
      <c r="K63" s="49">
        <f t="shared" si="13"/>
        <v>18819.217721668614</v>
      </c>
      <c r="L63" s="49">
        <f t="shared" si="12"/>
        <v>19143.620099572472</v>
      </c>
      <c r="M63" s="31">
        <f t="shared" si="23"/>
        <v>0</v>
      </c>
      <c r="N63" s="31">
        <f t="shared" si="23"/>
        <v>0</v>
      </c>
      <c r="O63" s="31">
        <f t="shared" si="23"/>
        <v>0</v>
      </c>
      <c r="P63" s="31">
        <f t="shared" si="24"/>
        <v>0</v>
      </c>
      <c r="Q63" s="31">
        <f t="shared" si="24"/>
        <v>0</v>
      </c>
      <c r="R63" s="52">
        <f t="shared" si="15"/>
        <v>18395.09</v>
      </c>
      <c r="S63" s="49">
        <f t="shared" si="16"/>
        <v>18071.79</v>
      </c>
      <c r="T63" s="49">
        <f t="shared" si="17"/>
        <v>18256.11</v>
      </c>
      <c r="U63" s="49">
        <f t="shared" si="18"/>
        <v>18500.310000000001</v>
      </c>
      <c r="V63" s="49">
        <f t="shared" si="19"/>
        <v>18819.22</v>
      </c>
      <c r="W63" s="49">
        <f t="shared" si="20"/>
        <v>19143.62</v>
      </c>
      <c r="X63" s="33"/>
      <c r="Y63" s="52">
        <v>18395.09</v>
      </c>
      <c r="Z63" s="33">
        <f t="shared" si="21"/>
        <v>18395.09</v>
      </c>
      <c r="AA63" s="33">
        <f t="shared" si="22"/>
        <v>18395.09</v>
      </c>
      <c r="AB63" s="33">
        <f t="shared" si="22"/>
        <v>18500.310000000001</v>
      </c>
      <c r="AC63" s="33">
        <v>0</v>
      </c>
      <c r="AD63" s="33">
        <v>0</v>
      </c>
    </row>
    <row r="64" spans="1:30" x14ac:dyDescent="0.25">
      <c r="A64" s="38" t="s">
        <v>108</v>
      </c>
      <c r="B64" s="38" t="s">
        <v>712</v>
      </c>
      <c r="C64" s="34">
        <v>2034.08</v>
      </c>
      <c r="D64" s="35" t="str">
        <f t="shared" si="8"/>
        <v>Yes</v>
      </c>
      <c r="E64" s="35" t="s">
        <v>656</v>
      </c>
      <c r="F64" s="13">
        <v>3</v>
      </c>
      <c r="G64" s="13">
        <v>0</v>
      </c>
      <c r="H64" s="49">
        <f t="shared" si="9"/>
        <v>2034.08</v>
      </c>
      <c r="I64" s="49">
        <f t="shared" si="10"/>
        <v>2054.8267523294367</v>
      </c>
      <c r="J64" s="49">
        <f t="shared" si="11"/>
        <v>2082.3125878607425</v>
      </c>
      <c r="K64" s="49">
        <f t="shared" si="13"/>
        <v>2118.2071274229993</v>
      </c>
      <c r="L64" s="49">
        <f t="shared" si="12"/>
        <v>2154.7204107694015</v>
      </c>
      <c r="M64" s="31">
        <f t="shared" si="23"/>
        <v>-3</v>
      </c>
      <c r="N64" s="31">
        <f t="shared" si="23"/>
        <v>-3</v>
      </c>
      <c r="O64" s="31">
        <f t="shared" si="23"/>
        <v>-3</v>
      </c>
      <c r="P64" s="31">
        <f t="shared" si="24"/>
        <v>-3</v>
      </c>
      <c r="Q64" s="31">
        <f t="shared" si="24"/>
        <v>-3</v>
      </c>
      <c r="R64" s="52">
        <f t="shared" si="15"/>
        <v>2064.4299999999998</v>
      </c>
      <c r="S64" s="49">
        <f t="shared" si="16"/>
        <v>2031.08</v>
      </c>
      <c r="T64" s="49">
        <f t="shared" si="17"/>
        <v>2051.83</v>
      </c>
      <c r="U64" s="49">
        <f t="shared" si="18"/>
        <v>2079.31</v>
      </c>
      <c r="V64" s="49">
        <f t="shared" si="19"/>
        <v>2115.21</v>
      </c>
      <c r="W64" s="49">
        <f t="shared" si="20"/>
        <v>2151.7199999999998</v>
      </c>
      <c r="X64" s="33"/>
      <c r="Y64" s="52">
        <v>2061.4299999999998</v>
      </c>
      <c r="Z64" s="33">
        <f t="shared" si="21"/>
        <v>2064.4299999999998</v>
      </c>
      <c r="AA64" s="33">
        <f t="shared" si="22"/>
        <v>2064.4299999999998</v>
      </c>
      <c r="AB64" s="33">
        <f t="shared" si="22"/>
        <v>2079.31</v>
      </c>
      <c r="AC64" s="33">
        <v>0</v>
      </c>
      <c r="AD64" s="33">
        <v>-1.36</v>
      </c>
    </row>
    <row r="65" spans="1:30" x14ac:dyDescent="0.25">
      <c r="A65" s="38" t="s">
        <v>110</v>
      </c>
      <c r="B65" s="38" t="s">
        <v>713</v>
      </c>
      <c r="C65" s="34">
        <v>15.1</v>
      </c>
      <c r="D65" s="35" t="str">
        <f t="shared" si="8"/>
        <v>No</v>
      </c>
      <c r="E65" s="35" t="s">
        <v>658</v>
      </c>
      <c r="F65" s="13">
        <v>0</v>
      </c>
      <c r="G65" s="13">
        <v>3</v>
      </c>
      <c r="H65" s="49">
        <f t="shared" si="9"/>
        <v>15.1</v>
      </c>
      <c r="I65" s="49">
        <f t="shared" si="10"/>
        <v>15.1</v>
      </c>
      <c r="J65" s="49">
        <f t="shared" si="11"/>
        <v>15.1</v>
      </c>
      <c r="K65" s="49">
        <f t="shared" si="13"/>
        <v>15.1</v>
      </c>
      <c r="L65" s="49">
        <f t="shared" si="12"/>
        <v>15.1</v>
      </c>
      <c r="M65" s="31">
        <f t="shared" si="23"/>
        <v>3</v>
      </c>
      <c r="N65" s="31">
        <f t="shared" si="23"/>
        <v>3</v>
      </c>
      <c r="O65" s="31">
        <f t="shared" si="23"/>
        <v>3</v>
      </c>
      <c r="P65" s="31">
        <f t="shared" si="24"/>
        <v>3</v>
      </c>
      <c r="Q65" s="31">
        <f t="shared" si="24"/>
        <v>3</v>
      </c>
      <c r="R65" s="52">
        <f t="shared" si="15"/>
        <v>14.559999999999999</v>
      </c>
      <c r="S65" s="49">
        <f t="shared" si="16"/>
        <v>18.100000000000001</v>
      </c>
      <c r="T65" s="49">
        <f t="shared" si="17"/>
        <v>18.100000000000001</v>
      </c>
      <c r="U65" s="49">
        <f t="shared" si="18"/>
        <v>18.100000000000001</v>
      </c>
      <c r="V65" s="49">
        <f t="shared" si="19"/>
        <v>18.100000000000001</v>
      </c>
      <c r="W65" s="49">
        <f t="shared" si="20"/>
        <v>18.100000000000001</v>
      </c>
      <c r="X65" s="33"/>
      <c r="Y65" s="52">
        <v>17.559999999999999</v>
      </c>
      <c r="Z65" s="33">
        <f t="shared" si="21"/>
        <v>18.100000000000001</v>
      </c>
      <c r="AA65" s="33">
        <f t="shared" si="22"/>
        <v>18.100000000000001</v>
      </c>
      <c r="AB65" s="33">
        <f t="shared" si="22"/>
        <v>18.100000000000001</v>
      </c>
      <c r="AC65" s="33">
        <v>0</v>
      </c>
      <c r="AD65" s="33">
        <v>2.3600000000000003</v>
      </c>
    </row>
    <row r="66" spans="1:30" x14ac:dyDescent="0.25">
      <c r="A66" s="38" t="s">
        <v>112</v>
      </c>
      <c r="B66" s="38" t="s">
        <v>714</v>
      </c>
      <c r="C66" s="34">
        <v>38.5</v>
      </c>
      <c r="D66" s="35" t="str">
        <f t="shared" si="8"/>
        <v>No</v>
      </c>
      <c r="E66" s="35" t="s">
        <v>656</v>
      </c>
      <c r="F66" s="13">
        <v>0</v>
      </c>
      <c r="G66" s="13">
        <v>0</v>
      </c>
      <c r="H66" s="49">
        <f t="shared" si="9"/>
        <v>38.5</v>
      </c>
      <c r="I66" s="49">
        <f t="shared" si="10"/>
        <v>38.5</v>
      </c>
      <c r="J66" s="49">
        <f t="shared" si="11"/>
        <v>38.5</v>
      </c>
      <c r="K66" s="49">
        <f t="shared" si="13"/>
        <v>38.5</v>
      </c>
      <c r="L66" s="49">
        <f t="shared" si="12"/>
        <v>38.5</v>
      </c>
      <c r="M66" s="31">
        <f t="shared" si="23"/>
        <v>0</v>
      </c>
      <c r="N66" s="31">
        <f t="shared" si="23"/>
        <v>0</v>
      </c>
      <c r="O66" s="31">
        <f t="shared" si="23"/>
        <v>0</v>
      </c>
      <c r="P66" s="31">
        <f t="shared" si="24"/>
        <v>0</v>
      </c>
      <c r="Q66" s="31">
        <f t="shared" si="24"/>
        <v>0</v>
      </c>
      <c r="R66" s="52">
        <f t="shared" si="15"/>
        <v>40.450000000000003</v>
      </c>
      <c r="S66" s="49">
        <f t="shared" si="16"/>
        <v>38.5</v>
      </c>
      <c r="T66" s="49">
        <f t="shared" si="17"/>
        <v>38.5</v>
      </c>
      <c r="U66" s="49">
        <f t="shared" si="18"/>
        <v>38.5</v>
      </c>
      <c r="V66" s="49">
        <f t="shared" si="19"/>
        <v>38.5</v>
      </c>
      <c r="W66" s="49">
        <f t="shared" si="20"/>
        <v>38.5</v>
      </c>
      <c r="X66" s="33"/>
      <c r="Y66" s="52">
        <v>40.450000000000003</v>
      </c>
      <c r="Z66" s="33">
        <f t="shared" si="21"/>
        <v>40.450000000000003</v>
      </c>
      <c r="AA66" s="33">
        <f t="shared" si="22"/>
        <v>40.450000000000003</v>
      </c>
      <c r="AB66" s="33">
        <f t="shared" si="22"/>
        <v>40.450000000000003</v>
      </c>
      <c r="AC66" s="33">
        <v>0</v>
      </c>
      <c r="AD66" s="33">
        <v>-1</v>
      </c>
    </row>
    <row r="67" spans="1:30" x14ac:dyDescent="0.25">
      <c r="A67" s="38" t="s">
        <v>114</v>
      </c>
      <c r="B67" s="38" t="s">
        <v>715</v>
      </c>
      <c r="C67" s="34">
        <v>307.64</v>
      </c>
      <c r="D67" s="35" t="str">
        <f t="shared" si="8"/>
        <v>Yes</v>
      </c>
      <c r="E67" s="35" t="s">
        <v>656</v>
      </c>
      <c r="F67" s="13">
        <v>0</v>
      </c>
      <c r="G67" s="13">
        <v>0</v>
      </c>
      <c r="H67" s="49">
        <f t="shared" si="9"/>
        <v>307.64</v>
      </c>
      <c r="I67" s="49">
        <f t="shared" si="10"/>
        <v>310.77779737602646</v>
      </c>
      <c r="J67" s="49">
        <f t="shared" si="11"/>
        <v>314.93483271527123</v>
      </c>
      <c r="K67" s="49">
        <f t="shared" si="13"/>
        <v>320.36362418410857</v>
      </c>
      <c r="L67" s="49">
        <f t="shared" si="12"/>
        <v>325.8859962091455</v>
      </c>
      <c r="M67" s="31">
        <f t="shared" si="23"/>
        <v>0</v>
      </c>
      <c r="N67" s="31">
        <f t="shared" si="23"/>
        <v>0</v>
      </c>
      <c r="O67" s="31">
        <f t="shared" si="23"/>
        <v>0</v>
      </c>
      <c r="P67" s="31">
        <f t="shared" si="24"/>
        <v>0</v>
      </c>
      <c r="Q67" s="31">
        <f t="shared" si="24"/>
        <v>0</v>
      </c>
      <c r="R67" s="52">
        <f t="shared" si="15"/>
        <v>304</v>
      </c>
      <c r="S67" s="49">
        <f t="shared" si="16"/>
        <v>307.64</v>
      </c>
      <c r="T67" s="49">
        <f t="shared" si="17"/>
        <v>310.77999999999997</v>
      </c>
      <c r="U67" s="49">
        <f t="shared" si="18"/>
        <v>314.93</v>
      </c>
      <c r="V67" s="49">
        <f t="shared" si="19"/>
        <v>320.36</v>
      </c>
      <c r="W67" s="49">
        <f t="shared" si="20"/>
        <v>325.89</v>
      </c>
      <c r="X67" s="33"/>
      <c r="Y67" s="52">
        <v>304</v>
      </c>
      <c r="Z67" s="33">
        <f t="shared" si="21"/>
        <v>307.64</v>
      </c>
      <c r="AA67" s="33">
        <f t="shared" si="22"/>
        <v>310.77999999999997</v>
      </c>
      <c r="AB67" s="33">
        <f t="shared" si="22"/>
        <v>314.93</v>
      </c>
      <c r="AC67" s="33">
        <v>0</v>
      </c>
      <c r="AD67" s="33">
        <v>0</v>
      </c>
    </row>
    <row r="68" spans="1:30" x14ac:dyDescent="0.25">
      <c r="A68" s="38" t="s">
        <v>116</v>
      </c>
      <c r="B68" s="38" t="s">
        <v>716</v>
      </c>
      <c r="C68" s="34">
        <v>2424.09</v>
      </c>
      <c r="D68" s="35" t="str">
        <f t="shared" si="8"/>
        <v>Yes</v>
      </c>
      <c r="E68" s="35" t="s">
        <v>656</v>
      </c>
      <c r="F68" s="13">
        <v>0</v>
      </c>
      <c r="G68" s="13">
        <v>0</v>
      </c>
      <c r="H68" s="49">
        <f t="shared" si="9"/>
        <v>2424.09</v>
      </c>
      <c r="I68" s="49">
        <f t="shared" si="10"/>
        <v>2448.8146887311536</v>
      </c>
      <c r="J68" s="49">
        <f t="shared" si="11"/>
        <v>2481.5705975710634</v>
      </c>
      <c r="K68" s="49">
        <f t="shared" si="13"/>
        <v>2524.3474767535299</v>
      </c>
      <c r="L68" s="49">
        <f t="shared" si="12"/>
        <v>2567.8617362847085</v>
      </c>
      <c r="M68" s="31">
        <f t="shared" si="23"/>
        <v>0</v>
      </c>
      <c r="N68" s="31">
        <f t="shared" si="23"/>
        <v>0</v>
      </c>
      <c r="O68" s="31">
        <f t="shared" si="23"/>
        <v>0</v>
      </c>
      <c r="P68" s="31">
        <f t="shared" si="24"/>
        <v>0</v>
      </c>
      <c r="Q68" s="31">
        <f t="shared" si="24"/>
        <v>0</v>
      </c>
      <c r="R68" s="52">
        <f t="shared" si="15"/>
        <v>2404.84</v>
      </c>
      <c r="S68" s="49">
        <f t="shared" si="16"/>
        <v>2424.09</v>
      </c>
      <c r="T68" s="49">
        <f t="shared" si="17"/>
        <v>2448.81</v>
      </c>
      <c r="U68" s="49">
        <f t="shared" si="18"/>
        <v>2481.5700000000002</v>
      </c>
      <c r="V68" s="49">
        <f t="shared" si="19"/>
        <v>2524.35</v>
      </c>
      <c r="W68" s="49">
        <f t="shared" si="20"/>
        <v>2567.86</v>
      </c>
      <c r="X68" s="33"/>
      <c r="Y68" s="52">
        <v>2404.84</v>
      </c>
      <c r="Z68" s="33">
        <f t="shared" si="21"/>
        <v>2424.09</v>
      </c>
      <c r="AA68" s="33">
        <f t="shared" si="22"/>
        <v>2448.81</v>
      </c>
      <c r="AB68" s="33">
        <f t="shared" si="22"/>
        <v>2481.5700000000002</v>
      </c>
      <c r="AC68" s="33">
        <v>0</v>
      </c>
      <c r="AD68" s="33">
        <v>0</v>
      </c>
    </row>
    <row r="69" spans="1:30" x14ac:dyDescent="0.25">
      <c r="A69" s="38" t="s">
        <v>118</v>
      </c>
      <c r="B69" s="38" t="s">
        <v>717</v>
      </c>
      <c r="C69" s="34">
        <v>3034.06</v>
      </c>
      <c r="D69" s="35" t="str">
        <f t="shared" si="8"/>
        <v>Yes</v>
      </c>
      <c r="E69" s="35" t="s">
        <v>656</v>
      </c>
      <c r="F69" s="13">
        <v>0</v>
      </c>
      <c r="G69" s="13">
        <v>0</v>
      </c>
      <c r="H69" s="49">
        <f t="shared" si="9"/>
        <v>3034.06</v>
      </c>
      <c r="I69" s="49">
        <f t="shared" si="10"/>
        <v>3065.0061237378327</v>
      </c>
      <c r="J69" s="49">
        <f t="shared" si="11"/>
        <v>3106.0043510209848</v>
      </c>
      <c r="K69" s="49">
        <f t="shared" si="13"/>
        <v>3159.5451098427916</v>
      </c>
      <c r="L69" s="49">
        <f t="shared" si="12"/>
        <v>3214.0087948846704</v>
      </c>
      <c r="M69" s="31">
        <f t="shared" si="23"/>
        <v>0</v>
      </c>
      <c r="N69" s="31">
        <f t="shared" si="23"/>
        <v>0</v>
      </c>
      <c r="O69" s="31">
        <f t="shared" ref="O69:Q132" si="25">-$F69+$G69</f>
        <v>0</v>
      </c>
      <c r="P69" s="31">
        <f t="shared" si="25"/>
        <v>0</v>
      </c>
      <c r="Q69" s="31">
        <f t="shared" si="25"/>
        <v>0</v>
      </c>
      <c r="R69" s="52">
        <f t="shared" si="15"/>
        <v>2974.38</v>
      </c>
      <c r="S69" s="49">
        <f t="shared" si="16"/>
        <v>3034.06</v>
      </c>
      <c r="T69" s="49">
        <f t="shared" si="17"/>
        <v>3065.01</v>
      </c>
      <c r="U69" s="49">
        <f t="shared" si="18"/>
        <v>3106</v>
      </c>
      <c r="V69" s="49">
        <f t="shared" si="19"/>
        <v>3159.55</v>
      </c>
      <c r="W69" s="49">
        <f t="shared" si="20"/>
        <v>3214.01</v>
      </c>
      <c r="X69" s="33"/>
      <c r="Y69" s="52">
        <v>2974.38</v>
      </c>
      <c r="Z69" s="33">
        <f t="shared" si="21"/>
        <v>3034.06</v>
      </c>
      <c r="AA69" s="33">
        <f t="shared" si="22"/>
        <v>3065.01</v>
      </c>
      <c r="AB69" s="33">
        <f t="shared" si="22"/>
        <v>3106</v>
      </c>
      <c r="AC69" s="33">
        <v>0</v>
      </c>
      <c r="AD69" s="33">
        <v>0</v>
      </c>
    </row>
    <row r="70" spans="1:30" x14ac:dyDescent="0.25">
      <c r="A70" s="38" t="s">
        <v>120</v>
      </c>
      <c r="B70" s="38" t="s">
        <v>718</v>
      </c>
      <c r="C70" s="34">
        <v>872.3</v>
      </c>
      <c r="D70" s="35" t="str">
        <f t="shared" si="8"/>
        <v>Yes</v>
      </c>
      <c r="E70" s="35" t="s">
        <v>656</v>
      </c>
      <c r="F70" s="13">
        <v>0</v>
      </c>
      <c r="G70" s="13">
        <v>0</v>
      </c>
      <c r="H70" s="49">
        <f t="shared" si="9"/>
        <v>872.3</v>
      </c>
      <c r="I70" s="49">
        <f t="shared" si="10"/>
        <v>881.1970896213362</v>
      </c>
      <c r="J70" s="49">
        <f t="shared" si="11"/>
        <v>892.98418468837303</v>
      </c>
      <c r="K70" s="49">
        <f t="shared" si="13"/>
        <v>908.37728961057701</v>
      </c>
      <c r="L70" s="49">
        <f t="shared" si="12"/>
        <v>924.0357381785127</v>
      </c>
      <c r="M70" s="31">
        <f t="shared" si="23"/>
        <v>0</v>
      </c>
      <c r="N70" s="31">
        <f t="shared" si="23"/>
        <v>0</v>
      </c>
      <c r="O70" s="31">
        <f t="shared" si="25"/>
        <v>0</v>
      </c>
      <c r="P70" s="31">
        <f t="shared" si="25"/>
        <v>0</v>
      </c>
      <c r="Q70" s="31">
        <f t="shared" si="25"/>
        <v>0</v>
      </c>
      <c r="R70" s="52">
        <f t="shared" si="15"/>
        <v>897.32</v>
      </c>
      <c r="S70" s="49">
        <f t="shared" si="16"/>
        <v>872.3</v>
      </c>
      <c r="T70" s="49">
        <f t="shared" si="17"/>
        <v>881.2</v>
      </c>
      <c r="U70" s="49">
        <f t="shared" si="18"/>
        <v>892.98</v>
      </c>
      <c r="V70" s="49">
        <f t="shared" si="19"/>
        <v>908.38</v>
      </c>
      <c r="W70" s="49">
        <f t="shared" si="20"/>
        <v>924.04</v>
      </c>
      <c r="X70" s="33"/>
      <c r="Y70" s="52">
        <v>897.32</v>
      </c>
      <c r="Z70" s="33">
        <f t="shared" si="21"/>
        <v>897.32</v>
      </c>
      <c r="AA70" s="33">
        <f t="shared" si="22"/>
        <v>897.32</v>
      </c>
      <c r="AB70" s="33">
        <f t="shared" si="22"/>
        <v>897.32</v>
      </c>
      <c r="AC70" s="33">
        <v>0</v>
      </c>
      <c r="AD70" s="33">
        <v>0</v>
      </c>
    </row>
    <row r="71" spans="1:30" x14ac:dyDescent="0.25">
      <c r="A71" s="38" t="s">
        <v>122</v>
      </c>
      <c r="B71" s="38" t="s">
        <v>719</v>
      </c>
      <c r="C71" s="34">
        <v>205.01</v>
      </c>
      <c r="D71" s="35" t="str">
        <f t="shared" si="8"/>
        <v>Yes</v>
      </c>
      <c r="E71" s="35" t="s">
        <v>656</v>
      </c>
      <c r="F71" s="13">
        <v>0</v>
      </c>
      <c r="G71" s="13">
        <v>0</v>
      </c>
      <c r="H71" s="49">
        <f t="shared" si="9"/>
        <v>205.01</v>
      </c>
      <c r="I71" s="49">
        <f t="shared" si="10"/>
        <v>207.10101495273432</v>
      </c>
      <c r="J71" s="49">
        <f t="shared" si="11"/>
        <v>209.87124579039707</v>
      </c>
      <c r="K71" s="49">
        <f t="shared" si="13"/>
        <v>213.48896955527272</v>
      </c>
      <c r="L71" s="49">
        <f t="shared" si="12"/>
        <v>217.16905500857146</v>
      </c>
      <c r="M71" s="31">
        <f t="shared" si="23"/>
        <v>0</v>
      </c>
      <c r="N71" s="31">
        <f t="shared" si="23"/>
        <v>0</v>
      </c>
      <c r="O71" s="31">
        <f t="shared" si="25"/>
        <v>0</v>
      </c>
      <c r="P71" s="31">
        <f t="shared" si="25"/>
        <v>0</v>
      </c>
      <c r="Q71" s="31">
        <f t="shared" si="25"/>
        <v>0</v>
      </c>
      <c r="R71" s="52">
        <f t="shared" si="15"/>
        <v>218.09</v>
      </c>
      <c r="S71" s="49">
        <f t="shared" si="16"/>
        <v>205.01</v>
      </c>
      <c r="T71" s="49">
        <f t="shared" si="17"/>
        <v>207.1</v>
      </c>
      <c r="U71" s="49">
        <f t="shared" si="18"/>
        <v>209.87</v>
      </c>
      <c r="V71" s="49">
        <f t="shared" si="19"/>
        <v>213.49</v>
      </c>
      <c r="W71" s="49">
        <f t="shared" si="20"/>
        <v>217.17</v>
      </c>
      <c r="X71" s="33"/>
      <c r="Y71" s="52">
        <v>218.09</v>
      </c>
      <c r="Z71" s="33">
        <f t="shared" si="21"/>
        <v>218.09</v>
      </c>
      <c r="AA71" s="33">
        <f t="shared" si="22"/>
        <v>218.09</v>
      </c>
      <c r="AB71" s="33">
        <f t="shared" si="22"/>
        <v>218.09</v>
      </c>
      <c r="AC71" s="33">
        <v>0</v>
      </c>
      <c r="AD71" s="33">
        <v>0</v>
      </c>
    </row>
    <row r="72" spans="1:30" x14ac:dyDescent="0.25">
      <c r="A72" s="38" t="s">
        <v>124</v>
      </c>
      <c r="B72" s="38" t="s">
        <v>720</v>
      </c>
      <c r="C72" s="34">
        <v>537.41</v>
      </c>
      <c r="D72" s="35" t="str">
        <f t="shared" si="8"/>
        <v>Yes</v>
      </c>
      <c r="E72" s="35" t="s">
        <v>656</v>
      </c>
      <c r="F72" s="13">
        <v>0</v>
      </c>
      <c r="G72" s="13">
        <v>0</v>
      </c>
      <c r="H72" s="49">
        <f t="shared" si="9"/>
        <v>537.41</v>
      </c>
      <c r="I72" s="49">
        <f t="shared" si="10"/>
        <v>542.89135381566234</v>
      </c>
      <c r="J72" s="49">
        <f t="shared" si="11"/>
        <v>550.15319350381571</v>
      </c>
      <c r="K72" s="49">
        <f t="shared" si="13"/>
        <v>559.63663786497773</v>
      </c>
      <c r="L72" s="49">
        <f t="shared" si="12"/>
        <v>569.28355617851014</v>
      </c>
      <c r="M72" s="31">
        <f t="shared" si="23"/>
        <v>0</v>
      </c>
      <c r="N72" s="31">
        <f t="shared" si="23"/>
        <v>0</v>
      </c>
      <c r="O72" s="31">
        <f t="shared" si="25"/>
        <v>0</v>
      </c>
      <c r="P72" s="31">
        <f t="shared" si="25"/>
        <v>0</v>
      </c>
      <c r="Q72" s="31">
        <f t="shared" si="25"/>
        <v>0</v>
      </c>
      <c r="R72" s="52">
        <f t="shared" si="15"/>
        <v>544.34</v>
      </c>
      <c r="S72" s="49">
        <f t="shared" si="16"/>
        <v>537.41</v>
      </c>
      <c r="T72" s="49">
        <f t="shared" si="17"/>
        <v>542.89</v>
      </c>
      <c r="U72" s="49">
        <f t="shared" si="18"/>
        <v>550.15</v>
      </c>
      <c r="V72" s="49">
        <f t="shared" si="19"/>
        <v>559.64</v>
      </c>
      <c r="W72" s="49">
        <f t="shared" si="20"/>
        <v>569.28</v>
      </c>
      <c r="X72" s="33"/>
      <c r="Y72" s="52">
        <v>544.34</v>
      </c>
      <c r="Z72" s="33">
        <f t="shared" si="21"/>
        <v>544.34</v>
      </c>
      <c r="AA72" s="33">
        <f t="shared" si="22"/>
        <v>544.34</v>
      </c>
      <c r="AB72" s="33">
        <f t="shared" si="22"/>
        <v>550.15</v>
      </c>
      <c r="AC72" s="33">
        <v>0</v>
      </c>
      <c r="AD72" s="33">
        <v>0</v>
      </c>
    </row>
    <row r="73" spans="1:30" x14ac:dyDescent="0.25">
      <c r="A73" s="38" t="s">
        <v>126</v>
      </c>
      <c r="B73" s="38" t="s">
        <v>721</v>
      </c>
      <c r="C73" s="34">
        <v>1723.47</v>
      </c>
      <c r="D73" s="35" t="str">
        <f t="shared" ref="D73:D136" si="26">IF(C73&gt;100,"Yes","No")</f>
        <v>Yes</v>
      </c>
      <c r="E73" s="35" t="s">
        <v>656</v>
      </c>
      <c r="F73" s="13">
        <v>0</v>
      </c>
      <c r="G73" s="13">
        <v>0</v>
      </c>
      <c r="H73" s="49">
        <f t="shared" ref="H73:H136" si="27">(IF(D73="Yes",(C73*(1+SY202021Growth)),C73))</f>
        <v>1723.47</v>
      </c>
      <c r="I73" s="49">
        <f t="shared" ref="I73:I136" si="28">(IF(D73="Yes",((C73*(1+SY202021Growth))*(1+SY202122Growth)),C73))</f>
        <v>1741.0486622144726</v>
      </c>
      <c r="J73" s="49">
        <f t="shared" ref="J73:J136" si="29">(IF(D73="Yes",(((C73*(1+SY202021Growth))*(1+SY202122Growth))*(1+SY202223growth)),C73))</f>
        <v>1764.3373298003787</v>
      </c>
      <c r="K73" s="49">
        <f t="shared" ref="K73:K136" si="30">(IF(D73="Yes",((((C73*(1+SY202021Growth))*(1+SY202122Growth))*(1+SY202223growth))*(1+SY202324growth)),C73))</f>
        <v>1794.7506675743909</v>
      </c>
      <c r="L73" s="49">
        <f t="shared" ref="L73:L136" si="31">(IF($D73="Yes",((((($C73*(1+SY202021Growth))*(1+SY202122Growth))*(1+SY202223growth))*(1+SY202324growth))*(1+SY202425Growth)),$C73))</f>
        <v>1825.6882651364454</v>
      </c>
      <c r="M73" s="31">
        <f t="shared" si="23"/>
        <v>0</v>
      </c>
      <c r="N73" s="31">
        <f t="shared" si="23"/>
        <v>0</v>
      </c>
      <c r="O73" s="31">
        <f t="shared" si="25"/>
        <v>0</v>
      </c>
      <c r="P73" s="31">
        <f t="shared" si="25"/>
        <v>0</v>
      </c>
      <c r="Q73" s="31">
        <f t="shared" si="25"/>
        <v>0</v>
      </c>
      <c r="R73" s="52">
        <f t="shared" si="15"/>
        <v>1721.07</v>
      </c>
      <c r="S73" s="49">
        <f t="shared" si="16"/>
        <v>1723.47</v>
      </c>
      <c r="T73" s="49">
        <f t="shared" si="17"/>
        <v>1741.05</v>
      </c>
      <c r="U73" s="49">
        <f t="shared" si="18"/>
        <v>1764.34</v>
      </c>
      <c r="V73" s="49">
        <f t="shared" si="19"/>
        <v>1794.75</v>
      </c>
      <c r="W73" s="49">
        <f t="shared" si="20"/>
        <v>1825.69</v>
      </c>
      <c r="X73" s="33"/>
      <c r="Y73" s="52">
        <v>1721.07</v>
      </c>
      <c r="Z73" s="33">
        <f t="shared" si="21"/>
        <v>1723.47</v>
      </c>
      <c r="AA73" s="33">
        <f t="shared" si="22"/>
        <v>1741.05</v>
      </c>
      <c r="AB73" s="33">
        <f t="shared" si="22"/>
        <v>1764.34</v>
      </c>
      <c r="AC73" s="33">
        <v>0</v>
      </c>
      <c r="AD73" s="33">
        <v>0</v>
      </c>
    </row>
    <row r="74" spans="1:30" x14ac:dyDescent="0.25">
      <c r="A74" s="38" t="s">
        <v>128</v>
      </c>
      <c r="B74" s="38" t="s">
        <v>722</v>
      </c>
      <c r="C74" s="34">
        <v>8082.99</v>
      </c>
      <c r="D74" s="35" t="str">
        <f t="shared" si="26"/>
        <v>Yes</v>
      </c>
      <c r="E74" s="35" t="s">
        <v>656</v>
      </c>
      <c r="F74" s="13">
        <v>0</v>
      </c>
      <c r="G74" s="13">
        <v>0</v>
      </c>
      <c r="H74" s="49">
        <f t="shared" si="27"/>
        <v>8082.99</v>
      </c>
      <c r="I74" s="49">
        <f t="shared" si="28"/>
        <v>8165.4330659616699</v>
      </c>
      <c r="J74" s="49">
        <f t="shared" si="29"/>
        <v>8274.6557778221631</v>
      </c>
      <c r="K74" s="49">
        <f t="shared" si="30"/>
        <v>8417.2928443762448</v>
      </c>
      <c r="L74" s="49">
        <f t="shared" si="31"/>
        <v>8562.3886636931529</v>
      </c>
      <c r="M74" s="31">
        <f t="shared" ref="M74:N137" si="32">-$F74+$G74</f>
        <v>0</v>
      </c>
      <c r="N74" s="31">
        <f t="shared" si="32"/>
        <v>0</v>
      </c>
      <c r="O74" s="31">
        <f t="shared" si="25"/>
        <v>0</v>
      </c>
      <c r="P74" s="31">
        <f t="shared" si="25"/>
        <v>0</v>
      </c>
      <c r="Q74" s="31">
        <f t="shared" si="25"/>
        <v>0</v>
      </c>
      <c r="R74" s="52">
        <f t="shared" ref="R74:R137" si="33">Y74-M74</f>
        <v>8755.6299999999992</v>
      </c>
      <c r="S74" s="49">
        <f t="shared" ref="S74:S137" si="34">ROUND(SUM(H74,M74),2)</f>
        <v>8082.99</v>
      </c>
      <c r="T74" s="49">
        <f t="shared" ref="T74:T137" si="35">ROUND(SUM(I74,N74),2)</f>
        <v>8165.43</v>
      </c>
      <c r="U74" s="49">
        <f t="shared" ref="U74:U137" si="36">ROUND(SUM(J74,O74),2)</f>
        <v>8274.66</v>
      </c>
      <c r="V74" s="49">
        <f t="shared" ref="V74:V137" si="37">ROUND(SUM(K74,P74),2)</f>
        <v>8417.2900000000009</v>
      </c>
      <c r="W74" s="49">
        <f t="shared" ref="W74:W137" si="38">ROUND(SUM(L74,Q74),2)</f>
        <v>8562.39</v>
      </c>
      <c r="X74" s="33"/>
      <c r="Y74" s="52">
        <v>8755.6299999999992</v>
      </c>
      <c r="Z74" s="33">
        <f t="shared" ref="Z74:Z137" si="39">MAX(S74,$R74)</f>
        <v>8755.6299999999992</v>
      </c>
      <c r="AA74" s="33">
        <f t="shared" ref="AA74:AB137" si="40">MAX(T74,$R74)</f>
        <v>8755.6299999999992</v>
      </c>
      <c r="AB74" s="33">
        <f t="shared" si="40"/>
        <v>8755.6299999999992</v>
      </c>
      <c r="AC74" s="33">
        <v>0</v>
      </c>
      <c r="AD74" s="33">
        <v>0</v>
      </c>
    </row>
    <row r="75" spans="1:30" x14ac:dyDescent="0.25">
      <c r="A75" s="38" t="s">
        <v>130</v>
      </c>
      <c r="B75" s="38" t="s">
        <v>723</v>
      </c>
      <c r="C75" s="34">
        <v>2552.16</v>
      </c>
      <c r="D75" s="35" t="str">
        <f t="shared" si="26"/>
        <v>Yes</v>
      </c>
      <c r="E75" s="35" t="s">
        <v>656</v>
      </c>
      <c r="F75" s="13">
        <v>0</v>
      </c>
      <c r="G75" s="13">
        <v>0</v>
      </c>
      <c r="H75" s="49">
        <f t="shared" si="27"/>
        <v>2552.16</v>
      </c>
      <c r="I75" s="49">
        <f t="shared" si="28"/>
        <v>2578.1909483526188</v>
      </c>
      <c r="J75" s="49">
        <f t="shared" si="29"/>
        <v>2612.6774238155199</v>
      </c>
      <c r="K75" s="49">
        <f t="shared" si="30"/>
        <v>2657.714299498487</v>
      </c>
      <c r="L75" s="49">
        <f t="shared" si="31"/>
        <v>2703.5275129538841</v>
      </c>
      <c r="M75" s="31">
        <f t="shared" si="32"/>
        <v>0</v>
      </c>
      <c r="N75" s="31">
        <f t="shared" si="32"/>
        <v>0</v>
      </c>
      <c r="O75" s="31">
        <f t="shared" si="25"/>
        <v>0</v>
      </c>
      <c r="P75" s="31">
        <f t="shared" si="25"/>
        <v>0</v>
      </c>
      <c r="Q75" s="31">
        <f t="shared" si="25"/>
        <v>0</v>
      </c>
      <c r="R75" s="52">
        <f t="shared" si="33"/>
        <v>2616.41</v>
      </c>
      <c r="S75" s="49">
        <f t="shared" si="34"/>
        <v>2552.16</v>
      </c>
      <c r="T75" s="49">
        <f t="shared" si="35"/>
        <v>2578.19</v>
      </c>
      <c r="U75" s="49">
        <f t="shared" si="36"/>
        <v>2612.6799999999998</v>
      </c>
      <c r="V75" s="49">
        <f t="shared" si="37"/>
        <v>2657.71</v>
      </c>
      <c r="W75" s="49">
        <f t="shared" si="38"/>
        <v>2703.53</v>
      </c>
      <c r="X75" s="33"/>
      <c r="Y75" s="52">
        <v>2616.41</v>
      </c>
      <c r="Z75" s="33">
        <f t="shared" si="39"/>
        <v>2616.41</v>
      </c>
      <c r="AA75" s="33">
        <f t="shared" si="40"/>
        <v>2616.41</v>
      </c>
      <c r="AB75" s="33">
        <f t="shared" si="40"/>
        <v>2616.41</v>
      </c>
      <c r="AC75" s="33">
        <v>0</v>
      </c>
      <c r="AD75" s="33">
        <v>0</v>
      </c>
    </row>
    <row r="76" spans="1:30" x14ac:dyDescent="0.25">
      <c r="A76" s="38" t="s">
        <v>132</v>
      </c>
      <c r="B76" s="38" t="s">
        <v>724</v>
      </c>
      <c r="C76" s="34">
        <v>132.61000000000001</v>
      </c>
      <c r="D76" s="35" t="str">
        <f t="shared" si="26"/>
        <v>Yes</v>
      </c>
      <c r="E76" s="35" t="s">
        <v>656</v>
      </c>
      <c r="F76" s="13">
        <v>0</v>
      </c>
      <c r="G76" s="13">
        <v>0</v>
      </c>
      <c r="H76" s="49">
        <f t="shared" si="27"/>
        <v>132.61000000000001</v>
      </c>
      <c r="I76" s="49">
        <f t="shared" si="28"/>
        <v>133.96256569378127</v>
      </c>
      <c r="J76" s="49">
        <f t="shared" si="29"/>
        <v>135.75447980227577</v>
      </c>
      <c r="K76" s="49">
        <f t="shared" si="30"/>
        <v>138.09459174052347</v>
      </c>
      <c r="L76" s="49">
        <f t="shared" si="31"/>
        <v>140.47504211836821</v>
      </c>
      <c r="M76" s="31">
        <f t="shared" si="32"/>
        <v>0</v>
      </c>
      <c r="N76" s="31">
        <f t="shared" si="32"/>
        <v>0</v>
      </c>
      <c r="O76" s="31">
        <f t="shared" si="25"/>
        <v>0</v>
      </c>
      <c r="P76" s="31">
        <f t="shared" si="25"/>
        <v>0</v>
      </c>
      <c r="Q76" s="31">
        <f t="shared" si="25"/>
        <v>0</v>
      </c>
      <c r="R76" s="52">
        <f t="shared" si="33"/>
        <v>142.27000000000001</v>
      </c>
      <c r="S76" s="49">
        <f t="shared" si="34"/>
        <v>132.61000000000001</v>
      </c>
      <c r="T76" s="49">
        <f t="shared" si="35"/>
        <v>133.96</v>
      </c>
      <c r="U76" s="49">
        <f t="shared" si="36"/>
        <v>135.75</v>
      </c>
      <c r="V76" s="49">
        <f t="shared" si="37"/>
        <v>138.09</v>
      </c>
      <c r="W76" s="49">
        <f t="shared" si="38"/>
        <v>140.47999999999999</v>
      </c>
      <c r="X76" s="33"/>
      <c r="Y76" s="52">
        <v>142.27000000000001</v>
      </c>
      <c r="Z76" s="33">
        <f t="shared" si="39"/>
        <v>142.27000000000001</v>
      </c>
      <c r="AA76" s="33">
        <f t="shared" si="40"/>
        <v>142.27000000000001</v>
      </c>
      <c r="AB76" s="33">
        <f t="shared" si="40"/>
        <v>142.27000000000001</v>
      </c>
      <c r="AC76" s="33">
        <v>0</v>
      </c>
      <c r="AD76" s="33">
        <v>0</v>
      </c>
    </row>
    <row r="77" spans="1:30" x14ac:dyDescent="0.25">
      <c r="A77" s="38" t="s">
        <v>134</v>
      </c>
      <c r="B77" s="38" t="s">
        <v>725</v>
      </c>
      <c r="C77" s="34">
        <v>713.48</v>
      </c>
      <c r="D77" s="35" t="str">
        <f t="shared" si="26"/>
        <v>Yes</v>
      </c>
      <c r="E77" s="35" t="s">
        <v>656</v>
      </c>
      <c r="F77" s="13">
        <v>48</v>
      </c>
      <c r="G77" s="13">
        <v>0</v>
      </c>
      <c r="H77" s="49">
        <f t="shared" si="27"/>
        <v>713.48</v>
      </c>
      <c r="I77" s="49">
        <f t="shared" si="28"/>
        <v>720.75719305632356</v>
      </c>
      <c r="J77" s="49">
        <f t="shared" si="29"/>
        <v>730.39820714371251</v>
      </c>
      <c r="K77" s="49">
        <f t="shared" si="30"/>
        <v>742.98868347054281</v>
      </c>
      <c r="L77" s="49">
        <f t="shared" si="31"/>
        <v>755.7961922224066</v>
      </c>
      <c r="M77" s="31">
        <f t="shared" si="32"/>
        <v>-48</v>
      </c>
      <c r="N77" s="31">
        <f t="shared" si="32"/>
        <v>-48</v>
      </c>
      <c r="O77" s="31">
        <f t="shared" si="25"/>
        <v>-48</v>
      </c>
      <c r="P77" s="31">
        <f t="shared" si="25"/>
        <v>-48</v>
      </c>
      <c r="Q77" s="31">
        <f t="shared" si="25"/>
        <v>-48</v>
      </c>
      <c r="R77" s="52">
        <f t="shared" si="33"/>
        <v>731.75</v>
      </c>
      <c r="S77" s="49">
        <f t="shared" si="34"/>
        <v>665.48</v>
      </c>
      <c r="T77" s="49">
        <f t="shared" si="35"/>
        <v>672.76</v>
      </c>
      <c r="U77" s="49">
        <f t="shared" si="36"/>
        <v>682.4</v>
      </c>
      <c r="V77" s="49">
        <f t="shared" si="37"/>
        <v>694.99</v>
      </c>
      <c r="W77" s="49">
        <f t="shared" si="38"/>
        <v>707.8</v>
      </c>
      <c r="X77" s="33"/>
      <c r="Y77" s="52">
        <v>683.75</v>
      </c>
      <c r="Z77" s="33">
        <f t="shared" si="39"/>
        <v>731.75</v>
      </c>
      <c r="AA77" s="33">
        <f t="shared" si="40"/>
        <v>731.75</v>
      </c>
      <c r="AB77" s="33">
        <f t="shared" si="40"/>
        <v>731.75</v>
      </c>
      <c r="AC77" s="33">
        <v>0</v>
      </c>
      <c r="AD77" s="33">
        <v>-40</v>
      </c>
    </row>
    <row r="78" spans="1:30" x14ac:dyDescent="0.25">
      <c r="A78" s="38" t="s">
        <v>136</v>
      </c>
      <c r="B78" s="38" t="s">
        <v>726</v>
      </c>
      <c r="C78" s="34">
        <v>3094.49</v>
      </c>
      <c r="D78" s="35" t="str">
        <f t="shared" si="26"/>
        <v>Yes</v>
      </c>
      <c r="E78" s="35" t="s">
        <v>656</v>
      </c>
      <c r="F78" s="13">
        <v>108.49</v>
      </c>
      <c r="G78" s="13">
        <v>0</v>
      </c>
      <c r="H78" s="49">
        <f>(IF(D78="Yes",(C78*(1+SY202021Growth)),C78))</f>
        <v>3094.49</v>
      </c>
      <c r="I78" s="49">
        <f t="shared" si="28"/>
        <v>3126.0524840792486</v>
      </c>
      <c r="J78" s="49">
        <f t="shared" si="29"/>
        <v>3167.867281527368</v>
      </c>
      <c r="K78" s="49">
        <f t="shared" si="30"/>
        <v>3222.4744227066767</v>
      </c>
      <c r="L78" s="49">
        <f t="shared" si="31"/>
        <v>3278.0228722183028</v>
      </c>
      <c r="M78" s="31">
        <f t="shared" si="32"/>
        <v>-108.49</v>
      </c>
      <c r="N78" s="31">
        <f t="shared" si="32"/>
        <v>-108.49</v>
      </c>
      <c r="O78" s="31">
        <f t="shared" si="25"/>
        <v>-108.49</v>
      </c>
      <c r="P78" s="31">
        <f t="shared" si="25"/>
        <v>-108.49</v>
      </c>
      <c r="Q78" s="31">
        <f t="shared" si="25"/>
        <v>-108.49</v>
      </c>
      <c r="R78" s="52">
        <f t="shared" si="33"/>
        <v>3332.4199999999996</v>
      </c>
      <c r="S78" s="49">
        <f>ROUND(SUM(H78,M78),2)</f>
        <v>2986</v>
      </c>
      <c r="T78" s="49">
        <f t="shared" si="35"/>
        <v>3017.56</v>
      </c>
      <c r="U78" s="49">
        <f t="shared" si="36"/>
        <v>3059.38</v>
      </c>
      <c r="V78" s="49">
        <f t="shared" si="37"/>
        <v>3113.98</v>
      </c>
      <c r="W78" s="49">
        <f t="shared" si="38"/>
        <v>3169.53</v>
      </c>
      <c r="X78" s="33"/>
      <c r="Y78" s="52">
        <v>3223.93</v>
      </c>
      <c r="Z78" s="33">
        <f t="shared" si="39"/>
        <v>3332.4199999999996</v>
      </c>
      <c r="AA78" s="33">
        <f t="shared" si="40"/>
        <v>3332.4199999999996</v>
      </c>
      <c r="AB78" s="33">
        <f t="shared" si="40"/>
        <v>3332.4199999999996</v>
      </c>
      <c r="AC78" s="33">
        <v>0</v>
      </c>
      <c r="AD78" s="33">
        <v>-110.4</v>
      </c>
    </row>
    <row r="79" spans="1:30" x14ac:dyDescent="0.25">
      <c r="A79" s="38" t="s">
        <v>138</v>
      </c>
      <c r="B79" s="38" t="s">
        <v>727</v>
      </c>
      <c r="C79" s="34">
        <v>1588.31</v>
      </c>
      <c r="D79" s="35" t="str">
        <f t="shared" si="26"/>
        <v>Yes</v>
      </c>
      <c r="E79" s="35" t="s">
        <v>656</v>
      </c>
      <c r="F79" s="13">
        <v>0</v>
      </c>
      <c r="G79" s="13">
        <v>0</v>
      </c>
      <c r="H79" s="49">
        <f t="shared" si="27"/>
        <v>1588.31</v>
      </c>
      <c r="I79" s="49">
        <f t="shared" si="28"/>
        <v>1604.5100876034214</v>
      </c>
      <c r="J79" s="49">
        <f t="shared" si="29"/>
        <v>1625.9723837927199</v>
      </c>
      <c r="K79" s="49">
        <f t="shared" si="30"/>
        <v>1654.0006108693974</v>
      </c>
      <c r="L79" s="49">
        <f t="shared" si="31"/>
        <v>1682.5119836137949</v>
      </c>
      <c r="M79" s="31">
        <f t="shared" si="32"/>
        <v>0</v>
      </c>
      <c r="N79" s="31">
        <f t="shared" si="32"/>
        <v>0</v>
      </c>
      <c r="O79" s="31">
        <f t="shared" si="25"/>
        <v>0</v>
      </c>
      <c r="P79" s="31">
        <f t="shared" si="25"/>
        <v>0</v>
      </c>
      <c r="Q79" s="31">
        <f t="shared" si="25"/>
        <v>0</v>
      </c>
      <c r="R79" s="52">
        <f t="shared" si="33"/>
        <v>1599.55</v>
      </c>
      <c r="S79" s="49">
        <f t="shared" si="34"/>
        <v>1588.31</v>
      </c>
      <c r="T79" s="49">
        <f t="shared" si="35"/>
        <v>1604.51</v>
      </c>
      <c r="U79" s="49">
        <f t="shared" si="36"/>
        <v>1625.97</v>
      </c>
      <c r="V79" s="49">
        <f t="shared" si="37"/>
        <v>1654</v>
      </c>
      <c r="W79" s="49">
        <f t="shared" si="38"/>
        <v>1682.51</v>
      </c>
      <c r="X79" s="33"/>
      <c r="Y79" s="52">
        <v>1599.55</v>
      </c>
      <c r="Z79" s="33">
        <f t="shared" si="39"/>
        <v>1599.55</v>
      </c>
      <c r="AA79" s="33">
        <f t="shared" si="40"/>
        <v>1604.51</v>
      </c>
      <c r="AB79" s="33">
        <f t="shared" si="40"/>
        <v>1625.97</v>
      </c>
      <c r="AC79" s="33">
        <v>0</v>
      </c>
      <c r="AD79" s="33">
        <v>0</v>
      </c>
    </row>
    <row r="80" spans="1:30" x14ac:dyDescent="0.25">
      <c r="A80" s="38" t="s">
        <v>140</v>
      </c>
      <c r="B80" s="38" t="s">
        <v>728</v>
      </c>
      <c r="C80" s="34">
        <v>735.16</v>
      </c>
      <c r="D80" s="35" t="str">
        <f t="shared" si="26"/>
        <v>Yes</v>
      </c>
      <c r="E80" s="35" t="s">
        <v>656</v>
      </c>
      <c r="F80" s="13">
        <v>0</v>
      </c>
      <c r="G80" s="13">
        <v>0</v>
      </c>
      <c r="H80" s="49">
        <f t="shared" si="27"/>
        <v>735.16</v>
      </c>
      <c r="I80" s="49">
        <f t="shared" si="28"/>
        <v>742.65831985099339</v>
      </c>
      <c r="J80" s="49">
        <f t="shared" si="29"/>
        <v>752.59228845065263</v>
      </c>
      <c r="K80" s="49">
        <f t="shared" si="30"/>
        <v>765.56534246258366</v>
      </c>
      <c r="L80" s="49">
        <f t="shared" si="31"/>
        <v>778.76202370665521</v>
      </c>
      <c r="M80" s="31">
        <f t="shared" si="32"/>
        <v>0</v>
      </c>
      <c r="N80" s="31">
        <f t="shared" si="32"/>
        <v>0</v>
      </c>
      <c r="O80" s="31">
        <f t="shared" si="25"/>
        <v>0</v>
      </c>
      <c r="P80" s="31">
        <f t="shared" si="25"/>
        <v>0</v>
      </c>
      <c r="Q80" s="31">
        <f t="shared" si="25"/>
        <v>0</v>
      </c>
      <c r="R80" s="52">
        <f t="shared" si="33"/>
        <v>706.86</v>
      </c>
      <c r="S80" s="49">
        <f t="shared" si="34"/>
        <v>735.16</v>
      </c>
      <c r="T80" s="49">
        <f t="shared" si="35"/>
        <v>742.66</v>
      </c>
      <c r="U80" s="49">
        <f t="shared" si="36"/>
        <v>752.59</v>
      </c>
      <c r="V80" s="49">
        <f t="shared" si="37"/>
        <v>765.57</v>
      </c>
      <c r="W80" s="49">
        <f t="shared" si="38"/>
        <v>778.76</v>
      </c>
      <c r="X80" s="33"/>
      <c r="Y80" s="52">
        <v>706.86</v>
      </c>
      <c r="Z80" s="33">
        <f t="shared" si="39"/>
        <v>735.16</v>
      </c>
      <c r="AA80" s="33">
        <f t="shared" si="40"/>
        <v>742.66</v>
      </c>
      <c r="AB80" s="33">
        <f t="shared" si="40"/>
        <v>752.59</v>
      </c>
      <c r="AC80" s="33">
        <v>0</v>
      </c>
      <c r="AD80" s="33">
        <v>0</v>
      </c>
    </row>
    <row r="81" spans="1:30" x14ac:dyDescent="0.25">
      <c r="A81" s="38" t="s">
        <v>142</v>
      </c>
      <c r="B81" s="38" t="s">
        <v>729</v>
      </c>
      <c r="C81" s="34">
        <v>286.92</v>
      </c>
      <c r="D81" s="35" t="str">
        <f t="shared" si="26"/>
        <v>Yes</v>
      </c>
      <c r="E81" s="35" t="s">
        <v>658</v>
      </c>
      <c r="F81" s="13">
        <v>0</v>
      </c>
      <c r="G81" s="13">
        <v>121.1</v>
      </c>
      <c r="H81" s="49">
        <f t="shared" si="27"/>
        <v>286.92</v>
      </c>
      <c r="I81" s="49">
        <f t="shared" si="28"/>
        <v>289.84646217374046</v>
      </c>
      <c r="J81" s="49">
        <f t="shared" si="29"/>
        <v>293.72351515623984</v>
      </c>
      <c r="K81" s="49">
        <f t="shared" si="30"/>
        <v>298.78666964927982</v>
      </c>
      <c r="L81" s="49">
        <f t="shared" si="31"/>
        <v>303.93710191239126</v>
      </c>
      <c r="M81" s="31">
        <f t="shared" si="32"/>
        <v>121.1</v>
      </c>
      <c r="N81" s="31">
        <f t="shared" si="32"/>
        <v>121.1</v>
      </c>
      <c r="O81" s="31">
        <f t="shared" si="25"/>
        <v>121.1</v>
      </c>
      <c r="P81" s="31">
        <f t="shared" si="25"/>
        <v>121.1</v>
      </c>
      <c r="Q81" s="31">
        <f t="shared" si="25"/>
        <v>121.1</v>
      </c>
      <c r="R81" s="52">
        <f t="shared" si="33"/>
        <v>303.45000000000005</v>
      </c>
      <c r="S81" s="49">
        <f t="shared" si="34"/>
        <v>408.02</v>
      </c>
      <c r="T81" s="49">
        <f t="shared" si="35"/>
        <v>410.95</v>
      </c>
      <c r="U81" s="49">
        <f t="shared" si="36"/>
        <v>414.82</v>
      </c>
      <c r="V81" s="49">
        <f t="shared" si="37"/>
        <v>419.89</v>
      </c>
      <c r="W81" s="49">
        <f t="shared" si="38"/>
        <v>425.04</v>
      </c>
      <c r="X81" s="33"/>
      <c r="Y81" s="52">
        <v>424.55</v>
      </c>
      <c r="Z81" s="33">
        <f t="shared" si="39"/>
        <v>408.02</v>
      </c>
      <c r="AA81" s="33">
        <f t="shared" si="40"/>
        <v>410.95</v>
      </c>
      <c r="AB81" s="33">
        <f t="shared" si="40"/>
        <v>414.82</v>
      </c>
      <c r="AC81" s="33">
        <v>0</v>
      </c>
      <c r="AD81" s="33">
        <v>105.9</v>
      </c>
    </row>
    <row r="82" spans="1:30" x14ac:dyDescent="0.25">
      <c r="A82" s="38" t="s">
        <v>144</v>
      </c>
      <c r="B82" s="38" t="s">
        <v>730</v>
      </c>
      <c r="C82" s="34">
        <v>1367.8</v>
      </c>
      <c r="D82" s="35" t="str">
        <f t="shared" si="26"/>
        <v>Yes</v>
      </c>
      <c r="E82" s="35" t="s">
        <v>656</v>
      </c>
      <c r="F82" s="13">
        <v>0</v>
      </c>
      <c r="G82" s="13">
        <v>0</v>
      </c>
      <c r="H82" s="49">
        <f t="shared" si="27"/>
        <v>1367.8</v>
      </c>
      <c r="I82" s="49">
        <f t="shared" si="28"/>
        <v>1381.7509792319886</v>
      </c>
      <c r="J82" s="49">
        <f t="shared" si="29"/>
        <v>1400.2335983225457</v>
      </c>
      <c r="K82" s="49">
        <f t="shared" si="30"/>
        <v>1424.3705797653872</v>
      </c>
      <c r="L82" s="49">
        <f t="shared" si="31"/>
        <v>1448.9236302654704</v>
      </c>
      <c r="M82" s="31">
        <f t="shared" si="32"/>
        <v>0</v>
      </c>
      <c r="N82" s="31">
        <f t="shared" si="32"/>
        <v>0</v>
      </c>
      <c r="O82" s="31">
        <f t="shared" si="25"/>
        <v>0</v>
      </c>
      <c r="P82" s="31">
        <f t="shared" si="25"/>
        <v>0</v>
      </c>
      <c r="Q82" s="31">
        <f t="shared" si="25"/>
        <v>0</v>
      </c>
      <c r="R82" s="52">
        <f t="shared" si="33"/>
        <v>1423.3</v>
      </c>
      <c r="S82" s="49">
        <f t="shared" si="34"/>
        <v>1367.8</v>
      </c>
      <c r="T82" s="49">
        <f t="shared" si="35"/>
        <v>1381.75</v>
      </c>
      <c r="U82" s="49">
        <f t="shared" si="36"/>
        <v>1400.23</v>
      </c>
      <c r="V82" s="49">
        <f t="shared" si="37"/>
        <v>1424.37</v>
      </c>
      <c r="W82" s="49">
        <f t="shared" si="38"/>
        <v>1448.92</v>
      </c>
      <c r="X82" s="33"/>
      <c r="Y82" s="52">
        <v>1423.3</v>
      </c>
      <c r="Z82" s="33">
        <f t="shared" si="39"/>
        <v>1423.3</v>
      </c>
      <c r="AA82" s="33">
        <f t="shared" si="40"/>
        <v>1423.3</v>
      </c>
      <c r="AB82" s="33">
        <f t="shared" si="40"/>
        <v>1423.3</v>
      </c>
      <c r="AC82" s="33">
        <v>0</v>
      </c>
      <c r="AD82" s="33">
        <v>0</v>
      </c>
    </row>
    <row r="83" spans="1:30" x14ac:dyDescent="0.25">
      <c r="A83" s="38" t="s">
        <v>146</v>
      </c>
      <c r="B83" s="38" t="s">
        <v>731</v>
      </c>
      <c r="C83" s="34">
        <v>1499.29</v>
      </c>
      <c r="D83" s="35" t="str">
        <f t="shared" si="26"/>
        <v>Yes</v>
      </c>
      <c r="E83" s="35" t="s">
        <v>656</v>
      </c>
      <c r="F83" s="13">
        <v>107.8</v>
      </c>
      <c r="G83" s="13">
        <v>0</v>
      </c>
      <c r="H83" s="49">
        <f t="shared" si="27"/>
        <v>1499.29</v>
      </c>
      <c r="I83" s="49">
        <f t="shared" si="28"/>
        <v>1514.582121401322</v>
      </c>
      <c r="J83" s="49">
        <f t="shared" si="29"/>
        <v>1534.8415204189278</v>
      </c>
      <c r="K83" s="49">
        <f t="shared" si="30"/>
        <v>1561.2988496391631</v>
      </c>
      <c r="L83" s="49">
        <f t="shared" si="31"/>
        <v>1588.212245665095</v>
      </c>
      <c r="M83" s="31">
        <f t="shared" si="32"/>
        <v>-107.8</v>
      </c>
      <c r="N83" s="31">
        <f t="shared" si="32"/>
        <v>-107.8</v>
      </c>
      <c r="O83" s="31">
        <f t="shared" si="25"/>
        <v>-107.8</v>
      </c>
      <c r="P83" s="31">
        <f t="shared" si="25"/>
        <v>-107.8</v>
      </c>
      <c r="Q83" s="31">
        <f t="shared" si="25"/>
        <v>-107.8</v>
      </c>
      <c r="R83" s="52">
        <f t="shared" si="33"/>
        <v>1580.62</v>
      </c>
      <c r="S83" s="49">
        <f t="shared" si="34"/>
        <v>1391.49</v>
      </c>
      <c r="T83" s="49">
        <f t="shared" si="35"/>
        <v>1406.78</v>
      </c>
      <c r="U83" s="49">
        <f t="shared" si="36"/>
        <v>1427.04</v>
      </c>
      <c r="V83" s="49">
        <f t="shared" si="37"/>
        <v>1453.5</v>
      </c>
      <c r="W83" s="49">
        <f t="shared" si="38"/>
        <v>1480.41</v>
      </c>
      <c r="X83" s="33"/>
      <c r="Y83" s="52">
        <v>1472.82</v>
      </c>
      <c r="Z83" s="33">
        <f t="shared" si="39"/>
        <v>1580.62</v>
      </c>
      <c r="AA83" s="33">
        <f t="shared" si="40"/>
        <v>1580.62</v>
      </c>
      <c r="AB83" s="33">
        <f t="shared" si="40"/>
        <v>1580.62</v>
      </c>
      <c r="AC83" s="33">
        <v>0</v>
      </c>
      <c r="AD83" s="33">
        <v>-89.47</v>
      </c>
    </row>
    <row r="84" spans="1:30" x14ac:dyDescent="0.25">
      <c r="A84" s="38" t="s">
        <v>148</v>
      </c>
      <c r="B84" s="38" t="s">
        <v>732</v>
      </c>
      <c r="C84" s="34">
        <v>167.3</v>
      </c>
      <c r="D84" s="35" t="str">
        <f t="shared" si="26"/>
        <v>Yes</v>
      </c>
      <c r="E84" s="35" t="s">
        <v>656</v>
      </c>
      <c r="F84" s="13">
        <v>0</v>
      </c>
      <c r="G84" s="13">
        <v>0</v>
      </c>
      <c r="H84" s="49">
        <f t="shared" si="27"/>
        <v>167.3</v>
      </c>
      <c r="I84" s="49">
        <f t="shared" si="28"/>
        <v>169.00638896440395</v>
      </c>
      <c r="J84" s="49">
        <f t="shared" si="29"/>
        <v>171.26705731785489</v>
      </c>
      <c r="K84" s="49">
        <f t="shared" si="30"/>
        <v>174.21932884540817</v>
      </c>
      <c r="L84" s="49">
        <f t="shared" si="31"/>
        <v>177.22249111230676</v>
      </c>
      <c r="M84" s="31">
        <f t="shared" si="32"/>
        <v>0</v>
      </c>
      <c r="N84" s="31">
        <f t="shared" si="32"/>
        <v>0</v>
      </c>
      <c r="O84" s="31">
        <f t="shared" si="25"/>
        <v>0</v>
      </c>
      <c r="P84" s="31">
        <f t="shared" si="25"/>
        <v>0</v>
      </c>
      <c r="Q84" s="31">
        <f t="shared" si="25"/>
        <v>0</v>
      </c>
      <c r="R84" s="52">
        <f t="shared" si="33"/>
        <v>170.17</v>
      </c>
      <c r="S84" s="49">
        <f t="shared" si="34"/>
        <v>167.3</v>
      </c>
      <c r="T84" s="49">
        <f t="shared" si="35"/>
        <v>169.01</v>
      </c>
      <c r="U84" s="49">
        <f t="shared" si="36"/>
        <v>171.27</v>
      </c>
      <c r="V84" s="49">
        <f t="shared" si="37"/>
        <v>174.22</v>
      </c>
      <c r="W84" s="49">
        <f t="shared" si="38"/>
        <v>177.22</v>
      </c>
      <c r="X84" s="33"/>
      <c r="Y84" s="52">
        <v>170.17</v>
      </c>
      <c r="Z84" s="33">
        <f t="shared" si="39"/>
        <v>170.17</v>
      </c>
      <c r="AA84" s="33">
        <f t="shared" si="40"/>
        <v>170.17</v>
      </c>
      <c r="AB84" s="33">
        <f t="shared" si="40"/>
        <v>171.27</v>
      </c>
      <c r="AC84" s="33">
        <v>0</v>
      </c>
      <c r="AD84" s="33">
        <v>0</v>
      </c>
    </row>
    <row r="85" spans="1:30" x14ac:dyDescent="0.25">
      <c r="A85" s="38" t="s">
        <v>150</v>
      </c>
      <c r="B85" s="38" t="s">
        <v>733</v>
      </c>
      <c r="C85" s="34">
        <v>180.68</v>
      </c>
      <c r="D85" s="35" t="str">
        <f t="shared" si="26"/>
        <v>Yes</v>
      </c>
      <c r="E85" s="35" t="s">
        <v>656</v>
      </c>
      <c r="F85" s="13">
        <v>9.4700000000000006</v>
      </c>
      <c r="G85" s="13">
        <v>0</v>
      </c>
      <c r="H85" s="49">
        <f t="shared" si="27"/>
        <v>180.68</v>
      </c>
      <c r="I85" s="49">
        <f t="shared" si="28"/>
        <v>182.52285928325466</v>
      </c>
      <c r="J85" s="49">
        <f t="shared" si="29"/>
        <v>184.96432705433367</v>
      </c>
      <c r="K85" s="49">
        <f t="shared" si="30"/>
        <v>188.15270971780245</v>
      </c>
      <c r="L85" s="49">
        <f t="shared" si="31"/>
        <v>191.39605316301009</v>
      </c>
      <c r="M85" s="31">
        <f t="shared" si="32"/>
        <v>-9.4700000000000006</v>
      </c>
      <c r="N85" s="31">
        <f t="shared" si="32"/>
        <v>-9.4700000000000006</v>
      </c>
      <c r="O85" s="31">
        <f t="shared" si="25"/>
        <v>-9.4700000000000006</v>
      </c>
      <c r="P85" s="31">
        <f t="shared" si="25"/>
        <v>-9.4700000000000006</v>
      </c>
      <c r="Q85" s="31">
        <f t="shared" si="25"/>
        <v>-9.4700000000000006</v>
      </c>
      <c r="R85" s="52">
        <f t="shared" si="33"/>
        <v>194.57</v>
      </c>
      <c r="S85" s="49">
        <f t="shared" si="34"/>
        <v>171.21</v>
      </c>
      <c r="T85" s="49">
        <f t="shared" si="35"/>
        <v>173.05</v>
      </c>
      <c r="U85" s="49">
        <f t="shared" si="36"/>
        <v>175.49</v>
      </c>
      <c r="V85" s="49">
        <f t="shared" si="37"/>
        <v>178.68</v>
      </c>
      <c r="W85" s="49">
        <f t="shared" si="38"/>
        <v>181.93</v>
      </c>
      <c r="X85" s="33"/>
      <c r="Y85" s="52">
        <v>185.1</v>
      </c>
      <c r="Z85" s="33">
        <f t="shared" si="39"/>
        <v>194.57</v>
      </c>
      <c r="AA85" s="33">
        <f t="shared" si="40"/>
        <v>194.57</v>
      </c>
      <c r="AB85" s="33">
        <f t="shared" si="40"/>
        <v>194.57</v>
      </c>
      <c r="AC85" s="33">
        <v>0</v>
      </c>
      <c r="AD85" s="33">
        <v>-13.9</v>
      </c>
    </row>
    <row r="86" spans="1:30" x14ac:dyDescent="0.25">
      <c r="A86" s="38" t="s">
        <v>152</v>
      </c>
      <c r="B86" s="38" t="s">
        <v>734</v>
      </c>
      <c r="C86" s="34">
        <v>162.59</v>
      </c>
      <c r="D86" s="35" t="str">
        <f t="shared" si="26"/>
        <v>Yes</v>
      </c>
      <c r="E86" s="35" t="s">
        <v>658</v>
      </c>
      <c r="F86" s="13">
        <v>0</v>
      </c>
      <c r="G86" s="13">
        <v>111.49</v>
      </c>
      <c r="H86" s="49">
        <f t="shared" si="27"/>
        <v>162.59</v>
      </c>
      <c r="I86" s="49">
        <f t="shared" si="28"/>
        <v>164.24834896427041</v>
      </c>
      <c r="J86" s="49">
        <f t="shared" si="29"/>
        <v>166.44537267967738</v>
      </c>
      <c r="K86" s="49">
        <f t="shared" si="30"/>
        <v>169.31452885221108</v>
      </c>
      <c r="L86" s="49">
        <f t="shared" si="31"/>
        <v>172.23314303616232</v>
      </c>
      <c r="M86" s="31">
        <f t="shared" si="32"/>
        <v>111.49</v>
      </c>
      <c r="N86" s="31">
        <f t="shared" si="32"/>
        <v>111.49</v>
      </c>
      <c r="O86" s="31">
        <f t="shared" si="25"/>
        <v>111.49</v>
      </c>
      <c r="P86" s="31">
        <f t="shared" si="25"/>
        <v>111.49</v>
      </c>
      <c r="Q86" s="31">
        <f t="shared" si="25"/>
        <v>111.49</v>
      </c>
      <c r="R86" s="52">
        <f t="shared" si="33"/>
        <v>173.40999999999997</v>
      </c>
      <c r="S86" s="49">
        <f t="shared" si="34"/>
        <v>274.08</v>
      </c>
      <c r="T86" s="49">
        <f t="shared" si="35"/>
        <v>275.74</v>
      </c>
      <c r="U86" s="49">
        <f t="shared" si="36"/>
        <v>277.94</v>
      </c>
      <c r="V86" s="49">
        <f t="shared" si="37"/>
        <v>280.8</v>
      </c>
      <c r="W86" s="49">
        <f t="shared" si="38"/>
        <v>283.72000000000003</v>
      </c>
      <c r="X86" s="33"/>
      <c r="Y86" s="52">
        <v>284.89999999999998</v>
      </c>
      <c r="Z86" s="33">
        <f t="shared" si="39"/>
        <v>274.08</v>
      </c>
      <c r="AA86" s="33">
        <f t="shared" si="40"/>
        <v>275.74</v>
      </c>
      <c r="AB86" s="33">
        <f t="shared" si="40"/>
        <v>277.94</v>
      </c>
      <c r="AC86" s="33">
        <v>0</v>
      </c>
      <c r="AD86" s="33">
        <v>117.4</v>
      </c>
    </row>
    <row r="87" spans="1:30" x14ac:dyDescent="0.25">
      <c r="A87" s="38" t="s">
        <v>154</v>
      </c>
      <c r="B87" s="38" t="s">
        <v>735</v>
      </c>
      <c r="C87" s="34">
        <v>50.3</v>
      </c>
      <c r="D87" s="35" t="str">
        <f t="shared" si="26"/>
        <v>No</v>
      </c>
      <c r="E87" s="35" t="s">
        <v>658</v>
      </c>
      <c r="F87" s="13">
        <v>0</v>
      </c>
      <c r="G87" s="13">
        <v>27</v>
      </c>
      <c r="H87" s="49">
        <f t="shared" si="27"/>
        <v>50.3</v>
      </c>
      <c r="I87" s="49">
        <f t="shared" si="28"/>
        <v>50.3</v>
      </c>
      <c r="J87" s="49">
        <f t="shared" si="29"/>
        <v>50.3</v>
      </c>
      <c r="K87" s="49">
        <f t="shared" si="30"/>
        <v>50.3</v>
      </c>
      <c r="L87" s="49">
        <f t="shared" si="31"/>
        <v>50.3</v>
      </c>
      <c r="M87" s="31">
        <f t="shared" si="32"/>
        <v>27</v>
      </c>
      <c r="N87" s="31">
        <f t="shared" si="32"/>
        <v>27</v>
      </c>
      <c r="O87" s="31">
        <f t="shared" si="25"/>
        <v>27</v>
      </c>
      <c r="P87" s="31">
        <f t="shared" si="25"/>
        <v>27</v>
      </c>
      <c r="Q87" s="31">
        <f t="shared" si="25"/>
        <v>27</v>
      </c>
      <c r="R87" s="52">
        <f t="shared" si="33"/>
        <v>55.78</v>
      </c>
      <c r="S87" s="49">
        <f t="shared" si="34"/>
        <v>77.3</v>
      </c>
      <c r="T87" s="49">
        <f t="shared" si="35"/>
        <v>77.3</v>
      </c>
      <c r="U87" s="49">
        <f t="shared" si="36"/>
        <v>77.3</v>
      </c>
      <c r="V87" s="49">
        <f t="shared" si="37"/>
        <v>77.3</v>
      </c>
      <c r="W87" s="49">
        <f t="shared" si="38"/>
        <v>77.3</v>
      </c>
      <c r="X87" s="33"/>
      <c r="Y87" s="52">
        <v>82.78</v>
      </c>
      <c r="Z87" s="33">
        <f t="shared" si="39"/>
        <v>77.3</v>
      </c>
      <c r="AA87" s="33">
        <f t="shared" si="40"/>
        <v>77.3</v>
      </c>
      <c r="AB87" s="33">
        <f t="shared" si="40"/>
        <v>77.3</v>
      </c>
      <c r="AC87" s="33">
        <v>0</v>
      </c>
      <c r="AD87" s="33">
        <v>23.35</v>
      </c>
    </row>
    <row r="88" spans="1:30" x14ac:dyDescent="0.25">
      <c r="A88" s="38" t="s">
        <v>156</v>
      </c>
      <c r="B88" s="38" t="s">
        <v>736</v>
      </c>
      <c r="C88" s="34">
        <v>147.6</v>
      </c>
      <c r="D88" s="35" t="str">
        <f t="shared" si="26"/>
        <v>Yes</v>
      </c>
      <c r="E88" s="35" t="s">
        <v>656</v>
      </c>
      <c r="F88" s="13">
        <v>0</v>
      </c>
      <c r="G88" s="13">
        <v>0</v>
      </c>
      <c r="H88" s="49">
        <f t="shared" si="27"/>
        <v>147.6</v>
      </c>
      <c r="I88" s="49">
        <f t="shared" si="28"/>
        <v>149.10545732902582</v>
      </c>
      <c r="J88" s="49">
        <f t="shared" si="29"/>
        <v>151.09992624097657</v>
      </c>
      <c r="K88" s="49">
        <f t="shared" si="30"/>
        <v>153.70456029636728</v>
      </c>
      <c r="L88" s="49">
        <f t="shared" si="31"/>
        <v>156.35409257726525</v>
      </c>
      <c r="M88" s="31">
        <f t="shared" si="32"/>
        <v>0</v>
      </c>
      <c r="N88" s="31">
        <f t="shared" si="32"/>
        <v>0</v>
      </c>
      <c r="O88" s="31">
        <f t="shared" si="25"/>
        <v>0</v>
      </c>
      <c r="P88" s="31">
        <f t="shared" si="25"/>
        <v>0</v>
      </c>
      <c r="Q88" s="31">
        <f t="shared" si="25"/>
        <v>0</v>
      </c>
      <c r="R88" s="52">
        <f t="shared" si="33"/>
        <v>154.03</v>
      </c>
      <c r="S88" s="49">
        <f t="shared" si="34"/>
        <v>147.6</v>
      </c>
      <c r="T88" s="49">
        <f t="shared" si="35"/>
        <v>149.11000000000001</v>
      </c>
      <c r="U88" s="49">
        <f t="shared" si="36"/>
        <v>151.1</v>
      </c>
      <c r="V88" s="49">
        <f t="shared" si="37"/>
        <v>153.69999999999999</v>
      </c>
      <c r="W88" s="49">
        <f t="shared" si="38"/>
        <v>156.35</v>
      </c>
      <c r="X88" s="33"/>
      <c r="Y88" s="52">
        <v>154.03</v>
      </c>
      <c r="Z88" s="33">
        <f t="shared" si="39"/>
        <v>154.03</v>
      </c>
      <c r="AA88" s="33">
        <f t="shared" si="40"/>
        <v>154.03</v>
      </c>
      <c r="AB88" s="33">
        <f t="shared" si="40"/>
        <v>154.03</v>
      </c>
      <c r="AC88" s="33">
        <v>0</v>
      </c>
      <c r="AD88" s="33">
        <v>0</v>
      </c>
    </row>
    <row r="89" spans="1:30" x14ac:dyDescent="0.25">
      <c r="A89" s="38" t="s">
        <v>158</v>
      </c>
      <c r="B89" s="38" t="s">
        <v>737</v>
      </c>
      <c r="C89" s="34">
        <v>598.04999999999995</v>
      </c>
      <c r="D89" s="35" t="str">
        <f t="shared" si="26"/>
        <v>Yes</v>
      </c>
      <c r="E89" s="35" t="s">
        <v>656</v>
      </c>
      <c r="F89" s="13">
        <v>0</v>
      </c>
      <c r="G89" s="13">
        <v>0</v>
      </c>
      <c r="H89" s="49">
        <f t="shared" si="27"/>
        <v>598.04999999999995</v>
      </c>
      <c r="I89" s="49">
        <f t="shared" si="28"/>
        <v>604.14985606791254</v>
      </c>
      <c r="J89" s="49">
        <f t="shared" si="29"/>
        <v>612.23110358005442</v>
      </c>
      <c r="K89" s="49">
        <f t="shared" si="30"/>
        <v>622.78463607887829</v>
      </c>
      <c r="L89" s="49">
        <f t="shared" si="31"/>
        <v>633.52008852190704</v>
      </c>
      <c r="M89" s="31">
        <f t="shared" si="32"/>
        <v>0</v>
      </c>
      <c r="N89" s="31">
        <f t="shared" si="32"/>
        <v>0</v>
      </c>
      <c r="O89" s="31">
        <f t="shared" si="25"/>
        <v>0</v>
      </c>
      <c r="P89" s="31">
        <f t="shared" si="25"/>
        <v>0</v>
      </c>
      <c r="Q89" s="31">
        <f t="shared" si="25"/>
        <v>0</v>
      </c>
      <c r="R89" s="52">
        <f t="shared" si="33"/>
        <v>612.74</v>
      </c>
      <c r="S89" s="49">
        <f t="shared" si="34"/>
        <v>598.04999999999995</v>
      </c>
      <c r="T89" s="49">
        <f t="shared" si="35"/>
        <v>604.15</v>
      </c>
      <c r="U89" s="49">
        <f t="shared" si="36"/>
        <v>612.23</v>
      </c>
      <c r="V89" s="49">
        <f t="shared" si="37"/>
        <v>622.78</v>
      </c>
      <c r="W89" s="49">
        <f t="shared" si="38"/>
        <v>633.52</v>
      </c>
      <c r="X89" s="33"/>
      <c r="Y89" s="52">
        <v>612.74</v>
      </c>
      <c r="Z89" s="33">
        <f t="shared" si="39"/>
        <v>612.74</v>
      </c>
      <c r="AA89" s="33">
        <f t="shared" si="40"/>
        <v>612.74</v>
      </c>
      <c r="AB89" s="33">
        <f t="shared" si="40"/>
        <v>612.74</v>
      </c>
      <c r="AC89" s="33">
        <v>0</v>
      </c>
      <c r="AD89" s="33">
        <v>0</v>
      </c>
    </row>
    <row r="90" spans="1:30" x14ac:dyDescent="0.25">
      <c r="A90" s="38" t="s">
        <v>160</v>
      </c>
      <c r="B90" s="38" t="s">
        <v>738</v>
      </c>
      <c r="C90" s="34">
        <v>287.22000000000003</v>
      </c>
      <c r="D90" s="35" t="str">
        <f t="shared" si="26"/>
        <v>Yes</v>
      </c>
      <c r="E90" s="35" t="s">
        <v>656</v>
      </c>
      <c r="F90" s="13">
        <v>0</v>
      </c>
      <c r="G90" s="13">
        <v>0</v>
      </c>
      <c r="H90" s="49">
        <f t="shared" si="27"/>
        <v>287.22000000000003</v>
      </c>
      <c r="I90" s="49">
        <f t="shared" si="28"/>
        <v>290.14952204636046</v>
      </c>
      <c r="J90" s="49">
        <f t="shared" si="29"/>
        <v>294.03062882746133</v>
      </c>
      <c r="K90" s="49">
        <f t="shared" si="30"/>
        <v>299.0990772921586</v>
      </c>
      <c r="L90" s="49">
        <f t="shared" si="31"/>
        <v>304.25489478348322</v>
      </c>
      <c r="M90" s="31">
        <f t="shared" si="32"/>
        <v>0</v>
      </c>
      <c r="N90" s="31">
        <f t="shared" si="32"/>
        <v>0</v>
      </c>
      <c r="O90" s="31">
        <f t="shared" si="25"/>
        <v>0</v>
      </c>
      <c r="P90" s="31">
        <f t="shared" si="25"/>
        <v>0</v>
      </c>
      <c r="Q90" s="31">
        <f t="shared" si="25"/>
        <v>0</v>
      </c>
      <c r="R90" s="52">
        <f t="shared" si="33"/>
        <v>282.11</v>
      </c>
      <c r="S90" s="49">
        <f t="shared" si="34"/>
        <v>287.22000000000003</v>
      </c>
      <c r="T90" s="49">
        <f t="shared" si="35"/>
        <v>290.14999999999998</v>
      </c>
      <c r="U90" s="49">
        <f t="shared" si="36"/>
        <v>294.02999999999997</v>
      </c>
      <c r="V90" s="49">
        <f t="shared" si="37"/>
        <v>299.10000000000002</v>
      </c>
      <c r="W90" s="49">
        <f t="shared" si="38"/>
        <v>304.25</v>
      </c>
      <c r="X90" s="33"/>
      <c r="Y90" s="52">
        <v>282.11</v>
      </c>
      <c r="Z90" s="33">
        <f t="shared" si="39"/>
        <v>287.22000000000003</v>
      </c>
      <c r="AA90" s="33">
        <f t="shared" si="40"/>
        <v>290.14999999999998</v>
      </c>
      <c r="AB90" s="33">
        <f t="shared" si="40"/>
        <v>294.02999999999997</v>
      </c>
      <c r="AC90" s="33">
        <v>0</v>
      </c>
      <c r="AD90" s="33">
        <v>0</v>
      </c>
    </row>
    <row r="91" spans="1:30" x14ac:dyDescent="0.25">
      <c r="A91" s="38" t="s">
        <v>162</v>
      </c>
      <c r="B91" s="38" t="s">
        <v>739</v>
      </c>
      <c r="C91" s="34">
        <v>5505.68</v>
      </c>
      <c r="D91" s="35" t="str">
        <f t="shared" si="26"/>
        <v>Yes</v>
      </c>
      <c r="E91" s="35" t="s">
        <v>656</v>
      </c>
      <c r="F91" s="13">
        <v>0</v>
      </c>
      <c r="G91" s="13">
        <v>0</v>
      </c>
      <c r="H91" s="49">
        <f t="shared" si="27"/>
        <v>5505.68</v>
      </c>
      <c r="I91" s="49">
        <f t="shared" si="28"/>
        <v>5561.8355982877438</v>
      </c>
      <c r="J91" s="49">
        <f t="shared" si="29"/>
        <v>5636.2319912359071</v>
      </c>
      <c r="K91" s="49">
        <f t="shared" si="30"/>
        <v>5733.3883708164185</v>
      </c>
      <c r="L91" s="49">
        <f t="shared" si="31"/>
        <v>5832.2195150460557</v>
      </c>
      <c r="M91" s="31">
        <f t="shared" si="32"/>
        <v>0</v>
      </c>
      <c r="N91" s="31">
        <f t="shared" si="32"/>
        <v>0</v>
      </c>
      <c r="O91" s="31">
        <f t="shared" si="25"/>
        <v>0</v>
      </c>
      <c r="P91" s="31">
        <f t="shared" si="25"/>
        <v>0</v>
      </c>
      <c r="Q91" s="31">
        <f t="shared" si="25"/>
        <v>0</v>
      </c>
      <c r="R91" s="52">
        <f t="shared" si="33"/>
        <v>5852.78</v>
      </c>
      <c r="S91" s="49">
        <f t="shared" si="34"/>
        <v>5505.68</v>
      </c>
      <c r="T91" s="49">
        <f t="shared" si="35"/>
        <v>5561.84</v>
      </c>
      <c r="U91" s="49">
        <f t="shared" si="36"/>
        <v>5636.23</v>
      </c>
      <c r="V91" s="49">
        <f t="shared" si="37"/>
        <v>5733.39</v>
      </c>
      <c r="W91" s="49">
        <f t="shared" si="38"/>
        <v>5832.22</v>
      </c>
      <c r="X91" s="33"/>
      <c r="Y91" s="52">
        <v>5852.78</v>
      </c>
      <c r="Z91" s="33">
        <f t="shared" si="39"/>
        <v>5852.78</v>
      </c>
      <c r="AA91" s="33">
        <f t="shared" si="40"/>
        <v>5852.78</v>
      </c>
      <c r="AB91" s="33">
        <f t="shared" si="40"/>
        <v>5852.78</v>
      </c>
      <c r="AC91" s="33">
        <v>0</v>
      </c>
      <c r="AD91" s="33">
        <v>0</v>
      </c>
    </row>
    <row r="92" spans="1:30" x14ac:dyDescent="0.25">
      <c r="A92" s="38" t="s">
        <v>164</v>
      </c>
      <c r="B92" s="38" t="s">
        <v>740</v>
      </c>
      <c r="C92" s="34">
        <v>984.08</v>
      </c>
      <c r="D92" s="35" t="str">
        <f t="shared" si="26"/>
        <v>Yes</v>
      </c>
      <c r="E92" s="35" t="s">
        <v>656</v>
      </c>
      <c r="F92" s="13">
        <v>0</v>
      </c>
      <c r="G92" s="13">
        <v>0</v>
      </c>
      <c r="H92" s="49">
        <f t="shared" si="27"/>
        <v>984.08</v>
      </c>
      <c r="I92" s="49">
        <f t="shared" si="28"/>
        <v>994.11719815953757</v>
      </c>
      <c r="J92" s="49">
        <f t="shared" si="29"/>
        <v>1007.4147385855028</v>
      </c>
      <c r="K92" s="49">
        <f t="shared" si="30"/>
        <v>1024.780377347216</v>
      </c>
      <c r="L92" s="49">
        <f t="shared" si="31"/>
        <v>1042.4453619473927</v>
      </c>
      <c r="M92" s="31">
        <f t="shared" si="32"/>
        <v>0</v>
      </c>
      <c r="N92" s="31">
        <f t="shared" si="32"/>
        <v>0</v>
      </c>
      <c r="O92" s="31">
        <f t="shared" si="25"/>
        <v>0</v>
      </c>
      <c r="P92" s="31">
        <f t="shared" si="25"/>
        <v>0</v>
      </c>
      <c r="Q92" s="31">
        <f t="shared" si="25"/>
        <v>0</v>
      </c>
      <c r="R92" s="52">
        <f t="shared" si="33"/>
        <v>1021.86</v>
      </c>
      <c r="S92" s="49">
        <f t="shared" si="34"/>
        <v>984.08</v>
      </c>
      <c r="T92" s="49">
        <f t="shared" si="35"/>
        <v>994.12</v>
      </c>
      <c r="U92" s="49">
        <f t="shared" si="36"/>
        <v>1007.41</v>
      </c>
      <c r="V92" s="49">
        <f t="shared" si="37"/>
        <v>1024.78</v>
      </c>
      <c r="W92" s="49">
        <f t="shared" si="38"/>
        <v>1042.45</v>
      </c>
      <c r="X92" s="33"/>
      <c r="Y92" s="52">
        <v>1021.86</v>
      </c>
      <c r="Z92" s="33">
        <f t="shared" si="39"/>
        <v>1021.86</v>
      </c>
      <c r="AA92" s="33">
        <f t="shared" si="40"/>
        <v>1021.86</v>
      </c>
      <c r="AB92" s="33">
        <f t="shared" si="40"/>
        <v>1021.86</v>
      </c>
      <c r="AC92" s="33">
        <v>0</v>
      </c>
      <c r="AD92" s="33">
        <v>0</v>
      </c>
    </row>
    <row r="93" spans="1:30" x14ac:dyDescent="0.25">
      <c r="A93" s="38" t="s">
        <v>166</v>
      </c>
      <c r="B93" s="38" t="s">
        <v>741</v>
      </c>
      <c r="C93" s="34">
        <v>1202.27</v>
      </c>
      <c r="D93" s="35" t="str">
        <f t="shared" si="26"/>
        <v>Yes</v>
      </c>
      <c r="E93" s="35" t="s">
        <v>656</v>
      </c>
      <c r="F93" s="13">
        <v>0</v>
      </c>
      <c r="G93" s="13">
        <v>0</v>
      </c>
      <c r="H93" s="49">
        <f t="shared" si="27"/>
        <v>1202.27</v>
      </c>
      <c r="I93" s="49">
        <f t="shared" si="28"/>
        <v>1214.5326435160425</v>
      </c>
      <c r="J93" s="49">
        <f t="shared" si="29"/>
        <v>1230.7785116648977</v>
      </c>
      <c r="K93" s="49">
        <f t="shared" si="30"/>
        <v>1251.9944560129638</v>
      </c>
      <c r="L93" s="49">
        <f t="shared" si="31"/>
        <v>1273.5761170926062</v>
      </c>
      <c r="M93" s="31">
        <f t="shared" si="32"/>
        <v>0</v>
      </c>
      <c r="N93" s="31">
        <f t="shared" si="32"/>
        <v>0</v>
      </c>
      <c r="O93" s="31">
        <f t="shared" si="25"/>
        <v>0</v>
      </c>
      <c r="P93" s="31">
        <f t="shared" si="25"/>
        <v>0</v>
      </c>
      <c r="Q93" s="31">
        <f t="shared" si="25"/>
        <v>0</v>
      </c>
      <c r="R93" s="52">
        <f t="shared" si="33"/>
        <v>1282.49</v>
      </c>
      <c r="S93" s="49">
        <f t="shared" si="34"/>
        <v>1202.27</v>
      </c>
      <c r="T93" s="49">
        <f t="shared" si="35"/>
        <v>1214.53</v>
      </c>
      <c r="U93" s="49">
        <f t="shared" si="36"/>
        <v>1230.78</v>
      </c>
      <c r="V93" s="49">
        <f t="shared" si="37"/>
        <v>1251.99</v>
      </c>
      <c r="W93" s="49">
        <f t="shared" si="38"/>
        <v>1273.58</v>
      </c>
      <c r="X93" s="33"/>
      <c r="Y93" s="52">
        <v>1282.49</v>
      </c>
      <c r="Z93" s="33">
        <f t="shared" si="39"/>
        <v>1282.49</v>
      </c>
      <c r="AA93" s="33">
        <f t="shared" si="40"/>
        <v>1282.49</v>
      </c>
      <c r="AB93" s="33">
        <f t="shared" si="40"/>
        <v>1282.49</v>
      </c>
      <c r="AC93" s="33">
        <v>0</v>
      </c>
      <c r="AD93" s="33">
        <v>0</v>
      </c>
    </row>
    <row r="94" spans="1:30" x14ac:dyDescent="0.25">
      <c r="A94" s="38" t="s">
        <v>168</v>
      </c>
      <c r="B94" s="38" t="s">
        <v>742</v>
      </c>
      <c r="C94" s="34">
        <v>40.6</v>
      </c>
      <c r="D94" s="35" t="str">
        <f t="shared" si="26"/>
        <v>No</v>
      </c>
      <c r="E94" s="35" t="s">
        <v>658</v>
      </c>
      <c r="F94" s="13">
        <v>0</v>
      </c>
      <c r="G94" s="13">
        <v>9.4700000000000006</v>
      </c>
      <c r="H94" s="49">
        <f t="shared" si="27"/>
        <v>40.6</v>
      </c>
      <c r="I94" s="49">
        <f t="shared" si="28"/>
        <v>40.6</v>
      </c>
      <c r="J94" s="49">
        <f t="shared" si="29"/>
        <v>40.6</v>
      </c>
      <c r="K94" s="49">
        <f t="shared" si="30"/>
        <v>40.6</v>
      </c>
      <c r="L94" s="49">
        <f t="shared" si="31"/>
        <v>40.6</v>
      </c>
      <c r="M94" s="31">
        <f t="shared" si="32"/>
        <v>9.4700000000000006</v>
      </c>
      <c r="N94" s="31">
        <f t="shared" si="32"/>
        <v>9.4700000000000006</v>
      </c>
      <c r="O94" s="31">
        <f t="shared" si="25"/>
        <v>9.4700000000000006</v>
      </c>
      <c r="P94" s="31">
        <f t="shared" si="25"/>
        <v>9.4700000000000006</v>
      </c>
      <c r="Q94" s="31">
        <f t="shared" si="25"/>
        <v>9.4700000000000006</v>
      </c>
      <c r="R94" s="52">
        <f t="shared" si="33"/>
        <v>29.28</v>
      </c>
      <c r="S94" s="49">
        <f t="shared" si="34"/>
        <v>50.07</v>
      </c>
      <c r="T94" s="49">
        <f t="shared" si="35"/>
        <v>50.07</v>
      </c>
      <c r="U94" s="49">
        <f t="shared" si="36"/>
        <v>50.07</v>
      </c>
      <c r="V94" s="49">
        <f t="shared" si="37"/>
        <v>50.07</v>
      </c>
      <c r="W94" s="49">
        <f t="shared" si="38"/>
        <v>50.07</v>
      </c>
      <c r="X94" s="33"/>
      <c r="Y94" s="52">
        <v>38.75</v>
      </c>
      <c r="Z94" s="33">
        <f t="shared" si="39"/>
        <v>50.07</v>
      </c>
      <c r="AA94" s="33">
        <f t="shared" si="40"/>
        <v>50.07</v>
      </c>
      <c r="AB94" s="33">
        <f t="shared" si="40"/>
        <v>50.07</v>
      </c>
      <c r="AC94" s="33">
        <v>0</v>
      </c>
      <c r="AD94" s="33">
        <v>13.9</v>
      </c>
    </row>
    <row r="95" spans="1:30" x14ac:dyDescent="0.25">
      <c r="A95" s="38" t="s">
        <v>170</v>
      </c>
      <c r="B95" s="38" t="s">
        <v>743</v>
      </c>
      <c r="C95" s="34">
        <v>75.900000000000006</v>
      </c>
      <c r="D95" s="35" t="str">
        <f t="shared" si="26"/>
        <v>No</v>
      </c>
      <c r="E95" s="35" t="s">
        <v>658</v>
      </c>
      <c r="F95" s="13">
        <v>0</v>
      </c>
      <c r="G95" s="13">
        <v>32.75</v>
      </c>
      <c r="H95" s="49">
        <f t="shared" si="27"/>
        <v>75.900000000000006</v>
      </c>
      <c r="I95" s="49">
        <f t="shared" si="28"/>
        <v>75.900000000000006</v>
      </c>
      <c r="J95" s="49">
        <f t="shared" si="29"/>
        <v>75.900000000000006</v>
      </c>
      <c r="K95" s="49">
        <f t="shared" si="30"/>
        <v>75.900000000000006</v>
      </c>
      <c r="L95" s="49">
        <f t="shared" si="31"/>
        <v>75.900000000000006</v>
      </c>
      <c r="M95" s="31">
        <f t="shared" si="32"/>
        <v>32.75</v>
      </c>
      <c r="N95" s="31">
        <f t="shared" si="32"/>
        <v>32.75</v>
      </c>
      <c r="O95" s="31">
        <f t="shared" si="25"/>
        <v>32.75</v>
      </c>
      <c r="P95" s="31">
        <f t="shared" si="25"/>
        <v>32.75</v>
      </c>
      <c r="Q95" s="31">
        <f t="shared" si="25"/>
        <v>32.75</v>
      </c>
      <c r="R95" s="52">
        <f t="shared" si="33"/>
        <v>61.849999999999994</v>
      </c>
      <c r="S95" s="49">
        <f t="shared" si="34"/>
        <v>108.65</v>
      </c>
      <c r="T95" s="49">
        <f t="shared" si="35"/>
        <v>108.65</v>
      </c>
      <c r="U95" s="49">
        <f t="shared" si="36"/>
        <v>108.65</v>
      </c>
      <c r="V95" s="49">
        <f t="shared" si="37"/>
        <v>108.65</v>
      </c>
      <c r="W95" s="49">
        <f t="shared" si="38"/>
        <v>108.65</v>
      </c>
      <c r="X95" s="33"/>
      <c r="Y95" s="52">
        <v>94.6</v>
      </c>
      <c r="Z95" s="33">
        <f t="shared" si="39"/>
        <v>108.65</v>
      </c>
      <c r="AA95" s="33">
        <f t="shared" si="40"/>
        <v>108.65</v>
      </c>
      <c r="AB95" s="33">
        <f t="shared" si="40"/>
        <v>108.65</v>
      </c>
      <c r="AC95" s="33">
        <v>0</v>
      </c>
      <c r="AD95" s="33">
        <v>25.76</v>
      </c>
    </row>
    <row r="96" spans="1:30" x14ac:dyDescent="0.25">
      <c r="A96" s="38" t="s">
        <v>172</v>
      </c>
      <c r="B96" s="38" t="s">
        <v>744</v>
      </c>
      <c r="C96" s="34">
        <v>644.91</v>
      </c>
      <c r="D96" s="35" t="str">
        <f t="shared" si="26"/>
        <v>Yes</v>
      </c>
      <c r="E96" s="35" t="s">
        <v>656</v>
      </c>
      <c r="F96" s="13">
        <v>28.39</v>
      </c>
      <c r="G96" s="13">
        <v>0</v>
      </c>
      <c r="H96" s="49">
        <f t="shared" si="27"/>
        <v>644.91</v>
      </c>
      <c r="I96" s="49">
        <f t="shared" si="28"/>
        <v>651.4878081711521</v>
      </c>
      <c r="J96" s="49">
        <f t="shared" si="29"/>
        <v>660.20225902485231</v>
      </c>
      <c r="K96" s="49">
        <f t="shared" si="30"/>
        <v>671.58270989654613</v>
      </c>
      <c r="L96" s="49">
        <f t="shared" si="31"/>
        <v>683.1593349864778</v>
      </c>
      <c r="M96" s="31">
        <f t="shared" si="32"/>
        <v>-28.39</v>
      </c>
      <c r="N96" s="31">
        <f t="shared" si="32"/>
        <v>-28.39</v>
      </c>
      <c r="O96" s="31">
        <f t="shared" si="25"/>
        <v>-28.39</v>
      </c>
      <c r="P96" s="31">
        <f t="shared" si="25"/>
        <v>-28.39</v>
      </c>
      <c r="Q96" s="31">
        <f t="shared" si="25"/>
        <v>-28.39</v>
      </c>
      <c r="R96" s="52">
        <f t="shared" si="33"/>
        <v>655.94999999999993</v>
      </c>
      <c r="S96" s="49">
        <f t="shared" si="34"/>
        <v>616.52</v>
      </c>
      <c r="T96" s="49">
        <f t="shared" si="35"/>
        <v>623.1</v>
      </c>
      <c r="U96" s="49">
        <f t="shared" si="36"/>
        <v>631.80999999999995</v>
      </c>
      <c r="V96" s="49">
        <f t="shared" si="37"/>
        <v>643.19000000000005</v>
      </c>
      <c r="W96" s="49">
        <f t="shared" si="38"/>
        <v>654.77</v>
      </c>
      <c r="X96" s="33"/>
      <c r="Y96" s="52">
        <v>627.55999999999995</v>
      </c>
      <c r="Z96" s="33">
        <f t="shared" si="39"/>
        <v>655.94999999999993</v>
      </c>
      <c r="AA96" s="33">
        <f t="shared" si="40"/>
        <v>655.94999999999993</v>
      </c>
      <c r="AB96" s="33">
        <f t="shared" si="40"/>
        <v>655.94999999999993</v>
      </c>
      <c r="AC96" s="33">
        <v>0</v>
      </c>
      <c r="AD96" s="33">
        <v>-23.76</v>
      </c>
    </row>
    <row r="97" spans="1:30" x14ac:dyDescent="0.25">
      <c r="A97" s="38" t="s">
        <v>174</v>
      </c>
      <c r="B97" s="38" t="s">
        <v>745</v>
      </c>
      <c r="C97" s="34">
        <v>714.08</v>
      </c>
      <c r="D97" s="35" t="str">
        <f t="shared" si="26"/>
        <v>Yes</v>
      </c>
      <c r="E97" s="35" t="s">
        <v>656</v>
      </c>
      <c r="F97" s="13">
        <v>3.36</v>
      </c>
      <c r="G97" s="13">
        <v>0</v>
      </c>
      <c r="H97" s="49">
        <f t="shared" si="27"/>
        <v>714.08</v>
      </c>
      <c r="I97" s="49">
        <f t="shared" si="28"/>
        <v>721.36331280156355</v>
      </c>
      <c r="J97" s="49">
        <f t="shared" si="29"/>
        <v>731.0124344861556</v>
      </c>
      <c r="K97" s="49">
        <f t="shared" si="30"/>
        <v>743.61349875630049</v>
      </c>
      <c r="L97" s="49">
        <f t="shared" si="31"/>
        <v>756.43177796459065</v>
      </c>
      <c r="M97" s="31">
        <f t="shared" si="32"/>
        <v>-3.36</v>
      </c>
      <c r="N97" s="31">
        <f t="shared" si="32"/>
        <v>-3.36</v>
      </c>
      <c r="O97" s="31">
        <f t="shared" si="25"/>
        <v>-3.36</v>
      </c>
      <c r="P97" s="31">
        <f t="shared" si="25"/>
        <v>-3.36</v>
      </c>
      <c r="Q97" s="31">
        <f t="shared" si="25"/>
        <v>-3.36</v>
      </c>
      <c r="R97" s="52">
        <f t="shared" si="33"/>
        <v>797.74</v>
      </c>
      <c r="S97" s="49">
        <f t="shared" si="34"/>
        <v>710.72</v>
      </c>
      <c r="T97" s="49">
        <f t="shared" si="35"/>
        <v>718</v>
      </c>
      <c r="U97" s="49">
        <f t="shared" si="36"/>
        <v>727.65</v>
      </c>
      <c r="V97" s="49">
        <f t="shared" si="37"/>
        <v>740.25</v>
      </c>
      <c r="W97" s="49">
        <f t="shared" si="38"/>
        <v>753.07</v>
      </c>
      <c r="X97" s="33"/>
      <c r="Y97" s="52">
        <v>794.38</v>
      </c>
      <c r="Z97" s="33">
        <f t="shared" si="39"/>
        <v>797.74</v>
      </c>
      <c r="AA97" s="33">
        <f t="shared" si="40"/>
        <v>797.74</v>
      </c>
      <c r="AB97" s="33">
        <f t="shared" si="40"/>
        <v>797.74</v>
      </c>
      <c r="AC97" s="33">
        <v>0</v>
      </c>
      <c r="AD97" s="33">
        <v>-2</v>
      </c>
    </row>
    <row r="98" spans="1:30" x14ac:dyDescent="0.25">
      <c r="A98" s="38" t="s">
        <v>176</v>
      </c>
      <c r="B98" s="38" t="s">
        <v>746</v>
      </c>
      <c r="C98" s="34">
        <v>1095.07</v>
      </c>
      <c r="D98" s="35" t="str">
        <f t="shared" si="26"/>
        <v>Yes</v>
      </c>
      <c r="E98" s="35" t="s">
        <v>656</v>
      </c>
      <c r="F98" s="13">
        <v>1</v>
      </c>
      <c r="G98" s="13">
        <v>0</v>
      </c>
      <c r="H98" s="49">
        <f t="shared" si="27"/>
        <v>1095.07</v>
      </c>
      <c r="I98" s="49">
        <f t="shared" si="28"/>
        <v>1106.2392490331729</v>
      </c>
      <c r="J98" s="49">
        <f t="shared" si="29"/>
        <v>1121.0365598150827</v>
      </c>
      <c r="K98" s="49">
        <f t="shared" si="30"/>
        <v>1140.3607916242743</v>
      </c>
      <c r="L98" s="49">
        <f t="shared" si="31"/>
        <v>1160.0181311557305</v>
      </c>
      <c r="M98" s="31">
        <f t="shared" si="32"/>
        <v>-1</v>
      </c>
      <c r="N98" s="31">
        <f t="shared" si="32"/>
        <v>-1</v>
      </c>
      <c r="O98" s="31">
        <f t="shared" si="25"/>
        <v>-1</v>
      </c>
      <c r="P98" s="31">
        <f t="shared" si="25"/>
        <v>-1</v>
      </c>
      <c r="Q98" s="31">
        <f t="shared" si="25"/>
        <v>-1</v>
      </c>
      <c r="R98" s="52">
        <f t="shared" si="33"/>
        <v>1196.25</v>
      </c>
      <c r="S98" s="49">
        <f t="shared" si="34"/>
        <v>1094.07</v>
      </c>
      <c r="T98" s="49">
        <f t="shared" si="35"/>
        <v>1105.24</v>
      </c>
      <c r="U98" s="49">
        <f t="shared" si="36"/>
        <v>1120.04</v>
      </c>
      <c r="V98" s="49">
        <f t="shared" si="37"/>
        <v>1139.3599999999999</v>
      </c>
      <c r="W98" s="49">
        <f t="shared" si="38"/>
        <v>1159.02</v>
      </c>
      <c r="X98" s="33"/>
      <c r="Y98" s="52">
        <v>1195.25</v>
      </c>
      <c r="Z98" s="33">
        <f t="shared" si="39"/>
        <v>1196.25</v>
      </c>
      <c r="AA98" s="33">
        <f t="shared" si="40"/>
        <v>1196.25</v>
      </c>
      <c r="AB98" s="33">
        <f t="shared" si="40"/>
        <v>1196.25</v>
      </c>
      <c r="AC98" s="33">
        <v>0</v>
      </c>
      <c r="AD98" s="33">
        <v>0</v>
      </c>
    </row>
    <row r="99" spans="1:30" x14ac:dyDescent="0.25">
      <c r="A99" s="38" t="s">
        <v>178</v>
      </c>
      <c r="B99" s="38" t="s">
        <v>747</v>
      </c>
      <c r="C99" s="34">
        <v>52473.5</v>
      </c>
      <c r="D99" s="35" t="str">
        <f t="shared" si="26"/>
        <v>Yes</v>
      </c>
      <c r="E99" s="35" t="s">
        <v>656</v>
      </c>
      <c r="F99" s="13">
        <v>0</v>
      </c>
      <c r="G99" s="13">
        <v>0</v>
      </c>
      <c r="H99" s="49">
        <f t="shared" si="27"/>
        <v>52473.5</v>
      </c>
      <c r="I99" s="49">
        <f t="shared" si="28"/>
        <v>53008.707419746861</v>
      </c>
      <c r="J99" s="49">
        <f t="shared" si="29"/>
        <v>53717.764089470758</v>
      </c>
      <c r="K99" s="49">
        <f t="shared" si="30"/>
        <v>54643.741495334878</v>
      </c>
      <c r="L99" s="49">
        <f t="shared" si="31"/>
        <v>55585.680737487317</v>
      </c>
      <c r="M99" s="31">
        <f t="shared" si="32"/>
        <v>0</v>
      </c>
      <c r="N99" s="31">
        <f t="shared" si="32"/>
        <v>0</v>
      </c>
      <c r="O99" s="31">
        <f t="shared" si="25"/>
        <v>0</v>
      </c>
      <c r="P99" s="31">
        <f t="shared" si="25"/>
        <v>0</v>
      </c>
      <c r="Q99" s="31">
        <f t="shared" si="25"/>
        <v>0</v>
      </c>
      <c r="R99" s="52">
        <f t="shared" si="33"/>
        <v>54102.01</v>
      </c>
      <c r="S99" s="49">
        <f t="shared" si="34"/>
        <v>52473.5</v>
      </c>
      <c r="T99" s="49">
        <f t="shared" si="35"/>
        <v>53008.71</v>
      </c>
      <c r="U99" s="49">
        <f t="shared" si="36"/>
        <v>53717.760000000002</v>
      </c>
      <c r="V99" s="49">
        <f t="shared" si="37"/>
        <v>54643.74</v>
      </c>
      <c r="W99" s="49">
        <f t="shared" si="38"/>
        <v>55585.68</v>
      </c>
      <c r="X99" s="33"/>
      <c r="Y99" s="52">
        <v>54102.01</v>
      </c>
      <c r="Z99" s="33">
        <f t="shared" si="39"/>
        <v>54102.01</v>
      </c>
      <c r="AA99" s="33">
        <f t="shared" si="40"/>
        <v>54102.01</v>
      </c>
      <c r="AB99" s="33">
        <f t="shared" si="40"/>
        <v>54102.01</v>
      </c>
      <c r="AC99" s="33">
        <v>0</v>
      </c>
      <c r="AD99" s="33">
        <v>0</v>
      </c>
    </row>
    <row r="100" spans="1:30" x14ac:dyDescent="0.25">
      <c r="A100" s="38" t="s">
        <v>180</v>
      </c>
      <c r="B100" s="38" t="s">
        <v>748</v>
      </c>
      <c r="C100" s="34">
        <v>20905.02</v>
      </c>
      <c r="D100" s="35" t="str">
        <f t="shared" si="26"/>
        <v>Yes</v>
      </c>
      <c r="E100" s="35" t="s">
        <v>656</v>
      </c>
      <c r="F100" s="13">
        <v>0</v>
      </c>
      <c r="G100" s="13">
        <v>0</v>
      </c>
      <c r="H100" s="49">
        <f t="shared" si="27"/>
        <v>20905.02</v>
      </c>
      <c r="I100" s="49">
        <f t="shared" si="28"/>
        <v>21118.242327726501</v>
      </c>
      <c r="J100" s="49">
        <f t="shared" si="29"/>
        <v>21400.724797196071</v>
      </c>
      <c r="K100" s="49">
        <f t="shared" si="30"/>
        <v>21769.626741780241</v>
      </c>
      <c r="L100" s="49">
        <f t="shared" si="31"/>
        <v>22144.887753452451</v>
      </c>
      <c r="M100" s="31">
        <f t="shared" si="32"/>
        <v>0</v>
      </c>
      <c r="N100" s="31">
        <f t="shared" si="32"/>
        <v>0</v>
      </c>
      <c r="O100" s="31">
        <f t="shared" si="25"/>
        <v>0</v>
      </c>
      <c r="P100" s="31">
        <f t="shared" si="25"/>
        <v>0</v>
      </c>
      <c r="Q100" s="31">
        <f t="shared" si="25"/>
        <v>0</v>
      </c>
      <c r="R100" s="52">
        <f t="shared" si="33"/>
        <v>22059.26</v>
      </c>
      <c r="S100" s="49">
        <f t="shared" si="34"/>
        <v>20905.02</v>
      </c>
      <c r="T100" s="49">
        <f t="shared" si="35"/>
        <v>21118.240000000002</v>
      </c>
      <c r="U100" s="49">
        <f t="shared" si="36"/>
        <v>21400.720000000001</v>
      </c>
      <c r="V100" s="49">
        <f t="shared" si="37"/>
        <v>21769.63</v>
      </c>
      <c r="W100" s="49">
        <f t="shared" si="38"/>
        <v>22144.89</v>
      </c>
      <c r="X100" s="33"/>
      <c r="Y100" s="52">
        <v>22059.26</v>
      </c>
      <c r="Z100" s="33">
        <f t="shared" si="39"/>
        <v>22059.26</v>
      </c>
      <c r="AA100" s="33">
        <f t="shared" si="40"/>
        <v>22059.26</v>
      </c>
      <c r="AB100" s="33">
        <f t="shared" si="40"/>
        <v>22059.26</v>
      </c>
      <c r="AC100" s="33">
        <v>0</v>
      </c>
      <c r="AD100" s="33">
        <v>0</v>
      </c>
    </row>
    <row r="101" spans="1:30" x14ac:dyDescent="0.25">
      <c r="A101" s="38" t="s">
        <v>182</v>
      </c>
      <c r="B101" s="38" t="s">
        <v>749</v>
      </c>
      <c r="C101" s="34">
        <v>4001.02</v>
      </c>
      <c r="D101" s="35" t="str">
        <f t="shared" si="26"/>
        <v>Yes</v>
      </c>
      <c r="E101" s="35" t="s">
        <v>656</v>
      </c>
      <c r="F101" s="13">
        <v>1</v>
      </c>
      <c r="G101" s="13">
        <v>0</v>
      </c>
      <c r="H101" s="49">
        <f t="shared" si="27"/>
        <v>4001.02</v>
      </c>
      <c r="I101" s="49">
        <f t="shared" si="28"/>
        <v>4041.8287051665238</v>
      </c>
      <c r="J101" s="49">
        <f t="shared" si="29"/>
        <v>4095.8931361021141</v>
      </c>
      <c r="K101" s="49">
        <f t="shared" si="30"/>
        <v>4166.4974243697243</v>
      </c>
      <c r="L101" s="49">
        <f t="shared" si="31"/>
        <v>4238.3187769884125</v>
      </c>
      <c r="M101" s="31">
        <f t="shared" si="32"/>
        <v>-1</v>
      </c>
      <c r="N101" s="31">
        <f t="shared" si="32"/>
        <v>-1</v>
      </c>
      <c r="O101" s="31">
        <f t="shared" si="25"/>
        <v>-1</v>
      </c>
      <c r="P101" s="31">
        <f t="shared" si="25"/>
        <v>-1</v>
      </c>
      <c r="Q101" s="31">
        <f t="shared" si="25"/>
        <v>-1</v>
      </c>
      <c r="R101" s="57">
        <v>4171.34</v>
      </c>
      <c r="S101" s="49">
        <f t="shared" si="34"/>
        <v>4000.02</v>
      </c>
      <c r="T101" s="49">
        <f t="shared" si="35"/>
        <v>4040.83</v>
      </c>
      <c r="U101" s="49">
        <f t="shared" si="36"/>
        <v>4094.89</v>
      </c>
      <c r="V101" s="49">
        <f t="shared" si="37"/>
        <v>4165.5</v>
      </c>
      <c r="W101" s="49">
        <f t="shared" si="38"/>
        <v>4237.32</v>
      </c>
      <c r="X101" s="33"/>
      <c r="Y101" s="52">
        <v>4699.63</v>
      </c>
      <c r="Z101" s="33">
        <f t="shared" si="39"/>
        <v>4171.34</v>
      </c>
      <c r="AA101" s="33">
        <f t="shared" si="40"/>
        <v>4171.34</v>
      </c>
      <c r="AB101" s="33">
        <f t="shared" si="40"/>
        <v>4171.34</v>
      </c>
      <c r="AC101" s="33">
        <v>0</v>
      </c>
      <c r="AD101" s="33">
        <v>-3.33</v>
      </c>
    </row>
    <row r="102" spans="1:30" x14ac:dyDescent="0.25">
      <c r="A102" s="38" t="s">
        <v>184</v>
      </c>
      <c r="B102" s="38" t="s">
        <v>750</v>
      </c>
      <c r="C102" s="34">
        <v>4074.56</v>
      </c>
      <c r="D102" s="35" t="str">
        <f t="shared" si="26"/>
        <v>Yes</v>
      </c>
      <c r="E102" s="35" t="s">
        <v>656</v>
      </c>
      <c r="F102" s="13">
        <v>0</v>
      </c>
      <c r="G102" s="13">
        <v>0</v>
      </c>
      <c r="H102" s="49">
        <f t="shared" si="27"/>
        <v>4074.56</v>
      </c>
      <c r="I102" s="49">
        <f t="shared" si="28"/>
        <v>4116.1187819414326</v>
      </c>
      <c r="J102" s="49">
        <f t="shared" si="29"/>
        <v>4171.1769340408773</v>
      </c>
      <c r="K102" s="49">
        <f t="shared" si="30"/>
        <v>4243.0789512274132</v>
      </c>
      <c r="L102" s="49">
        <f t="shared" si="31"/>
        <v>4316.2204027887665</v>
      </c>
      <c r="M102" s="31">
        <f t="shared" si="32"/>
        <v>0</v>
      </c>
      <c r="N102" s="31">
        <f t="shared" si="32"/>
        <v>0</v>
      </c>
      <c r="O102" s="31">
        <f t="shared" si="25"/>
        <v>0</v>
      </c>
      <c r="P102" s="31">
        <f t="shared" si="25"/>
        <v>0</v>
      </c>
      <c r="Q102" s="31">
        <f t="shared" si="25"/>
        <v>0</v>
      </c>
      <c r="R102" s="52">
        <f t="shared" si="33"/>
        <v>4358.16</v>
      </c>
      <c r="S102" s="49">
        <f t="shared" si="34"/>
        <v>4074.56</v>
      </c>
      <c r="T102" s="49">
        <f t="shared" si="35"/>
        <v>4116.12</v>
      </c>
      <c r="U102" s="49">
        <f t="shared" si="36"/>
        <v>4171.18</v>
      </c>
      <c r="V102" s="49">
        <f t="shared" si="37"/>
        <v>4243.08</v>
      </c>
      <c r="W102" s="49">
        <f t="shared" si="38"/>
        <v>4316.22</v>
      </c>
      <c r="X102" s="33"/>
      <c r="Y102" s="52">
        <v>4358.16</v>
      </c>
      <c r="Z102" s="33">
        <f t="shared" si="39"/>
        <v>4358.16</v>
      </c>
      <c r="AA102" s="33">
        <f t="shared" si="40"/>
        <v>4358.16</v>
      </c>
      <c r="AB102" s="33">
        <f t="shared" si="40"/>
        <v>4358.16</v>
      </c>
      <c r="AC102" s="33">
        <v>0</v>
      </c>
      <c r="AD102" s="33">
        <v>0</v>
      </c>
    </row>
    <row r="103" spans="1:30" x14ac:dyDescent="0.25">
      <c r="A103" s="38" t="s">
        <v>186</v>
      </c>
      <c r="B103" s="38" t="s">
        <v>751</v>
      </c>
      <c r="C103" s="34">
        <v>18220.919999999998</v>
      </c>
      <c r="D103" s="35" t="str">
        <f t="shared" si="26"/>
        <v>Yes</v>
      </c>
      <c r="E103" s="35" t="s">
        <v>656</v>
      </c>
      <c r="F103" s="13">
        <v>0</v>
      </c>
      <c r="G103" s="13">
        <v>0</v>
      </c>
      <c r="H103" s="49">
        <f t="shared" si="27"/>
        <v>18220.919999999998</v>
      </c>
      <c r="I103" s="49">
        <f t="shared" si="28"/>
        <v>18406.765647395616</v>
      </c>
      <c r="J103" s="49">
        <f t="shared" si="29"/>
        <v>18652.978780777332</v>
      </c>
      <c r="K103" s="49">
        <f t="shared" si="30"/>
        <v>18974.515560943655</v>
      </c>
      <c r="L103" s="49">
        <f t="shared" si="31"/>
        <v>19301.594935792298</v>
      </c>
      <c r="M103" s="31">
        <f t="shared" si="32"/>
        <v>0</v>
      </c>
      <c r="N103" s="31">
        <f t="shared" si="32"/>
        <v>0</v>
      </c>
      <c r="O103" s="31">
        <f t="shared" si="25"/>
        <v>0</v>
      </c>
      <c r="P103" s="31">
        <f t="shared" si="25"/>
        <v>0</v>
      </c>
      <c r="Q103" s="31">
        <f t="shared" si="25"/>
        <v>0</v>
      </c>
      <c r="R103" s="52">
        <f t="shared" si="33"/>
        <v>18497.95</v>
      </c>
      <c r="S103" s="49">
        <f t="shared" si="34"/>
        <v>18220.919999999998</v>
      </c>
      <c r="T103" s="49">
        <f t="shared" si="35"/>
        <v>18406.77</v>
      </c>
      <c r="U103" s="49">
        <f t="shared" si="36"/>
        <v>18652.98</v>
      </c>
      <c r="V103" s="49">
        <f t="shared" si="37"/>
        <v>18974.52</v>
      </c>
      <c r="W103" s="49">
        <f t="shared" si="38"/>
        <v>19301.59</v>
      </c>
      <c r="X103" s="33"/>
      <c r="Y103" s="52">
        <v>18497.95</v>
      </c>
      <c r="Z103" s="33">
        <f t="shared" si="39"/>
        <v>18497.95</v>
      </c>
      <c r="AA103" s="33">
        <f t="shared" si="40"/>
        <v>18497.95</v>
      </c>
      <c r="AB103" s="33">
        <f t="shared" si="40"/>
        <v>18652.98</v>
      </c>
      <c r="AC103" s="33">
        <v>0</v>
      </c>
      <c r="AD103" s="33">
        <v>-1</v>
      </c>
    </row>
    <row r="104" spans="1:30" x14ac:dyDescent="0.25">
      <c r="A104" s="38" t="s">
        <v>188</v>
      </c>
      <c r="B104" s="38" t="s">
        <v>752</v>
      </c>
      <c r="C104" s="34">
        <v>1463.59</v>
      </c>
      <c r="D104" s="35" t="str">
        <f t="shared" si="26"/>
        <v>Yes</v>
      </c>
      <c r="E104" s="35" t="s">
        <v>656</v>
      </c>
      <c r="F104" s="13">
        <v>0</v>
      </c>
      <c r="G104" s="13">
        <v>0</v>
      </c>
      <c r="H104" s="49">
        <f t="shared" si="27"/>
        <v>1463.59</v>
      </c>
      <c r="I104" s="49">
        <f t="shared" si="28"/>
        <v>1478.5179965595455</v>
      </c>
      <c r="J104" s="49">
        <f t="shared" si="29"/>
        <v>1498.2949935435697</v>
      </c>
      <c r="K104" s="49">
        <f t="shared" si="30"/>
        <v>1524.1223401365864</v>
      </c>
      <c r="L104" s="49">
        <f t="shared" si="31"/>
        <v>1550.3948940051466</v>
      </c>
      <c r="M104" s="31">
        <f t="shared" si="32"/>
        <v>0</v>
      </c>
      <c r="N104" s="31">
        <f t="shared" si="32"/>
        <v>0</v>
      </c>
      <c r="O104" s="31">
        <f t="shared" si="25"/>
        <v>0</v>
      </c>
      <c r="P104" s="31">
        <f t="shared" si="25"/>
        <v>0</v>
      </c>
      <c r="Q104" s="31">
        <f t="shared" si="25"/>
        <v>0</v>
      </c>
      <c r="R104" s="52">
        <f t="shared" si="33"/>
        <v>1500.41</v>
      </c>
      <c r="S104" s="49">
        <f t="shared" si="34"/>
        <v>1463.59</v>
      </c>
      <c r="T104" s="49">
        <f t="shared" si="35"/>
        <v>1478.52</v>
      </c>
      <c r="U104" s="49">
        <f t="shared" si="36"/>
        <v>1498.29</v>
      </c>
      <c r="V104" s="49">
        <f t="shared" si="37"/>
        <v>1524.12</v>
      </c>
      <c r="W104" s="49">
        <f t="shared" si="38"/>
        <v>1550.39</v>
      </c>
      <c r="X104" s="33"/>
      <c r="Y104" s="52">
        <v>1500.41</v>
      </c>
      <c r="Z104" s="33">
        <f t="shared" si="39"/>
        <v>1500.41</v>
      </c>
      <c r="AA104" s="33">
        <f t="shared" si="40"/>
        <v>1500.41</v>
      </c>
      <c r="AB104" s="33">
        <f t="shared" si="40"/>
        <v>1500.41</v>
      </c>
      <c r="AC104" s="33">
        <v>0</v>
      </c>
      <c r="AD104" s="33">
        <v>0</v>
      </c>
    </row>
    <row r="105" spans="1:30" x14ac:dyDescent="0.25">
      <c r="A105" s="38" t="s">
        <v>190</v>
      </c>
      <c r="B105" s="38" t="s">
        <v>753</v>
      </c>
      <c r="C105" s="34">
        <v>14997.11</v>
      </c>
      <c r="D105" s="35" t="str">
        <f t="shared" si="26"/>
        <v>Yes</v>
      </c>
      <c r="E105" s="35" t="s">
        <v>656</v>
      </c>
      <c r="F105" s="13">
        <v>0</v>
      </c>
      <c r="G105" s="13">
        <v>0</v>
      </c>
      <c r="H105" s="49">
        <f t="shared" si="27"/>
        <v>14997.11</v>
      </c>
      <c r="I105" s="49">
        <f t="shared" si="28"/>
        <v>15150.074154225655</v>
      </c>
      <c r="J105" s="49">
        <f t="shared" si="29"/>
        <v>15352.725032708755</v>
      </c>
      <c r="K105" s="49">
        <f t="shared" si="30"/>
        <v>15617.372616980032</v>
      </c>
      <c r="L105" s="49">
        <f t="shared" si="31"/>
        <v>15886.582149941942</v>
      </c>
      <c r="M105" s="31">
        <f t="shared" si="32"/>
        <v>0</v>
      </c>
      <c r="N105" s="31">
        <f t="shared" si="32"/>
        <v>0</v>
      </c>
      <c r="O105" s="31">
        <f t="shared" si="25"/>
        <v>0</v>
      </c>
      <c r="P105" s="31">
        <f t="shared" si="25"/>
        <v>0</v>
      </c>
      <c r="Q105" s="31">
        <f t="shared" si="25"/>
        <v>0</v>
      </c>
      <c r="R105" s="52">
        <f t="shared" si="33"/>
        <v>15458.11</v>
      </c>
      <c r="S105" s="49">
        <f t="shared" si="34"/>
        <v>14997.11</v>
      </c>
      <c r="T105" s="49">
        <f t="shared" si="35"/>
        <v>15150.07</v>
      </c>
      <c r="U105" s="49">
        <f t="shared" si="36"/>
        <v>15352.73</v>
      </c>
      <c r="V105" s="49">
        <f t="shared" si="37"/>
        <v>15617.37</v>
      </c>
      <c r="W105" s="49">
        <f t="shared" si="38"/>
        <v>15886.58</v>
      </c>
      <c r="X105" s="33"/>
      <c r="Y105" s="52">
        <v>15458.11</v>
      </c>
      <c r="Z105" s="33">
        <f t="shared" si="39"/>
        <v>15458.11</v>
      </c>
      <c r="AA105" s="33">
        <f t="shared" si="40"/>
        <v>15458.11</v>
      </c>
      <c r="AB105" s="33">
        <f t="shared" si="40"/>
        <v>15458.11</v>
      </c>
      <c r="AC105" s="33">
        <v>0</v>
      </c>
      <c r="AD105" s="33">
        <v>0</v>
      </c>
    </row>
    <row r="106" spans="1:30" x14ac:dyDescent="0.25">
      <c r="A106" s="38" t="s">
        <v>192</v>
      </c>
      <c r="B106" s="38" t="s">
        <v>754</v>
      </c>
      <c r="C106" s="34">
        <v>44.94</v>
      </c>
      <c r="D106" s="35" t="str">
        <f t="shared" si="26"/>
        <v>No</v>
      </c>
      <c r="E106" s="35" t="s">
        <v>656</v>
      </c>
      <c r="F106" s="13">
        <v>0</v>
      </c>
      <c r="G106" s="13">
        <v>0</v>
      </c>
      <c r="H106" s="49">
        <f t="shared" si="27"/>
        <v>44.94</v>
      </c>
      <c r="I106" s="49">
        <f t="shared" si="28"/>
        <v>44.94</v>
      </c>
      <c r="J106" s="49">
        <f t="shared" si="29"/>
        <v>44.94</v>
      </c>
      <c r="K106" s="49">
        <f t="shared" si="30"/>
        <v>44.94</v>
      </c>
      <c r="L106" s="49">
        <f t="shared" si="31"/>
        <v>44.94</v>
      </c>
      <c r="M106" s="31">
        <f t="shared" si="32"/>
        <v>0</v>
      </c>
      <c r="N106" s="31">
        <f t="shared" si="32"/>
        <v>0</v>
      </c>
      <c r="O106" s="31">
        <f t="shared" si="25"/>
        <v>0</v>
      </c>
      <c r="P106" s="31">
        <f t="shared" si="25"/>
        <v>0</v>
      </c>
      <c r="Q106" s="31">
        <f t="shared" si="25"/>
        <v>0</v>
      </c>
      <c r="R106" s="52">
        <f t="shared" si="33"/>
        <v>51.79</v>
      </c>
      <c r="S106" s="49">
        <f t="shared" si="34"/>
        <v>44.94</v>
      </c>
      <c r="T106" s="49">
        <f t="shared" si="35"/>
        <v>44.94</v>
      </c>
      <c r="U106" s="49">
        <f t="shared" si="36"/>
        <v>44.94</v>
      </c>
      <c r="V106" s="49">
        <f t="shared" si="37"/>
        <v>44.94</v>
      </c>
      <c r="W106" s="49">
        <f t="shared" si="38"/>
        <v>44.94</v>
      </c>
      <c r="X106" s="33"/>
      <c r="Y106" s="52">
        <v>51.79</v>
      </c>
      <c r="Z106" s="33">
        <f t="shared" si="39"/>
        <v>51.79</v>
      </c>
      <c r="AA106" s="33">
        <f t="shared" si="40"/>
        <v>51.79</v>
      </c>
      <c r="AB106" s="33">
        <f t="shared" si="40"/>
        <v>51.79</v>
      </c>
      <c r="AC106" s="33">
        <v>0</v>
      </c>
      <c r="AD106" s="33">
        <v>0</v>
      </c>
    </row>
    <row r="107" spans="1:30" x14ac:dyDescent="0.25">
      <c r="A107" s="38" t="s">
        <v>194</v>
      </c>
      <c r="B107" s="38" t="s">
        <v>755</v>
      </c>
      <c r="C107" s="34">
        <v>19638.689999999999</v>
      </c>
      <c r="D107" s="35" t="str">
        <f t="shared" si="26"/>
        <v>Yes</v>
      </c>
      <c r="E107" s="35" t="s">
        <v>656</v>
      </c>
      <c r="F107" s="13">
        <v>0</v>
      </c>
      <c r="G107" s="13">
        <v>0</v>
      </c>
      <c r="H107" s="49">
        <f t="shared" si="27"/>
        <v>19638.689999999999</v>
      </c>
      <c r="I107" s="49">
        <f t="shared" si="28"/>
        <v>19838.996299410341</v>
      </c>
      <c r="J107" s="49">
        <f t="shared" si="29"/>
        <v>20104.367279603008</v>
      </c>
      <c r="K107" s="49">
        <f t="shared" si="30"/>
        <v>20450.922840424559</v>
      </c>
      <c r="L107" s="49">
        <f t="shared" si="31"/>
        <v>20803.452265285996</v>
      </c>
      <c r="M107" s="31">
        <f t="shared" si="32"/>
        <v>0</v>
      </c>
      <c r="N107" s="31">
        <f t="shared" si="32"/>
        <v>0</v>
      </c>
      <c r="O107" s="31">
        <f t="shared" si="25"/>
        <v>0</v>
      </c>
      <c r="P107" s="31">
        <f t="shared" si="25"/>
        <v>0</v>
      </c>
      <c r="Q107" s="31">
        <f t="shared" si="25"/>
        <v>0</v>
      </c>
      <c r="R107" s="52">
        <f t="shared" si="33"/>
        <v>20542.650000000001</v>
      </c>
      <c r="S107" s="49">
        <f t="shared" si="34"/>
        <v>19638.689999999999</v>
      </c>
      <c r="T107" s="49">
        <f t="shared" si="35"/>
        <v>19839</v>
      </c>
      <c r="U107" s="49">
        <f t="shared" si="36"/>
        <v>20104.37</v>
      </c>
      <c r="V107" s="49">
        <f t="shared" si="37"/>
        <v>20450.919999999998</v>
      </c>
      <c r="W107" s="49">
        <f t="shared" si="38"/>
        <v>20803.45</v>
      </c>
      <c r="X107" s="33"/>
      <c r="Y107" s="52">
        <v>20542.650000000001</v>
      </c>
      <c r="Z107" s="33">
        <f t="shared" si="39"/>
        <v>20542.650000000001</v>
      </c>
      <c r="AA107" s="33">
        <f t="shared" si="40"/>
        <v>20542.650000000001</v>
      </c>
      <c r="AB107" s="33">
        <f t="shared" si="40"/>
        <v>20542.650000000001</v>
      </c>
      <c r="AC107" s="33">
        <v>0</v>
      </c>
      <c r="AD107" s="33">
        <v>0</v>
      </c>
    </row>
    <row r="108" spans="1:30" x14ac:dyDescent="0.25">
      <c r="A108" s="38" t="s">
        <v>196</v>
      </c>
      <c r="B108" s="38" t="s">
        <v>756</v>
      </c>
      <c r="C108" s="34">
        <v>2660.61</v>
      </c>
      <c r="D108" s="35" t="str">
        <f t="shared" si="26"/>
        <v>Yes</v>
      </c>
      <c r="E108" s="35" t="s">
        <v>656</v>
      </c>
      <c r="F108" s="13">
        <v>0</v>
      </c>
      <c r="G108" s="13">
        <v>0</v>
      </c>
      <c r="H108" s="49">
        <f t="shared" si="27"/>
        <v>2660.61</v>
      </c>
      <c r="I108" s="49">
        <f t="shared" si="28"/>
        <v>2687.7470923047385</v>
      </c>
      <c r="J108" s="49">
        <f t="shared" si="29"/>
        <v>2723.6990159620914</v>
      </c>
      <c r="K108" s="49">
        <f t="shared" si="30"/>
        <v>2770.6496623991716</v>
      </c>
      <c r="L108" s="49">
        <f t="shared" si="31"/>
        <v>2818.4096358536431</v>
      </c>
      <c r="M108" s="31">
        <f t="shared" si="32"/>
        <v>0</v>
      </c>
      <c r="N108" s="31">
        <f t="shared" si="32"/>
        <v>0</v>
      </c>
      <c r="O108" s="31">
        <f t="shared" si="25"/>
        <v>0</v>
      </c>
      <c r="P108" s="31">
        <f t="shared" si="25"/>
        <v>0</v>
      </c>
      <c r="Q108" s="31">
        <f t="shared" si="25"/>
        <v>0</v>
      </c>
      <c r="R108" s="52">
        <f t="shared" si="33"/>
        <v>2842.4</v>
      </c>
      <c r="S108" s="49">
        <f t="shared" si="34"/>
        <v>2660.61</v>
      </c>
      <c r="T108" s="49">
        <f t="shared" si="35"/>
        <v>2687.75</v>
      </c>
      <c r="U108" s="49">
        <f t="shared" si="36"/>
        <v>2723.7</v>
      </c>
      <c r="V108" s="49">
        <f t="shared" si="37"/>
        <v>2770.65</v>
      </c>
      <c r="W108" s="49">
        <f t="shared" si="38"/>
        <v>2818.41</v>
      </c>
      <c r="X108" s="33"/>
      <c r="Y108" s="52">
        <v>2842.4</v>
      </c>
      <c r="Z108" s="33">
        <f t="shared" si="39"/>
        <v>2842.4</v>
      </c>
      <c r="AA108" s="33">
        <f t="shared" si="40"/>
        <v>2842.4</v>
      </c>
      <c r="AB108" s="33">
        <f t="shared" si="40"/>
        <v>2842.4</v>
      </c>
      <c r="AC108" s="33">
        <v>0</v>
      </c>
      <c r="AD108" s="33">
        <v>0</v>
      </c>
    </row>
    <row r="109" spans="1:30" x14ac:dyDescent="0.25">
      <c r="A109" s="38" t="s">
        <v>197</v>
      </c>
      <c r="B109" s="38" t="s">
        <v>757</v>
      </c>
      <c r="C109" s="34">
        <v>3041</v>
      </c>
      <c r="D109" s="35" t="str">
        <f t="shared" si="26"/>
        <v>Yes</v>
      </c>
      <c r="E109" s="35" t="s">
        <v>656</v>
      </c>
      <c r="F109" s="13">
        <v>0</v>
      </c>
      <c r="G109" s="13">
        <v>0</v>
      </c>
      <c r="H109" s="49">
        <f t="shared" si="27"/>
        <v>3041</v>
      </c>
      <c r="I109" s="49">
        <f t="shared" si="28"/>
        <v>3072.0169087911081</v>
      </c>
      <c r="J109" s="49">
        <f t="shared" si="29"/>
        <v>3113.1089139485757</v>
      </c>
      <c r="K109" s="49">
        <f t="shared" si="30"/>
        <v>3166.7721399813881</v>
      </c>
      <c r="L109" s="49">
        <f t="shared" si="31"/>
        <v>3221.3604033025995</v>
      </c>
      <c r="M109" s="31">
        <f t="shared" si="32"/>
        <v>0</v>
      </c>
      <c r="N109" s="31">
        <f t="shared" si="32"/>
        <v>0</v>
      </c>
      <c r="O109" s="31">
        <f t="shared" si="25"/>
        <v>0</v>
      </c>
      <c r="P109" s="31">
        <f t="shared" si="25"/>
        <v>0</v>
      </c>
      <c r="Q109" s="31">
        <f t="shared" si="25"/>
        <v>0</v>
      </c>
      <c r="R109" s="52">
        <f t="shared" si="33"/>
        <v>3313.17</v>
      </c>
      <c r="S109" s="49">
        <f t="shared" si="34"/>
        <v>3041</v>
      </c>
      <c r="T109" s="49">
        <f t="shared" si="35"/>
        <v>3072.02</v>
      </c>
      <c r="U109" s="49">
        <f t="shared" si="36"/>
        <v>3113.11</v>
      </c>
      <c r="V109" s="49">
        <f t="shared" si="37"/>
        <v>3166.77</v>
      </c>
      <c r="W109" s="49">
        <f t="shared" si="38"/>
        <v>3221.36</v>
      </c>
      <c r="X109" s="33"/>
      <c r="Y109" s="52">
        <v>3313.17</v>
      </c>
      <c r="Z109" s="33">
        <f t="shared" si="39"/>
        <v>3313.17</v>
      </c>
      <c r="AA109" s="33">
        <f t="shared" si="40"/>
        <v>3313.17</v>
      </c>
      <c r="AB109" s="33">
        <f t="shared" si="40"/>
        <v>3313.17</v>
      </c>
      <c r="AC109" s="33">
        <v>0</v>
      </c>
      <c r="AD109" s="33">
        <v>0</v>
      </c>
    </row>
    <row r="110" spans="1:30" x14ac:dyDescent="0.25">
      <c r="A110" s="38" t="s">
        <v>199</v>
      </c>
      <c r="B110" s="38" t="s">
        <v>758</v>
      </c>
      <c r="C110" s="34">
        <v>16564.169999999998</v>
      </c>
      <c r="D110" s="35" t="str">
        <f t="shared" si="26"/>
        <v>Yes</v>
      </c>
      <c r="E110" s="35" t="s">
        <v>656</v>
      </c>
      <c r="F110" s="13">
        <v>224</v>
      </c>
      <c r="G110" s="13">
        <v>0</v>
      </c>
      <c r="H110" s="49">
        <f t="shared" si="27"/>
        <v>16564.169999999998</v>
      </c>
      <c r="I110" s="49">
        <f t="shared" si="28"/>
        <v>16733.117500851826</v>
      </c>
      <c r="J110" s="49">
        <f t="shared" si="29"/>
        <v>16956.943531456614</v>
      </c>
      <c r="K110" s="49">
        <f t="shared" si="30"/>
        <v>17249.24435314551</v>
      </c>
      <c r="L110" s="49">
        <f t="shared" si="31"/>
        <v>17546.583805186714</v>
      </c>
      <c r="M110" s="31">
        <f t="shared" si="32"/>
        <v>-224</v>
      </c>
      <c r="N110" s="31">
        <f t="shared" si="32"/>
        <v>-224</v>
      </c>
      <c r="O110" s="31">
        <f t="shared" si="25"/>
        <v>-224</v>
      </c>
      <c r="P110" s="31">
        <f t="shared" si="25"/>
        <v>-224</v>
      </c>
      <c r="Q110" s="31">
        <f t="shared" si="25"/>
        <v>-224</v>
      </c>
      <c r="R110" s="52">
        <f t="shared" si="33"/>
        <v>17107.54</v>
      </c>
      <c r="S110" s="49">
        <f t="shared" si="34"/>
        <v>16340.17</v>
      </c>
      <c r="T110" s="49">
        <f t="shared" si="35"/>
        <v>16509.12</v>
      </c>
      <c r="U110" s="49">
        <f t="shared" si="36"/>
        <v>16732.939999999999</v>
      </c>
      <c r="V110" s="49">
        <f t="shared" si="37"/>
        <v>17025.240000000002</v>
      </c>
      <c r="W110" s="49">
        <f t="shared" si="38"/>
        <v>17322.580000000002</v>
      </c>
      <c r="X110" s="33"/>
      <c r="Y110" s="52">
        <v>16883.54</v>
      </c>
      <c r="Z110" s="33">
        <f t="shared" si="39"/>
        <v>17107.54</v>
      </c>
      <c r="AA110" s="33">
        <f t="shared" si="40"/>
        <v>17107.54</v>
      </c>
      <c r="AB110" s="33">
        <f t="shared" si="40"/>
        <v>17107.54</v>
      </c>
      <c r="AC110" s="33">
        <v>0</v>
      </c>
      <c r="AD110" s="33">
        <v>-191.77</v>
      </c>
    </row>
    <row r="111" spans="1:30" x14ac:dyDescent="0.25">
      <c r="A111" s="38" t="s">
        <v>201</v>
      </c>
      <c r="B111" s="38" t="s">
        <v>759</v>
      </c>
      <c r="C111" s="34">
        <v>8509.99</v>
      </c>
      <c r="D111" s="35" t="str">
        <f t="shared" si="26"/>
        <v>Yes</v>
      </c>
      <c r="E111" s="35" t="s">
        <v>656</v>
      </c>
      <c r="F111" s="13">
        <v>0</v>
      </c>
      <c r="G111" s="13">
        <v>0</v>
      </c>
      <c r="H111" s="49">
        <f t="shared" si="27"/>
        <v>8509.99</v>
      </c>
      <c r="I111" s="49">
        <f t="shared" si="28"/>
        <v>8596.7882846574284</v>
      </c>
      <c r="J111" s="49">
        <f t="shared" si="29"/>
        <v>8711.7809031940924</v>
      </c>
      <c r="K111" s="49">
        <f t="shared" si="30"/>
        <v>8861.9530560737294</v>
      </c>
      <c r="L111" s="49">
        <f t="shared" si="31"/>
        <v>9014.7138502141024</v>
      </c>
      <c r="M111" s="31">
        <f t="shared" si="32"/>
        <v>0</v>
      </c>
      <c r="N111" s="31">
        <f t="shared" si="32"/>
        <v>0</v>
      </c>
      <c r="O111" s="31">
        <f t="shared" si="25"/>
        <v>0</v>
      </c>
      <c r="P111" s="31">
        <f t="shared" si="25"/>
        <v>0</v>
      </c>
      <c r="Q111" s="31">
        <f t="shared" si="25"/>
        <v>0</v>
      </c>
      <c r="R111" s="52">
        <f t="shared" si="33"/>
        <v>8947.33</v>
      </c>
      <c r="S111" s="49">
        <f t="shared" si="34"/>
        <v>8509.99</v>
      </c>
      <c r="T111" s="49">
        <f t="shared" si="35"/>
        <v>8596.7900000000009</v>
      </c>
      <c r="U111" s="49">
        <f t="shared" si="36"/>
        <v>8711.7800000000007</v>
      </c>
      <c r="V111" s="49">
        <f t="shared" si="37"/>
        <v>8861.9500000000007</v>
      </c>
      <c r="W111" s="49">
        <f t="shared" si="38"/>
        <v>9014.7099999999991</v>
      </c>
      <c r="X111" s="33"/>
      <c r="Y111" s="52">
        <v>8947.33</v>
      </c>
      <c r="Z111" s="33">
        <f t="shared" si="39"/>
        <v>8947.33</v>
      </c>
      <c r="AA111" s="33">
        <f t="shared" si="40"/>
        <v>8947.33</v>
      </c>
      <c r="AB111" s="33">
        <f t="shared" si="40"/>
        <v>8947.33</v>
      </c>
      <c r="AC111" s="33">
        <v>0</v>
      </c>
      <c r="AD111" s="33">
        <v>0</v>
      </c>
    </row>
    <row r="112" spans="1:30" x14ac:dyDescent="0.25">
      <c r="A112" s="38" t="s">
        <v>203</v>
      </c>
      <c r="B112" s="38" t="s">
        <v>760</v>
      </c>
      <c r="C112" s="34">
        <v>6855.85</v>
      </c>
      <c r="D112" s="35" t="str">
        <f t="shared" si="26"/>
        <v>Yes</v>
      </c>
      <c r="E112" s="35" t="s">
        <v>656</v>
      </c>
      <c r="F112" s="13">
        <v>0</v>
      </c>
      <c r="G112" s="13">
        <v>0</v>
      </c>
      <c r="H112" s="49">
        <f t="shared" si="27"/>
        <v>6855.85</v>
      </c>
      <c r="I112" s="49">
        <f t="shared" si="28"/>
        <v>6925.7767590054327</v>
      </c>
      <c r="J112" s="49">
        <f t="shared" si="29"/>
        <v>7018.4175428130038</v>
      </c>
      <c r="K112" s="49">
        <f t="shared" si="30"/>
        <v>7139.3997947686294</v>
      </c>
      <c r="L112" s="49">
        <f t="shared" si="31"/>
        <v>7262.4675175870198</v>
      </c>
      <c r="M112" s="31">
        <f t="shared" si="32"/>
        <v>0</v>
      </c>
      <c r="N112" s="31">
        <f t="shared" si="32"/>
        <v>0</v>
      </c>
      <c r="O112" s="31">
        <f t="shared" si="25"/>
        <v>0</v>
      </c>
      <c r="P112" s="31">
        <f t="shared" si="25"/>
        <v>0</v>
      </c>
      <c r="Q112" s="31">
        <f t="shared" si="25"/>
        <v>0</v>
      </c>
      <c r="R112" s="52">
        <f t="shared" si="33"/>
        <v>7182.37</v>
      </c>
      <c r="S112" s="49">
        <f t="shared" si="34"/>
        <v>6855.85</v>
      </c>
      <c r="T112" s="49">
        <f t="shared" si="35"/>
        <v>6925.78</v>
      </c>
      <c r="U112" s="49">
        <f t="shared" si="36"/>
        <v>7018.42</v>
      </c>
      <c r="V112" s="49">
        <f t="shared" si="37"/>
        <v>7139.4</v>
      </c>
      <c r="W112" s="49">
        <f t="shared" si="38"/>
        <v>7262.47</v>
      </c>
      <c r="X112" s="33"/>
      <c r="Y112" s="52">
        <v>7182.37</v>
      </c>
      <c r="Z112" s="33">
        <f t="shared" si="39"/>
        <v>7182.37</v>
      </c>
      <c r="AA112" s="33">
        <f t="shared" si="40"/>
        <v>7182.37</v>
      </c>
      <c r="AB112" s="33">
        <f t="shared" si="40"/>
        <v>7182.37</v>
      </c>
      <c r="AC112" s="33">
        <v>0</v>
      </c>
      <c r="AD112" s="33">
        <v>0</v>
      </c>
    </row>
    <row r="113" spans="1:30" x14ac:dyDescent="0.25">
      <c r="A113" s="38" t="s">
        <v>205</v>
      </c>
      <c r="B113" s="38" t="s">
        <v>761</v>
      </c>
      <c r="C113" s="34">
        <v>19817.810000000001</v>
      </c>
      <c r="D113" s="35" t="str">
        <f t="shared" si="26"/>
        <v>Yes</v>
      </c>
      <c r="E113" s="35" t="s">
        <v>656</v>
      </c>
      <c r="F113" s="13">
        <v>0</v>
      </c>
      <c r="G113" s="13">
        <v>0</v>
      </c>
      <c r="H113" s="49">
        <f t="shared" si="27"/>
        <v>19817.810000000001</v>
      </c>
      <c r="I113" s="49">
        <f t="shared" si="28"/>
        <v>20019.943247355972</v>
      </c>
      <c r="J113" s="49">
        <f t="shared" si="29"/>
        <v>20287.734615566991</v>
      </c>
      <c r="K113" s="49">
        <f t="shared" si="30"/>
        <v>20637.451030399392</v>
      </c>
      <c r="L113" s="49">
        <f t="shared" si="31"/>
        <v>20993.195795519328</v>
      </c>
      <c r="M113" s="31">
        <f t="shared" si="32"/>
        <v>0</v>
      </c>
      <c r="N113" s="31">
        <f t="shared" si="32"/>
        <v>0</v>
      </c>
      <c r="O113" s="31">
        <f t="shared" si="25"/>
        <v>0</v>
      </c>
      <c r="P113" s="31">
        <f t="shared" si="25"/>
        <v>0</v>
      </c>
      <c r="Q113" s="31">
        <f t="shared" si="25"/>
        <v>0</v>
      </c>
      <c r="R113" s="52">
        <f t="shared" si="33"/>
        <v>20871.990000000002</v>
      </c>
      <c r="S113" s="49">
        <f t="shared" si="34"/>
        <v>19817.810000000001</v>
      </c>
      <c r="T113" s="49">
        <f t="shared" si="35"/>
        <v>20019.939999999999</v>
      </c>
      <c r="U113" s="49">
        <f t="shared" si="36"/>
        <v>20287.73</v>
      </c>
      <c r="V113" s="49">
        <f t="shared" si="37"/>
        <v>20637.45</v>
      </c>
      <c r="W113" s="49">
        <f t="shared" si="38"/>
        <v>20993.200000000001</v>
      </c>
      <c r="X113" s="33"/>
      <c r="Y113" s="52">
        <v>20871.990000000002</v>
      </c>
      <c r="Z113" s="33">
        <f t="shared" si="39"/>
        <v>20871.990000000002</v>
      </c>
      <c r="AA113" s="33">
        <f t="shared" si="40"/>
        <v>20871.990000000002</v>
      </c>
      <c r="AB113" s="33">
        <f t="shared" si="40"/>
        <v>20871.990000000002</v>
      </c>
      <c r="AC113" s="33">
        <v>0</v>
      </c>
      <c r="AD113" s="33">
        <v>0</v>
      </c>
    </row>
    <row r="114" spans="1:30" x14ac:dyDescent="0.25">
      <c r="A114" s="38" t="s">
        <v>207</v>
      </c>
      <c r="B114" s="38" t="s">
        <v>762</v>
      </c>
      <c r="C114" s="34">
        <v>9282.1299999999992</v>
      </c>
      <c r="D114" s="35" t="str">
        <f t="shared" si="26"/>
        <v>Yes</v>
      </c>
      <c r="E114" s="35" t="s">
        <v>656</v>
      </c>
      <c r="F114" s="13">
        <v>0</v>
      </c>
      <c r="G114" s="13">
        <v>0</v>
      </c>
      <c r="H114" s="49">
        <f t="shared" si="27"/>
        <v>9282.1299999999992</v>
      </c>
      <c r="I114" s="49">
        <f t="shared" si="28"/>
        <v>9376.8037848067106</v>
      </c>
      <c r="J114" s="49">
        <f t="shared" si="29"/>
        <v>9502.2300701839831</v>
      </c>
      <c r="K114" s="49">
        <f t="shared" si="30"/>
        <v>9666.0278473151739</v>
      </c>
      <c r="L114" s="49">
        <f t="shared" si="31"/>
        <v>9832.6491418306996</v>
      </c>
      <c r="M114" s="31">
        <f t="shared" si="32"/>
        <v>0</v>
      </c>
      <c r="N114" s="31">
        <f t="shared" si="32"/>
        <v>0</v>
      </c>
      <c r="O114" s="31">
        <f t="shared" si="25"/>
        <v>0</v>
      </c>
      <c r="P114" s="31">
        <f t="shared" si="25"/>
        <v>0</v>
      </c>
      <c r="Q114" s="31">
        <f t="shared" si="25"/>
        <v>0</v>
      </c>
      <c r="R114" s="52">
        <f t="shared" si="33"/>
        <v>9613.17</v>
      </c>
      <c r="S114" s="49">
        <f t="shared" si="34"/>
        <v>9282.1299999999992</v>
      </c>
      <c r="T114" s="49">
        <f t="shared" si="35"/>
        <v>9376.7999999999993</v>
      </c>
      <c r="U114" s="49">
        <f t="shared" si="36"/>
        <v>9502.23</v>
      </c>
      <c r="V114" s="49">
        <f t="shared" si="37"/>
        <v>9666.0300000000007</v>
      </c>
      <c r="W114" s="49">
        <f t="shared" si="38"/>
        <v>9832.65</v>
      </c>
      <c r="X114" s="33"/>
      <c r="Y114" s="52">
        <v>9613.17</v>
      </c>
      <c r="Z114" s="33">
        <f t="shared" si="39"/>
        <v>9613.17</v>
      </c>
      <c r="AA114" s="33">
        <f t="shared" si="40"/>
        <v>9613.17</v>
      </c>
      <c r="AB114" s="33">
        <f t="shared" si="40"/>
        <v>9613.17</v>
      </c>
      <c r="AC114" s="33">
        <v>0</v>
      </c>
      <c r="AD114" s="33">
        <v>0</v>
      </c>
    </row>
    <row r="115" spans="1:30" x14ac:dyDescent="0.25">
      <c r="A115" s="38" t="s">
        <v>209</v>
      </c>
      <c r="B115" s="38" t="s">
        <v>763</v>
      </c>
      <c r="C115" s="34">
        <v>30657.42</v>
      </c>
      <c r="D115" s="35" t="str">
        <f t="shared" si="26"/>
        <v>Yes</v>
      </c>
      <c r="E115" s="35" t="s">
        <v>656</v>
      </c>
      <c r="F115" s="13">
        <v>0</v>
      </c>
      <c r="G115" s="13">
        <v>0</v>
      </c>
      <c r="H115" s="49">
        <f t="shared" si="27"/>
        <v>30657.42</v>
      </c>
      <c r="I115" s="49">
        <f t="shared" si="28"/>
        <v>30970.112666856523</v>
      </c>
      <c r="J115" s="49">
        <f t="shared" si="29"/>
        <v>31384.376021264496</v>
      </c>
      <c r="K115" s="49">
        <f t="shared" si="30"/>
        <v>31925.374396484116</v>
      </c>
      <c r="L115" s="49">
        <f t="shared" si="31"/>
        <v>32475.698406911266</v>
      </c>
      <c r="M115" s="31">
        <f t="shared" si="32"/>
        <v>0</v>
      </c>
      <c r="N115" s="31">
        <f t="shared" si="32"/>
        <v>0</v>
      </c>
      <c r="O115" s="31">
        <f t="shared" si="25"/>
        <v>0</v>
      </c>
      <c r="P115" s="31">
        <f t="shared" si="25"/>
        <v>0</v>
      </c>
      <c r="Q115" s="31">
        <f t="shared" si="25"/>
        <v>0</v>
      </c>
      <c r="R115" s="52">
        <f t="shared" si="33"/>
        <v>31392.03</v>
      </c>
      <c r="S115" s="49">
        <f t="shared" si="34"/>
        <v>30657.42</v>
      </c>
      <c r="T115" s="49">
        <f t="shared" si="35"/>
        <v>30970.11</v>
      </c>
      <c r="U115" s="49">
        <f t="shared" si="36"/>
        <v>31384.38</v>
      </c>
      <c r="V115" s="49">
        <f t="shared" si="37"/>
        <v>31925.37</v>
      </c>
      <c r="W115" s="49">
        <f t="shared" si="38"/>
        <v>32475.7</v>
      </c>
      <c r="X115" s="33"/>
      <c r="Y115" s="52">
        <v>31392.03</v>
      </c>
      <c r="Z115" s="33">
        <f t="shared" si="39"/>
        <v>31392.03</v>
      </c>
      <c r="AA115" s="33">
        <f t="shared" si="40"/>
        <v>31392.03</v>
      </c>
      <c r="AB115" s="33">
        <f t="shared" si="40"/>
        <v>31392.03</v>
      </c>
      <c r="AC115" s="33">
        <v>0</v>
      </c>
      <c r="AD115" s="33">
        <v>0</v>
      </c>
    </row>
    <row r="116" spans="1:30" x14ac:dyDescent="0.25">
      <c r="A116" s="38" t="s">
        <v>211</v>
      </c>
      <c r="B116" s="38" t="s">
        <v>764</v>
      </c>
      <c r="C116" s="34">
        <v>25323.18</v>
      </c>
      <c r="D116" s="35" t="str">
        <f t="shared" si="26"/>
        <v>Yes</v>
      </c>
      <c r="E116" s="35" t="s">
        <v>656</v>
      </c>
      <c r="F116" s="13">
        <v>0</v>
      </c>
      <c r="G116" s="13">
        <v>0</v>
      </c>
      <c r="H116" s="49">
        <f t="shared" si="27"/>
        <v>25323.18</v>
      </c>
      <c r="I116" s="49">
        <f t="shared" si="28"/>
        <v>25581.465683775343</v>
      </c>
      <c r="J116" s="49">
        <f t="shared" si="29"/>
        <v>25923.649256009303</v>
      </c>
      <c r="K116" s="49">
        <f t="shared" si="30"/>
        <v>26370.516579984836</v>
      </c>
      <c r="L116" s="49">
        <f t="shared" si="31"/>
        <v>26825.086924598592</v>
      </c>
      <c r="M116" s="31">
        <f t="shared" si="32"/>
        <v>0</v>
      </c>
      <c r="N116" s="31">
        <f t="shared" si="32"/>
        <v>0</v>
      </c>
      <c r="O116" s="31">
        <f t="shared" si="25"/>
        <v>0</v>
      </c>
      <c r="P116" s="31">
        <f t="shared" si="25"/>
        <v>0</v>
      </c>
      <c r="Q116" s="31">
        <f t="shared" si="25"/>
        <v>0</v>
      </c>
      <c r="R116" s="52">
        <f t="shared" si="33"/>
        <v>26724.15</v>
      </c>
      <c r="S116" s="49">
        <f t="shared" si="34"/>
        <v>25323.18</v>
      </c>
      <c r="T116" s="49">
        <f t="shared" si="35"/>
        <v>25581.47</v>
      </c>
      <c r="U116" s="49">
        <f t="shared" si="36"/>
        <v>25923.65</v>
      </c>
      <c r="V116" s="49">
        <f t="shared" si="37"/>
        <v>26370.52</v>
      </c>
      <c r="W116" s="49">
        <f t="shared" si="38"/>
        <v>26825.09</v>
      </c>
      <c r="X116" s="33"/>
      <c r="Y116" s="52">
        <v>26724.15</v>
      </c>
      <c r="Z116" s="33">
        <f t="shared" si="39"/>
        <v>26724.15</v>
      </c>
      <c r="AA116" s="33">
        <f t="shared" si="40"/>
        <v>26724.15</v>
      </c>
      <c r="AB116" s="33">
        <f t="shared" si="40"/>
        <v>26724.15</v>
      </c>
      <c r="AC116" s="33">
        <v>0</v>
      </c>
      <c r="AD116" s="33">
        <v>0</v>
      </c>
    </row>
    <row r="117" spans="1:30" x14ac:dyDescent="0.25">
      <c r="A117" s="38" t="s">
        <v>213</v>
      </c>
      <c r="B117" s="38" t="s">
        <v>765</v>
      </c>
      <c r="C117" s="34">
        <v>22680.87</v>
      </c>
      <c r="D117" s="35" t="str">
        <f t="shared" si="26"/>
        <v>Yes</v>
      </c>
      <c r="E117" s="35" t="s">
        <v>656</v>
      </c>
      <c r="F117" s="13">
        <v>0</v>
      </c>
      <c r="G117" s="13">
        <v>0</v>
      </c>
      <c r="H117" s="49">
        <f t="shared" si="27"/>
        <v>22680.87</v>
      </c>
      <c r="I117" s="49">
        <f t="shared" si="28"/>
        <v>22912.20524370042</v>
      </c>
      <c r="J117" s="49">
        <f t="shared" si="29"/>
        <v>23218.684173991722</v>
      </c>
      <c r="K117" s="49">
        <f t="shared" si="30"/>
        <v>23618.92378380127</v>
      </c>
      <c r="L117" s="49">
        <f t="shared" si="31"/>
        <v>24026.06265388156</v>
      </c>
      <c r="M117" s="31">
        <f t="shared" si="32"/>
        <v>0</v>
      </c>
      <c r="N117" s="31">
        <f t="shared" si="32"/>
        <v>0</v>
      </c>
      <c r="O117" s="31">
        <f t="shared" si="25"/>
        <v>0</v>
      </c>
      <c r="P117" s="31">
        <f t="shared" si="25"/>
        <v>0</v>
      </c>
      <c r="Q117" s="31">
        <f t="shared" si="25"/>
        <v>0</v>
      </c>
      <c r="R117" s="52">
        <f t="shared" si="33"/>
        <v>23131.85</v>
      </c>
      <c r="S117" s="49">
        <f t="shared" si="34"/>
        <v>22680.87</v>
      </c>
      <c r="T117" s="49">
        <f t="shared" si="35"/>
        <v>22912.21</v>
      </c>
      <c r="U117" s="49">
        <f t="shared" si="36"/>
        <v>23218.68</v>
      </c>
      <c r="V117" s="49">
        <f t="shared" si="37"/>
        <v>23618.92</v>
      </c>
      <c r="W117" s="49">
        <f t="shared" si="38"/>
        <v>24026.06</v>
      </c>
      <c r="X117" s="33"/>
      <c r="Y117" s="52">
        <v>23131.85</v>
      </c>
      <c r="Z117" s="33">
        <f t="shared" si="39"/>
        <v>23131.85</v>
      </c>
      <c r="AA117" s="33">
        <f t="shared" si="40"/>
        <v>23131.85</v>
      </c>
      <c r="AB117" s="33">
        <f t="shared" si="40"/>
        <v>23218.68</v>
      </c>
      <c r="AC117" s="33">
        <v>0</v>
      </c>
      <c r="AD117" s="33">
        <v>0</v>
      </c>
    </row>
    <row r="118" spans="1:30" x14ac:dyDescent="0.25">
      <c r="A118" s="41" t="s">
        <v>766</v>
      </c>
      <c r="B118" s="42" t="s">
        <v>767</v>
      </c>
      <c r="C118" s="34">
        <v>557.59</v>
      </c>
      <c r="D118" s="35" t="str">
        <f t="shared" si="26"/>
        <v>Yes</v>
      </c>
      <c r="E118" s="35" t="s">
        <v>656</v>
      </c>
      <c r="F118" s="13">
        <v>0</v>
      </c>
      <c r="G118" s="13">
        <v>0</v>
      </c>
      <c r="H118" s="49">
        <f t="shared" si="27"/>
        <v>557.59</v>
      </c>
      <c r="I118" s="49">
        <f t="shared" si="28"/>
        <v>563.27718124723253</v>
      </c>
      <c r="J118" s="49">
        <f t="shared" si="29"/>
        <v>570.81170645464863</v>
      </c>
      <c r="K118" s="49">
        <f t="shared" si="30"/>
        <v>580.65125864262495</v>
      </c>
      <c r="L118" s="49">
        <f t="shared" si="31"/>
        <v>590.66042330729908</v>
      </c>
      <c r="M118" s="31">
        <f t="shared" si="32"/>
        <v>0</v>
      </c>
      <c r="N118" s="31">
        <f t="shared" si="32"/>
        <v>0</v>
      </c>
      <c r="O118" s="31">
        <f t="shared" si="25"/>
        <v>0</v>
      </c>
      <c r="P118" s="31">
        <f t="shared" si="25"/>
        <v>0</v>
      </c>
      <c r="Q118" s="31">
        <f t="shared" si="25"/>
        <v>0</v>
      </c>
      <c r="R118" s="57">
        <v>531.62</v>
      </c>
      <c r="S118" s="49">
        <f t="shared" si="34"/>
        <v>557.59</v>
      </c>
      <c r="T118" s="49">
        <f t="shared" si="35"/>
        <v>563.28</v>
      </c>
      <c r="U118" s="49">
        <f t="shared" si="36"/>
        <v>570.80999999999995</v>
      </c>
      <c r="V118" s="49">
        <f t="shared" si="37"/>
        <v>580.65</v>
      </c>
      <c r="W118" s="49">
        <f t="shared" si="38"/>
        <v>590.66</v>
      </c>
      <c r="X118" s="33"/>
      <c r="Y118" s="52">
        <v>0</v>
      </c>
      <c r="Z118" s="33">
        <f t="shared" si="39"/>
        <v>557.59</v>
      </c>
      <c r="AA118" s="33">
        <f t="shared" si="40"/>
        <v>563.28</v>
      </c>
      <c r="AB118" s="33">
        <f t="shared" si="40"/>
        <v>570.80999999999995</v>
      </c>
      <c r="AC118" s="33">
        <v>0</v>
      </c>
      <c r="AD118" s="33">
        <v>0</v>
      </c>
    </row>
    <row r="119" spans="1:30" x14ac:dyDescent="0.25">
      <c r="A119" s="38" t="s">
        <v>215</v>
      </c>
      <c r="B119" s="38" t="s">
        <v>768</v>
      </c>
      <c r="C119" s="34">
        <v>4583.1400000000003</v>
      </c>
      <c r="D119" s="35" t="str">
        <f t="shared" si="26"/>
        <v>Yes</v>
      </c>
      <c r="E119" s="35" t="s">
        <v>656</v>
      </c>
      <c r="F119" s="13">
        <v>0</v>
      </c>
      <c r="G119" s="13">
        <v>0</v>
      </c>
      <c r="H119" s="49">
        <f t="shared" si="27"/>
        <v>4583.1400000000003</v>
      </c>
      <c r="I119" s="49">
        <f t="shared" si="28"/>
        <v>4629.8860819983165</v>
      </c>
      <c r="J119" s="49">
        <f t="shared" si="29"/>
        <v>4691.8165037403078</v>
      </c>
      <c r="K119" s="49">
        <f t="shared" si="30"/>
        <v>4772.6932146117397</v>
      </c>
      <c r="L119" s="49">
        <f t="shared" si="31"/>
        <v>4854.9640640553362</v>
      </c>
      <c r="M119" s="31">
        <f t="shared" si="32"/>
        <v>0</v>
      </c>
      <c r="N119" s="31">
        <f t="shared" si="32"/>
        <v>0</v>
      </c>
      <c r="O119" s="31">
        <f t="shared" si="25"/>
        <v>0</v>
      </c>
      <c r="P119" s="31">
        <f t="shared" si="25"/>
        <v>0</v>
      </c>
      <c r="Q119" s="31">
        <f t="shared" si="25"/>
        <v>0</v>
      </c>
      <c r="R119" s="52">
        <f t="shared" si="33"/>
        <v>4979.9399999999996</v>
      </c>
      <c r="S119" s="49">
        <f t="shared" si="34"/>
        <v>4583.1400000000003</v>
      </c>
      <c r="T119" s="49">
        <f t="shared" si="35"/>
        <v>4629.8900000000003</v>
      </c>
      <c r="U119" s="49">
        <f t="shared" si="36"/>
        <v>4691.82</v>
      </c>
      <c r="V119" s="49">
        <f t="shared" si="37"/>
        <v>4772.6899999999996</v>
      </c>
      <c r="W119" s="49">
        <f t="shared" si="38"/>
        <v>4854.96</v>
      </c>
      <c r="X119" s="33"/>
      <c r="Y119" s="52">
        <v>4979.9399999999996</v>
      </c>
      <c r="Z119" s="33">
        <f t="shared" si="39"/>
        <v>4979.9399999999996</v>
      </c>
      <c r="AA119" s="33">
        <f t="shared" si="40"/>
        <v>4979.9399999999996</v>
      </c>
      <c r="AB119" s="33">
        <f t="shared" si="40"/>
        <v>4979.9399999999996</v>
      </c>
      <c r="AC119" s="33">
        <v>0</v>
      </c>
      <c r="AD119" s="33">
        <v>0</v>
      </c>
    </row>
    <row r="120" spans="1:30" x14ac:dyDescent="0.25">
      <c r="A120" s="38" t="s">
        <v>217</v>
      </c>
      <c r="B120" s="38" t="s">
        <v>769</v>
      </c>
      <c r="C120" s="34">
        <v>3580.96</v>
      </c>
      <c r="D120" s="35" t="str">
        <f t="shared" si="26"/>
        <v>Yes</v>
      </c>
      <c r="E120" s="35" t="s">
        <v>656</v>
      </c>
      <c r="F120" s="13">
        <v>0</v>
      </c>
      <c r="G120" s="13">
        <v>0</v>
      </c>
      <c r="H120" s="49">
        <f t="shared" si="27"/>
        <v>3580.96</v>
      </c>
      <c r="I120" s="49">
        <f t="shared" si="28"/>
        <v>3617.4842715240402</v>
      </c>
      <c r="J120" s="49">
        <f t="shared" si="29"/>
        <v>3665.872573657774</v>
      </c>
      <c r="K120" s="49">
        <f t="shared" si="30"/>
        <v>3729.0642428108354</v>
      </c>
      <c r="L120" s="49">
        <f t="shared" si="31"/>
        <v>3793.3451988853913</v>
      </c>
      <c r="M120" s="31">
        <f t="shared" si="32"/>
        <v>0</v>
      </c>
      <c r="N120" s="31">
        <f t="shared" si="32"/>
        <v>0</v>
      </c>
      <c r="O120" s="31">
        <f t="shared" si="25"/>
        <v>0</v>
      </c>
      <c r="P120" s="31">
        <f t="shared" si="25"/>
        <v>0</v>
      </c>
      <c r="Q120" s="31">
        <f t="shared" si="25"/>
        <v>0</v>
      </c>
      <c r="R120" s="52">
        <f t="shared" si="33"/>
        <v>3772.84</v>
      </c>
      <c r="S120" s="49">
        <f t="shared" si="34"/>
        <v>3580.96</v>
      </c>
      <c r="T120" s="49">
        <f t="shared" si="35"/>
        <v>3617.48</v>
      </c>
      <c r="U120" s="49">
        <f t="shared" si="36"/>
        <v>3665.87</v>
      </c>
      <c r="V120" s="49">
        <f t="shared" si="37"/>
        <v>3729.06</v>
      </c>
      <c r="W120" s="49">
        <f t="shared" si="38"/>
        <v>3793.35</v>
      </c>
      <c r="X120" s="33"/>
      <c r="Y120" s="52">
        <v>3772.84</v>
      </c>
      <c r="Z120" s="33">
        <f t="shared" si="39"/>
        <v>3772.84</v>
      </c>
      <c r="AA120" s="33">
        <f t="shared" si="40"/>
        <v>3772.84</v>
      </c>
      <c r="AB120" s="33">
        <f t="shared" si="40"/>
        <v>3772.84</v>
      </c>
      <c r="AC120" s="33">
        <v>0</v>
      </c>
      <c r="AD120" s="33">
        <v>0</v>
      </c>
    </row>
    <row r="121" spans="1:30" x14ac:dyDescent="0.25">
      <c r="A121" s="38" t="s">
        <v>219</v>
      </c>
      <c r="B121" s="38" t="s">
        <v>770</v>
      </c>
      <c r="C121" s="34">
        <v>5315.59</v>
      </c>
      <c r="D121" s="35" t="str">
        <f t="shared" si="26"/>
        <v>Yes</v>
      </c>
      <c r="E121" s="35" t="s">
        <v>656</v>
      </c>
      <c r="F121" s="13">
        <v>0</v>
      </c>
      <c r="G121" s="13">
        <v>0</v>
      </c>
      <c r="H121" s="49">
        <f t="shared" si="27"/>
        <v>5315.59</v>
      </c>
      <c r="I121" s="49">
        <f t="shared" si="28"/>
        <v>5369.8067609999762</v>
      </c>
      <c r="J121" s="49">
        <f t="shared" si="29"/>
        <v>5441.6345320275932</v>
      </c>
      <c r="K121" s="49">
        <f t="shared" si="30"/>
        <v>5535.4364747003183</v>
      </c>
      <c r="L121" s="49">
        <f t="shared" si="31"/>
        <v>5630.8553588264595</v>
      </c>
      <c r="M121" s="31">
        <f t="shared" si="32"/>
        <v>0</v>
      </c>
      <c r="N121" s="31">
        <f t="shared" si="32"/>
        <v>0</v>
      </c>
      <c r="O121" s="31">
        <f t="shared" si="25"/>
        <v>0</v>
      </c>
      <c r="P121" s="31">
        <f t="shared" si="25"/>
        <v>0</v>
      </c>
      <c r="Q121" s="31">
        <f t="shared" si="25"/>
        <v>0</v>
      </c>
      <c r="R121" s="57">
        <v>5847.63</v>
      </c>
      <c r="S121" s="49">
        <f t="shared" si="34"/>
        <v>5315.59</v>
      </c>
      <c r="T121" s="49">
        <f t="shared" si="35"/>
        <v>5369.81</v>
      </c>
      <c r="U121" s="49">
        <f t="shared" si="36"/>
        <v>5441.63</v>
      </c>
      <c r="V121" s="49">
        <f t="shared" si="37"/>
        <v>5535.44</v>
      </c>
      <c r="W121" s="49">
        <f t="shared" si="38"/>
        <v>5630.86</v>
      </c>
      <c r="X121" s="33"/>
      <c r="Y121" s="52">
        <v>5930.33</v>
      </c>
      <c r="Z121" s="33">
        <f t="shared" si="39"/>
        <v>5847.63</v>
      </c>
      <c r="AA121" s="33">
        <f t="shared" si="40"/>
        <v>5847.63</v>
      </c>
      <c r="AB121" s="33">
        <f t="shared" si="40"/>
        <v>5847.63</v>
      </c>
      <c r="AC121" s="33">
        <v>0</v>
      </c>
      <c r="AD121" s="33">
        <v>0</v>
      </c>
    </row>
    <row r="122" spans="1:30" x14ac:dyDescent="0.25">
      <c r="A122" s="41" t="s">
        <v>221</v>
      </c>
      <c r="B122" s="42" t="s">
        <v>771</v>
      </c>
      <c r="C122" s="34">
        <v>10901.12</v>
      </c>
      <c r="D122" s="35" t="str">
        <f t="shared" si="26"/>
        <v>Yes</v>
      </c>
      <c r="E122" s="35" t="s">
        <v>656</v>
      </c>
      <c r="F122" s="13">
        <v>0</v>
      </c>
      <c r="G122" s="13">
        <v>0</v>
      </c>
      <c r="H122" s="49">
        <f t="shared" si="27"/>
        <v>10901.12</v>
      </c>
      <c r="I122" s="49">
        <f t="shared" si="28"/>
        <v>11012.306795383403</v>
      </c>
      <c r="J122" s="49">
        <f t="shared" si="29"/>
        <v>11159.60994542029</v>
      </c>
      <c r="K122" s="49">
        <f t="shared" si="30"/>
        <v>11351.977346462978</v>
      </c>
      <c r="L122" s="49">
        <f t="shared" si="31"/>
        <v>11547.660743061506</v>
      </c>
      <c r="M122" s="31">
        <f t="shared" si="32"/>
        <v>0</v>
      </c>
      <c r="N122" s="31">
        <f t="shared" si="32"/>
        <v>0</v>
      </c>
      <c r="O122" s="31">
        <f t="shared" si="25"/>
        <v>0</v>
      </c>
      <c r="P122" s="31">
        <f t="shared" si="25"/>
        <v>0</v>
      </c>
      <c r="Q122" s="31">
        <f t="shared" si="25"/>
        <v>0</v>
      </c>
      <c r="R122" s="52">
        <f t="shared" si="33"/>
        <v>11630.25</v>
      </c>
      <c r="S122" s="49">
        <f t="shared" si="34"/>
        <v>10901.12</v>
      </c>
      <c r="T122" s="49">
        <f t="shared" si="35"/>
        <v>11012.31</v>
      </c>
      <c r="U122" s="49">
        <f t="shared" si="36"/>
        <v>11159.61</v>
      </c>
      <c r="V122" s="49">
        <f t="shared" si="37"/>
        <v>11351.98</v>
      </c>
      <c r="W122" s="49">
        <f t="shared" si="38"/>
        <v>11547.66</v>
      </c>
      <c r="X122" s="33"/>
      <c r="Y122" s="52">
        <v>11630.25</v>
      </c>
      <c r="Z122" s="33">
        <f t="shared" si="39"/>
        <v>11630.25</v>
      </c>
      <c r="AA122" s="33">
        <f t="shared" si="40"/>
        <v>11630.25</v>
      </c>
      <c r="AB122" s="33">
        <f t="shared" si="40"/>
        <v>11630.25</v>
      </c>
      <c r="AC122" s="33">
        <v>0</v>
      </c>
      <c r="AD122" s="33">
        <v>0</v>
      </c>
    </row>
    <row r="123" spans="1:30" x14ac:dyDescent="0.25">
      <c r="A123" s="38" t="s">
        <v>223</v>
      </c>
      <c r="B123" s="38" t="s">
        <v>772</v>
      </c>
      <c r="C123" s="34">
        <v>9856.0300000000007</v>
      </c>
      <c r="D123" s="35" t="str">
        <f t="shared" si="26"/>
        <v>Yes</v>
      </c>
      <c r="E123" s="35" t="s">
        <v>658</v>
      </c>
      <c r="F123" s="13">
        <v>0</v>
      </c>
      <c r="G123" s="13">
        <v>0</v>
      </c>
      <c r="H123" s="49">
        <f t="shared" si="27"/>
        <v>9856.0300000000007</v>
      </c>
      <c r="I123" s="49">
        <f t="shared" si="28"/>
        <v>9956.5573211287174</v>
      </c>
      <c r="J123" s="49">
        <f t="shared" si="29"/>
        <v>10089.738523230708</v>
      </c>
      <c r="K123" s="49">
        <f t="shared" si="30"/>
        <v>10263.66366814231</v>
      </c>
      <c r="L123" s="49">
        <f t="shared" si="31"/>
        <v>10440.5869042297</v>
      </c>
      <c r="M123" s="31">
        <f t="shared" si="32"/>
        <v>0</v>
      </c>
      <c r="N123" s="31">
        <f t="shared" si="32"/>
        <v>0</v>
      </c>
      <c r="O123" s="31">
        <f t="shared" si="25"/>
        <v>0</v>
      </c>
      <c r="P123" s="31">
        <f t="shared" si="25"/>
        <v>0</v>
      </c>
      <c r="Q123" s="31">
        <f t="shared" si="25"/>
        <v>0</v>
      </c>
      <c r="R123" s="52">
        <f t="shared" si="33"/>
        <v>9874.0300000000007</v>
      </c>
      <c r="S123" s="49">
        <f t="shared" si="34"/>
        <v>9856.0300000000007</v>
      </c>
      <c r="T123" s="49">
        <f t="shared" si="35"/>
        <v>9956.56</v>
      </c>
      <c r="U123" s="49">
        <f t="shared" si="36"/>
        <v>10089.74</v>
      </c>
      <c r="V123" s="49">
        <f t="shared" si="37"/>
        <v>10263.66</v>
      </c>
      <c r="W123" s="49">
        <f t="shared" si="38"/>
        <v>10440.59</v>
      </c>
      <c r="X123" s="33"/>
      <c r="Y123" s="52">
        <v>9874.0300000000007</v>
      </c>
      <c r="Z123" s="33">
        <f t="shared" si="39"/>
        <v>9874.0300000000007</v>
      </c>
      <c r="AA123" s="33">
        <f t="shared" si="40"/>
        <v>9956.56</v>
      </c>
      <c r="AB123" s="33">
        <f t="shared" si="40"/>
        <v>10089.74</v>
      </c>
      <c r="AC123" s="33">
        <v>0</v>
      </c>
      <c r="AD123" s="33">
        <v>0</v>
      </c>
    </row>
    <row r="124" spans="1:30" x14ac:dyDescent="0.25">
      <c r="A124" s="38" t="s">
        <v>773</v>
      </c>
      <c r="B124" s="38" t="s">
        <v>774</v>
      </c>
      <c r="C124" s="34">
        <v>88.14</v>
      </c>
      <c r="D124" s="35" t="str">
        <f t="shared" si="26"/>
        <v>No</v>
      </c>
      <c r="E124" s="35" t="s">
        <v>656</v>
      </c>
      <c r="F124" s="13">
        <v>0</v>
      </c>
      <c r="G124" s="13">
        <v>0</v>
      </c>
      <c r="H124" s="49">
        <f t="shared" si="27"/>
        <v>88.14</v>
      </c>
      <c r="I124" s="49">
        <f t="shared" si="28"/>
        <v>88.14</v>
      </c>
      <c r="J124" s="49">
        <f t="shared" si="29"/>
        <v>88.14</v>
      </c>
      <c r="K124" s="49">
        <f t="shared" si="30"/>
        <v>88.14</v>
      </c>
      <c r="L124" s="49">
        <f t="shared" si="31"/>
        <v>88.14</v>
      </c>
      <c r="M124" s="31">
        <f t="shared" si="32"/>
        <v>0</v>
      </c>
      <c r="N124" s="31">
        <f t="shared" si="32"/>
        <v>0</v>
      </c>
      <c r="O124" s="31">
        <f t="shared" si="25"/>
        <v>0</v>
      </c>
      <c r="P124" s="31">
        <f t="shared" si="25"/>
        <v>0</v>
      </c>
      <c r="Q124" s="31">
        <f t="shared" si="25"/>
        <v>0</v>
      </c>
      <c r="R124" s="52">
        <v>82.7</v>
      </c>
      <c r="S124" s="49">
        <f t="shared" si="34"/>
        <v>88.14</v>
      </c>
      <c r="T124" s="49">
        <f t="shared" si="35"/>
        <v>88.14</v>
      </c>
      <c r="U124" s="49">
        <f t="shared" si="36"/>
        <v>88.14</v>
      </c>
      <c r="V124" s="49">
        <f t="shared" si="37"/>
        <v>88.14</v>
      </c>
      <c r="W124" s="49">
        <f t="shared" si="38"/>
        <v>88.14</v>
      </c>
      <c r="X124" s="33"/>
      <c r="Y124" s="52">
        <v>0</v>
      </c>
      <c r="Z124" s="33">
        <f t="shared" si="39"/>
        <v>88.14</v>
      </c>
      <c r="AA124" s="33">
        <f t="shared" si="40"/>
        <v>88.14</v>
      </c>
      <c r="AB124" s="33">
        <f t="shared" si="40"/>
        <v>88.14</v>
      </c>
      <c r="AC124" s="33">
        <v>0</v>
      </c>
      <c r="AD124" s="33">
        <v>0</v>
      </c>
    </row>
    <row r="125" spans="1:30" x14ac:dyDescent="0.25">
      <c r="A125" s="38" t="s">
        <v>225</v>
      </c>
      <c r="B125" s="38" t="s">
        <v>775</v>
      </c>
      <c r="C125" s="34">
        <v>42</v>
      </c>
      <c r="D125" s="35" t="str">
        <f t="shared" si="26"/>
        <v>No</v>
      </c>
      <c r="E125" s="35" t="s">
        <v>656</v>
      </c>
      <c r="F125" s="13">
        <v>0</v>
      </c>
      <c r="G125" s="13">
        <v>38.6</v>
      </c>
      <c r="H125" s="49">
        <f t="shared" si="27"/>
        <v>42</v>
      </c>
      <c r="I125" s="49">
        <f t="shared" si="28"/>
        <v>42</v>
      </c>
      <c r="J125" s="49">
        <f t="shared" si="29"/>
        <v>42</v>
      </c>
      <c r="K125" s="49">
        <f t="shared" si="30"/>
        <v>42</v>
      </c>
      <c r="L125" s="49">
        <f t="shared" si="31"/>
        <v>42</v>
      </c>
      <c r="M125" s="31">
        <f t="shared" si="32"/>
        <v>38.6</v>
      </c>
      <c r="N125" s="31">
        <f t="shared" si="32"/>
        <v>38.6</v>
      </c>
      <c r="O125" s="31">
        <f t="shared" si="25"/>
        <v>38.6</v>
      </c>
      <c r="P125" s="31">
        <f t="shared" si="25"/>
        <v>38.6</v>
      </c>
      <c r="Q125" s="31">
        <f t="shared" si="25"/>
        <v>38.6</v>
      </c>
      <c r="R125" s="52">
        <f t="shared" si="33"/>
        <v>38.859999999999992</v>
      </c>
      <c r="S125" s="49">
        <f t="shared" si="34"/>
        <v>80.599999999999994</v>
      </c>
      <c r="T125" s="49">
        <f t="shared" si="35"/>
        <v>80.599999999999994</v>
      </c>
      <c r="U125" s="49">
        <f t="shared" si="36"/>
        <v>80.599999999999994</v>
      </c>
      <c r="V125" s="49">
        <f t="shared" si="37"/>
        <v>80.599999999999994</v>
      </c>
      <c r="W125" s="49">
        <f t="shared" si="38"/>
        <v>80.599999999999994</v>
      </c>
      <c r="X125" s="33"/>
      <c r="Y125" s="52">
        <v>77.459999999999994</v>
      </c>
      <c r="Z125" s="33">
        <f t="shared" si="39"/>
        <v>80.599999999999994</v>
      </c>
      <c r="AA125" s="33">
        <f t="shared" si="40"/>
        <v>80.599999999999994</v>
      </c>
      <c r="AB125" s="33">
        <f t="shared" si="40"/>
        <v>80.599999999999994</v>
      </c>
      <c r="AC125" s="33">
        <v>0</v>
      </c>
      <c r="AD125" s="33">
        <v>41.86</v>
      </c>
    </row>
    <row r="126" spans="1:30" x14ac:dyDescent="0.25">
      <c r="A126" s="38" t="s">
        <v>227</v>
      </c>
      <c r="B126" s="38" t="s">
        <v>776</v>
      </c>
      <c r="C126" s="34">
        <v>85.94</v>
      </c>
      <c r="D126" s="35" t="str">
        <f t="shared" si="26"/>
        <v>No</v>
      </c>
      <c r="E126" s="35" t="s">
        <v>656</v>
      </c>
      <c r="F126" s="13">
        <v>0</v>
      </c>
      <c r="G126" s="13">
        <v>0</v>
      </c>
      <c r="H126" s="49">
        <f t="shared" si="27"/>
        <v>85.94</v>
      </c>
      <c r="I126" s="49">
        <f t="shared" si="28"/>
        <v>85.94</v>
      </c>
      <c r="J126" s="49">
        <f t="shared" si="29"/>
        <v>85.94</v>
      </c>
      <c r="K126" s="49">
        <f t="shared" si="30"/>
        <v>85.94</v>
      </c>
      <c r="L126" s="49">
        <f t="shared" si="31"/>
        <v>85.94</v>
      </c>
      <c r="M126" s="31">
        <f t="shared" si="32"/>
        <v>0</v>
      </c>
      <c r="N126" s="31">
        <f t="shared" si="32"/>
        <v>0</v>
      </c>
      <c r="O126" s="31">
        <f t="shared" si="25"/>
        <v>0</v>
      </c>
      <c r="P126" s="31">
        <f t="shared" si="25"/>
        <v>0</v>
      </c>
      <c r="Q126" s="31">
        <f t="shared" si="25"/>
        <v>0</v>
      </c>
      <c r="R126" s="52">
        <f t="shared" si="33"/>
        <v>93.74</v>
      </c>
      <c r="S126" s="49">
        <f t="shared" si="34"/>
        <v>85.94</v>
      </c>
      <c r="T126" s="49">
        <f t="shared" si="35"/>
        <v>85.94</v>
      </c>
      <c r="U126" s="49">
        <f t="shared" si="36"/>
        <v>85.94</v>
      </c>
      <c r="V126" s="49">
        <f t="shared" si="37"/>
        <v>85.94</v>
      </c>
      <c r="W126" s="49">
        <f t="shared" si="38"/>
        <v>85.94</v>
      </c>
      <c r="X126" s="33"/>
      <c r="Y126" s="52">
        <v>93.74</v>
      </c>
      <c r="Z126" s="33">
        <f t="shared" si="39"/>
        <v>93.74</v>
      </c>
      <c r="AA126" s="33">
        <f t="shared" si="40"/>
        <v>93.74</v>
      </c>
      <c r="AB126" s="33">
        <f t="shared" si="40"/>
        <v>93.74</v>
      </c>
      <c r="AC126" s="33">
        <v>0</v>
      </c>
      <c r="AD126" s="33">
        <v>0</v>
      </c>
    </row>
    <row r="127" spans="1:30" x14ac:dyDescent="0.25">
      <c r="A127" s="38" t="s">
        <v>229</v>
      </c>
      <c r="B127" s="38" t="s">
        <v>777</v>
      </c>
      <c r="C127" s="34">
        <v>214.14</v>
      </c>
      <c r="D127" s="35" t="str">
        <f t="shared" si="26"/>
        <v>Yes</v>
      </c>
      <c r="E127" s="35" t="s">
        <v>656</v>
      </c>
      <c r="F127" s="13">
        <v>0</v>
      </c>
      <c r="G127" s="13">
        <v>0</v>
      </c>
      <c r="H127" s="49">
        <f t="shared" si="27"/>
        <v>214.14</v>
      </c>
      <c r="I127" s="49">
        <f t="shared" si="28"/>
        <v>216.32413707613543</v>
      </c>
      <c r="J127" s="49">
        <f t="shared" si="29"/>
        <v>219.21773851790462</v>
      </c>
      <c r="K127" s="49">
        <f t="shared" si="30"/>
        <v>222.99657548688404</v>
      </c>
      <c r="L127" s="49">
        <f t="shared" si="31"/>
        <v>226.8405513854714</v>
      </c>
      <c r="M127" s="31">
        <f t="shared" si="32"/>
        <v>0</v>
      </c>
      <c r="N127" s="31">
        <f t="shared" si="32"/>
        <v>0</v>
      </c>
      <c r="O127" s="31">
        <f t="shared" si="25"/>
        <v>0</v>
      </c>
      <c r="P127" s="31">
        <f t="shared" si="25"/>
        <v>0</v>
      </c>
      <c r="Q127" s="31">
        <f t="shared" si="25"/>
        <v>0</v>
      </c>
      <c r="R127" s="52">
        <f t="shared" si="33"/>
        <v>224.07</v>
      </c>
      <c r="S127" s="49">
        <f t="shared" si="34"/>
        <v>214.14</v>
      </c>
      <c r="T127" s="49">
        <f t="shared" si="35"/>
        <v>216.32</v>
      </c>
      <c r="U127" s="49">
        <f t="shared" si="36"/>
        <v>219.22</v>
      </c>
      <c r="V127" s="49">
        <f t="shared" si="37"/>
        <v>223</v>
      </c>
      <c r="W127" s="49">
        <f t="shared" si="38"/>
        <v>226.84</v>
      </c>
      <c r="X127" s="33"/>
      <c r="Y127" s="52">
        <v>224.07</v>
      </c>
      <c r="Z127" s="33">
        <f t="shared" si="39"/>
        <v>224.07</v>
      </c>
      <c r="AA127" s="33">
        <f t="shared" si="40"/>
        <v>224.07</v>
      </c>
      <c r="AB127" s="33">
        <f t="shared" si="40"/>
        <v>224.07</v>
      </c>
      <c r="AC127" s="33">
        <v>0</v>
      </c>
      <c r="AD127" s="33">
        <v>0</v>
      </c>
    </row>
    <row r="128" spans="1:30" x14ac:dyDescent="0.25">
      <c r="A128" s="38" t="s">
        <v>231</v>
      </c>
      <c r="B128" s="38" t="s">
        <v>778</v>
      </c>
      <c r="C128" s="34">
        <v>3119.27</v>
      </c>
      <c r="D128" s="35" t="str">
        <f t="shared" si="26"/>
        <v>Yes</v>
      </c>
      <c r="E128" s="35" t="s">
        <v>656</v>
      </c>
      <c r="F128" s="13">
        <v>38.6</v>
      </c>
      <c r="G128" s="13">
        <v>0</v>
      </c>
      <c r="H128" s="49">
        <f t="shared" si="27"/>
        <v>3119.27</v>
      </c>
      <c r="I128" s="49">
        <f t="shared" si="28"/>
        <v>3151.0852295576587</v>
      </c>
      <c r="J128" s="49">
        <f t="shared" si="29"/>
        <v>3193.2348707702645</v>
      </c>
      <c r="K128" s="49">
        <f t="shared" si="30"/>
        <v>3248.279294008466</v>
      </c>
      <c r="L128" s="49">
        <f t="shared" si="31"/>
        <v>3304.2725633705027</v>
      </c>
      <c r="M128" s="31">
        <f t="shared" si="32"/>
        <v>-38.6</v>
      </c>
      <c r="N128" s="31">
        <f t="shared" si="32"/>
        <v>-38.6</v>
      </c>
      <c r="O128" s="31">
        <f t="shared" si="25"/>
        <v>-38.6</v>
      </c>
      <c r="P128" s="31">
        <f t="shared" si="25"/>
        <v>-38.6</v>
      </c>
      <c r="Q128" s="31">
        <f t="shared" si="25"/>
        <v>-38.6</v>
      </c>
      <c r="R128" s="52">
        <f t="shared" si="33"/>
        <v>3313.2999999999997</v>
      </c>
      <c r="S128" s="49">
        <f t="shared" si="34"/>
        <v>3080.67</v>
      </c>
      <c r="T128" s="49">
        <f t="shared" si="35"/>
        <v>3112.49</v>
      </c>
      <c r="U128" s="49">
        <f t="shared" si="36"/>
        <v>3154.63</v>
      </c>
      <c r="V128" s="49">
        <f t="shared" si="37"/>
        <v>3209.68</v>
      </c>
      <c r="W128" s="49">
        <f t="shared" si="38"/>
        <v>3265.67</v>
      </c>
      <c r="X128" s="33"/>
      <c r="Y128" s="52">
        <v>3274.7</v>
      </c>
      <c r="Z128" s="33">
        <f t="shared" si="39"/>
        <v>3313.2999999999997</v>
      </c>
      <c r="AA128" s="33">
        <f t="shared" si="40"/>
        <v>3313.2999999999997</v>
      </c>
      <c r="AB128" s="33">
        <f t="shared" si="40"/>
        <v>3313.2999999999997</v>
      </c>
      <c r="AC128" s="33">
        <v>0</v>
      </c>
      <c r="AD128" s="33">
        <v>-41.86</v>
      </c>
    </row>
    <row r="129" spans="1:30" x14ac:dyDescent="0.25">
      <c r="A129" s="38" t="s">
        <v>233</v>
      </c>
      <c r="B129" s="38" t="s">
        <v>779</v>
      </c>
      <c r="C129" s="34">
        <v>596.54</v>
      </c>
      <c r="D129" s="35" t="str">
        <f t="shared" si="26"/>
        <v>Yes</v>
      </c>
      <c r="E129" s="35" t="s">
        <v>656</v>
      </c>
      <c r="F129" s="13">
        <v>0</v>
      </c>
      <c r="G129" s="13">
        <v>0</v>
      </c>
      <c r="H129" s="49">
        <f t="shared" si="27"/>
        <v>596.54</v>
      </c>
      <c r="I129" s="49">
        <f t="shared" si="28"/>
        <v>602.62445470905868</v>
      </c>
      <c r="J129" s="49">
        <f t="shared" si="29"/>
        <v>610.68529810157281</v>
      </c>
      <c r="K129" s="49">
        <f t="shared" si="30"/>
        <v>621.21218427638826</v>
      </c>
      <c r="L129" s="49">
        <f t="shared" si="31"/>
        <v>631.92053107074378</v>
      </c>
      <c r="M129" s="31">
        <f t="shared" si="32"/>
        <v>0</v>
      </c>
      <c r="N129" s="31">
        <f t="shared" si="32"/>
        <v>0</v>
      </c>
      <c r="O129" s="31">
        <f t="shared" si="25"/>
        <v>0</v>
      </c>
      <c r="P129" s="31">
        <f t="shared" si="25"/>
        <v>0</v>
      </c>
      <c r="Q129" s="31">
        <f t="shared" si="25"/>
        <v>0</v>
      </c>
      <c r="R129" s="52">
        <f t="shared" si="33"/>
        <v>648.71</v>
      </c>
      <c r="S129" s="49">
        <f t="shared" si="34"/>
        <v>596.54</v>
      </c>
      <c r="T129" s="49">
        <f t="shared" si="35"/>
        <v>602.62</v>
      </c>
      <c r="U129" s="49">
        <f t="shared" si="36"/>
        <v>610.69000000000005</v>
      </c>
      <c r="V129" s="49">
        <f t="shared" si="37"/>
        <v>621.21</v>
      </c>
      <c r="W129" s="49">
        <f t="shared" si="38"/>
        <v>631.91999999999996</v>
      </c>
      <c r="X129" s="33"/>
      <c r="Y129" s="52">
        <v>648.71</v>
      </c>
      <c r="Z129" s="33">
        <f t="shared" si="39"/>
        <v>648.71</v>
      </c>
      <c r="AA129" s="33">
        <f t="shared" si="40"/>
        <v>648.71</v>
      </c>
      <c r="AB129" s="33">
        <f t="shared" si="40"/>
        <v>648.71</v>
      </c>
      <c r="AC129" s="33">
        <v>0</v>
      </c>
      <c r="AD129" s="33">
        <v>0</v>
      </c>
    </row>
    <row r="130" spans="1:30" x14ac:dyDescent="0.25">
      <c r="A130" s="38" t="s">
        <v>235</v>
      </c>
      <c r="B130" s="38" t="s">
        <v>780</v>
      </c>
      <c r="C130" s="34">
        <v>842.12</v>
      </c>
      <c r="D130" s="35" t="str">
        <f t="shared" si="26"/>
        <v>Yes</v>
      </c>
      <c r="E130" s="35" t="s">
        <v>656</v>
      </c>
      <c r="F130" s="13">
        <v>0</v>
      </c>
      <c r="G130" s="13">
        <v>0</v>
      </c>
      <c r="H130" s="49">
        <f t="shared" si="27"/>
        <v>842.12</v>
      </c>
      <c r="I130" s="49">
        <f t="shared" si="28"/>
        <v>850.70926643576718</v>
      </c>
      <c r="J130" s="49">
        <f t="shared" si="29"/>
        <v>862.08854936349042</v>
      </c>
      <c r="K130" s="49">
        <f t="shared" si="30"/>
        <v>876.94908073697025</v>
      </c>
      <c r="L130" s="49">
        <f t="shared" si="31"/>
        <v>892.06577534665735</v>
      </c>
      <c r="M130" s="31">
        <f t="shared" si="32"/>
        <v>0</v>
      </c>
      <c r="N130" s="31">
        <f t="shared" si="32"/>
        <v>0</v>
      </c>
      <c r="O130" s="31">
        <f t="shared" si="25"/>
        <v>0</v>
      </c>
      <c r="P130" s="31">
        <f t="shared" si="25"/>
        <v>0</v>
      </c>
      <c r="Q130" s="31">
        <f t="shared" si="25"/>
        <v>0</v>
      </c>
      <c r="R130" s="52">
        <f t="shared" si="33"/>
        <v>902.71</v>
      </c>
      <c r="S130" s="49">
        <f t="shared" si="34"/>
        <v>842.12</v>
      </c>
      <c r="T130" s="49">
        <f t="shared" si="35"/>
        <v>850.71</v>
      </c>
      <c r="U130" s="49">
        <f t="shared" si="36"/>
        <v>862.09</v>
      </c>
      <c r="V130" s="49">
        <f t="shared" si="37"/>
        <v>876.95</v>
      </c>
      <c r="W130" s="49">
        <f t="shared" si="38"/>
        <v>892.07</v>
      </c>
      <c r="X130" s="33"/>
      <c r="Y130" s="52">
        <v>902.71</v>
      </c>
      <c r="Z130" s="33">
        <f t="shared" si="39"/>
        <v>902.71</v>
      </c>
      <c r="AA130" s="33">
        <f t="shared" si="40"/>
        <v>902.71</v>
      </c>
      <c r="AB130" s="33">
        <f t="shared" si="40"/>
        <v>902.71</v>
      </c>
      <c r="AC130" s="33">
        <v>0</v>
      </c>
      <c r="AD130" s="33">
        <v>0</v>
      </c>
    </row>
    <row r="131" spans="1:30" x14ac:dyDescent="0.25">
      <c r="A131" s="38" t="s">
        <v>237</v>
      </c>
      <c r="B131" s="38" t="s">
        <v>781</v>
      </c>
      <c r="C131" s="34">
        <v>66.87</v>
      </c>
      <c r="D131" s="35" t="str">
        <f t="shared" si="26"/>
        <v>No</v>
      </c>
      <c r="E131" s="35" t="s">
        <v>658</v>
      </c>
      <c r="F131" s="13">
        <v>0</v>
      </c>
      <c r="G131" s="13">
        <v>0</v>
      </c>
      <c r="H131" s="49">
        <f t="shared" si="27"/>
        <v>66.87</v>
      </c>
      <c r="I131" s="49">
        <f t="shared" si="28"/>
        <v>66.87</v>
      </c>
      <c r="J131" s="49">
        <f t="shared" si="29"/>
        <v>66.87</v>
      </c>
      <c r="K131" s="49">
        <f t="shared" si="30"/>
        <v>66.87</v>
      </c>
      <c r="L131" s="49">
        <f t="shared" si="31"/>
        <v>66.87</v>
      </c>
      <c r="M131" s="31">
        <f t="shared" si="32"/>
        <v>0</v>
      </c>
      <c r="N131" s="31">
        <f t="shared" si="32"/>
        <v>0</v>
      </c>
      <c r="O131" s="31">
        <f t="shared" si="25"/>
        <v>0</v>
      </c>
      <c r="P131" s="31">
        <f t="shared" si="25"/>
        <v>0</v>
      </c>
      <c r="Q131" s="31">
        <f t="shared" si="25"/>
        <v>0</v>
      </c>
      <c r="R131" s="52">
        <f t="shared" si="33"/>
        <v>67.8</v>
      </c>
      <c r="S131" s="49">
        <f t="shared" si="34"/>
        <v>66.87</v>
      </c>
      <c r="T131" s="49">
        <f t="shared" si="35"/>
        <v>66.87</v>
      </c>
      <c r="U131" s="49">
        <f t="shared" si="36"/>
        <v>66.87</v>
      </c>
      <c r="V131" s="49">
        <f t="shared" si="37"/>
        <v>66.87</v>
      </c>
      <c r="W131" s="49">
        <f t="shared" si="38"/>
        <v>66.87</v>
      </c>
      <c r="X131" s="33"/>
      <c r="Y131" s="52">
        <v>67.8</v>
      </c>
      <c r="Z131" s="33">
        <f t="shared" si="39"/>
        <v>67.8</v>
      </c>
      <c r="AA131" s="33">
        <f t="shared" si="40"/>
        <v>67.8</v>
      </c>
      <c r="AB131" s="33">
        <f t="shared" si="40"/>
        <v>67.8</v>
      </c>
      <c r="AC131" s="33">
        <v>0</v>
      </c>
      <c r="AD131" s="33">
        <v>0</v>
      </c>
    </row>
    <row r="132" spans="1:30" x14ac:dyDescent="0.25">
      <c r="A132" s="38" t="s">
        <v>239</v>
      </c>
      <c r="B132" s="38" t="s">
        <v>782</v>
      </c>
      <c r="C132" s="34">
        <v>107.5</v>
      </c>
      <c r="D132" s="35" t="str">
        <f t="shared" si="26"/>
        <v>Yes</v>
      </c>
      <c r="E132" s="35" t="s">
        <v>656</v>
      </c>
      <c r="F132" s="13">
        <v>4</v>
      </c>
      <c r="G132" s="13">
        <v>0</v>
      </c>
      <c r="H132" s="49">
        <f t="shared" si="27"/>
        <v>107.5</v>
      </c>
      <c r="I132" s="49">
        <f t="shared" si="28"/>
        <v>108.59645435548968</v>
      </c>
      <c r="J132" s="49">
        <f t="shared" si="29"/>
        <v>110.04906552103645</v>
      </c>
      <c r="K132" s="49">
        <f t="shared" si="30"/>
        <v>111.94607203156829</v>
      </c>
      <c r="L132" s="49">
        <f t="shared" si="31"/>
        <v>113.87577880796756</v>
      </c>
      <c r="M132" s="31">
        <f t="shared" si="32"/>
        <v>-4</v>
      </c>
      <c r="N132" s="31">
        <f t="shared" si="32"/>
        <v>-4</v>
      </c>
      <c r="O132" s="31">
        <f t="shared" si="25"/>
        <v>-4</v>
      </c>
      <c r="P132" s="31">
        <f t="shared" si="25"/>
        <v>-4</v>
      </c>
      <c r="Q132" s="31">
        <f t="shared" si="25"/>
        <v>-4</v>
      </c>
      <c r="R132" s="52">
        <f t="shared" si="33"/>
        <v>117.4</v>
      </c>
      <c r="S132" s="49">
        <f t="shared" si="34"/>
        <v>103.5</v>
      </c>
      <c r="T132" s="49">
        <f t="shared" si="35"/>
        <v>104.6</v>
      </c>
      <c r="U132" s="49">
        <f t="shared" si="36"/>
        <v>106.05</v>
      </c>
      <c r="V132" s="49">
        <f t="shared" si="37"/>
        <v>107.95</v>
      </c>
      <c r="W132" s="49">
        <f t="shared" si="38"/>
        <v>109.88</v>
      </c>
      <c r="X132" s="33"/>
      <c r="Y132" s="52">
        <v>113.4</v>
      </c>
      <c r="Z132" s="33">
        <f t="shared" si="39"/>
        <v>117.4</v>
      </c>
      <c r="AA132" s="33">
        <f t="shared" si="40"/>
        <v>117.4</v>
      </c>
      <c r="AB132" s="33">
        <f t="shared" si="40"/>
        <v>117.4</v>
      </c>
      <c r="AC132" s="33">
        <v>0</v>
      </c>
      <c r="AD132" s="33">
        <v>-5.4</v>
      </c>
    </row>
    <row r="133" spans="1:30" x14ac:dyDescent="0.25">
      <c r="A133" s="38" t="s">
        <v>241</v>
      </c>
      <c r="B133" s="38" t="s">
        <v>783</v>
      </c>
      <c r="C133" s="34">
        <v>87.2</v>
      </c>
      <c r="D133" s="35" t="str">
        <f t="shared" si="26"/>
        <v>No</v>
      </c>
      <c r="E133" s="35" t="s">
        <v>656</v>
      </c>
      <c r="F133" s="13">
        <v>0</v>
      </c>
      <c r="G133" s="13">
        <v>24.16</v>
      </c>
      <c r="H133" s="49">
        <f t="shared" si="27"/>
        <v>87.2</v>
      </c>
      <c r="I133" s="49">
        <f t="shared" si="28"/>
        <v>87.2</v>
      </c>
      <c r="J133" s="49">
        <f t="shared" si="29"/>
        <v>87.2</v>
      </c>
      <c r="K133" s="49">
        <f t="shared" si="30"/>
        <v>87.2</v>
      </c>
      <c r="L133" s="49">
        <f t="shared" si="31"/>
        <v>87.2</v>
      </c>
      <c r="M133" s="31">
        <f t="shared" si="32"/>
        <v>24.16</v>
      </c>
      <c r="N133" s="31">
        <f t="shared" si="32"/>
        <v>24.16</v>
      </c>
      <c r="O133" s="31">
        <f t="shared" ref="O133:Q136" si="41">-$F133+$G133</f>
        <v>24.16</v>
      </c>
      <c r="P133" s="31">
        <f t="shared" si="41"/>
        <v>24.16</v>
      </c>
      <c r="Q133" s="31">
        <f t="shared" si="41"/>
        <v>24.16</v>
      </c>
      <c r="R133" s="52">
        <f t="shared" si="33"/>
        <v>71.930000000000007</v>
      </c>
      <c r="S133" s="49">
        <f t="shared" si="34"/>
        <v>111.36</v>
      </c>
      <c r="T133" s="49">
        <f t="shared" si="35"/>
        <v>111.36</v>
      </c>
      <c r="U133" s="49">
        <f t="shared" si="36"/>
        <v>111.36</v>
      </c>
      <c r="V133" s="49">
        <f t="shared" si="37"/>
        <v>111.36</v>
      </c>
      <c r="W133" s="49">
        <f t="shared" si="38"/>
        <v>111.36</v>
      </c>
      <c r="X133" s="33"/>
      <c r="Y133" s="52">
        <v>96.09</v>
      </c>
      <c r="Z133" s="33">
        <f t="shared" si="39"/>
        <v>111.36</v>
      </c>
      <c r="AA133" s="33">
        <f t="shared" si="40"/>
        <v>111.36</v>
      </c>
      <c r="AB133" s="33">
        <f t="shared" si="40"/>
        <v>111.36</v>
      </c>
      <c r="AC133" s="33">
        <v>0</v>
      </c>
      <c r="AD133" s="33">
        <v>11</v>
      </c>
    </row>
    <row r="134" spans="1:30" x14ac:dyDescent="0.25">
      <c r="A134" s="38" t="s">
        <v>243</v>
      </c>
      <c r="B134" s="38" t="s">
        <v>784</v>
      </c>
      <c r="C134" s="34">
        <v>186.04</v>
      </c>
      <c r="D134" s="35" t="str">
        <f t="shared" si="26"/>
        <v>Yes</v>
      </c>
      <c r="E134" s="35" t="s">
        <v>656</v>
      </c>
      <c r="F134" s="13">
        <v>0</v>
      </c>
      <c r="G134" s="13">
        <v>0</v>
      </c>
      <c r="H134" s="49">
        <f t="shared" si="27"/>
        <v>186.04</v>
      </c>
      <c r="I134" s="49">
        <f t="shared" si="28"/>
        <v>187.93752900739813</v>
      </c>
      <c r="J134" s="49">
        <f t="shared" si="29"/>
        <v>190.45142464682439</v>
      </c>
      <c r="K134" s="49">
        <f t="shared" si="30"/>
        <v>193.73439293723689</v>
      </c>
      <c r="L134" s="49">
        <f t="shared" si="31"/>
        <v>197.07395245985384</v>
      </c>
      <c r="M134" s="31">
        <f t="shared" si="32"/>
        <v>0</v>
      </c>
      <c r="N134" s="31">
        <f t="shared" si="32"/>
        <v>0</v>
      </c>
      <c r="O134" s="31">
        <f t="shared" si="41"/>
        <v>0</v>
      </c>
      <c r="P134" s="31">
        <f t="shared" si="41"/>
        <v>0</v>
      </c>
      <c r="Q134" s="31">
        <f t="shared" si="41"/>
        <v>0</v>
      </c>
      <c r="R134" s="52">
        <f t="shared" si="33"/>
        <v>225.3</v>
      </c>
      <c r="S134" s="49">
        <f t="shared" si="34"/>
        <v>186.04</v>
      </c>
      <c r="T134" s="49">
        <f t="shared" si="35"/>
        <v>187.94</v>
      </c>
      <c r="U134" s="49">
        <f t="shared" si="36"/>
        <v>190.45</v>
      </c>
      <c r="V134" s="49">
        <f t="shared" si="37"/>
        <v>193.73</v>
      </c>
      <c r="W134" s="49">
        <f t="shared" si="38"/>
        <v>197.07</v>
      </c>
      <c r="X134" s="33"/>
      <c r="Y134" s="52">
        <v>225.3</v>
      </c>
      <c r="Z134" s="33">
        <f t="shared" si="39"/>
        <v>225.3</v>
      </c>
      <c r="AA134" s="33">
        <f t="shared" si="40"/>
        <v>225.3</v>
      </c>
      <c r="AB134" s="33">
        <f t="shared" si="40"/>
        <v>225.3</v>
      </c>
      <c r="AC134" s="33">
        <v>0</v>
      </c>
      <c r="AD134" s="33">
        <v>0</v>
      </c>
    </row>
    <row r="135" spans="1:30" x14ac:dyDescent="0.25">
      <c r="A135" s="38" t="s">
        <v>245</v>
      </c>
      <c r="B135" s="38" t="s">
        <v>785</v>
      </c>
      <c r="C135" s="34">
        <v>61.2</v>
      </c>
      <c r="D135" s="35" t="str">
        <f t="shared" si="26"/>
        <v>No</v>
      </c>
      <c r="E135" s="35" t="s">
        <v>658</v>
      </c>
      <c r="F135" s="13">
        <v>0</v>
      </c>
      <c r="G135" s="13">
        <v>0</v>
      </c>
      <c r="H135" s="49">
        <f t="shared" si="27"/>
        <v>61.2</v>
      </c>
      <c r="I135" s="49">
        <f t="shared" si="28"/>
        <v>61.2</v>
      </c>
      <c r="J135" s="49">
        <f t="shared" si="29"/>
        <v>61.2</v>
      </c>
      <c r="K135" s="49">
        <f t="shared" si="30"/>
        <v>61.2</v>
      </c>
      <c r="L135" s="49">
        <f t="shared" si="31"/>
        <v>61.2</v>
      </c>
      <c r="M135" s="31">
        <f t="shared" si="32"/>
        <v>0</v>
      </c>
      <c r="N135" s="31">
        <f t="shared" si="32"/>
        <v>0</v>
      </c>
      <c r="O135" s="31">
        <f t="shared" si="41"/>
        <v>0</v>
      </c>
      <c r="P135" s="31">
        <f t="shared" si="41"/>
        <v>0</v>
      </c>
      <c r="Q135" s="31">
        <f t="shared" si="41"/>
        <v>0</v>
      </c>
      <c r="R135" s="52">
        <f t="shared" si="33"/>
        <v>65.430000000000007</v>
      </c>
      <c r="S135" s="49">
        <f t="shared" si="34"/>
        <v>61.2</v>
      </c>
      <c r="T135" s="49">
        <f t="shared" si="35"/>
        <v>61.2</v>
      </c>
      <c r="U135" s="49">
        <f t="shared" si="36"/>
        <v>61.2</v>
      </c>
      <c r="V135" s="49">
        <f t="shared" si="37"/>
        <v>61.2</v>
      </c>
      <c r="W135" s="49">
        <f t="shared" si="38"/>
        <v>61.2</v>
      </c>
      <c r="X135" s="33"/>
      <c r="Y135" s="52">
        <v>65.430000000000007</v>
      </c>
      <c r="Z135" s="33">
        <f t="shared" si="39"/>
        <v>65.430000000000007</v>
      </c>
      <c r="AA135" s="33">
        <f t="shared" si="40"/>
        <v>65.430000000000007</v>
      </c>
      <c r="AB135" s="33">
        <f t="shared" si="40"/>
        <v>65.430000000000007</v>
      </c>
      <c r="AC135" s="33">
        <v>0</v>
      </c>
      <c r="AD135" s="33">
        <v>0</v>
      </c>
    </row>
    <row r="136" spans="1:30" x14ac:dyDescent="0.25">
      <c r="A136" s="38" t="s">
        <v>247</v>
      </c>
      <c r="B136" s="38" t="s">
        <v>786</v>
      </c>
      <c r="C136" s="34">
        <v>74.05</v>
      </c>
      <c r="D136" s="35" t="str">
        <f t="shared" si="26"/>
        <v>No</v>
      </c>
      <c r="E136" s="35" t="s">
        <v>656</v>
      </c>
      <c r="F136" s="13">
        <v>0</v>
      </c>
      <c r="G136" s="13">
        <v>0</v>
      </c>
      <c r="H136" s="49">
        <f t="shared" si="27"/>
        <v>74.05</v>
      </c>
      <c r="I136" s="49">
        <f t="shared" si="28"/>
        <v>74.05</v>
      </c>
      <c r="J136" s="49">
        <f t="shared" si="29"/>
        <v>74.05</v>
      </c>
      <c r="K136" s="49">
        <f t="shared" si="30"/>
        <v>74.05</v>
      </c>
      <c r="L136" s="49">
        <f t="shared" si="31"/>
        <v>74.05</v>
      </c>
      <c r="M136" s="31">
        <f t="shared" si="32"/>
        <v>0</v>
      </c>
      <c r="N136" s="31">
        <f t="shared" si="32"/>
        <v>0</v>
      </c>
      <c r="O136" s="31">
        <f t="shared" si="41"/>
        <v>0</v>
      </c>
      <c r="P136" s="31">
        <f t="shared" si="41"/>
        <v>0</v>
      </c>
      <c r="Q136" s="31">
        <f t="shared" si="41"/>
        <v>0</v>
      </c>
      <c r="R136" s="52">
        <f t="shared" si="33"/>
        <v>80.099999999999994</v>
      </c>
      <c r="S136" s="49">
        <f t="shared" si="34"/>
        <v>74.05</v>
      </c>
      <c r="T136" s="49">
        <f t="shared" si="35"/>
        <v>74.05</v>
      </c>
      <c r="U136" s="49">
        <f t="shared" si="36"/>
        <v>74.05</v>
      </c>
      <c r="V136" s="49">
        <f t="shared" si="37"/>
        <v>74.05</v>
      </c>
      <c r="W136" s="49">
        <f t="shared" si="38"/>
        <v>74.05</v>
      </c>
      <c r="X136" s="33"/>
      <c r="Y136" s="52">
        <v>80.099999999999994</v>
      </c>
      <c r="Z136" s="33">
        <f t="shared" si="39"/>
        <v>80.099999999999994</v>
      </c>
      <c r="AA136" s="33">
        <f t="shared" si="40"/>
        <v>80.099999999999994</v>
      </c>
      <c r="AB136" s="33">
        <f t="shared" si="40"/>
        <v>80.099999999999994</v>
      </c>
      <c r="AC136" s="33">
        <v>0</v>
      </c>
      <c r="AD136" s="33">
        <v>0</v>
      </c>
    </row>
    <row r="137" spans="1:30" x14ac:dyDescent="0.25">
      <c r="A137" s="38" t="s">
        <v>249</v>
      </c>
      <c r="B137" s="38" t="s">
        <v>787</v>
      </c>
      <c r="C137" s="34">
        <v>37.299999999999997</v>
      </c>
      <c r="D137" s="35" t="str">
        <f t="shared" ref="D137:D200" si="42">IF(C137&gt;100,"Yes","No")</f>
        <v>No</v>
      </c>
      <c r="E137" s="35" t="s">
        <v>656</v>
      </c>
      <c r="F137" s="13">
        <v>0</v>
      </c>
      <c r="G137" s="13">
        <v>12.98</v>
      </c>
      <c r="H137" s="49">
        <f t="shared" ref="H137:H200" si="43">(IF(D137="Yes",(C137*(1+SY202021Growth)),C137))</f>
        <v>37.299999999999997</v>
      </c>
      <c r="I137" s="49">
        <f t="shared" ref="I137:I200" si="44">(IF(D137="Yes",((C137*(1+SY202021Growth))*(1+SY202122Growth)),C137))</f>
        <v>37.299999999999997</v>
      </c>
      <c r="J137" s="49">
        <f t="shared" ref="J137:J200" si="45">(IF(D137="Yes",(((C137*(1+SY202021Growth))*(1+SY202122Growth))*(1+SY202223growth)),C137))</f>
        <v>37.299999999999997</v>
      </c>
      <c r="K137" s="49">
        <f t="shared" ref="K137:K200" si="46">(IF(D137="Yes",((((C137*(1+SY202021Growth))*(1+SY202122Growth))*(1+SY202223growth))*(1+SY202324growth)),C137))</f>
        <v>37.299999999999997</v>
      </c>
      <c r="L137" s="49">
        <f t="shared" ref="L137:L200" si="47">(IF($D137="Yes",((((($C137*(1+SY202021Growth))*(1+SY202122Growth))*(1+SY202223growth))*(1+SY202324growth))*(1+SY202425Growth)),$C137))</f>
        <v>37.299999999999997</v>
      </c>
      <c r="M137" s="31">
        <f t="shared" si="32"/>
        <v>12.98</v>
      </c>
      <c r="N137" s="31">
        <f t="shared" ref="M137:Q200" si="48">-$F137+$G137</f>
        <v>12.98</v>
      </c>
      <c r="O137" s="31">
        <f t="shared" si="48"/>
        <v>12.98</v>
      </c>
      <c r="P137" s="31">
        <f t="shared" si="48"/>
        <v>12.98</v>
      </c>
      <c r="Q137" s="31">
        <f t="shared" si="48"/>
        <v>12.98</v>
      </c>
      <c r="R137" s="52">
        <f t="shared" si="33"/>
        <v>34.540000000000006</v>
      </c>
      <c r="S137" s="49">
        <f t="shared" si="34"/>
        <v>50.28</v>
      </c>
      <c r="T137" s="49">
        <f t="shared" si="35"/>
        <v>50.28</v>
      </c>
      <c r="U137" s="49">
        <f t="shared" si="36"/>
        <v>50.28</v>
      </c>
      <c r="V137" s="49">
        <f t="shared" si="37"/>
        <v>50.28</v>
      </c>
      <c r="W137" s="49">
        <f t="shared" si="38"/>
        <v>50.28</v>
      </c>
      <c r="X137" s="33"/>
      <c r="Y137" s="52">
        <v>47.52</v>
      </c>
      <c r="Z137" s="33">
        <f t="shared" si="39"/>
        <v>50.28</v>
      </c>
      <c r="AA137" s="33">
        <f t="shared" si="40"/>
        <v>50.28</v>
      </c>
      <c r="AB137" s="33">
        <f t="shared" si="40"/>
        <v>50.28</v>
      </c>
      <c r="AC137" s="33">
        <v>0</v>
      </c>
      <c r="AD137" s="33">
        <v>15.57</v>
      </c>
    </row>
    <row r="138" spans="1:30" x14ac:dyDescent="0.25">
      <c r="A138" s="38" t="s">
        <v>251</v>
      </c>
      <c r="B138" s="38" t="s">
        <v>788</v>
      </c>
      <c r="C138" s="34">
        <v>2189.13</v>
      </c>
      <c r="D138" s="35" t="str">
        <f t="shared" si="42"/>
        <v>Yes</v>
      </c>
      <c r="E138" s="35" t="s">
        <v>656</v>
      </c>
      <c r="F138" s="13">
        <v>33.14</v>
      </c>
      <c r="G138" s="13">
        <v>0</v>
      </c>
      <c r="H138" s="49">
        <f t="shared" si="43"/>
        <v>2189.13</v>
      </c>
      <c r="I138" s="49">
        <f t="shared" si="44"/>
        <v>2211.4581964951922</v>
      </c>
      <c r="J138" s="49">
        <f t="shared" si="45"/>
        <v>2241.0391702703869</v>
      </c>
      <c r="K138" s="49">
        <f t="shared" si="46"/>
        <v>2279.6698108508572</v>
      </c>
      <c r="L138" s="49">
        <f t="shared" si="47"/>
        <v>2318.966359645452</v>
      </c>
      <c r="M138" s="31">
        <f t="shared" si="48"/>
        <v>-33.14</v>
      </c>
      <c r="N138" s="31">
        <f t="shared" si="48"/>
        <v>-33.14</v>
      </c>
      <c r="O138" s="31">
        <f t="shared" si="48"/>
        <v>-33.14</v>
      </c>
      <c r="P138" s="31">
        <f t="shared" ref="P138:Q200" si="49">-$F138+$G138</f>
        <v>-33.14</v>
      </c>
      <c r="Q138" s="31">
        <f t="shared" si="49"/>
        <v>-33.14</v>
      </c>
      <c r="R138" s="52">
        <f t="shared" ref="R138:R200" si="50">Y138-M138</f>
        <v>917.53</v>
      </c>
      <c r="S138" s="49">
        <f t="shared" ref="S138:S201" si="51">ROUND(SUM(H138,M138),2)</f>
        <v>2155.9899999999998</v>
      </c>
      <c r="T138" s="49">
        <f t="shared" ref="T138:T201" si="52">ROUND(SUM(I138,N138),2)</f>
        <v>2178.3200000000002</v>
      </c>
      <c r="U138" s="49">
        <f t="shared" ref="U138:U201" si="53">ROUND(SUM(J138,O138),2)</f>
        <v>2207.9</v>
      </c>
      <c r="V138" s="49">
        <f t="shared" ref="V138:V201" si="54">ROUND(SUM(K138,P138),2)</f>
        <v>2246.5300000000002</v>
      </c>
      <c r="W138" s="49">
        <f t="shared" ref="W138:W201" si="55">ROUND(SUM(L138,Q138),2)</f>
        <v>2285.83</v>
      </c>
      <c r="X138" s="33"/>
      <c r="Y138" s="52">
        <v>884.39</v>
      </c>
      <c r="Z138" s="33">
        <f t="shared" ref="Z138:Z201" si="56">MAX(S138,$R138)</f>
        <v>2155.9899999999998</v>
      </c>
      <c r="AA138" s="33">
        <f t="shared" ref="AA138:AB201" si="57">MAX(T138,$R138)</f>
        <v>2178.3200000000002</v>
      </c>
      <c r="AB138" s="33">
        <f t="shared" si="57"/>
        <v>2207.9</v>
      </c>
      <c r="AC138" s="33">
        <v>0</v>
      </c>
      <c r="AD138" s="33">
        <v>-21.17</v>
      </c>
    </row>
    <row r="139" spans="1:30" x14ac:dyDescent="0.25">
      <c r="A139" s="38" t="s">
        <v>253</v>
      </c>
      <c r="B139" s="38" t="s">
        <v>789</v>
      </c>
      <c r="C139" s="34">
        <v>1125.5999999999999</v>
      </c>
      <c r="D139" s="35" t="str">
        <f t="shared" si="42"/>
        <v>Yes</v>
      </c>
      <c r="E139" s="35" t="s">
        <v>656</v>
      </c>
      <c r="F139" s="13">
        <v>0</v>
      </c>
      <c r="G139" s="13">
        <v>2.76</v>
      </c>
      <c r="H139" s="49">
        <f t="shared" si="43"/>
        <v>1125.5999999999999</v>
      </c>
      <c r="I139" s="49">
        <f t="shared" si="44"/>
        <v>1137.0806420701319</v>
      </c>
      <c r="J139" s="49">
        <f t="shared" si="45"/>
        <v>1152.290494423057</v>
      </c>
      <c r="K139" s="49">
        <f t="shared" si="46"/>
        <v>1172.1534760812397</v>
      </c>
      <c r="L139" s="49">
        <f t="shared" si="47"/>
        <v>1192.3588523371934</v>
      </c>
      <c r="M139" s="31">
        <f t="shared" si="48"/>
        <v>2.76</v>
      </c>
      <c r="N139" s="31">
        <f t="shared" si="48"/>
        <v>2.76</v>
      </c>
      <c r="O139" s="31">
        <f t="shared" si="48"/>
        <v>2.76</v>
      </c>
      <c r="P139" s="31">
        <f t="shared" si="49"/>
        <v>2.76</v>
      </c>
      <c r="Q139" s="31">
        <f t="shared" si="49"/>
        <v>2.76</v>
      </c>
      <c r="R139" s="52">
        <f t="shared" si="50"/>
        <v>1250.73</v>
      </c>
      <c r="S139" s="49">
        <f t="shared" si="51"/>
        <v>1128.3599999999999</v>
      </c>
      <c r="T139" s="49">
        <f t="shared" si="52"/>
        <v>1139.8399999999999</v>
      </c>
      <c r="U139" s="49">
        <f t="shared" si="53"/>
        <v>1155.05</v>
      </c>
      <c r="V139" s="49">
        <f t="shared" si="54"/>
        <v>1174.9100000000001</v>
      </c>
      <c r="W139" s="49">
        <f t="shared" si="55"/>
        <v>1195.1199999999999</v>
      </c>
      <c r="X139" s="33"/>
      <c r="Y139" s="52">
        <v>1253.49</v>
      </c>
      <c r="Z139" s="33">
        <f t="shared" si="56"/>
        <v>1250.73</v>
      </c>
      <c r="AA139" s="33">
        <f t="shared" si="57"/>
        <v>1250.73</v>
      </c>
      <c r="AB139" s="33">
        <f t="shared" si="57"/>
        <v>1250.73</v>
      </c>
      <c r="AC139" s="33">
        <v>0</v>
      </c>
      <c r="AD139" s="33">
        <v>3</v>
      </c>
    </row>
    <row r="140" spans="1:30" x14ac:dyDescent="0.25">
      <c r="A140" s="38" t="s">
        <v>255</v>
      </c>
      <c r="B140" s="38" t="s">
        <v>790</v>
      </c>
      <c r="C140" s="34">
        <v>208.71</v>
      </c>
      <c r="D140" s="35" t="str">
        <f t="shared" si="42"/>
        <v>Yes</v>
      </c>
      <c r="E140" s="35" t="s">
        <v>658</v>
      </c>
      <c r="F140" s="13">
        <v>0</v>
      </c>
      <c r="G140" s="13">
        <v>0</v>
      </c>
      <c r="H140" s="49">
        <f t="shared" si="43"/>
        <v>208.71</v>
      </c>
      <c r="I140" s="49">
        <f t="shared" si="44"/>
        <v>210.83875338171399</v>
      </c>
      <c r="J140" s="49">
        <f t="shared" si="45"/>
        <v>213.65898106879555</v>
      </c>
      <c r="K140" s="49">
        <f t="shared" si="46"/>
        <v>217.3419971507779</v>
      </c>
      <c r="L140" s="49">
        <f t="shared" si="47"/>
        <v>221.08850041870622</v>
      </c>
      <c r="M140" s="31">
        <f t="shared" si="48"/>
        <v>0</v>
      </c>
      <c r="N140" s="31">
        <f t="shared" si="48"/>
        <v>0</v>
      </c>
      <c r="O140" s="31">
        <f t="shared" si="48"/>
        <v>0</v>
      </c>
      <c r="P140" s="31">
        <f t="shared" si="49"/>
        <v>0</v>
      </c>
      <c r="Q140" s="31">
        <f t="shared" si="49"/>
        <v>0</v>
      </c>
      <c r="R140" s="52">
        <f t="shared" si="50"/>
        <v>242.8</v>
      </c>
      <c r="S140" s="49">
        <f t="shared" si="51"/>
        <v>208.71</v>
      </c>
      <c r="T140" s="49">
        <f t="shared" si="52"/>
        <v>210.84</v>
      </c>
      <c r="U140" s="49">
        <f t="shared" si="53"/>
        <v>213.66</v>
      </c>
      <c r="V140" s="49">
        <f t="shared" si="54"/>
        <v>217.34</v>
      </c>
      <c r="W140" s="49">
        <f t="shared" si="55"/>
        <v>221.09</v>
      </c>
      <c r="X140" s="33"/>
      <c r="Y140" s="52">
        <v>242.8</v>
      </c>
      <c r="Z140" s="33">
        <f t="shared" si="56"/>
        <v>242.8</v>
      </c>
      <c r="AA140" s="33">
        <f t="shared" si="57"/>
        <v>242.8</v>
      </c>
      <c r="AB140" s="33">
        <f t="shared" si="57"/>
        <v>242.8</v>
      </c>
      <c r="AC140" s="33">
        <v>0</v>
      </c>
      <c r="AD140" s="33">
        <v>0</v>
      </c>
    </row>
    <row r="141" spans="1:30" x14ac:dyDescent="0.25">
      <c r="A141" s="38" t="s">
        <v>257</v>
      </c>
      <c r="B141" s="38" t="s">
        <v>791</v>
      </c>
      <c r="C141" s="34">
        <v>768.34</v>
      </c>
      <c r="D141" s="35" t="str">
        <f t="shared" si="42"/>
        <v>Yes</v>
      </c>
      <c r="E141" s="35" t="s">
        <v>656</v>
      </c>
      <c r="F141" s="13">
        <v>26.21</v>
      </c>
      <c r="G141" s="13">
        <v>0</v>
      </c>
      <c r="H141" s="49">
        <f t="shared" si="43"/>
        <v>768.34</v>
      </c>
      <c r="I141" s="49">
        <f t="shared" si="44"/>
        <v>776.17674176276228</v>
      </c>
      <c r="J141" s="49">
        <f t="shared" si="45"/>
        <v>786.55906048775023</v>
      </c>
      <c r="K141" s="49">
        <f t="shared" si="46"/>
        <v>800.11762776497847</v>
      </c>
      <c r="L141" s="49">
        <f t="shared" si="47"/>
        <v>813.9099152494307</v>
      </c>
      <c r="M141" s="31">
        <f t="shared" si="48"/>
        <v>-26.21</v>
      </c>
      <c r="N141" s="31">
        <f t="shared" si="48"/>
        <v>-26.21</v>
      </c>
      <c r="O141" s="31">
        <f t="shared" si="48"/>
        <v>-26.21</v>
      </c>
      <c r="P141" s="31">
        <f t="shared" si="49"/>
        <v>-26.21</v>
      </c>
      <c r="Q141" s="31">
        <f t="shared" si="49"/>
        <v>-26.21</v>
      </c>
      <c r="R141" s="52">
        <f t="shared" si="50"/>
        <v>808.89</v>
      </c>
      <c r="S141" s="49">
        <f t="shared" si="51"/>
        <v>742.13</v>
      </c>
      <c r="T141" s="49">
        <f t="shared" si="52"/>
        <v>749.97</v>
      </c>
      <c r="U141" s="49">
        <f t="shared" si="53"/>
        <v>760.35</v>
      </c>
      <c r="V141" s="49">
        <f t="shared" si="54"/>
        <v>773.91</v>
      </c>
      <c r="W141" s="49">
        <f t="shared" si="55"/>
        <v>787.7</v>
      </c>
      <c r="X141" s="33"/>
      <c r="Y141" s="52">
        <v>782.68</v>
      </c>
      <c r="Z141" s="33">
        <f t="shared" si="56"/>
        <v>808.89</v>
      </c>
      <c r="AA141" s="33">
        <f t="shared" si="57"/>
        <v>808.89</v>
      </c>
      <c r="AB141" s="33">
        <f t="shared" si="57"/>
        <v>808.89</v>
      </c>
      <c r="AC141" s="33">
        <v>0</v>
      </c>
      <c r="AD141" s="33">
        <v>-42.3</v>
      </c>
    </row>
    <row r="142" spans="1:30" x14ac:dyDescent="0.25">
      <c r="A142" s="38" t="s">
        <v>259</v>
      </c>
      <c r="B142" s="38" t="s">
        <v>792</v>
      </c>
      <c r="C142" s="34">
        <v>51.3</v>
      </c>
      <c r="D142" s="35" t="str">
        <f t="shared" si="42"/>
        <v>No</v>
      </c>
      <c r="E142" s="35" t="s">
        <v>656</v>
      </c>
      <c r="F142" s="13">
        <v>0</v>
      </c>
      <c r="G142" s="13">
        <v>44.910000000000004</v>
      </c>
      <c r="H142" s="49">
        <f t="shared" si="43"/>
        <v>51.3</v>
      </c>
      <c r="I142" s="49">
        <f t="shared" si="44"/>
        <v>51.3</v>
      </c>
      <c r="J142" s="49">
        <f t="shared" si="45"/>
        <v>51.3</v>
      </c>
      <c r="K142" s="49">
        <f t="shared" si="46"/>
        <v>51.3</v>
      </c>
      <c r="L142" s="49">
        <f t="shared" si="47"/>
        <v>51.3</v>
      </c>
      <c r="M142" s="31">
        <f t="shared" si="48"/>
        <v>44.910000000000004</v>
      </c>
      <c r="N142" s="31">
        <f t="shared" si="48"/>
        <v>44.910000000000004</v>
      </c>
      <c r="O142" s="31">
        <f t="shared" si="48"/>
        <v>44.910000000000004</v>
      </c>
      <c r="P142" s="31">
        <f t="shared" si="49"/>
        <v>44.910000000000004</v>
      </c>
      <c r="Q142" s="31">
        <f t="shared" si="49"/>
        <v>44.910000000000004</v>
      </c>
      <c r="R142" s="52">
        <f t="shared" si="50"/>
        <v>75.38</v>
      </c>
      <c r="S142" s="49">
        <f t="shared" si="51"/>
        <v>96.21</v>
      </c>
      <c r="T142" s="49">
        <f t="shared" si="52"/>
        <v>96.21</v>
      </c>
      <c r="U142" s="49">
        <f t="shared" si="53"/>
        <v>96.21</v>
      </c>
      <c r="V142" s="49">
        <f t="shared" si="54"/>
        <v>96.21</v>
      </c>
      <c r="W142" s="49">
        <f t="shared" si="55"/>
        <v>96.21</v>
      </c>
      <c r="X142" s="33"/>
      <c r="Y142" s="52">
        <v>120.29</v>
      </c>
      <c r="Z142" s="33">
        <f t="shared" si="56"/>
        <v>96.21</v>
      </c>
      <c r="AA142" s="33">
        <f t="shared" si="57"/>
        <v>96.21</v>
      </c>
      <c r="AB142" s="33">
        <f t="shared" si="57"/>
        <v>96.21</v>
      </c>
      <c r="AC142" s="33">
        <v>0</v>
      </c>
      <c r="AD142" s="33">
        <v>69.83</v>
      </c>
    </row>
    <row r="143" spans="1:30" x14ac:dyDescent="0.25">
      <c r="A143" s="38" t="s">
        <v>261</v>
      </c>
      <c r="B143" s="38" t="s">
        <v>793</v>
      </c>
      <c r="C143" s="34">
        <v>553.66</v>
      </c>
      <c r="D143" s="35" t="str">
        <f t="shared" si="42"/>
        <v>Yes</v>
      </c>
      <c r="E143" s="35" t="s">
        <v>656</v>
      </c>
      <c r="F143" s="13">
        <v>0</v>
      </c>
      <c r="G143" s="13">
        <v>0</v>
      </c>
      <c r="H143" s="49">
        <f t="shared" si="43"/>
        <v>553.66</v>
      </c>
      <c r="I143" s="49">
        <f t="shared" si="44"/>
        <v>559.30709691591085</v>
      </c>
      <c r="J143" s="49">
        <f t="shared" si="45"/>
        <v>566.78851736164688</v>
      </c>
      <c r="K143" s="49">
        <f t="shared" si="46"/>
        <v>576.55871852091252</v>
      </c>
      <c r="L143" s="49">
        <f t="shared" si="47"/>
        <v>586.49733669599368</v>
      </c>
      <c r="M143" s="31">
        <f t="shared" si="48"/>
        <v>0</v>
      </c>
      <c r="N143" s="31">
        <f t="shared" si="48"/>
        <v>0</v>
      </c>
      <c r="O143" s="31">
        <f t="shared" si="48"/>
        <v>0</v>
      </c>
      <c r="P143" s="31">
        <f t="shared" si="49"/>
        <v>0</v>
      </c>
      <c r="Q143" s="31">
        <f t="shared" si="49"/>
        <v>0</v>
      </c>
      <c r="R143" s="52">
        <f t="shared" si="50"/>
        <v>561.32000000000005</v>
      </c>
      <c r="S143" s="49">
        <f t="shared" si="51"/>
        <v>553.66</v>
      </c>
      <c r="T143" s="49">
        <f t="shared" si="52"/>
        <v>559.30999999999995</v>
      </c>
      <c r="U143" s="49">
        <f t="shared" si="53"/>
        <v>566.79</v>
      </c>
      <c r="V143" s="49">
        <f t="shared" si="54"/>
        <v>576.55999999999995</v>
      </c>
      <c r="W143" s="49">
        <f t="shared" si="55"/>
        <v>586.5</v>
      </c>
      <c r="X143" s="33"/>
      <c r="Y143" s="52">
        <v>561.32000000000005</v>
      </c>
      <c r="Z143" s="33">
        <f t="shared" si="56"/>
        <v>561.32000000000005</v>
      </c>
      <c r="AA143" s="33">
        <f t="shared" si="57"/>
        <v>561.32000000000005</v>
      </c>
      <c r="AB143" s="33">
        <f t="shared" si="57"/>
        <v>566.79</v>
      </c>
      <c r="AC143" s="33">
        <v>0</v>
      </c>
      <c r="AD143" s="33">
        <v>0</v>
      </c>
    </row>
    <row r="144" spans="1:30" x14ac:dyDescent="0.25">
      <c r="A144" s="38" t="s">
        <v>263</v>
      </c>
      <c r="B144" s="38" t="s">
        <v>794</v>
      </c>
      <c r="C144" s="34">
        <v>316.18</v>
      </c>
      <c r="D144" s="35" t="str">
        <f t="shared" si="42"/>
        <v>Yes</v>
      </c>
      <c r="E144" s="35" t="s">
        <v>656</v>
      </c>
      <c r="F144" s="13">
        <v>0</v>
      </c>
      <c r="G144" s="13">
        <v>0</v>
      </c>
      <c r="H144" s="49">
        <f t="shared" si="43"/>
        <v>316.18</v>
      </c>
      <c r="I144" s="49">
        <f t="shared" si="44"/>
        <v>319.40490174994164</v>
      </c>
      <c r="J144" s="49">
        <f t="shared" si="45"/>
        <v>323.67733522270981</v>
      </c>
      <c r="K144" s="49">
        <f t="shared" si="46"/>
        <v>329.25682841805826</v>
      </c>
      <c r="L144" s="49">
        <f t="shared" si="47"/>
        <v>334.93249993956454</v>
      </c>
      <c r="M144" s="31">
        <f t="shared" si="48"/>
        <v>0</v>
      </c>
      <c r="N144" s="31">
        <f t="shared" si="48"/>
        <v>0</v>
      </c>
      <c r="O144" s="31">
        <f t="shared" si="48"/>
        <v>0</v>
      </c>
      <c r="P144" s="31">
        <f t="shared" si="49"/>
        <v>0</v>
      </c>
      <c r="Q144" s="31">
        <f t="shared" si="49"/>
        <v>0</v>
      </c>
      <c r="R144" s="52">
        <f t="shared" si="50"/>
        <v>342.65</v>
      </c>
      <c r="S144" s="49">
        <f t="shared" si="51"/>
        <v>316.18</v>
      </c>
      <c r="T144" s="49">
        <f t="shared" si="52"/>
        <v>319.39999999999998</v>
      </c>
      <c r="U144" s="49">
        <f t="shared" si="53"/>
        <v>323.68</v>
      </c>
      <c r="V144" s="49">
        <f t="shared" si="54"/>
        <v>329.26</v>
      </c>
      <c r="W144" s="49">
        <f t="shared" si="55"/>
        <v>334.93</v>
      </c>
      <c r="X144" s="33"/>
      <c r="Y144" s="52">
        <v>342.65</v>
      </c>
      <c r="Z144" s="33">
        <f t="shared" si="56"/>
        <v>342.65</v>
      </c>
      <c r="AA144" s="33">
        <f t="shared" si="57"/>
        <v>342.65</v>
      </c>
      <c r="AB144" s="33">
        <f t="shared" si="57"/>
        <v>342.65</v>
      </c>
      <c r="AC144" s="33">
        <v>0</v>
      </c>
      <c r="AD144" s="33">
        <v>0</v>
      </c>
    </row>
    <row r="145" spans="1:30" x14ac:dyDescent="0.25">
      <c r="A145" s="38" t="s">
        <v>265</v>
      </c>
      <c r="B145" s="38" t="s">
        <v>795</v>
      </c>
      <c r="C145" s="34">
        <v>593.72</v>
      </c>
      <c r="D145" s="35" t="str">
        <f t="shared" si="42"/>
        <v>Yes</v>
      </c>
      <c r="E145" s="35" t="s">
        <v>658</v>
      </c>
      <c r="F145" s="13">
        <v>10</v>
      </c>
      <c r="G145" s="13">
        <v>0</v>
      </c>
      <c r="H145" s="49">
        <f t="shared" si="43"/>
        <v>593.72</v>
      </c>
      <c r="I145" s="49">
        <f t="shared" si="44"/>
        <v>599.77569190643101</v>
      </c>
      <c r="J145" s="49">
        <f t="shared" si="45"/>
        <v>607.79842959209088</v>
      </c>
      <c r="K145" s="49">
        <f t="shared" si="46"/>
        <v>618.27555243332779</v>
      </c>
      <c r="L145" s="49">
        <f t="shared" si="47"/>
        <v>628.93327808247921</v>
      </c>
      <c r="M145" s="31">
        <f t="shared" si="48"/>
        <v>-10</v>
      </c>
      <c r="N145" s="31">
        <f t="shared" si="48"/>
        <v>-10</v>
      </c>
      <c r="O145" s="31">
        <f t="shared" si="48"/>
        <v>-10</v>
      </c>
      <c r="P145" s="31">
        <f t="shared" si="49"/>
        <v>-10</v>
      </c>
      <c r="Q145" s="31">
        <f t="shared" si="49"/>
        <v>-10</v>
      </c>
      <c r="R145" s="52">
        <f t="shared" si="50"/>
        <v>636.29</v>
      </c>
      <c r="S145" s="49">
        <f t="shared" si="51"/>
        <v>583.72</v>
      </c>
      <c r="T145" s="49">
        <f t="shared" si="52"/>
        <v>589.78</v>
      </c>
      <c r="U145" s="49">
        <f t="shared" si="53"/>
        <v>597.79999999999995</v>
      </c>
      <c r="V145" s="49">
        <f t="shared" si="54"/>
        <v>608.28</v>
      </c>
      <c r="W145" s="49">
        <f t="shared" si="55"/>
        <v>618.92999999999995</v>
      </c>
      <c r="X145" s="33"/>
      <c r="Y145" s="52">
        <v>626.29</v>
      </c>
      <c r="Z145" s="33">
        <f t="shared" si="56"/>
        <v>636.29</v>
      </c>
      <c r="AA145" s="33">
        <f t="shared" si="57"/>
        <v>636.29</v>
      </c>
      <c r="AB145" s="33">
        <f t="shared" si="57"/>
        <v>636.29</v>
      </c>
      <c r="AC145" s="33">
        <v>0</v>
      </c>
      <c r="AD145" s="33">
        <v>-14.4</v>
      </c>
    </row>
    <row r="146" spans="1:30" x14ac:dyDescent="0.25">
      <c r="A146" s="38" t="s">
        <v>267</v>
      </c>
      <c r="B146" s="38" t="s">
        <v>796</v>
      </c>
      <c r="C146" s="34">
        <v>692.3</v>
      </c>
      <c r="D146" s="35" t="str">
        <f t="shared" si="42"/>
        <v>Yes</v>
      </c>
      <c r="E146" s="35" t="s">
        <v>656</v>
      </c>
      <c r="F146" s="13">
        <v>8.8000000000000007</v>
      </c>
      <c r="G146" s="13">
        <v>0</v>
      </c>
      <c r="H146" s="49">
        <f t="shared" si="43"/>
        <v>692.3</v>
      </c>
      <c r="I146" s="49">
        <f t="shared" si="44"/>
        <v>699.36116604935353</v>
      </c>
      <c r="J146" s="49">
        <f t="shared" si="45"/>
        <v>708.71598195547472</v>
      </c>
      <c r="K146" s="49">
        <f t="shared" si="46"/>
        <v>720.93270388329984</v>
      </c>
      <c r="L146" s="49">
        <f t="shared" si="47"/>
        <v>733.36001552331118</v>
      </c>
      <c r="M146" s="31">
        <f t="shared" si="48"/>
        <v>-8.8000000000000007</v>
      </c>
      <c r="N146" s="31">
        <f t="shared" si="48"/>
        <v>-8.8000000000000007</v>
      </c>
      <c r="O146" s="31">
        <f t="shared" si="48"/>
        <v>-8.8000000000000007</v>
      </c>
      <c r="P146" s="31">
        <f t="shared" si="49"/>
        <v>-8.8000000000000007</v>
      </c>
      <c r="Q146" s="31">
        <f t="shared" si="49"/>
        <v>-8.8000000000000007</v>
      </c>
      <c r="R146" s="52">
        <f t="shared" si="50"/>
        <v>667.77</v>
      </c>
      <c r="S146" s="49">
        <f t="shared" si="51"/>
        <v>683.5</v>
      </c>
      <c r="T146" s="49">
        <f t="shared" si="52"/>
        <v>690.56</v>
      </c>
      <c r="U146" s="49">
        <f t="shared" si="53"/>
        <v>699.92</v>
      </c>
      <c r="V146" s="49">
        <f t="shared" si="54"/>
        <v>712.13</v>
      </c>
      <c r="W146" s="49">
        <f t="shared" si="55"/>
        <v>724.56</v>
      </c>
      <c r="X146" s="33"/>
      <c r="Y146" s="52">
        <v>658.97</v>
      </c>
      <c r="Z146" s="33">
        <f t="shared" si="56"/>
        <v>683.5</v>
      </c>
      <c r="AA146" s="33">
        <f t="shared" si="57"/>
        <v>690.56</v>
      </c>
      <c r="AB146" s="33">
        <f t="shared" si="57"/>
        <v>699.92</v>
      </c>
      <c r="AC146" s="33">
        <v>0</v>
      </c>
      <c r="AD146" s="33">
        <v>-19.02</v>
      </c>
    </row>
    <row r="147" spans="1:30" x14ac:dyDescent="0.25">
      <c r="A147" s="38" t="s">
        <v>269</v>
      </c>
      <c r="B147" s="38" t="s">
        <v>797</v>
      </c>
      <c r="C147" s="34">
        <v>85</v>
      </c>
      <c r="D147" s="35" t="str">
        <f t="shared" si="42"/>
        <v>No</v>
      </c>
      <c r="E147" s="35" t="s">
        <v>656</v>
      </c>
      <c r="F147" s="13">
        <v>0</v>
      </c>
      <c r="G147" s="13">
        <v>33.9</v>
      </c>
      <c r="H147" s="49">
        <f t="shared" si="43"/>
        <v>85</v>
      </c>
      <c r="I147" s="49">
        <f t="shared" si="44"/>
        <v>85</v>
      </c>
      <c r="J147" s="49">
        <f t="shared" si="45"/>
        <v>85</v>
      </c>
      <c r="K147" s="49">
        <f t="shared" si="46"/>
        <v>85</v>
      </c>
      <c r="L147" s="49">
        <f t="shared" si="47"/>
        <v>85</v>
      </c>
      <c r="M147" s="31">
        <f t="shared" si="48"/>
        <v>33.9</v>
      </c>
      <c r="N147" s="31">
        <f t="shared" si="48"/>
        <v>33.9</v>
      </c>
      <c r="O147" s="31">
        <f t="shared" si="48"/>
        <v>33.9</v>
      </c>
      <c r="P147" s="31">
        <f t="shared" si="49"/>
        <v>33.9</v>
      </c>
      <c r="Q147" s="31">
        <f t="shared" si="49"/>
        <v>33.9</v>
      </c>
      <c r="R147" s="52">
        <f t="shared" si="50"/>
        <v>95.6</v>
      </c>
      <c r="S147" s="49">
        <f t="shared" si="51"/>
        <v>118.9</v>
      </c>
      <c r="T147" s="49">
        <f t="shared" si="52"/>
        <v>118.9</v>
      </c>
      <c r="U147" s="49">
        <f t="shared" si="53"/>
        <v>118.9</v>
      </c>
      <c r="V147" s="49">
        <f t="shared" si="54"/>
        <v>118.9</v>
      </c>
      <c r="W147" s="49">
        <f t="shared" si="55"/>
        <v>118.9</v>
      </c>
      <c r="X147" s="33"/>
      <c r="Y147" s="52">
        <v>129.5</v>
      </c>
      <c r="Z147" s="33">
        <f t="shared" si="56"/>
        <v>118.9</v>
      </c>
      <c r="AA147" s="33">
        <f t="shared" si="57"/>
        <v>118.9</v>
      </c>
      <c r="AB147" s="33">
        <f t="shared" si="57"/>
        <v>118.9</v>
      </c>
      <c r="AC147" s="33">
        <v>0</v>
      </c>
      <c r="AD147" s="33">
        <v>37.75</v>
      </c>
    </row>
    <row r="148" spans="1:30" x14ac:dyDescent="0.25">
      <c r="A148" s="38" t="s">
        <v>271</v>
      </c>
      <c r="B148" s="38" t="s">
        <v>798</v>
      </c>
      <c r="C148" s="34">
        <v>781.22</v>
      </c>
      <c r="D148" s="35" t="str">
        <f t="shared" si="42"/>
        <v>Yes</v>
      </c>
      <c r="E148" s="35" t="s">
        <v>656</v>
      </c>
      <c r="F148" s="13">
        <v>0</v>
      </c>
      <c r="G148" s="13">
        <v>0</v>
      </c>
      <c r="H148" s="49">
        <f t="shared" si="43"/>
        <v>781.22</v>
      </c>
      <c r="I148" s="49">
        <f t="shared" si="44"/>
        <v>789.18811229391304</v>
      </c>
      <c r="J148" s="49">
        <f t="shared" si="45"/>
        <v>799.74447410552659</v>
      </c>
      <c r="K148" s="49">
        <f t="shared" si="46"/>
        <v>813.5303292325749</v>
      </c>
      <c r="L148" s="49">
        <f t="shared" si="47"/>
        <v>827.55382251498088</v>
      </c>
      <c r="M148" s="31">
        <f t="shared" si="48"/>
        <v>0</v>
      </c>
      <c r="N148" s="31">
        <f t="shared" si="48"/>
        <v>0</v>
      </c>
      <c r="O148" s="31">
        <f t="shared" si="48"/>
        <v>0</v>
      </c>
      <c r="P148" s="31">
        <f t="shared" si="49"/>
        <v>0</v>
      </c>
      <c r="Q148" s="31">
        <f t="shared" si="49"/>
        <v>0</v>
      </c>
      <c r="R148" s="52">
        <f t="shared" si="50"/>
        <v>825.67</v>
      </c>
      <c r="S148" s="49">
        <f t="shared" si="51"/>
        <v>781.22</v>
      </c>
      <c r="T148" s="49">
        <f t="shared" si="52"/>
        <v>789.19</v>
      </c>
      <c r="U148" s="49">
        <f t="shared" si="53"/>
        <v>799.74</v>
      </c>
      <c r="V148" s="49">
        <f t="shared" si="54"/>
        <v>813.53</v>
      </c>
      <c r="W148" s="49">
        <f t="shared" si="55"/>
        <v>827.55</v>
      </c>
      <c r="X148" s="33"/>
      <c r="Y148" s="52">
        <v>825.67</v>
      </c>
      <c r="Z148" s="33">
        <f t="shared" si="56"/>
        <v>825.67</v>
      </c>
      <c r="AA148" s="33">
        <f t="shared" si="57"/>
        <v>825.67</v>
      </c>
      <c r="AB148" s="33">
        <f t="shared" si="57"/>
        <v>825.67</v>
      </c>
      <c r="AC148" s="33">
        <v>0</v>
      </c>
      <c r="AD148" s="33">
        <v>0</v>
      </c>
    </row>
    <row r="149" spans="1:30" x14ac:dyDescent="0.25">
      <c r="A149" s="38" t="s">
        <v>273</v>
      </c>
      <c r="B149" s="38" t="s">
        <v>799</v>
      </c>
      <c r="C149" s="34">
        <v>818.55</v>
      </c>
      <c r="D149" s="35" t="str">
        <f t="shared" si="42"/>
        <v>Yes</v>
      </c>
      <c r="E149" s="35" t="s">
        <v>656</v>
      </c>
      <c r="F149" s="13">
        <v>0</v>
      </c>
      <c r="G149" s="13">
        <v>0</v>
      </c>
      <c r="H149" s="49">
        <f t="shared" si="43"/>
        <v>818.55</v>
      </c>
      <c r="I149" s="49">
        <f t="shared" si="44"/>
        <v>826.89886244359138</v>
      </c>
      <c r="J149" s="49">
        <f t="shared" si="45"/>
        <v>837.95965192785479</v>
      </c>
      <c r="K149" s="49">
        <f t="shared" si="46"/>
        <v>852.40425359479286</v>
      </c>
      <c r="L149" s="49">
        <f t="shared" si="47"/>
        <v>867.09784877452887</v>
      </c>
      <c r="M149" s="31">
        <f t="shared" si="48"/>
        <v>0</v>
      </c>
      <c r="N149" s="31">
        <f t="shared" si="48"/>
        <v>0</v>
      </c>
      <c r="O149" s="31">
        <f t="shared" si="48"/>
        <v>0</v>
      </c>
      <c r="P149" s="31">
        <f t="shared" si="49"/>
        <v>0</v>
      </c>
      <c r="Q149" s="31">
        <f t="shared" si="49"/>
        <v>0</v>
      </c>
      <c r="R149" s="52">
        <f t="shared" si="50"/>
        <v>823.39</v>
      </c>
      <c r="S149" s="49">
        <f t="shared" si="51"/>
        <v>818.55</v>
      </c>
      <c r="T149" s="49">
        <f t="shared" si="52"/>
        <v>826.9</v>
      </c>
      <c r="U149" s="49">
        <f t="shared" si="53"/>
        <v>837.96</v>
      </c>
      <c r="V149" s="49">
        <f t="shared" si="54"/>
        <v>852.4</v>
      </c>
      <c r="W149" s="49">
        <f t="shared" si="55"/>
        <v>867.1</v>
      </c>
      <c r="X149" s="33"/>
      <c r="Y149" s="52">
        <v>823.39</v>
      </c>
      <c r="Z149" s="33">
        <f t="shared" si="56"/>
        <v>823.39</v>
      </c>
      <c r="AA149" s="33">
        <f t="shared" si="57"/>
        <v>826.9</v>
      </c>
      <c r="AB149" s="33">
        <f t="shared" si="57"/>
        <v>837.96</v>
      </c>
      <c r="AC149" s="33">
        <v>0</v>
      </c>
      <c r="AD149" s="33">
        <v>0</v>
      </c>
    </row>
    <row r="150" spans="1:30" x14ac:dyDescent="0.25">
      <c r="A150" s="38" t="s">
        <v>275</v>
      </c>
      <c r="B150" s="38" t="s">
        <v>800</v>
      </c>
      <c r="C150" s="34">
        <v>252.3</v>
      </c>
      <c r="D150" s="35" t="str">
        <f t="shared" si="42"/>
        <v>Yes</v>
      </c>
      <c r="E150" s="35" t="s">
        <v>656</v>
      </c>
      <c r="F150" s="13">
        <v>0</v>
      </c>
      <c r="G150" s="13">
        <v>0</v>
      </c>
      <c r="H150" s="49">
        <f t="shared" si="43"/>
        <v>252.3</v>
      </c>
      <c r="I150" s="49">
        <f t="shared" si="44"/>
        <v>254.87335287339579</v>
      </c>
      <c r="J150" s="49">
        <f t="shared" si="45"/>
        <v>258.28259749727908</v>
      </c>
      <c r="K150" s="49">
        <f t="shared" si="46"/>
        <v>262.73482766106684</v>
      </c>
      <c r="L150" s="49">
        <f t="shared" si="47"/>
        <v>267.26380458837417</v>
      </c>
      <c r="M150" s="31">
        <f t="shared" si="48"/>
        <v>0</v>
      </c>
      <c r="N150" s="31">
        <f t="shared" si="48"/>
        <v>0</v>
      </c>
      <c r="O150" s="31">
        <f t="shared" si="48"/>
        <v>0</v>
      </c>
      <c r="P150" s="31">
        <f t="shared" si="49"/>
        <v>0</v>
      </c>
      <c r="Q150" s="31">
        <f t="shared" si="49"/>
        <v>0</v>
      </c>
      <c r="R150" s="52">
        <f t="shared" si="50"/>
        <v>254.41</v>
      </c>
      <c r="S150" s="49">
        <f t="shared" si="51"/>
        <v>252.3</v>
      </c>
      <c r="T150" s="49">
        <f t="shared" si="52"/>
        <v>254.87</v>
      </c>
      <c r="U150" s="49">
        <f t="shared" si="53"/>
        <v>258.27999999999997</v>
      </c>
      <c r="V150" s="49">
        <f t="shared" si="54"/>
        <v>262.73</v>
      </c>
      <c r="W150" s="49">
        <f t="shared" si="55"/>
        <v>267.26</v>
      </c>
      <c r="X150" s="33"/>
      <c r="Y150" s="52">
        <v>254.41</v>
      </c>
      <c r="Z150" s="33">
        <f t="shared" si="56"/>
        <v>254.41</v>
      </c>
      <c r="AA150" s="33">
        <f t="shared" si="57"/>
        <v>254.87</v>
      </c>
      <c r="AB150" s="33">
        <f t="shared" si="57"/>
        <v>258.27999999999997</v>
      </c>
      <c r="AC150" s="33">
        <v>0</v>
      </c>
      <c r="AD150" s="33">
        <v>0</v>
      </c>
    </row>
    <row r="151" spans="1:30" x14ac:dyDescent="0.25">
      <c r="A151" s="38" t="s">
        <v>277</v>
      </c>
      <c r="B151" s="38" t="s">
        <v>801</v>
      </c>
      <c r="C151" s="34">
        <v>2899.73</v>
      </c>
      <c r="D151" s="35" t="str">
        <f t="shared" si="42"/>
        <v>Yes</v>
      </c>
      <c r="E151" s="35" t="s">
        <v>656</v>
      </c>
      <c r="F151" s="13">
        <v>29.9</v>
      </c>
      <c r="G151" s="13">
        <v>0</v>
      </c>
      <c r="H151" s="49">
        <f t="shared" si="43"/>
        <v>2899.73</v>
      </c>
      <c r="I151" s="49">
        <f t="shared" si="44"/>
        <v>2929.3060147743636</v>
      </c>
      <c r="J151" s="49">
        <f t="shared" si="45"/>
        <v>2968.4890861703725</v>
      </c>
      <c r="K151" s="49">
        <f t="shared" si="46"/>
        <v>3019.6593809497631</v>
      </c>
      <c r="L151" s="49">
        <f t="shared" si="47"/>
        <v>3071.7117403053749</v>
      </c>
      <c r="M151" s="31">
        <f t="shared" si="48"/>
        <v>-29.9</v>
      </c>
      <c r="N151" s="31">
        <f t="shared" si="48"/>
        <v>-29.9</v>
      </c>
      <c r="O151" s="31">
        <f t="shared" si="48"/>
        <v>-29.9</v>
      </c>
      <c r="P151" s="31">
        <f t="shared" si="49"/>
        <v>-29.9</v>
      </c>
      <c r="Q151" s="31">
        <f t="shared" si="49"/>
        <v>-29.9</v>
      </c>
      <c r="R151" s="52">
        <f t="shared" si="50"/>
        <v>2976.55</v>
      </c>
      <c r="S151" s="49">
        <f t="shared" si="51"/>
        <v>2869.83</v>
      </c>
      <c r="T151" s="49">
        <f t="shared" si="52"/>
        <v>2899.41</v>
      </c>
      <c r="U151" s="49">
        <f t="shared" si="53"/>
        <v>2938.59</v>
      </c>
      <c r="V151" s="49">
        <f t="shared" si="54"/>
        <v>2989.76</v>
      </c>
      <c r="W151" s="49">
        <f t="shared" si="55"/>
        <v>3041.81</v>
      </c>
      <c r="X151" s="33"/>
      <c r="Y151" s="52">
        <v>2946.65</v>
      </c>
      <c r="Z151" s="33">
        <f t="shared" si="56"/>
        <v>2976.55</v>
      </c>
      <c r="AA151" s="33">
        <f t="shared" si="57"/>
        <v>2976.55</v>
      </c>
      <c r="AB151" s="33">
        <f t="shared" si="57"/>
        <v>2976.55</v>
      </c>
      <c r="AC151" s="33">
        <v>0</v>
      </c>
      <c r="AD151" s="33">
        <v>-27.35</v>
      </c>
    </row>
    <row r="152" spans="1:30" x14ac:dyDescent="0.25">
      <c r="A152" s="38" t="s">
        <v>279</v>
      </c>
      <c r="B152" s="38" t="s">
        <v>802</v>
      </c>
      <c r="C152" s="34">
        <v>337.47</v>
      </c>
      <c r="D152" s="35" t="str">
        <f t="shared" si="42"/>
        <v>Yes</v>
      </c>
      <c r="E152" s="35" t="s">
        <v>656</v>
      </c>
      <c r="F152" s="13">
        <v>0</v>
      </c>
      <c r="G152" s="13">
        <v>0</v>
      </c>
      <c r="H152" s="49">
        <f t="shared" si="43"/>
        <v>337.47</v>
      </c>
      <c r="I152" s="49">
        <f t="shared" si="44"/>
        <v>340.91205071020562</v>
      </c>
      <c r="J152" s="49">
        <f t="shared" si="45"/>
        <v>345.47216875706209</v>
      </c>
      <c r="K152" s="49">
        <f t="shared" si="46"/>
        <v>351.42735747435682</v>
      </c>
      <c r="L152" s="49">
        <f t="shared" si="47"/>
        <v>357.48520069139369</v>
      </c>
      <c r="M152" s="31">
        <f t="shared" si="48"/>
        <v>0</v>
      </c>
      <c r="N152" s="31">
        <f t="shared" si="48"/>
        <v>0</v>
      </c>
      <c r="O152" s="31">
        <f t="shared" si="48"/>
        <v>0</v>
      </c>
      <c r="P152" s="31">
        <f t="shared" si="49"/>
        <v>0</v>
      </c>
      <c r="Q152" s="31">
        <f t="shared" si="49"/>
        <v>0</v>
      </c>
      <c r="R152" s="52">
        <f t="shared" si="50"/>
        <v>370.29</v>
      </c>
      <c r="S152" s="49">
        <f t="shared" si="51"/>
        <v>337.47</v>
      </c>
      <c r="T152" s="49">
        <f t="shared" si="52"/>
        <v>340.91</v>
      </c>
      <c r="U152" s="49">
        <f t="shared" si="53"/>
        <v>345.47</v>
      </c>
      <c r="V152" s="49">
        <f t="shared" si="54"/>
        <v>351.43</v>
      </c>
      <c r="W152" s="49">
        <f t="shared" si="55"/>
        <v>357.49</v>
      </c>
      <c r="X152" s="33"/>
      <c r="Y152" s="52">
        <v>370.29</v>
      </c>
      <c r="Z152" s="33">
        <f t="shared" si="56"/>
        <v>370.29</v>
      </c>
      <c r="AA152" s="33">
        <f t="shared" si="57"/>
        <v>370.29</v>
      </c>
      <c r="AB152" s="33">
        <f t="shared" si="57"/>
        <v>370.29</v>
      </c>
      <c r="AC152" s="33">
        <v>0</v>
      </c>
      <c r="AD152" s="33">
        <v>0</v>
      </c>
    </row>
    <row r="153" spans="1:30" x14ac:dyDescent="0.25">
      <c r="A153" s="38" t="s">
        <v>281</v>
      </c>
      <c r="B153" s="38" t="s">
        <v>803</v>
      </c>
      <c r="C153" s="34">
        <v>3323.93</v>
      </c>
      <c r="D153" s="35" t="str">
        <f t="shared" si="42"/>
        <v>Yes</v>
      </c>
      <c r="E153" s="35" t="s">
        <v>656</v>
      </c>
      <c r="F153" s="13">
        <v>3.9</v>
      </c>
      <c r="G153" s="13">
        <v>0</v>
      </c>
      <c r="H153" s="49">
        <f t="shared" si="43"/>
        <v>3323.93</v>
      </c>
      <c r="I153" s="49">
        <f t="shared" si="44"/>
        <v>3357.8326746590028</v>
      </c>
      <c r="J153" s="49">
        <f t="shared" si="45"/>
        <v>3402.7478172775691</v>
      </c>
      <c r="K153" s="49">
        <f t="shared" si="46"/>
        <v>3461.4037879803795</v>
      </c>
      <c r="L153" s="49">
        <f t="shared" si="47"/>
        <v>3521.0708600294665</v>
      </c>
      <c r="M153" s="31">
        <f t="shared" si="48"/>
        <v>-3.9</v>
      </c>
      <c r="N153" s="31">
        <f t="shared" si="48"/>
        <v>-3.9</v>
      </c>
      <c r="O153" s="31">
        <f t="shared" si="48"/>
        <v>-3.9</v>
      </c>
      <c r="P153" s="31">
        <f t="shared" si="49"/>
        <v>-3.9</v>
      </c>
      <c r="Q153" s="31">
        <f t="shared" si="49"/>
        <v>-3.9</v>
      </c>
      <c r="R153" s="52">
        <f t="shared" si="50"/>
        <v>3470.8</v>
      </c>
      <c r="S153" s="49">
        <f t="shared" si="51"/>
        <v>3320.03</v>
      </c>
      <c r="T153" s="49">
        <f t="shared" si="52"/>
        <v>3353.93</v>
      </c>
      <c r="U153" s="49">
        <f t="shared" si="53"/>
        <v>3398.85</v>
      </c>
      <c r="V153" s="49">
        <f t="shared" si="54"/>
        <v>3457.5</v>
      </c>
      <c r="W153" s="49">
        <f t="shared" si="55"/>
        <v>3517.17</v>
      </c>
      <c r="X153" s="33"/>
      <c r="Y153" s="52">
        <v>3466.9</v>
      </c>
      <c r="Z153" s="33">
        <f t="shared" si="56"/>
        <v>3470.8</v>
      </c>
      <c r="AA153" s="33">
        <f t="shared" si="57"/>
        <v>3470.8</v>
      </c>
      <c r="AB153" s="33">
        <f t="shared" si="57"/>
        <v>3470.8</v>
      </c>
      <c r="AC153" s="33">
        <v>0</v>
      </c>
      <c r="AD153" s="33">
        <v>-4.51</v>
      </c>
    </row>
    <row r="154" spans="1:30" x14ac:dyDescent="0.25">
      <c r="A154" s="38" t="s">
        <v>283</v>
      </c>
      <c r="B154" s="38" t="s">
        <v>804</v>
      </c>
      <c r="C154" s="34">
        <v>74.790000000000006</v>
      </c>
      <c r="D154" s="35" t="str">
        <f t="shared" si="42"/>
        <v>No</v>
      </c>
      <c r="E154" s="35" t="s">
        <v>656</v>
      </c>
      <c r="F154" s="13">
        <v>2</v>
      </c>
      <c r="G154" s="13">
        <v>0</v>
      </c>
      <c r="H154" s="49">
        <f t="shared" si="43"/>
        <v>74.790000000000006</v>
      </c>
      <c r="I154" s="49">
        <f t="shared" si="44"/>
        <v>74.790000000000006</v>
      </c>
      <c r="J154" s="49">
        <f t="shared" si="45"/>
        <v>74.790000000000006</v>
      </c>
      <c r="K154" s="49">
        <f t="shared" si="46"/>
        <v>74.790000000000006</v>
      </c>
      <c r="L154" s="49">
        <f t="shared" si="47"/>
        <v>74.790000000000006</v>
      </c>
      <c r="M154" s="31">
        <f t="shared" si="48"/>
        <v>-2</v>
      </c>
      <c r="N154" s="31">
        <f t="shared" si="48"/>
        <v>-2</v>
      </c>
      <c r="O154" s="31">
        <f t="shared" si="48"/>
        <v>-2</v>
      </c>
      <c r="P154" s="31">
        <f t="shared" si="49"/>
        <v>-2</v>
      </c>
      <c r="Q154" s="31">
        <f t="shared" si="49"/>
        <v>-2</v>
      </c>
      <c r="R154" s="52">
        <f t="shared" si="50"/>
        <v>67.260000000000005</v>
      </c>
      <c r="S154" s="49">
        <f t="shared" si="51"/>
        <v>72.790000000000006</v>
      </c>
      <c r="T154" s="49">
        <f t="shared" si="52"/>
        <v>72.790000000000006</v>
      </c>
      <c r="U154" s="49">
        <f t="shared" si="53"/>
        <v>72.790000000000006</v>
      </c>
      <c r="V154" s="49">
        <f t="shared" si="54"/>
        <v>72.790000000000006</v>
      </c>
      <c r="W154" s="49">
        <f t="shared" si="55"/>
        <v>72.790000000000006</v>
      </c>
      <c r="X154" s="33"/>
      <c r="Y154" s="52">
        <v>65.260000000000005</v>
      </c>
      <c r="Z154" s="33">
        <f t="shared" si="56"/>
        <v>72.790000000000006</v>
      </c>
      <c r="AA154" s="33">
        <f t="shared" si="57"/>
        <v>72.790000000000006</v>
      </c>
      <c r="AB154" s="33">
        <f t="shared" si="57"/>
        <v>72.790000000000006</v>
      </c>
      <c r="AC154" s="33">
        <v>0</v>
      </c>
      <c r="AD154" s="33">
        <v>-9</v>
      </c>
    </row>
    <row r="155" spans="1:30" x14ac:dyDescent="0.25">
      <c r="A155" s="38" t="s">
        <v>285</v>
      </c>
      <c r="B155" s="38" t="s">
        <v>805</v>
      </c>
      <c r="C155" s="34">
        <v>682.32</v>
      </c>
      <c r="D155" s="35" t="str">
        <f t="shared" si="42"/>
        <v>Yes</v>
      </c>
      <c r="E155" s="35" t="s">
        <v>656</v>
      </c>
      <c r="F155" s="13">
        <v>0</v>
      </c>
      <c r="G155" s="13">
        <v>0</v>
      </c>
      <c r="H155" s="49">
        <f t="shared" si="43"/>
        <v>682.32</v>
      </c>
      <c r="I155" s="49">
        <f t="shared" si="44"/>
        <v>689.27937428686255</v>
      </c>
      <c r="J155" s="49">
        <f t="shared" si="45"/>
        <v>698.49933382617303</v>
      </c>
      <c r="K155" s="49">
        <f t="shared" si="46"/>
        <v>710.53994296353198</v>
      </c>
      <c r="L155" s="49">
        <f t="shared" si="47"/>
        <v>722.7881060116506</v>
      </c>
      <c r="M155" s="31">
        <f t="shared" si="48"/>
        <v>0</v>
      </c>
      <c r="N155" s="31">
        <f t="shared" si="48"/>
        <v>0</v>
      </c>
      <c r="O155" s="31">
        <f t="shared" si="48"/>
        <v>0</v>
      </c>
      <c r="P155" s="31">
        <f t="shared" si="49"/>
        <v>0</v>
      </c>
      <c r="Q155" s="31">
        <f t="shared" si="49"/>
        <v>0</v>
      </c>
      <c r="R155" s="52">
        <f t="shared" si="50"/>
        <v>649.27</v>
      </c>
      <c r="S155" s="49">
        <f t="shared" si="51"/>
        <v>682.32</v>
      </c>
      <c r="T155" s="49">
        <f t="shared" si="52"/>
        <v>689.28</v>
      </c>
      <c r="U155" s="49">
        <f t="shared" si="53"/>
        <v>698.5</v>
      </c>
      <c r="V155" s="49">
        <f t="shared" si="54"/>
        <v>710.54</v>
      </c>
      <c r="W155" s="49">
        <f t="shared" si="55"/>
        <v>722.79</v>
      </c>
      <c r="X155" s="33"/>
      <c r="Y155" s="52">
        <v>649.27</v>
      </c>
      <c r="Z155" s="33">
        <f t="shared" si="56"/>
        <v>682.32</v>
      </c>
      <c r="AA155" s="33">
        <f t="shared" si="57"/>
        <v>689.28</v>
      </c>
      <c r="AB155" s="33">
        <f t="shared" si="57"/>
        <v>698.5</v>
      </c>
      <c r="AC155" s="33">
        <v>0</v>
      </c>
      <c r="AD155" s="33">
        <v>0</v>
      </c>
    </row>
    <row r="156" spans="1:30" x14ac:dyDescent="0.25">
      <c r="A156" s="38" t="s">
        <v>287</v>
      </c>
      <c r="B156" s="38" t="s">
        <v>806</v>
      </c>
      <c r="C156" s="34">
        <v>86.8</v>
      </c>
      <c r="D156" s="35" t="str">
        <f t="shared" si="42"/>
        <v>No</v>
      </c>
      <c r="E156" s="35" t="s">
        <v>656</v>
      </c>
      <c r="F156" s="13">
        <v>0</v>
      </c>
      <c r="G156" s="13">
        <v>0</v>
      </c>
      <c r="H156" s="49">
        <f t="shared" si="43"/>
        <v>86.8</v>
      </c>
      <c r="I156" s="49">
        <f t="shared" si="44"/>
        <v>86.8</v>
      </c>
      <c r="J156" s="49">
        <f t="shared" si="45"/>
        <v>86.8</v>
      </c>
      <c r="K156" s="49">
        <f t="shared" si="46"/>
        <v>86.8</v>
      </c>
      <c r="L156" s="49">
        <f t="shared" si="47"/>
        <v>86.8</v>
      </c>
      <c r="M156" s="31">
        <f t="shared" si="48"/>
        <v>0</v>
      </c>
      <c r="N156" s="31">
        <f t="shared" si="48"/>
        <v>0</v>
      </c>
      <c r="O156" s="31">
        <f t="shared" si="48"/>
        <v>0</v>
      </c>
      <c r="P156" s="31">
        <f t="shared" si="49"/>
        <v>0</v>
      </c>
      <c r="Q156" s="31">
        <f t="shared" si="49"/>
        <v>0</v>
      </c>
      <c r="R156" s="52">
        <f t="shared" si="50"/>
        <v>91.57</v>
      </c>
      <c r="S156" s="49">
        <f t="shared" si="51"/>
        <v>86.8</v>
      </c>
      <c r="T156" s="49">
        <f t="shared" si="52"/>
        <v>86.8</v>
      </c>
      <c r="U156" s="49">
        <f t="shared" si="53"/>
        <v>86.8</v>
      </c>
      <c r="V156" s="49">
        <f t="shared" si="54"/>
        <v>86.8</v>
      </c>
      <c r="W156" s="49">
        <f t="shared" si="55"/>
        <v>86.8</v>
      </c>
      <c r="X156" s="33"/>
      <c r="Y156" s="52">
        <v>91.57</v>
      </c>
      <c r="Z156" s="33">
        <f t="shared" si="56"/>
        <v>91.57</v>
      </c>
      <c r="AA156" s="33">
        <f t="shared" si="57"/>
        <v>91.57</v>
      </c>
      <c r="AB156" s="33">
        <f t="shared" si="57"/>
        <v>91.57</v>
      </c>
      <c r="AC156" s="33">
        <v>0</v>
      </c>
      <c r="AD156" s="33">
        <v>0</v>
      </c>
    </row>
    <row r="157" spans="1:30" x14ac:dyDescent="0.25">
      <c r="A157" s="38" t="s">
        <v>289</v>
      </c>
      <c r="B157" s="38" t="s">
        <v>807</v>
      </c>
      <c r="C157" s="34">
        <v>84.27</v>
      </c>
      <c r="D157" s="35" t="str">
        <f t="shared" si="42"/>
        <v>No</v>
      </c>
      <c r="E157" s="35" t="s">
        <v>656</v>
      </c>
      <c r="F157" s="13">
        <v>0</v>
      </c>
      <c r="G157" s="13">
        <v>0</v>
      </c>
      <c r="H157" s="49">
        <f t="shared" si="43"/>
        <v>84.27</v>
      </c>
      <c r="I157" s="49">
        <f t="shared" si="44"/>
        <v>84.27</v>
      </c>
      <c r="J157" s="49">
        <f t="shared" si="45"/>
        <v>84.27</v>
      </c>
      <c r="K157" s="49">
        <f t="shared" si="46"/>
        <v>84.27</v>
      </c>
      <c r="L157" s="49">
        <f t="shared" si="47"/>
        <v>84.27</v>
      </c>
      <c r="M157" s="31">
        <f t="shared" si="48"/>
        <v>0</v>
      </c>
      <c r="N157" s="31">
        <f t="shared" si="48"/>
        <v>0</v>
      </c>
      <c r="O157" s="31">
        <f t="shared" si="48"/>
        <v>0</v>
      </c>
      <c r="P157" s="31">
        <f t="shared" si="49"/>
        <v>0</v>
      </c>
      <c r="Q157" s="31">
        <f t="shared" si="49"/>
        <v>0</v>
      </c>
      <c r="R157" s="52">
        <f t="shared" si="50"/>
        <v>89.35</v>
      </c>
      <c r="S157" s="49">
        <f t="shared" si="51"/>
        <v>84.27</v>
      </c>
      <c r="T157" s="49">
        <f t="shared" si="52"/>
        <v>84.27</v>
      </c>
      <c r="U157" s="49">
        <f t="shared" si="53"/>
        <v>84.27</v>
      </c>
      <c r="V157" s="49">
        <f t="shared" si="54"/>
        <v>84.27</v>
      </c>
      <c r="W157" s="49">
        <f t="shared" si="55"/>
        <v>84.27</v>
      </c>
      <c r="X157" s="33"/>
      <c r="Y157" s="52">
        <v>89.35</v>
      </c>
      <c r="Z157" s="33">
        <f t="shared" si="56"/>
        <v>89.35</v>
      </c>
      <c r="AA157" s="33">
        <f t="shared" si="57"/>
        <v>89.35</v>
      </c>
      <c r="AB157" s="33">
        <f t="shared" si="57"/>
        <v>89.35</v>
      </c>
      <c r="AC157" s="33">
        <v>0</v>
      </c>
      <c r="AD157" s="33">
        <v>0</v>
      </c>
    </row>
    <row r="158" spans="1:30" x14ac:dyDescent="0.25">
      <c r="A158" s="38" t="s">
        <v>291</v>
      </c>
      <c r="B158" s="38" t="s">
        <v>808</v>
      </c>
      <c r="C158" s="34">
        <v>206.22</v>
      </c>
      <c r="D158" s="35" t="str">
        <f t="shared" si="42"/>
        <v>Yes</v>
      </c>
      <c r="E158" s="35" t="s">
        <v>656</v>
      </c>
      <c r="F158" s="13">
        <v>0</v>
      </c>
      <c r="G158" s="13">
        <v>0</v>
      </c>
      <c r="H158" s="49">
        <f t="shared" si="43"/>
        <v>206.22</v>
      </c>
      <c r="I158" s="49">
        <f t="shared" si="44"/>
        <v>208.3233564389682</v>
      </c>
      <c r="J158" s="49">
        <f t="shared" si="45"/>
        <v>211.10993759765711</v>
      </c>
      <c r="K158" s="49">
        <f t="shared" si="46"/>
        <v>214.74901371488386</v>
      </c>
      <c r="L158" s="49">
        <f t="shared" si="47"/>
        <v>218.45081958864253</v>
      </c>
      <c r="M158" s="31">
        <f t="shared" si="48"/>
        <v>0</v>
      </c>
      <c r="N158" s="31">
        <f t="shared" si="48"/>
        <v>0</v>
      </c>
      <c r="O158" s="31">
        <f t="shared" si="48"/>
        <v>0</v>
      </c>
      <c r="P158" s="31">
        <f t="shared" si="49"/>
        <v>0</v>
      </c>
      <c r="Q158" s="31">
        <f t="shared" si="49"/>
        <v>0</v>
      </c>
      <c r="R158" s="52">
        <f t="shared" si="50"/>
        <v>229.11</v>
      </c>
      <c r="S158" s="49">
        <f t="shared" si="51"/>
        <v>206.22</v>
      </c>
      <c r="T158" s="49">
        <f t="shared" si="52"/>
        <v>208.32</v>
      </c>
      <c r="U158" s="49">
        <f t="shared" si="53"/>
        <v>211.11</v>
      </c>
      <c r="V158" s="49">
        <f t="shared" si="54"/>
        <v>214.75</v>
      </c>
      <c r="W158" s="49">
        <f t="shared" si="55"/>
        <v>218.45</v>
      </c>
      <c r="X158" s="33"/>
      <c r="Y158" s="52">
        <v>229.11</v>
      </c>
      <c r="Z158" s="33">
        <f t="shared" si="56"/>
        <v>229.11</v>
      </c>
      <c r="AA158" s="33">
        <f t="shared" si="57"/>
        <v>229.11</v>
      </c>
      <c r="AB158" s="33">
        <f t="shared" si="57"/>
        <v>229.11</v>
      </c>
      <c r="AC158" s="33">
        <v>0</v>
      </c>
      <c r="AD158" s="33">
        <v>0</v>
      </c>
    </row>
    <row r="159" spans="1:30" x14ac:dyDescent="0.25">
      <c r="A159" s="38" t="s">
        <v>293</v>
      </c>
      <c r="B159" s="38" t="s">
        <v>809</v>
      </c>
      <c r="C159" s="34">
        <v>219.88</v>
      </c>
      <c r="D159" s="35" t="str">
        <f t="shared" si="42"/>
        <v>Yes</v>
      </c>
      <c r="E159" s="35" t="s">
        <v>656</v>
      </c>
      <c r="F159" s="13">
        <v>18.2</v>
      </c>
      <c r="G159" s="13">
        <v>0</v>
      </c>
      <c r="H159" s="49">
        <f t="shared" si="43"/>
        <v>219.88</v>
      </c>
      <c r="I159" s="49">
        <f t="shared" si="44"/>
        <v>222.12268263893088</v>
      </c>
      <c r="J159" s="49">
        <f t="shared" si="45"/>
        <v>225.09384676060927</v>
      </c>
      <c r="K159" s="49">
        <f t="shared" si="46"/>
        <v>228.97397505396501</v>
      </c>
      <c r="L159" s="49">
        <f t="shared" si="47"/>
        <v>232.92098831903172</v>
      </c>
      <c r="M159" s="31">
        <f t="shared" si="48"/>
        <v>-18.2</v>
      </c>
      <c r="N159" s="31">
        <f t="shared" si="48"/>
        <v>-18.2</v>
      </c>
      <c r="O159" s="31">
        <f t="shared" si="48"/>
        <v>-18.2</v>
      </c>
      <c r="P159" s="31">
        <f t="shared" si="49"/>
        <v>-18.2</v>
      </c>
      <c r="Q159" s="31">
        <f t="shared" si="49"/>
        <v>-18.2</v>
      </c>
      <c r="R159" s="52">
        <f t="shared" si="50"/>
        <v>226.41</v>
      </c>
      <c r="S159" s="49">
        <f t="shared" si="51"/>
        <v>201.68</v>
      </c>
      <c r="T159" s="49">
        <f t="shared" si="52"/>
        <v>203.92</v>
      </c>
      <c r="U159" s="49">
        <f t="shared" si="53"/>
        <v>206.89</v>
      </c>
      <c r="V159" s="49">
        <f t="shared" si="54"/>
        <v>210.77</v>
      </c>
      <c r="W159" s="49">
        <f t="shared" si="55"/>
        <v>214.72</v>
      </c>
      <c r="X159" s="33"/>
      <c r="Y159" s="52">
        <v>208.21</v>
      </c>
      <c r="Z159" s="33">
        <f t="shared" si="56"/>
        <v>226.41</v>
      </c>
      <c r="AA159" s="33">
        <f t="shared" si="57"/>
        <v>226.41</v>
      </c>
      <c r="AB159" s="33">
        <f t="shared" si="57"/>
        <v>226.41</v>
      </c>
      <c r="AC159" s="33">
        <v>0</v>
      </c>
      <c r="AD159" s="33">
        <v>-16</v>
      </c>
    </row>
    <row r="160" spans="1:30" x14ac:dyDescent="0.25">
      <c r="A160" s="38" t="s">
        <v>295</v>
      </c>
      <c r="B160" s="38" t="s">
        <v>810</v>
      </c>
      <c r="C160" s="34">
        <v>119.69</v>
      </c>
      <c r="D160" s="35" t="str">
        <f t="shared" si="42"/>
        <v>Yes</v>
      </c>
      <c r="E160" s="35" t="s">
        <v>658</v>
      </c>
      <c r="F160" s="13">
        <v>0</v>
      </c>
      <c r="G160" s="13">
        <v>0</v>
      </c>
      <c r="H160" s="49">
        <f t="shared" si="43"/>
        <v>119.69</v>
      </c>
      <c r="I160" s="49">
        <f t="shared" si="44"/>
        <v>120.91078717961452</v>
      </c>
      <c r="J160" s="49">
        <f t="shared" si="45"/>
        <v>122.52811769500329</v>
      </c>
      <c r="K160" s="49">
        <f t="shared" si="46"/>
        <v>124.64023592054335</v>
      </c>
      <c r="L160" s="49">
        <f t="shared" si="47"/>
        <v>126.78876247000595</v>
      </c>
      <c r="M160" s="31">
        <f t="shared" si="48"/>
        <v>0</v>
      </c>
      <c r="N160" s="31">
        <f t="shared" si="48"/>
        <v>0</v>
      </c>
      <c r="O160" s="31">
        <f t="shared" si="48"/>
        <v>0</v>
      </c>
      <c r="P160" s="31">
        <f t="shared" si="49"/>
        <v>0</v>
      </c>
      <c r="Q160" s="31">
        <f t="shared" si="49"/>
        <v>0</v>
      </c>
      <c r="R160" s="52">
        <f t="shared" si="50"/>
        <v>126.09</v>
      </c>
      <c r="S160" s="49">
        <f t="shared" si="51"/>
        <v>119.69</v>
      </c>
      <c r="T160" s="49">
        <f t="shared" si="52"/>
        <v>120.91</v>
      </c>
      <c r="U160" s="49">
        <f t="shared" si="53"/>
        <v>122.53</v>
      </c>
      <c r="V160" s="49">
        <f t="shared" si="54"/>
        <v>124.64</v>
      </c>
      <c r="W160" s="49">
        <f t="shared" si="55"/>
        <v>126.79</v>
      </c>
      <c r="X160" s="33"/>
      <c r="Y160" s="52">
        <v>126.09</v>
      </c>
      <c r="Z160" s="33">
        <f t="shared" si="56"/>
        <v>126.09</v>
      </c>
      <c r="AA160" s="33">
        <f t="shared" si="57"/>
        <v>126.09</v>
      </c>
      <c r="AB160" s="33">
        <f t="shared" si="57"/>
        <v>126.09</v>
      </c>
      <c r="AC160" s="33">
        <v>0</v>
      </c>
      <c r="AD160" s="33">
        <v>0</v>
      </c>
    </row>
    <row r="161" spans="1:30" x14ac:dyDescent="0.25">
      <c r="A161" s="38" t="s">
        <v>297</v>
      </c>
      <c r="B161" s="38" t="s">
        <v>811</v>
      </c>
      <c r="C161" s="34">
        <v>532.69000000000005</v>
      </c>
      <c r="D161" s="35" t="str">
        <f t="shared" si="42"/>
        <v>Yes</v>
      </c>
      <c r="E161" s="35" t="s">
        <v>658</v>
      </c>
      <c r="F161" s="13">
        <v>0</v>
      </c>
      <c r="G161" s="13">
        <v>0</v>
      </c>
      <c r="H161" s="49">
        <f t="shared" si="43"/>
        <v>532.69000000000005</v>
      </c>
      <c r="I161" s="49">
        <f t="shared" si="44"/>
        <v>538.12321181977495</v>
      </c>
      <c r="J161" s="49">
        <f t="shared" si="45"/>
        <v>545.32127174326433</v>
      </c>
      <c r="K161" s="49">
        <f t="shared" si="46"/>
        <v>554.72142428368488</v>
      </c>
      <c r="L161" s="49">
        <f t="shared" si="47"/>
        <v>564.28361500666279</v>
      </c>
      <c r="M161" s="31">
        <f t="shared" si="48"/>
        <v>0</v>
      </c>
      <c r="N161" s="31">
        <f t="shared" si="48"/>
        <v>0</v>
      </c>
      <c r="O161" s="31">
        <f t="shared" si="48"/>
        <v>0</v>
      </c>
      <c r="P161" s="31">
        <f t="shared" si="49"/>
        <v>0</v>
      </c>
      <c r="Q161" s="31">
        <f t="shared" si="49"/>
        <v>0</v>
      </c>
      <c r="R161" s="52">
        <f t="shared" si="50"/>
        <v>556.5</v>
      </c>
      <c r="S161" s="49">
        <f t="shared" si="51"/>
        <v>532.69000000000005</v>
      </c>
      <c r="T161" s="49">
        <f t="shared" si="52"/>
        <v>538.12</v>
      </c>
      <c r="U161" s="49">
        <f t="shared" si="53"/>
        <v>545.32000000000005</v>
      </c>
      <c r="V161" s="49">
        <f t="shared" si="54"/>
        <v>554.72</v>
      </c>
      <c r="W161" s="49">
        <f t="shared" si="55"/>
        <v>564.28</v>
      </c>
      <c r="X161" s="33"/>
      <c r="Y161" s="52">
        <v>556.5</v>
      </c>
      <c r="Z161" s="33">
        <f t="shared" si="56"/>
        <v>556.5</v>
      </c>
      <c r="AA161" s="33">
        <f t="shared" si="57"/>
        <v>556.5</v>
      </c>
      <c r="AB161" s="33">
        <f t="shared" si="57"/>
        <v>556.5</v>
      </c>
      <c r="AC161" s="33">
        <v>0</v>
      </c>
      <c r="AD161" s="33">
        <v>0</v>
      </c>
    </row>
    <row r="162" spans="1:30" x14ac:dyDescent="0.25">
      <c r="A162" s="38" t="s">
        <v>299</v>
      </c>
      <c r="B162" s="38" t="s">
        <v>812</v>
      </c>
      <c r="C162" s="34">
        <v>202.1</v>
      </c>
      <c r="D162" s="35" t="str">
        <f t="shared" si="42"/>
        <v>Yes</v>
      </c>
      <c r="E162" s="35" t="s">
        <v>656</v>
      </c>
      <c r="F162" s="13">
        <v>0</v>
      </c>
      <c r="G162" s="13">
        <v>79.959999999999994</v>
      </c>
      <c r="H162" s="49">
        <f t="shared" si="43"/>
        <v>202.1</v>
      </c>
      <c r="I162" s="49">
        <f t="shared" si="44"/>
        <v>204.16133418832061</v>
      </c>
      <c r="J162" s="49">
        <f t="shared" si="45"/>
        <v>206.89224317954856</v>
      </c>
      <c r="K162" s="49">
        <f t="shared" si="46"/>
        <v>210.45861541934843</v>
      </c>
      <c r="L162" s="49">
        <f t="shared" si="47"/>
        <v>214.08646415897908</v>
      </c>
      <c r="M162" s="31">
        <f t="shared" si="48"/>
        <v>79.959999999999994</v>
      </c>
      <c r="N162" s="31">
        <f t="shared" si="48"/>
        <v>79.959999999999994</v>
      </c>
      <c r="O162" s="31">
        <f t="shared" si="48"/>
        <v>79.959999999999994</v>
      </c>
      <c r="P162" s="31">
        <f t="shared" si="49"/>
        <v>79.959999999999994</v>
      </c>
      <c r="Q162" s="31">
        <f t="shared" si="49"/>
        <v>79.959999999999994</v>
      </c>
      <c r="R162" s="52">
        <f t="shared" si="50"/>
        <v>216.38</v>
      </c>
      <c r="S162" s="49">
        <f t="shared" si="51"/>
        <v>282.06</v>
      </c>
      <c r="T162" s="49">
        <f t="shared" si="52"/>
        <v>284.12</v>
      </c>
      <c r="U162" s="49">
        <f t="shared" si="53"/>
        <v>286.85000000000002</v>
      </c>
      <c r="V162" s="49">
        <f t="shared" si="54"/>
        <v>290.42</v>
      </c>
      <c r="W162" s="49">
        <f t="shared" si="55"/>
        <v>294.05</v>
      </c>
      <c r="X162" s="33"/>
      <c r="Y162" s="52">
        <v>296.33999999999997</v>
      </c>
      <c r="Z162" s="33">
        <f t="shared" si="56"/>
        <v>282.06</v>
      </c>
      <c r="AA162" s="33">
        <f t="shared" si="57"/>
        <v>284.12</v>
      </c>
      <c r="AB162" s="33">
        <f t="shared" si="57"/>
        <v>286.85000000000002</v>
      </c>
      <c r="AC162" s="33">
        <v>0</v>
      </c>
      <c r="AD162" s="33">
        <v>94.22999999999999</v>
      </c>
    </row>
    <row r="163" spans="1:30" x14ac:dyDescent="0.25">
      <c r="A163" s="38" t="s">
        <v>301</v>
      </c>
      <c r="B163" s="38" t="s">
        <v>813</v>
      </c>
      <c r="C163" s="34">
        <v>195.4</v>
      </c>
      <c r="D163" s="35" t="str">
        <f t="shared" si="42"/>
        <v>Yes</v>
      </c>
      <c r="E163" s="35" t="s">
        <v>656</v>
      </c>
      <c r="F163" s="13">
        <v>0</v>
      </c>
      <c r="G163" s="13">
        <v>54.6</v>
      </c>
      <c r="H163" s="49">
        <f t="shared" si="43"/>
        <v>195.4</v>
      </c>
      <c r="I163" s="49">
        <f t="shared" si="44"/>
        <v>197.39299703314126</v>
      </c>
      <c r="J163" s="49">
        <f t="shared" si="45"/>
        <v>200.03337118893512</v>
      </c>
      <c r="K163" s="49">
        <f t="shared" si="46"/>
        <v>203.48151139505532</v>
      </c>
      <c r="L163" s="49">
        <f t="shared" si="47"/>
        <v>206.98909003792434</v>
      </c>
      <c r="M163" s="31">
        <f t="shared" si="48"/>
        <v>54.6</v>
      </c>
      <c r="N163" s="31">
        <f t="shared" si="48"/>
        <v>54.6</v>
      </c>
      <c r="O163" s="31">
        <f t="shared" si="48"/>
        <v>54.6</v>
      </c>
      <c r="P163" s="31">
        <f t="shared" si="49"/>
        <v>54.6</v>
      </c>
      <c r="Q163" s="31">
        <f t="shared" si="49"/>
        <v>54.6</v>
      </c>
      <c r="R163" s="52">
        <f t="shared" si="50"/>
        <v>213.69000000000003</v>
      </c>
      <c r="S163" s="49">
        <f t="shared" si="51"/>
        <v>250</v>
      </c>
      <c r="T163" s="49">
        <f t="shared" si="52"/>
        <v>251.99</v>
      </c>
      <c r="U163" s="49">
        <f t="shared" si="53"/>
        <v>254.63</v>
      </c>
      <c r="V163" s="49">
        <f t="shared" si="54"/>
        <v>258.08</v>
      </c>
      <c r="W163" s="49">
        <f t="shared" si="55"/>
        <v>261.58999999999997</v>
      </c>
      <c r="X163" s="33"/>
      <c r="Y163" s="52">
        <v>268.29000000000002</v>
      </c>
      <c r="Z163" s="33">
        <f t="shared" si="56"/>
        <v>250</v>
      </c>
      <c r="AA163" s="33">
        <f t="shared" si="57"/>
        <v>251.99</v>
      </c>
      <c r="AB163" s="33">
        <f t="shared" si="57"/>
        <v>254.63</v>
      </c>
      <c r="AC163" s="33">
        <v>0</v>
      </c>
      <c r="AD163" s="33">
        <v>66.919999999999987</v>
      </c>
    </row>
    <row r="164" spans="1:30" x14ac:dyDescent="0.25">
      <c r="A164" s="38" t="s">
        <v>303</v>
      </c>
      <c r="B164" s="38" t="s">
        <v>814</v>
      </c>
      <c r="C164" s="34">
        <v>4285.78</v>
      </c>
      <c r="D164" s="35" t="str">
        <f t="shared" si="42"/>
        <v>Yes</v>
      </c>
      <c r="E164" s="35" t="s">
        <v>658</v>
      </c>
      <c r="F164" s="13">
        <v>493.13</v>
      </c>
      <c r="G164" s="13">
        <v>0</v>
      </c>
      <c r="H164" s="49">
        <f t="shared" si="43"/>
        <v>4285.78</v>
      </c>
      <c r="I164" s="49">
        <f t="shared" si="44"/>
        <v>4329.4931362574007</v>
      </c>
      <c r="J164" s="49">
        <f t="shared" si="45"/>
        <v>4387.4054328255597</v>
      </c>
      <c r="K164" s="49">
        <f t="shared" si="46"/>
        <v>4463.0347589902776</v>
      </c>
      <c r="L164" s="49">
        <f t="shared" si="47"/>
        <v>4539.9677702289428</v>
      </c>
      <c r="M164" s="31">
        <f t="shared" si="48"/>
        <v>-493.13</v>
      </c>
      <c r="N164" s="31">
        <f t="shared" si="48"/>
        <v>-493.13</v>
      </c>
      <c r="O164" s="31">
        <f t="shared" si="48"/>
        <v>-493.13</v>
      </c>
      <c r="P164" s="31">
        <f t="shared" si="49"/>
        <v>-493.13</v>
      </c>
      <c r="Q164" s="31">
        <f t="shared" si="49"/>
        <v>-493.13</v>
      </c>
      <c r="R164" s="52">
        <f t="shared" si="50"/>
        <v>4489.09</v>
      </c>
      <c r="S164" s="49">
        <f t="shared" si="51"/>
        <v>3792.65</v>
      </c>
      <c r="T164" s="49">
        <f t="shared" si="52"/>
        <v>3836.36</v>
      </c>
      <c r="U164" s="49">
        <f t="shared" si="53"/>
        <v>3894.28</v>
      </c>
      <c r="V164" s="49">
        <f t="shared" si="54"/>
        <v>3969.9</v>
      </c>
      <c r="W164" s="49">
        <f t="shared" si="55"/>
        <v>4046.84</v>
      </c>
      <c r="X164" s="33"/>
      <c r="Y164" s="52">
        <v>3995.96</v>
      </c>
      <c r="Z164" s="33">
        <f t="shared" si="56"/>
        <v>4489.09</v>
      </c>
      <c r="AA164" s="33">
        <f t="shared" si="57"/>
        <v>4489.09</v>
      </c>
      <c r="AB164" s="33">
        <f t="shared" si="57"/>
        <v>4489.09</v>
      </c>
      <c r="AC164" s="33">
        <v>0</v>
      </c>
      <c r="AD164" s="33">
        <v>-540.82999999999993</v>
      </c>
    </row>
    <row r="165" spans="1:30" x14ac:dyDescent="0.25">
      <c r="A165" s="38" t="s">
        <v>305</v>
      </c>
      <c r="B165" s="38" t="s">
        <v>815</v>
      </c>
      <c r="C165" s="34">
        <v>2068.39</v>
      </c>
      <c r="D165" s="35" t="str">
        <f t="shared" si="42"/>
        <v>Yes</v>
      </c>
      <c r="E165" s="35" t="s">
        <v>656</v>
      </c>
      <c r="F165" s="13">
        <v>0.6</v>
      </c>
      <c r="G165" s="13">
        <v>0</v>
      </c>
      <c r="H165" s="49">
        <f t="shared" si="43"/>
        <v>2068.39</v>
      </c>
      <c r="I165" s="49">
        <f t="shared" si="44"/>
        <v>2089.4866997614072</v>
      </c>
      <c r="J165" s="49">
        <f t="shared" si="45"/>
        <v>2117.4361547261078</v>
      </c>
      <c r="K165" s="49">
        <f t="shared" si="46"/>
        <v>2153.9361481802375</v>
      </c>
      <c r="L165" s="49">
        <f t="shared" si="47"/>
        <v>2191.0653221266234</v>
      </c>
      <c r="M165" s="31">
        <f t="shared" si="48"/>
        <v>-0.6</v>
      </c>
      <c r="N165" s="31">
        <f t="shared" si="48"/>
        <v>-0.6</v>
      </c>
      <c r="O165" s="31">
        <f t="shared" si="48"/>
        <v>-0.6</v>
      </c>
      <c r="P165" s="31">
        <f t="shared" si="49"/>
        <v>-0.6</v>
      </c>
      <c r="Q165" s="31">
        <f t="shared" si="49"/>
        <v>-0.6</v>
      </c>
      <c r="R165" s="52">
        <f t="shared" si="50"/>
        <v>1737.51</v>
      </c>
      <c r="S165" s="49">
        <f t="shared" si="51"/>
        <v>2067.79</v>
      </c>
      <c r="T165" s="49">
        <f t="shared" si="52"/>
        <v>2088.89</v>
      </c>
      <c r="U165" s="49">
        <f t="shared" si="53"/>
        <v>2116.84</v>
      </c>
      <c r="V165" s="49">
        <f t="shared" si="54"/>
        <v>2153.34</v>
      </c>
      <c r="W165" s="49">
        <f t="shared" si="55"/>
        <v>2190.4699999999998</v>
      </c>
      <c r="X165" s="33"/>
      <c r="Y165" s="52">
        <v>1736.91</v>
      </c>
      <c r="Z165" s="33">
        <f t="shared" si="56"/>
        <v>2067.79</v>
      </c>
      <c r="AA165" s="33">
        <f t="shared" si="57"/>
        <v>2088.89</v>
      </c>
      <c r="AB165" s="33">
        <f t="shared" si="57"/>
        <v>2116.84</v>
      </c>
      <c r="AC165" s="33">
        <v>0</v>
      </c>
      <c r="AD165" s="33">
        <v>0</v>
      </c>
    </row>
    <row r="166" spans="1:30" x14ac:dyDescent="0.25">
      <c r="A166" s="38" t="s">
        <v>307</v>
      </c>
      <c r="B166" s="38" t="s">
        <v>816</v>
      </c>
      <c r="C166" s="34">
        <v>645.83000000000004</v>
      </c>
      <c r="D166" s="35" t="str">
        <f t="shared" si="42"/>
        <v>Yes</v>
      </c>
      <c r="E166" s="35" t="s">
        <v>658</v>
      </c>
      <c r="F166" s="13">
        <v>0</v>
      </c>
      <c r="G166" s="13">
        <v>308.13</v>
      </c>
      <c r="H166" s="49">
        <f t="shared" si="43"/>
        <v>645.83000000000004</v>
      </c>
      <c r="I166" s="49">
        <f t="shared" si="44"/>
        <v>652.41719178052006</v>
      </c>
      <c r="J166" s="49">
        <f t="shared" si="45"/>
        <v>661.1440742832649</v>
      </c>
      <c r="K166" s="49">
        <f t="shared" si="46"/>
        <v>672.54076000137445</v>
      </c>
      <c r="L166" s="49">
        <f t="shared" si="47"/>
        <v>684.13389979115993</v>
      </c>
      <c r="M166" s="31">
        <f t="shared" si="48"/>
        <v>308.13</v>
      </c>
      <c r="N166" s="31">
        <f t="shared" si="48"/>
        <v>308.13</v>
      </c>
      <c r="O166" s="31">
        <f t="shared" si="48"/>
        <v>308.13</v>
      </c>
      <c r="P166" s="31">
        <f t="shared" si="49"/>
        <v>308.13</v>
      </c>
      <c r="Q166" s="31">
        <f t="shared" si="49"/>
        <v>308.13</v>
      </c>
      <c r="R166" s="52">
        <f t="shared" si="50"/>
        <v>777.7700000000001</v>
      </c>
      <c r="S166" s="49">
        <f t="shared" si="51"/>
        <v>953.96</v>
      </c>
      <c r="T166" s="49">
        <f t="shared" si="52"/>
        <v>960.55</v>
      </c>
      <c r="U166" s="49">
        <f t="shared" si="53"/>
        <v>969.27</v>
      </c>
      <c r="V166" s="49">
        <f t="shared" si="54"/>
        <v>980.67</v>
      </c>
      <c r="W166" s="49">
        <f t="shared" si="55"/>
        <v>992.26</v>
      </c>
      <c r="X166" s="33"/>
      <c r="Y166" s="52">
        <v>1085.9000000000001</v>
      </c>
      <c r="Z166" s="33">
        <f t="shared" si="56"/>
        <v>953.96</v>
      </c>
      <c r="AA166" s="33">
        <f t="shared" si="57"/>
        <v>960.55</v>
      </c>
      <c r="AB166" s="33">
        <f t="shared" si="57"/>
        <v>969.27</v>
      </c>
      <c r="AC166" s="33">
        <v>0</v>
      </c>
      <c r="AD166" s="33">
        <v>351.55</v>
      </c>
    </row>
    <row r="167" spans="1:30" x14ac:dyDescent="0.25">
      <c r="A167" s="38" t="s">
        <v>309</v>
      </c>
      <c r="B167" s="38" t="s">
        <v>817</v>
      </c>
      <c r="C167" s="34">
        <v>2200.29</v>
      </c>
      <c r="D167" s="35" t="str">
        <f t="shared" si="42"/>
        <v>Yes</v>
      </c>
      <c r="E167" s="35" t="s">
        <v>658</v>
      </c>
      <c r="F167" s="13">
        <v>84.3</v>
      </c>
      <c r="G167" s="13">
        <v>0</v>
      </c>
      <c r="H167" s="49">
        <f t="shared" si="43"/>
        <v>2200.29</v>
      </c>
      <c r="I167" s="49">
        <f t="shared" si="44"/>
        <v>2222.7320237566546</v>
      </c>
      <c r="J167" s="49">
        <f t="shared" si="45"/>
        <v>2252.4637988398258</v>
      </c>
      <c r="K167" s="49">
        <f t="shared" si="46"/>
        <v>2291.2913751659476</v>
      </c>
      <c r="L167" s="49">
        <f t="shared" si="47"/>
        <v>2330.7882544500735</v>
      </c>
      <c r="M167" s="31">
        <f t="shared" si="48"/>
        <v>-84.3</v>
      </c>
      <c r="N167" s="31">
        <f t="shared" si="48"/>
        <v>-84.3</v>
      </c>
      <c r="O167" s="31">
        <f t="shared" si="48"/>
        <v>-84.3</v>
      </c>
      <c r="P167" s="31">
        <f t="shared" si="49"/>
        <v>-84.3</v>
      </c>
      <c r="Q167" s="31">
        <f t="shared" si="49"/>
        <v>-84.3</v>
      </c>
      <c r="R167" s="52">
        <f t="shared" si="50"/>
        <v>2307.02</v>
      </c>
      <c r="S167" s="49">
        <f t="shared" si="51"/>
        <v>2115.9899999999998</v>
      </c>
      <c r="T167" s="49">
        <f t="shared" si="52"/>
        <v>2138.4299999999998</v>
      </c>
      <c r="U167" s="49">
        <f t="shared" si="53"/>
        <v>2168.16</v>
      </c>
      <c r="V167" s="49">
        <f t="shared" si="54"/>
        <v>2206.9899999999998</v>
      </c>
      <c r="W167" s="49">
        <f t="shared" si="55"/>
        <v>2246.4899999999998</v>
      </c>
      <c r="X167" s="33"/>
      <c r="Y167" s="52">
        <v>2222.7199999999998</v>
      </c>
      <c r="Z167" s="33">
        <f t="shared" si="56"/>
        <v>2307.02</v>
      </c>
      <c r="AA167" s="33">
        <f t="shared" si="57"/>
        <v>2307.02</v>
      </c>
      <c r="AB167" s="33">
        <f t="shared" si="57"/>
        <v>2307.02</v>
      </c>
      <c r="AC167" s="33">
        <v>0</v>
      </c>
      <c r="AD167" s="33">
        <v>-104.8</v>
      </c>
    </row>
    <row r="168" spans="1:30" x14ac:dyDescent="0.25">
      <c r="A168" s="38" t="s">
        <v>311</v>
      </c>
      <c r="B168" s="38" t="s">
        <v>818</v>
      </c>
      <c r="C168" s="34">
        <v>293.2</v>
      </c>
      <c r="D168" s="35" t="str">
        <f t="shared" si="42"/>
        <v>Yes</v>
      </c>
      <c r="E168" s="35" t="s">
        <v>656</v>
      </c>
      <c r="F168" s="13">
        <v>0</v>
      </c>
      <c r="G168" s="13">
        <v>135.74</v>
      </c>
      <c r="H168" s="49">
        <f t="shared" si="43"/>
        <v>293.2</v>
      </c>
      <c r="I168" s="49">
        <f t="shared" si="44"/>
        <v>296.19051550725186</v>
      </c>
      <c r="J168" s="49">
        <f t="shared" si="45"/>
        <v>300.15242800714316</v>
      </c>
      <c r="K168" s="49">
        <f t="shared" si="46"/>
        <v>305.32640297354254</v>
      </c>
      <c r="L168" s="49">
        <f t="shared" si="47"/>
        <v>310.58956601391714</v>
      </c>
      <c r="M168" s="31">
        <f t="shared" si="48"/>
        <v>135.74</v>
      </c>
      <c r="N168" s="31">
        <f t="shared" si="48"/>
        <v>135.74</v>
      </c>
      <c r="O168" s="31">
        <f t="shared" si="48"/>
        <v>135.74</v>
      </c>
      <c r="P168" s="31">
        <f t="shared" si="49"/>
        <v>135.74</v>
      </c>
      <c r="Q168" s="31">
        <f t="shared" si="49"/>
        <v>135.74</v>
      </c>
      <c r="R168" s="52">
        <f t="shared" si="50"/>
        <v>311.52999999999997</v>
      </c>
      <c r="S168" s="49">
        <f t="shared" si="51"/>
        <v>428.94</v>
      </c>
      <c r="T168" s="49">
        <f t="shared" si="52"/>
        <v>431.93</v>
      </c>
      <c r="U168" s="49">
        <f t="shared" si="53"/>
        <v>435.89</v>
      </c>
      <c r="V168" s="49">
        <f t="shared" si="54"/>
        <v>441.07</v>
      </c>
      <c r="W168" s="49">
        <f t="shared" si="55"/>
        <v>446.33</v>
      </c>
      <c r="X168" s="33"/>
      <c r="Y168" s="52">
        <v>447.27</v>
      </c>
      <c r="Z168" s="33">
        <f t="shared" si="56"/>
        <v>428.94</v>
      </c>
      <c r="AA168" s="33">
        <f t="shared" si="57"/>
        <v>431.93</v>
      </c>
      <c r="AB168" s="33">
        <f t="shared" si="57"/>
        <v>435.89</v>
      </c>
      <c r="AC168" s="33">
        <v>0</v>
      </c>
      <c r="AD168" s="33">
        <v>133.81</v>
      </c>
    </row>
    <row r="169" spans="1:30" x14ac:dyDescent="0.25">
      <c r="A169" s="38" t="s">
        <v>313</v>
      </c>
      <c r="B169" s="38" t="s">
        <v>1011</v>
      </c>
      <c r="C169" s="34">
        <v>131.93</v>
      </c>
      <c r="D169" s="35" t="str">
        <f t="shared" si="42"/>
        <v>Yes</v>
      </c>
      <c r="E169" s="35" t="s">
        <v>656</v>
      </c>
      <c r="F169" s="13">
        <v>0</v>
      </c>
      <c r="G169" s="13">
        <v>45.4</v>
      </c>
      <c r="H169" s="49">
        <f t="shared" si="43"/>
        <v>131.93</v>
      </c>
      <c r="I169" s="49">
        <f t="shared" si="44"/>
        <v>133.27562998250934</v>
      </c>
      <c r="J169" s="49">
        <f t="shared" si="45"/>
        <v>135.05835548084039</v>
      </c>
      <c r="K169" s="49">
        <f t="shared" si="46"/>
        <v>137.38646774999822</v>
      </c>
      <c r="L169" s="49">
        <f t="shared" si="47"/>
        <v>139.75471161055967</v>
      </c>
      <c r="M169" s="31">
        <f t="shared" si="48"/>
        <v>45.4</v>
      </c>
      <c r="N169" s="31">
        <f t="shared" si="48"/>
        <v>45.4</v>
      </c>
      <c r="O169" s="31">
        <f t="shared" si="48"/>
        <v>45.4</v>
      </c>
      <c r="P169" s="31">
        <f t="shared" si="49"/>
        <v>45.4</v>
      </c>
      <c r="Q169" s="31">
        <f t="shared" si="49"/>
        <v>45.4</v>
      </c>
      <c r="R169" s="52">
        <f t="shared" si="50"/>
        <v>125.78999999999999</v>
      </c>
      <c r="S169" s="49">
        <f t="shared" si="51"/>
        <v>177.33</v>
      </c>
      <c r="T169" s="49">
        <f t="shared" si="52"/>
        <v>178.68</v>
      </c>
      <c r="U169" s="49">
        <f t="shared" si="53"/>
        <v>180.46</v>
      </c>
      <c r="V169" s="49">
        <f t="shared" si="54"/>
        <v>182.79</v>
      </c>
      <c r="W169" s="49">
        <f t="shared" si="55"/>
        <v>185.15</v>
      </c>
      <c r="X169" s="33"/>
      <c r="Y169" s="52">
        <v>171.19</v>
      </c>
      <c r="Z169" s="33">
        <f t="shared" si="56"/>
        <v>177.33</v>
      </c>
      <c r="AA169" s="33">
        <f t="shared" si="57"/>
        <v>178.68</v>
      </c>
      <c r="AB169" s="33">
        <f t="shared" si="57"/>
        <v>180.46</v>
      </c>
      <c r="AC169" s="33">
        <v>0</v>
      </c>
      <c r="AD169" s="33">
        <v>38</v>
      </c>
    </row>
    <row r="170" spans="1:30" x14ac:dyDescent="0.25">
      <c r="A170" s="38" t="s">
        <v>315</v>
      </c>
      <c r="B170" s="38" t="s">
        <v>819</v>
      </c>
      <c r="C170" s="34">
        <v>7746.55</v>
      </c>
      <c r="D170" s="35" t="str">
        <f t="shared" si="42"/>
        <v>Yes</v>
      </c>
      <c r="E170" s="35" t="s">
        <v>656</v>
      </c>
      <c r="F170" s="13">
        <v>0</v>
      </c>
      <c r="G170" s="13">
        <v>0</v>
      </c>
      <c r="H170" s="49">
        <f t="shared" si="43"/>
        <v>7746.55</v>
      </c>
      <c r="I170" s="49">
        <f t="shared" si="44"/>
        <v>7825.5615208141262</v>
      </c>
      <c r="J170" s="49">
        <f t="shared" si="45"/>
        <v>7930.2380326696275</v>
      </c>
      <c r="K170" s="49">
        <f t="shared" si="46"/>
        <v>8066.9380864757713</v>
      </c>
      <c r="L170" s="49">
        <f t="shared" si="47"/>
        <v>8205.994551859174</v>
      </c>
      <c r="M170" s="31">
        <f t="shared" si="48"/>
        <v>0</v>
      </c>
      <c r="N170" s="31">
        <f t="shared" si="48"/>
        <v>0</v>
      </c>
      <c r="O170" s="31">
        <f t="shared" si="48"/>
        <v>0</v>
      </c>
      <c r="P170" s="31">
        <f t="shared" si="49"/>
        <v>0</v>
      </c>
      <c r="Q170" s="31">
        <f t="shared" si="49"/>
        <v>0</v>
      </c>
      <c r="R170" s="52">
        <f t="shared" si="50"/>
        <v>5360.81</v>
      </c>
      <c r="S170" s="49">
        <f t="shared" si="51"/>
        <v>7746.55</v>
      </c>
      <c r="T170" s="49">
        <f t="shared" si="52"/>
        <v>7825.56</v>
      </c>
      <c r="U170" s="49">
        <f t="shared" si="53"/>
        <v>7930.24</v>
      </c>
      <c r="V170" s="49">
        <f t="shared" si="54"/>
        <v>8066.94</v>
      </c>
      <c r="W170" s="49">
        <f t="shared" si="55"/>
        <v>8205.99</v>
      </c>
      <c r="X170" s="33"/>
      <c r="Y170" s="52">
        <v>5360.81</v>
      </c>
      <c r="Z170" s="33">
        <f t="shared" si="56"/>
        <v>7746.55</v>
      </c>
      <c r="AA170" s="33">
        <f t="shared" si="57"/>
        <v>7825.56</v>
      </c>
      <c r="AB170" s="33">
        <f t="shared" si="57"/>
        <v>7930.24</v>
      </c>
      <c r="AC170" s="33">
        <v>0</v>
      </c>
      <c r="AD170" s="33">
        <v>0</v>
      </c>
    </row>
    <row r="171" spans="1:30" x14ac:dyDescent="0.25">
      <c r="A171" s="38" t="s">
        <v>317</v>
      </c>
      <c r="B171" s="38" t="s">
        <v>820</v>
      </c>
      <c r="C171" s="34">
        <v>1082.2</v>
      </c>
      <c r="D171" s="35" t="str">
        <f t="shared" si="42"/>
        <v>Yes</v>
      </c>
      <c r="E171" s="35" t="s">
        <v>656</v>
      </c>
      <c r="F171" s="13">
        <v>0</v>
      </c>
      <c r="G171" s="13">
        <v>0</v>
      </c>
      <c r="H171" s="49">
        <f t="shared" si="43"/>
        <v>1082.2</v>
      </c>
      <c r="I171" s="49">
        <f t="shared" si="44"/>
        <v>1093.2379804977761</v>
      </c>
      <c r="J171" s="49">
        <f t="shared" si="45"/>
        <v>1107.8613833196805</v>
      </c>
      <c r="K171" s="49">
        <f t="shared" si="46"/>
        <v>1126.9585037447741</v>
      </c>
      <c r="L171" s="49">
        <f t="shared" si="47"/>
        <v>1146.3848169858838</v>
      </c>
      <c r="M171" s="31">
        <f t="shared" si="48"/>
        <v>0</v>
      </c>
      <c r="N171" s="31">
        <f t="shared" si="48"/>
        <v>0</v>
      </c>
      <c r="O171" s="31">
        <f t="shared" si="48"/>
        <v>0</v>
      </c>
      <c r="P171" s="31">
        <f t="shared" si="49"/>
        <v>0</v>
      </c>
      <c r="Q171" s="31">
        <f t="shared" si="49"/>
        <v>0</v>
      </c>
      <c r="R171" s="52">
        <f t="shared" si="50"/>
        <v>1141.6400000000001</v>
      </c>
      <c r="S171" s="49">
        <f t="shared" si="51"/>
        <v>1082.2</v>
      </c>
      <c r="T171" s="49">
        <f t="shared" si="52"/>
        <v>1093.24</v>
      </c>
      <c r="U171" s="49">
        <f t="shared" si="53"/>
        <v>1107.8599999999999</v>
      </c>
      <c r="V171" s="49">
        <f t="shared" si="54"/>
        <v>1126.96</v>
      </c>
      <c r="W171" s="49">
        <f t="shared" si="55"/>
        <v>1146.3800000000001</v>
      </c>
      <c r="X171" s="33"/>
      <c r="Y171" s="52">
        <v>1141.6400000000001</v>
      </c>
      <c r="Z171" s="33">
        <f t="shared" si="56"/>
        <v>1141.6400000000001</v>
      </c>
      <c r="AA171" s="33">
        <f t="shared" si="57"/>
        <v>1141.6400000000001</v>
      </c>
      <c r="AB171" s="33">
        <f t="shared" si="57"/>
        <v>1141.6400000000001</v>
      </c>
      <c r="AC171" s="33">
        <v>0</v>
      </c>
      <c r="AD171" s="33">
        <v>0</v>
      </c>
    </row>
    <row r="172" spans="1:30" x14ac:dyDescent="0.25">
      <c r="A172" s="38" t="s">
        <v>319</v>
      </c>
      <c r="B172" s="38" t="s">
        <v>821</v>
      </c>
      <c r="C172" s="34">
        <v>930.79</v>
      </c>
      <c r="D172" s="35" t="str">
        <f t="shared" si="42"/>
        <v>Yes</v>
      </c>
      <c r="E172" s="35" t="s">
        <v>656</v>
      </c>
      <c r="F172" s="13">
        <v>0</v>
      </c>
      <c r="G172" s="13">
        <v>0</v>
      </c>
      <c r="H172" s="49">
        <f t="shared" si="43"/>
        <v>930.79</v>
      </c>
      <c r="I172" s="49">
        <f t="shared" si="44"/>
        <v>940.28366278647661</v>
      </c>
      <c r="J172" s="49">
        <f t="shared" si="45"/>
        <v>952.8611134541909</v>
      </c>
      <c r="K172" s="49">
        <f t="shared" si="46"/>
        <v>969.28636638384614</v>
      </c>
      <c r="L172" s="49">
        <f t="shared" si="47"/>
        <v>985.99475494575017</v>
      </c>
      <c r="M172" s="31">
        <f t="shared" si="48"/>
        <v>0</v>
      </c>
      <c r="N172" s="31">
        <f t="shared" si="48"/>
        <v>0</v>
      </c>
      <c r="O172" s="31">
        <f t="shared" si="48"/>
        <v>0</v>
      </c>
      <c r="P172" s="31">
        <f t="shared" si="49"/>
        <v>0</v>
      </c>
      <c r="Q172" s="31">
        <f t="shared" si="49"/>
        <v>0</v>
      </c>
      <c r="R172" s="52">
        <f t="shared" si="50"/>
        <v>960.94</v>
      </c>
      <c r="S172" s="49">
        <f t="shared" si="51"/>
        <v>930.79</v>
      </c>
      <c r="T172" s="49">
        <f t="shared" si="52"/>
        <v>940.28</v>
      </c>
      <c r="U172" s="49">
        <f t="shared" si="53"/>
        <v>952.86</v>
      </c>
      <c r="V172" s="49">
        <f t="shared" si="54"/>
        <v>969.29</v>
      </c>
      <c r="W172" s="49">
        <f t="shared" si="55"/>
        <v>985.99</v>
      </c>
      <c r="X172" s="33"/>
      <c r="Y172" s="52">
        <v>960.94</v>
      </c>
      <c r="Z172" s="33">
        <f t="shared" si="56"/>
        <v>960.94</v>
      </c>
      <c r="AA172" s="33">
        <f t="shared" si="57"/>
        <v>960.94</v>
      </c>
      <c r="AB172" s="33">
        <f t="shared" si="57"/>
        <v>960.94</v>
      </c>
      <c r="AC172" s="33">
        <v>0</v>
      </c>
      <c r="AD172" s="33">
        <v>0</v>
      </c>
    </row>
    <row r="173" spans="1:30" x14ac:dyDescent="0.25">
      <c r="A173" s="38" t="s">
        <v>321</v>
      </c>
      <c r="B173" s="38" t="s">
        <v>822</v>
      </c>
      <c r="C173" s="34">
        <v>296.11</v>
      </c>
      <c r="D173" s="35" t="str">
        <f t="shared" si="42"/>
        <v>Yes</v>
      </c>
      <c r="E173" s="35" t="s">
        <v>656</v>
      </c>
      <c r="F173" s="13">
        <v>0</v>
      </c>
      <c r="G173" s="13">
        <v>0</v>
      </c>
      <c r="H173" s="49">
        <f t="shared" si="43"/>
        <v>296.11</v>
      </c>
      <c r="I173" s="49">
        <f t="shared" si="44"/>
        <v>299.13019627166557</v>
      </c>
      <c r="J173" s="49">
        <f t="shared" si="45"/>
        <v>303.13143061799167</v>
      </c>
      <c r="K173" s="49">
        <f t="shared" si="46"/>
        <v>308.35675710946686</v>
      </c>
      <c r="L173" s="49">
        <f t="shared" si="47"/>
        <v>313.67215686350954</v>
      </c>
      <c r="M173" s="31">
        <f t="shared" si="48"/>
        <v>0</v>
      </c>
      <c r="N173" s="31">
        <f t="shared" si="48"/>
        <v>0</v>
      </c>
      <c r="O173" s="31">
        <f t="shared" si="48"/>
        <v>0</v>
      </c>
      <c r="P173" s="31">
        <f t="shared" si="49"/>
        <v>0</v>
      </c>
      <c r="Q173" s="31">
        <f t="shared" si="49"/>
        <v>0</v>
      </c>
      <c r="R173" s="52">
        <f t="shared" si="50"/>
        <v>303.86</v>
      </c>
      <c r="S173" s="49">
        <f t="shared" si="51"/>
        <v>296.11</v>
      </c>
      <c r="T173" s="49">
        <f t="shared" si="52"/>
        <v>299.13</v>
      </c>
      <c r="U173" s="49">
        <f t="shared" si="53"/>
        <v>303.13</v>
      </c>
      <c r="V173" s="49">
        <f t="shared" si="54"/>
        <v>308.36</v>
      </c>
      <c r="W173" s="49">
        <f t="shared" si="55"/>
        <v>313.67</v>
      </c>
      <c r="X173" s="33"/>
      <c r="Y173" s="52">
        <v>303.86</v>
      </c>
      <c r="Z173" s="33">
        <f t="shared" si="56"/>
        <v>303.86</v>
      </c>
      <c r="AA173" s="33">
        <f t="shared" si="57"/>
        <v>303.86</v>
      </c>
      <c r="AB173" s="33">
        <f t="shared" si="57"/>
        <v>303.86</v>
      </c>
      <c r="AC173" s="33">
        <v>0</v>
      </c>
      <c r="AD173" s="33">
        <v>0</v>
      </c>
    </row>
    <row r="174" spans="1:30" x14ac:dyDescent="0.25">
      <c r="A174" s="38" t="s">
        <v>323</v>
      </c>
      <c r="B174" s="38" t="s">
        <v>823</v>
      </c>
      <c r="C174" s="34">
        <v>680</v>
      </c>
      <c r="D174" s="35" t="str">
        <f t="shared" si="42"/>
        <v>Yes</v>
      </c>
      <c r="E174" s="35" t="s">
        <v>656</v>
      </c>
      <c r="F174" s="13">
        <v>0</v>
      </c>
      <c r="G174" s="13">
        <v>0</v>
      </c>
      <c r="H174" s="49">
        <f t="shared" si="43"/>
        <v>680</v>
      </c>
      <c r="I174" s="49">
        <f t="shared" si="44"/>
        <v>686.93571127193468</v>
      </c>
      <c r="J174" s="49">
        <f t="shared" si="45"/>
        <v>696.12432143539331</v>
      </c>
      <c r="K174" s="49">
        <f t="shared" si="46"/>
        <v>708.12399052526916</v>
      </c>
      <c r="L174" s="49">
        <f t="shared" si="47"/>
        <v>720.33050780853898</v>
      </c>
      <c r="M174" s="31">
        <f t="shared" si="48"/>
        <v>0</v>
      </c>
      <c r="N174" s="31">
        <f t="shared" si="48"/>
        <v>0</v>
      </c>
      <c r="O174" s="31">
        <f t="shared" si="48"/>
        <v>0</v>
      </c>
      <c r="P174" s="31">
        <f t="shared" si="49"/>
        <v>0</v>
      </c>
      <c r="Q174" s="31">
        <f t="shared" si="49"/>
        <v>0</v>
      </c>
      <c r="R174" s="52">
        <f t="shared" si="50"/>
        <v>695.56</v>
      </c>
      <c r="S174" s="49">
        <f t="shared" si="51"/>
        <v>680</v>
      </c>
      <c r="T174" s="49">
        <f t="shared" si="52"/>
        <v>686.94</v>
      </c>
      <c r="U174" s="49">
        <f t="shared" si="53"/>
        <v>696.12</v>
      </c>
      <c r="V174" s="49">
        <f t="shared" si="54"/>
        <v>708.12</v>
      </c>
      <c r="W174" s="49">
        <f t="shared" si="55"/>
        <v>720.33</v>
      </c>
      <c r="X174" s="33"/>
      <c r="Y174" s="52">
        <v>695.56</v>
      </c>
      <c r="Z174" s="33">
        <f t="shared" si="56"/>
        <v>695.56</v>
      </c>
      <c r="AA174" s="33">
        <f t="shared" si="57"/>
        <v>695.56</v>
      </c>
      <c r="AB174" s="33">
        <f t="shared" si="57"/>
        <v>696.12</v>
      </c>
      <c r="AC174" s="33">
        <v>0</v>
      </c>
      <c r="AD174" s="33">
        <v>0</v>
      </c>
    </row>
    <row r="175" spans="1:30" x14ac:dyDescent="0.25">
      <c r="A175" s="38" t="s">
        <v>325</v>
      </c>
      <c r="B175" s="38" t="s">
        <v>824</v>
      </c>
      <c r="C175" s="34">
        <v>1105.79</v>
      </c>
      <c r="D175" s="35" t="str">
        <f t="shared" si="42"/>
        <v>Yes</v>
      </c>
      <c r="E175" s="35" t="s">
        <v>656</v>
      </c>
      <c r="F175" s="13">
        <v>0</v>
      </c>
      <c r="G175" s="13">
        <v>0</v>
      </c>
      <c r="H175" s="49">
        <f t="shared" si="43"/>
        <v>1105.79</v>
      </c>
      <c r="I175" s="49">
        <f t="shared" si="44"/>
        <v>1117.0685884814598</v>
      </c>
      <c r="J175" s="49">
        <f t="shared" si="45"/>
        <v>1132.0107550000641</v>
      </c>
      <c r="K175" s="49">
        <f t="shared" si="46"/>
        <v>1151.5241580631432</v>
      </c>
      <c r="L175" s="49">
        <f t="shared" si="47"/>
        <v>1171.373929749418</v>
      </c>
      <c r="M175" s="31">
        <f t="shared" si="48"/>
        <v>0</v>
      </c>
      <c r="N175" s="31">
        <f t="shared" si="48"/>
        <v>0</v>
      </c>
      <c r="O175" s="31">
        <f t="shared" si="48"/>
        <v>0</v>
      </c>
      <c r="P175" s="31">
        <f t="shared" si="49"/>
        <v>0</v>
      </c>
      <c r="Q175" s="31">
        <f t="shared" si="49"/>
        <v>0</v>
      </c>
      <c r="R175" s="52">
        <f t="shared" si="50"/>
        <v>1111.98</v>
      </c>
      <c r="S175" s="49">
        <f t="shared" si="51"/>
        <v>1105.79</v>
      </c>
      <c r="T175" s="49">
        <f t="shared" si="52"/>
        <v>1117.07</v>
      </c>
      <c r="U175" s="49">
        <f t="shared" si="53"/>
        <v>1132.01</v>
      </c>
      <c r="V175" s="49">
        <f t="shared" si="54"/>
        <v>1151.52</v>
      </c>
      <c r="W175" s="49">
        <f t="shared" si="55"/>
        <v>1171.3699999999999</v>
      </c>
      <c r="X175" s="33"/>
      <c r="Y175" s="52">
        <v>1111.98</v>
      </c>
      <c r="Z175" s="33">
        <f t="shared" si="56"/>
        <v>1111.98</v>
      </c>
      <c r="AA175" s="33">
        <f t="shared" si="57"/>
        <v>1117.07</v>
      </c>
      <c r="AB175" s="33">
        <f t="shared" si="57"/>
        <v>1132.01</v>
      </c>
      <c r="AC175" s="33">
        <v>0</v>
      </c>
      <c r="AD175" s="33">
        <v>0</v>
      </c>
    </row>
    <row r="176" spans="1:30" x14ac:dyDescent="0.25">
      <c r="A176" s="38" t="s">
        <v>327</v>
      </c>
      <c r="B176" s="38" t="s">
        <v>825</v>
      </c>
      <c r="C176" s="34">
        <v>528.46</v>
      </c>
      <c r="D176" s="35" t="str">
        <f t="shared" si="42"/>
        <v>Yes</v>
      </c>
      <c r="E176" s="35" t="s">
        <v>656</v>
      </c>
      <c r="F176" s="13">
        <v>0</v>
      </c>
      <c r="G176" s="13">
        <v>0</v>
      </c>
      <c r="H176" s="49">
        <f t="shared" si="43"/>
        <v>528.46</v>
      </c>
      <c r="I176" s="49">
        <f t="shared" si="44"/>
        <v>533.85006761583327</v>
      </c>
      <c r="J176" s="49">
        <f t="shared" si="45"/>
        <v>540.99096897904121</v>
      </c>
      <c r="K176" s="49">
        <f t="shared" si="46"/>
        <v>550.31647651909384</v>
      </c>
      <c r="L176" s="49">
        <f t="shared" si="47"/>
        <v>559.80273552426559</v>
      </c>
      <c r="M176" s="31">
        <f t="shared" si="48"/>
        <v>0</v>
      </c>
      <c r="N176" s="31">
        <f t="shared" si="48"/>
        <v>0</v>
      </c>
      <c r="O176" s="31">
        <f t="shared" si="48"/>
        <v>0</v>
      </c>
      <c r="P176" s="31">
        <f t="shared" si="49"/>
        <v>0</v>
      </c>
      <c r="Q176" s="31">
        <f t="shared" si="49"/>
        <v>0</v>
      </c>
      <c r="R176" s="52">
        <f t="shared" si="50"/>
        <v>556.92999999999995</v>
      </c>
      <c r="S176" s="49">
        <f t="shared" si="51"/>
        <v>528.46</v>
      </c>
      <c r="T176" s="49">
        <f t="shared" si="52"/>
        <v>533.85</v>
      </c>
      <c r="U176" s="49">
        <f t="shared" si="53"/>
        <v>540.99</v>
      </c>
      <c r="V176" s="49">
        <f t="shared" si="54"/>
        <v>550.32000000000005</v>
      </c>
      <c r="W176" s="49">
        <f t="shared" si="55"/>
        <v>559.79999999999995</v>
      </c>
      <c r="X176" s="33"/>
      <c r="Y176" s="52">
        <v>556.92999999999995</v>
      </c>
      <c r="Z176" s="33">
        <f t="shared" si="56"/>
        <v>556.92999999999995</v>
      </c>
      <c r="AA176" s="33">
        <f t="shared" si="57"/>
        <v>556.92999999999995</v>
      </c>
      <c r="AB176" s="33">
        <f t="shared" si="57"/>
        <v>556.92999999999995</v>
      </c>
      <c r="AC176" s="33">
        <v>0</v>
      </c>
      <c r="AD176" s="33">
        <v>0</v>
      </c>
    </row>
    <row r="177" spans="1:30" x14ac:dyDescent="0.25">
      <c r="A177" s="38" t="s">
        <v>329</v>
      </c>
      <c r="B177" s="38" t="s">
        <v>826</v>
      </c>
      <c r="C177" s="34">
        <v>1001.23</v>
      </c>
      <c r="D177" s="35" t="str">
        <f t="shared" si="42"/>
        <v>Yes</v>
      </c>
      <c r="E177" s="35" t="s">
        <v>656</v>
      </c>
      <c r="F177" s="13">
        <v>0</v>
      </c>
      <c r="G177" s="13">
        <v>0</v>
      </c>
      <c r="H177" s="49">
        <f t="shared" si="43"/>
        <v>1001.23</v>
      </c>
      <c r="I177" s="49">
        <f t="shared" si="44"/>
        <v>1011.4421208776459</v>
      </c>
      <c r="J177" s="49">
        <f t="shared" si="45"/>
        <v>1024.9714034569986</v>
      </c>
      <c r="K177" s="49">
        <f t="shared" si="46"/>
        <v>1042.6396809317873</v>
      </c>
      <c r="L177" s="49">
        <f t="shared" si="47"/>
        <v>1060.6125210781524</v>
      </c>
      <c r="M177" s="31">
        <f t="shared" si="48"/>
        <v>0</v>
      </c>
      <c r="N177" s="31">
        <f t="shared" si="48"/>
        <v>0</v>
      </c>
      <c r="O177" s="31">
        <f t="shared" si="48"/>
        <v>0</v>
      </c>
      <c r="P177" s="31">
        <f t="shared" si="49"/>
        <v>0</v>
      </c>
      <c r="Q177" s="31">
        <f t="shared" si="49"/>
        <v>0</v>
      </c>
      <c r="R177" s="52">
        <f t="shared" si="50"/>
        <v>1043.3900000000001</v>
      </c>
      <c r="S177" s="49">
        <f t="shared" si="51"/>
        <v>1001.23</v>
      </c>
      <c r="T177" s="49">
        <f t="shared" si="52"/>
        <v>1011.44</v>
      </c>
      <c r="U177" s="49">
        <f t="shared" si="53"/>
        <v>1024.97</v>
      </c>
      <c r="V177" s="49">
        <f t="shared" si="54"/>
        <v>1042.6400000000001</v>
      </c>
      <c r="W177" s="49">
        <f t="shared" si="55"/>
        <v>1060.6099999999999</v>
      </c>
      <c r="X177" s="33"/>
      <c r="Y177" s="52">
        <v>1043.3900000000001</v>
      </c>
      <c r="Z177" s="33">
        <f t="shared" si="56"/>
        <v>1043.3900000000001</v>
      </c>
      <c r="AA177" s="33">
        <f t="shared" si="57"/>
        <v>1043.3900000000001</v>
      </c>
      <c r="AB177" s="33">
        <f t="shared" si="57"/>
        <v>1043.3900000000001</v>
      </c>
      <c r="AC177" s="33">
        <v>0</v>
      </c>
      <c r="AD177" s="33">
        <v>0</v>
      </c>
    </row>
    <row r="178" spans="1:30" x14ac:dyDescent="0.25">
      <c r="A178" s="38" t="s">
        <v>331</v>
      </c>
      <c r="B178" s="38" t="s">
        <v>827</v>
      </c>
      <c r="C178" s="34">
        <v>533.12</v>
      </c>
      <c r="D178" s="35" t="str">
        <f t="shared" si="42"/>
        <v>Yes</v>
      </c>
      <c r="E178" s="35" t="s">
        <v>656</v>
      </c>
      <c r="F178" s="13">
        <v>0</v>
      </c>
      <c r="G178" s="13">
        <v>0</v>
      </c>
      <c r="H178" s="49">
        <f t="shared" si="43"/>
        <v>533.12</v>
      </c>
      <c r="I178" s="49">
        <f t="shared" si="44"/>
        <v>538.55759763719686</v>
      </c>
      <c r="J178" s="49">
        <f t="shared" si="45"/>
        <v>545.76146800534843</v>
      </c>
      <c r="K178" s="49">
        <f t="shared" si="46"/>
        <v>555.16920857181105</v>
      </c>
      <c r="L178" s="49">
        <f t="shared" si="47"/>
        <v>564.73911812189465</v>
      </c>
      <c r="M178" s="31">
        <f t="shared" si="48"/>
        <v>0</v>
      </c>
      <c r="N178" s="31">
        <f t="shared" si="48"/>
        <v>0</v>
      </c>
      <c r="O178" s="31">
        <f t="shared" si="48"/>
        <v>0</v>
      </c>
      <c r="P178" s="31">
        <f t="shared" si="49"/>
        <v>0</v>
      </c>
      <c r="Q178" s="31">
        <f t="shared" si="49"/>
        <v>0</v>
      </c>
      <c r="R178" s="52">
        <f t="shared" si="50"/>
        <v>548.76</v>
      </c>
      <c r="S178" s="49">
        <f t="shared" si="51"/>
        <v>533.12</v>
      </c>
      <c r="T178" s="49">
        <f t="shared" si="52"/>
        <v>538.55999999999995</v>
      </c>
      <c r="U178" s="49">
        <f t="shared" si="53"/>
        <v>545.76</v>
      </c>
      <c r="V178" s="49">
        <f t="shared" si="54"/>
        <v>555.16999999999996</v>
      </c>
      <c r="W178" s="49">
        <f t="shared" si="55"/>
        <v>564.74</v>
      </c>
      <c r="X178" s="33"/>
      <c r="Y178" s="52">
        <v>548.76</v>
      </c>
      <c r="Z178" s="33">
        <f t="shared" si="56"/>
        <v>548.76</v>
      </c>
      <c r="AA178" s="33">
        <f t="shared" si="57"/>
        <v>548.76</v>
      </c>
      <c r="AB178" s="33">
        <f t="shared" si="57"/>
        <v>548.76</v>
      </c>
      <c r="AC178" s="33">
        <v>0</v>
      </c>
      <c r="AD178" s="33">
        <v>0</v>
      </c>
    </row>
    <row r="179" spans="1:30" x14ac:dyDescent="0.25">
      <c r="A179" s="38" t="s">
        <v>333</v>
      </c>
      <c r="B179" s="38" t="s">
        <v>828</v>
      </c>
      <c r="C179" s="34">
        <v>576.04999999999995</v>
      </c>
      <c r="D179" s="35" t="str">
        <f t="shared" si="42"/>
        <v>Yes</v>
      </c>
      <c r="E179" s="35" t="s">
        <v>656</v>
      </c>
      <c r="F179" s="13">
        <v>0</v>
      </c>
      <c r="G179" s="13">
        <v>0</v>
      </c>
      <c r="H179" s="49">
        <f t="shared" si="43"/>
        <v>576.04999999999995</v>
      </c>
      <c r="I179" s="49">
        <f t="shared" si="44"/>
        <v>581.92546540911462</v>
      </c>
      <c r="J179" s="49">
        <f t="shared" si="45"/>
        <v>589.70943435714457</v>
      </c>
      <c r="K179" s="49">
        <f t="shared" si="46"/>
        <v>599.87474226776658</v>
      </c>
      <c r="L179" s="49">
        <f t="shared" si="47"/>
        <v>610.21527797516012</v>
      </c>
      <c r="M179" s="31">
        <f t="shared" si="48"/>
        <v>0</v>
      </c>
      <c r="N179" s="31">
        <f t="shared" si="48"/>
        <v>0</v>
      </c>
      <c r="O179" s="31">
        <f t="shared" si="48"/>
        <v>0</v>
      </c>
      <c r="P179" s="31">
        <f t="shared" si="49"/>
        <v>0</v>
      </c>
      <c r="Q179" s="31">
        <f t="shared" si="49"/>
        <v>0</v>
      </c>
      <c r="R179" s="52">
        <f t="shared" si="50"/>
        <v>540.19000000000005</v>
      </c>
      <c r="S179" s="49">
        <f t="shared" si="51"/>
        <v>576.04999999999995</v>
      </c>
      <c r="T179" s="49">
        <f t="shared" si="52"/>
        <v>581.92999999999995</v>
      </c>
      <c r="U179" s="49">
        <f t="shared" si="53"/>
        <v>589.71</v>
      </c>
      <c r="V179" s="49">
        <f t="shared" si="54"/>
        <v>599.87</v>
      </c>
      <c r="W179" s="49">
        <f t="shared" si="55"/>
        <v>610.22</v>
      </c>
      <c r="X179" s="33"/>
      <c r="Y179" s="52">
        <v>540.19000000000005</v>
      </c>
      <c r="Z179" s="33">
        <f t="shared" si="56"/>
        <v>576.04999999999995</v>
      </c>
      <c r="AA179" s="33">
        <f t="shared" si="57"/>
        <v>581.92999999999995</v>
      </c>
      <c r="AB179" s="33">
        <f t="shared" si="57"/>
        <v>589.71</v>
      </c>
      <c r="AC179" s="33">
        <v>0</v>
      </c>
      <c r="AD179" s="33">
        <v>0</v>
      </c>
    </row>
    <row r="180" spans="1:30" x14ac:dyDescent="0.25">
      <c r="A180" s="38" t="s">
        <v>335</v>
      </c>
      <c r="B180" s="38" t="s">
        <v>829</v>
      </c>
      <c r="C180" s="34">
        <v>310.38</v>
      </c>
      <c r="D180" s="35" t="str">
        <f t="shared" si="42"/>
        <v>Yes</v>
      </c>
      <c r="E180" s="35" t="s">
        <v>656</v>
      </c>
      <c r="F180" s="13">
        <v>0</v>
      </c>
      <c r="G180" s="13">
        <v>0</v>
      </c>
      <c r="H180" s="49">
        <f t="shared" si="43"/>
        <v>310.38</v>
      </c>
      <c r="I180" s="49">
        <f t="shared" si="44"/>
        <v>313.5457442126222</v>
      </c>
      <c r="J180" s="49">
        <f t="shared" si="45"/>
        <v>317.73980424576087</v>
      </c>
      <c r="K180" s="49">
        <f t="shared" si="46"/>
        <v>323.21694732240155</v>
      </c>
      <c r="L180" s="49">
        <f t="shared" si="47"/>
        <v>328.78850443178578</v>
      </c>
      <c r="M180" s="31">
        <f t="shared" si="48"/>
        <v>0</v>
      </c>
      <c r="N180" s="31">
        <f t="shared" si="48"/>
        <v>0</v>
      </c>
      <c r="O180" s="31">
        <f t="shared" si="48"/>
        <v>0</v>
      </c>
      <c r="P180" s="31">
        <f t="shared" si="49"/>
        <v>0</v>
      </c>
      <c r="Q180" s="31">
        <f t="shared" si="49"/>
        <v>0</v>
      </c>
      <c r="R180" s="52">
        <f t="shared" si="50"/>
        <v>326.64</v>
      </c>
      <c r="S180" s="49">
        <f t="shared" si="51"/>
        <v>310.38</v>
      </c>
      <c r="T180" s="49">
        <f t="shared" si="52"/>
        <v>313.55</v>
      </c>
      <c r="U180" s="49">
        <f t="shared" si="53"/>
        <v>317.74</v>
      </c>
      <c r="V180" s="49">
        <f t="shared" si="54"/>
        <v>323.22000000000003</v>
      </c>
      <c r="W180" s="49">
        <f t="shared" si="55"/>
        <v>328.79</v>
      </c>
      <c r="X180" s="33"/>
      <c r="Y180" s="52">
        <v>326.64</v>
      </c>
      <c r="Z180" s="33">
        <f t="shared" si="56"/>
        <v>326.64</v>
      </c>
      <c r="AA180" s="33">
        <f t="shared" si="57"/>
        <v>326.64</v>
      </c>
      <c r="AB180" s="33">
        <f t="shared" si="57"/>
        <v>326.64</v>
      </c>
      <c r="AC180" s="33">
        <v>0</v>
      </c>
      <c r="AD180" s="33">
        <v>0</v>
      </c>
    </row>
    <row r="181" spans="1:30" x14ac:dyDescent="0.25">
      <c r="A181" s="38" t="s">
        <v>337</v>
      </c>
      <c r="B181" s="38" t="s">
        <v>830</v>
      </c>
      <c r="C181" s="34">
        <v>345.42</v>
      </c>
      <c r="D181" s="35" t="str">
        <f t="shared" si="42"/>
        <v>Yes</v>
      </c>
      <c r="E181" s="35" t="s">
        <v>656</v>
      </c>
      <c r="F181" s="13">
        <v>0</v>
      </c>
      <c r="G181" s="13">
        <v>0</v>
      </c>
      <c r="H181" s="49">
        <f t="shared" si="43"/>
        <v>345.42</v>
      </c>
      <c r="I181" s="49">
        <f t="shared" si="44"/>
        <v>348.94313733463486</v>
      </c>
      <c r="J181" s="49">
        <f t="shared" si="45"/>
        <v>353.61068104443177</v>
      </c>
      <c r="K181" s="49">
        <f t="shared" si="46"/>
        <v>359.70616001064491</v>
      </c>
      <c r="L181" s="49">
        <f t="shared" si="47"/>
        <v>365.90671177533176</v>
      </c>
      <c r="M181" s="31">
        <f t="shared" si="48"/>
        <v>0</v>
      </c>
      <c r="N181" s="31">
        <f t="shared" si="48"/>
        <v>0</v>
      </c>
      <c r="O181" s="31">
        <f t="shared" si="48"/>
        <v>0</v>
      </c>
      <c r="P181" s="31">
        <f t="shared" si="49"/>
        <v>0</v>
      </c>
      <c r="Q181" s="31">
        <f t="shared" si="49"/>
        <v>0</v>
      </c>
      <c r="R181" s="52">
        <f t="shared" si="50"/>
        <v>345.38</v>
      </c>
      <c r="S181" s="49">
        <f t="shared" si="51"/>
        <v>345.42</v>
      </c>
      <c r="T181" s="49">
        <f t="shared" si="52"/>
        <v>348.94</v>
      </c>
      <c r="U181" s="49">
        <f t="shared" si="53"/>
        <v>353.61</v>
      </c>
      <c r="V181" s="49">
        <f t="shared" si="54"/>
        <v>359.71</v>
      </c>
      <c r="W181" s="49">
        <f t="shared" si="55"/>
        <v>365.91</v>
      </c>
      <c r="X181" s="33"/>
      <c r="Y181" s="52">
        <v>345.38</v>
      </c>
      <c r="Z181" s="33">
        <f t="shared" si="56"/>
        <v>345.42</v>
      </c>
      <c r="AA181" s="33">
        <f t="shared" si="57"/>
        <v>348.94</v>
      </c>
      <c r="AB181" s="33">
        <f t="shared" si="57"/>
        <v>353.61</v>
      </c>
      <c r="AC181" s="33">
        <v>0</v>
      </c>
      <c r="AD181" s="33">
        <v>0</v>
      </c>
    </row>
    <row r="182" spans="1:30" x14ac:dyDescent="0.25">
      <c r="A182" s="38" t="s">
        <v>339</v>
      </c>
      <c r="B182" s="38" t="s">
        <v>831</v>
      </c>
      <c r="C182" s="34">
        <v>69.06</v>
      </c>
      <c r="D182" s="35" t="str">
        <f t="shared" si="42"/>
        <v>No</v>
      </c>
      <c r="E182" s="35" t="s">
        <v>656</v>
      </c>
      <c r="F182" s="13">
        <v>3</v>
      </c>
      <c r="G182" s="13">
        <v>0</v>
      </c>
      <c r="H182" s="49">
        <f t="shared" si="43"/>
        <v>69.06</v>
      </c>
      <c r="I182" s="49">
        <f t="shared" si="44"/>
        <v>69.06</v>
      </c>
      <c r="J182" s="49">
        <f t="shared" si="45"/>
        <v>69.06</v>
      </c>
      <c r="K182" s="49">
        <f t="shared" si="46"/>
        <v>69.06</v>
      </c>
      <c r="L182" s="49">
        <f t="shared" si="47"/>
        <v>69.06</v>
      </c>
      <c r="M182" s="31">
        <f t="shared" si="48"/>
        <v>-3</v>
      </c>
      <c r="N182" s="31">
        <f t="shared" si="48"/>
        <v>-3</v>
      </c>
      <c r="O182" s="31">
        <f t="shared" si="48"/>
        <v>-3</v>
      </c>
      <c r="P182" s="31">
        <f t="shared" si="49"/>
        <v>-3</v>
      </c>
      <c r="Q182" s="31">
        <f t="shared" si="49"/>
        <v>-3</v>
      </c>
      <c r="R182" s="52">
        <f t="shared" si="50"/>
        <v>62.71</v>
      </c>
      <c r="S182" s="49">
        <f t="shared" si="51"/>
        <v>66.06</v>
      </c>
      <c r="T182" s="49">
        <f t="shared" si="52"/>
        <v>66.06</v>
      </c>
      <c r="U182" s="49">
        <f t="shared" si="53"/>
        <v>66.06</v>
      </c>
      <c r="V182" s="49">
        <f t="shared" si="54"/>
        <v>66.06</v>
      </c>
      <c r="W182" s="49">
        <f t="shared" si="55"/>
        <v>66.06</v>
      </c>
      <c r="X182" s="33"/>
      <c r="Y182" s="52">
        <v>59.71</v>
      </c>
      <c r="Z182" s="33">
        <f t="shared" si="56"/>
        <v>66.06</v>
      </c>
      <c r="AA182" s="33">
        <f t="shared" si="57"/>
        <v>66.06</v>
      </c>
      <c r="AB182" s="33">
        <f t="shared" si="57"/>
        <v>66.06</v>
      </c>
      <c r="AC182" s="33">
        <v>0</v>
      </c>
      <c r="AD182" s="33">
        <v>-7</v>
      </c>
    </row>
    <row r="183" spans="1:30" x14ac:dyDescent="0.25">
      <c r="A183" s="38" t="s">
        <v>341</v>
      </c>
      <c r="B183" s="38" t="s">
        <v>832</v>
      </c>
      <c r="C183" s="34">
        <v>956.96</v>
      </c>
      <c r="D183" s="35" t="str">
        <f t="shared" si="42"/>
        <v>Yes</v>
      </c>
      <c r="E183" s="35" t="s">
        <v>656</v>
      </c>
      <c r="F183" s="13">
        <v>0</v>
      </c>
      <c r="G183" s="13">
        <v>0</v>
      </c>
      <c r="H183" s="49">
        <f t="shared" si="43"/>
        <v>956.96</v>
      </c>
      <c r="I183" s="49">
        <f t="shared" si="44"/>
        <v>966.72058567469219</v>
      </c>
      <c r="J183" s="49">
        <f t="shared" si="45"/>
        <v>979.65166270707959</v>
      </c>
      <c r="K183" s="49">
        <f t="shared" si="46"/>
        <v>996.53872643097316</v>
      </c>
      <c r="L183" s="49">
        <f t="shared" si="47"/>
        <v>1013.716886400676</v>
      </c>
      <c r="M183" s="31">
        <f t="shared" si="48"/>
        <v>0</v>
      </c>
      <c r="N183" s="31">
        <f t="shared" si="48"/>
        <v>0</v>
      </c>
      <c r="O183" s="31">
        <f t="shared" si="48"/>
        <v>0</v>
      </c>
      <c r="P183" s="31">
        <f t="shared" si="49"/>
        <v>0</v>
      </c>
      <c r="Q183" s="31">
        <f t="shared" si="49"/>
        <v>0</v>
      </c>
      <c r="R183" s="52">
        <f t="shared" si="50"/>
        <v>1109.74</v>
      </c>
      <c r="S183" s="49">
        <f t="shared" si="51"/>
        <v>956.96</v>
      </c>
      <c r="T183" s="49">
        <f t="shared" si="52"/>
        <v>966.72</v>
      </c>
      <c r="U183" s="49">
        <f t="shared" si="53"/>
        <v>979.65</v>
      </c>
      <c r="V183" s="49">
        <f t="shared" si="54"/>
        <v>996.54</v>
      </c>
      <c r="W183" s="49">
        <f t="shared" si="55"/>
        <v>1013.72</v>
      </c>
      <c r="X183" s="33"/>
      <c r="Y183" s="52">
        <v>1109.74</v>
      </c>
      <c r="Z183" s="33">
        <f t="shared" si="56"/>
        <v>1109.74</v>
      </c>
      <c r="AA183" s="33">
        <f t="shared" si="57"/>
        <v>1109.74</v>
      </c>
      <c r="AB183" s="33">
        <f t="shared" si="57"/>
        <v>1109.74</v>
      </c>
      <c r="AC183" s="33">
        <v>0</v>
      </c>
      <c r="AD183" s="33">
        <v>0</v>
      </c>
    </row>
    <row r="184" spans="1:30" x14ac:dyDescent="0.25">
      <c r="A184" s="38" t="s">
        <v>343</v>
      </c>
      <c r="B184" s="38" t="s">
        <v>833</v>
      </c>
      <c r="C184" s="34">
        <v>278.77</v>
      </c>
      <c r="D184" s="35" t="str">
        <f t="shared" si="42"/>
        <v>Yes</v>
      </c>
      <c r="E184" s="35" t="s">
        <v>656</v>
      </c>
      <c r="F184" s="13">
        <v>0</v>
      </c>
      <c r="G184" s="13">
        <v>0</v>
      </c>
      <c r="H184" s="49">
        <f t="shared" si="43"/>
        <v>278.77</v>
      </c>
      <c r="I184" s="49">
        <f t="shared" si="44"/>
        <v>281.61333563423125</v>
      </c>
      <c r="J184" s="49">
        <f t="shared" si="45"/>
        <v>285.38026042138915</v>
      </c>
      <c r="K184" s="49">
        <f t="shared" si="46"/>
        <v>290.29959535107253</v>
      </c>
      <c r="L184" s="49">
        <f t="shared" si="47"/>
        <v>295.30372891439185</v>
      </c>
      <c r="M184" s="31">
        <f t="shared" si="48"/>
        <v>0</v>
      </c>
      <c r="N184" s="31">
        <f t="shared" si="48"/>
        <v>0</v>
      </c>
      <c r="O184" s="31">
        <f t="shared" si="48"/>
        <v>0</v>
      </c>
      <c r="P184" s="31">
        <f t="shared" si="49"/>
        <v>0</v>
      </c>
      <c r="Q184" s="31">
        <f t="shared" si="49"/>
        <v>0</v>
      </c>
      <c r="R184" s="52">
        <f t="shared" si="50"/>
        <v>248.43</v>
      </c>
      <c r="S184" s="49">
        <f t="shared" si="51"/>
        <v>278.77</v>
      </c>
      <c r="T184" s="49">
        <f t="shared" si="52"/>
        <v>281.61</v>
      </c>
      <c r="U184" s="49">
        <f t="shared" si="53"/>
        <v>285.38</v>
      </c>
      <c r="V184" s="49">
        <f t="shared" si="54"/>
        <v>290.3</v>
      </c>
      <c r="W184" s="49">
        <f t="shared" si="55"/>
        <v>295.3</v>
      </c>
      <c r="X184" s="33"/>
      <c r="Y184" s="52">
        <v>248.43</v>
      </c>
      <c r="Z184" s="33">
        <f t="shared" si="56"/>
        <v>278.77</v>
      </c>
      <c r="AA184" s="33">
        <f t="shared" si="57"/>
        <v>281.61</v>
      </c>
      <c r="AB184" s="33">
        <f t="shared" si="57"/>
        <v>285.38</v>
      </c>
      <c r="AC184" s="33">
        <v>0</v>
      </c>
      <c r="AD184" s="33">
        <v>0</v>
      </c>
    </row>
    <row r="185" spans="1:30" x14ac:dyDescent="0.25">
      <c r="A185" s="38" t="s">
        <v>345</v>
      </c>
      <c r="B185" s="38" t="s">
        <v>834</v>
      </c>
      <c r="C185" s="34">
        <v>231.6</v>
      </c>
      <c r="D185" s="35" t="str">
        <f t="shared" si="42"/>
        <v>Yes</v>
      </c>
      <c r="E185" s="35" t="s">
        <v>656</v>
      </c>
      <c r="F185" s="13">
        <v>0</v>
      </c>
      <c r="G185" s="13">
        <v>0</v>
      </c>
      <c r="H185" s="49">
        <f t="shared" si="43"/>
        <v>231.6</v>
      </c>
      <c r="I185" s="49">
        <f t="shared" si="44"/>
        <v>233.96222166261776</v>
      </c>
      <c r="J185" s="49">
        <f t="shared" si="45"/>
        <v>237.09175418299574</v>
      </c>
      <c r="K185" s="49">
        <f t="shared" si="46"/>
        <v>241.17870030242992</v>
      </c>
      <c r="L185" s="49">
        <f t="shared" si="47"/>
        <v>245.33609648302593</v>
      </c>
      <c r="M185" s="31">
        <f t="shared" si="48"/>
        <v>0</v>
      </c>
      <c r="N185" s="31">
        <f t="shared" si="48"/>
        <v>0</v>
      </c>
      <c r="O185" s="31">
        <f t="shared" si="48"/>
        <v>0</v>
      </c>
      <c r="P185" s="31">
        <f t="shared" si="49"/>
        <v>0</v>
      </c>
      <c r="Q185" s="31">
        <f t="shared" si="49"/>
        <v>0</v>
      </c>
      <c r="R185" s="52">
        <f t="shared" si="50"/>
        <v>268.20999999999998</v>
      </c>
      <c r="S185" s="49">
        <f t="shared" si="51"/>
        <v>231.6</v>
      </c>
      <c r="T185" s="49">
        <f t="shared" si="52"/>
        <v>233.96</v>
      </c>
      <c r="U185" s="49">
        <f t="shared" si="53"/>
        <v>237.09</v>
      </c>
      <c r="V185" s="49">
        <f t="shared" si="54"/>
        <v>241.18</v>
      </c>
      <c r="W185" s="49">
        <f t="shared" si="55"/>
        <v>245.34</v>
      </c>
      <c r="X185" s="33"/>
      <c r="Y185" s="52">
        <v>268.20999999999998</v>
      </c>
      <c r="Z185" s="33">
        <f t="shared" si="56"/>
        <v>268.20999999999998</v>
      </c>
      <c r="AA185" s="33">
        <f t="shared" si="57"/>
        <v>268.20999999999998</v>
      </c>
      <c r="AB185" s="33">
        <f t="shared" si="57"/>
        <v>268.20999999999998</v>
      </c>
      <c r="AC185" s="33">
        <v>0</v>
      </c>
      <c r="AD185" s="33">
        <v>0</v>
      </c>
    </row>
    <row r="186" spans="1:30" x14ac:dyDescent="0.25">
      <c r="A186" s="38" t="s">
        <v>347</v>
      </c>
      <c r="B186" s="38" t="s">
        <v>835</v>
      </c>
      <c r="C186" s="34">
        <v>3095.25</v>
      </c>
      <c r="D186" s="35" t="str">
        <f t="shared" si="42"/>
        <v>Yes</v>
      </c>
      <c r="E186" s="35" t="s">
        <v>656</v>
      </c>
      <c r="F186" s="13">
        <v>0</v>
      </c>
      <c r="G186" s="13">
        <v>0</v>
      </c>
      <c r="H186" s="49">
        <f t="shared" si="43"/>
        <v>3095.25</v>
      </c>
      <c r="I186" s="49">
        <f t="shared" si="44"/>
        <v>3126.8202357565528</v>
      </c>
      <c r="J186" s="49">
        <f t="shared" si="45"/>
        <v>3168.6453028277961</v>
      </c>
      <c r="K186" s="49">
        <f t="shared" si="46"/>
        <v>3223.2658554019699</v>
      </c>
      <c r="L186" s="49">
        <f t="shared" si="47"/>
        <v>3278.8279474917358</v>
      </c>
      <c r="M186" s="31">
        <f t="shared" si="48"/>
        <v>0</v>
      </c>
      <c r="N186" s="31">
        <f t="shared" si="48"/>
        <v>0</v>
      </c>
      <c r="O186" s="31">
        <f t="shared" si="48"/>
        <v>0</v>
      </c>
      <c r="P186" s="31">
        <f t="shared" si="49"/>
        <v>0</v>
      </c>
      <c r="Q186" s="31">
        <f t="shared" si="49"/>
        <v>0</v>
      </c>
      <c r="R186" s="52">
        <f t="shared" si="50"/>
        <v>3363.88</v>
      </c>
      <c r="S186" s="49">
        <f t="shared" si="51"/>
        <v>3095.25</v>
      </c>
      <c r="T186" s="49">
        <f t="shared" si="52"/>
        <v>3126.82</v>
      </c>
      <c r="U186" s="49">
        <f t="shared" si="53"/>
        <v>3168.65</v>
      </c>
      <c r="V186" s="49">
        <f t="shared" si="54"/>
        <v>3223.27</v>
      </c>
      <c r="W186" s="49">
        <f t="shared" si="55"/>
        <v>3278.83</v>
      </c>
      <c r="X186" s="33"/>
      <c r="Y186" s="52">
        <v>3363.88</v>
      </c>
      <c r="Z186" s="33">
        <f t="shared" si="56"/>
        <v>3363.88</v>
      </c>
      <c r="AA186" s="33">
        <f t="shared" si="57"/>
        <v>3363.88</v>
      </c>
      <c r="AB186" s="33">
        <f t="shared" si="57"/>
        <v>3363.88</v>
      </c>
      <c r="AC186" s="33">
        <v>0</v>
      </c>
      <c r="AD186" s="33">
        <v>0</v>
      </c>
    </row>
    <row r="187" spans="1:30" x14ac:dyDescent="0.25">
      <c r="A187" s="38" t="s">
        <v>349</v>
      </c>
      <c r="B187" s="38" t="s">
        <v>836</v>
      </c>
      <c r="C187" s="34">
        <v>22043.53</v>
      </c>
      <c r="D187" s="35" t="str">
        <f t="shared" si="42"/>
        <v>Yes</v>
      </c>
      <c r="E187" s="35" t="s">
        <v>658</v>
      </c>
      <c r="F187" s="13">
        <v>0</v>
      </c>
      <c r="G187" s="13">
        <v>0</v>
      </c>
      <c r="H187" s="49">
        <f t="shared" si="43"/>
        <v>22043.53</v>
      </c>
      <c r="I187" s="49">
        <f t="shared" si="44"/>
        <v>22268.364646315044</v>
      </c>
      <c r="J187" s="49">
        <f t="shared" si="45"/>
        <v>22566.231416604023</v>
      </c>
      <c r="K187" s="49">
        <f t="shared" si="46"/>
        <v>22955.224160093363</v>
      </c>
      <c r="L187" s="49">
        <f t="shared" si="47"/>
        <v>23350.9222923423</v>
      </c>
      <c r="M187" s="31">
        <f t="shared" si="48"/>
        <v>0</v>
      </c>
      <c r="N187" s="31">
        <f t="shared" si="48"/>
        <v>0</v>
      </c>
      <c r="O187" s="31">
        <f t="shared" si="48"/>
        <v>0</v>
      </c>
      <c r="P187" s="31">
        <f t="shared" si="49"/>
        <v>0</v>
      </c>
      <c r="Q187" s="31">
        <f t="shared" si="49"/>
        <v>0</v>
      </c>
      <c r="R187" s="57">
        <v>23295.9</v>
      </c>
      <c r="S187" s="49">
        <f t="shared" si="51"/>
        <v>22043.53</v>
      </c>
      <c r="T187" s="49">
        <f t="shared" si="52"/>
        <v>22268.36</v>
      </c>
      <c r="U187" s="49">
        <f t="shared" si="53"/>
        <v>22566.23</v>
      </c>
      <c r="V187" s="49">
        <f t="shared" si="54"/>
        <v>22955.22</v>
      </c>
      <c r="W187" s="49">
        <f t="shared" si="55"/>
        <v>23350.92</v>
      </c>
      <c r="X187" s="33"/>
      <c r="Y187" s="52">
        <v>23839.08</v>
      </c>
      <c r="Z187" s="33">
        <f t="shared" si="56"/>
        <v>23295.9</v>
      </c>
      <c r="AA187" s="33">
        <f t="shared" si="57"/>
        <v>23295.9</v>
      </c>
      <c r="AB187" s="33">
        <f t="shared" si="57"/>
        <v>23295.9</v>
      </c>
      <c r="AC187" s="33">
        <v>0</v>
      </c>
      <c r="AD187" s="33">
        <v>0</v>
      </c>
    </row>
    <row r="188" spans="1:30" x14ac:dyDescent="0.25">
      <c r="A188" s="38" t="s">
        <v>351</v>
      </c>
      <c r="B188" s="38" t="s">
        <v>837</v>
      </c>
      <c r="C188" s="34">
        <v>27123.200000000001</v>
      </c>
      <c r="D188" s="35" t="str">
        <f t="shared" si="42"/>
        <v>Yes</v>
      </c>
      <c r="E188" s="35" t="s">
        <v>656</v>
      </c>
      <c r="F188" s="13">
        <v>0</v>
      </c>
      <c r="G188" s="13">
        <v>0</v>
      </c>
      <c r="H188" s="49">
        <f t="shared" si="43"/>
        <v>27123.200000000001</v>
      </c>
      <c r="I188" s="49">
        <f t="shared" si="44"/>
        <v>27399.845123486677</v>
      </c>
      <c r="J188" s="49">
        <f t="shared" si="45"/>
        <v>27766.351757583034</v>
      </c>
      <c r="K188" s="49">
        <f t="shared" si="46"/>
        <v>28244.983264433798</v>
      </c>
      <c r="L188" s="49">
        <f t="shared" si="47"/>
        <v>28731.865337342009</v>
      </c>
      <c r="M188" s="31">
        <f t="shared" si="48"/>
        <v>0</v>
      </c>
      <c r="N188" s="31">
        <f t="shared" si="48"/>
        <v>0</v>
      </c>
      <c r="O188" s="31">
        <f t="shared" si="48"/>
        <v>0</v>
      </c>
      <c r="P188" s="31">
        <f t="shared" si="49"/>
        <v>0</v>
      </c>
      <c r="Q188" s="31">
        <f t="shared" si="49"/>
        <v>0</v>
      </c>
      <c r="R188" s="52">
        <f t="shared" si="50"/>
        <v>28374.03</v>
      </c>
      <c r="S188" s="49">
        <f t="shared" si="51"/>
        <v>27123.200000000001</v>
      </c>
      <c r="T188" s="49">
        <f t="shared" si="52"/>
        <v>27399.85</v>
      </c>
      <c r="U188" s="49">
        <f t="shared" si="53"/>
        <v>27766.35</v>
      </c>
      <c r="V188" s="49">
        <f t="shared" si="54"/>
        <v>28244.98</v>
      </c>
      <c r="W188" s="49">
        <f t="shared" si="55"/>
        <v>28731.87</v>
      </c>
      <c r="X188" s="33"/>
      <c r="Y188" s="52">
        <v>28374.03</v>
      </c>
      <c r="Z188" s="33">
        <f t="shared" si="56"/>
        <v>28374.03</v>
      </c>
      <c r="AA188" s="33">
        <f t="shared" si="57"/>
        <v>28374.03</v>
      </c>
      <c r="AB188" s="33">
        <f t="shared" si="57"/>
        <v>28374.03</v>
      </c>
      <c r="AC188" s="33">
        <v>0</v>
      </c>
      <c r="AD188" s="33">
        <v>0</v>
      </c>
    </row>
    <row r="189" spans="1:30" x14ac:dyDescent="0.25">
      <c r="A189" s="38" t="s">
        <v>353</v>
      </c>
      <c r="B189" s="38" t="s">
        <v>838</v>
      </c>
      <c r="C189" s="34">
        <v>188.17</v>
      </c>
      <c r="D189" s="35" t="str">
        <f t="shared" si="42"/>
        <v>Yes</v>
      </c>
      <c r="E189" s="35" t="s">
        <v>656</v>
      </c>
      <c r="F189" s="13">
        <v>0</v>
      </c>
      <c r="G189" s="13">
        <v>38</v>
      </c>
      <c r="H189" s="49">
        <f t="shared" si="43"/>
        <v>188.17</v>
      </c>
      <c r="I189" s="49">
        <f t="shared" si="44"/>
        <v>190.08925410299992</v>
      </c>
      <c r="J189" s="49">
        <f t="shared" si="45"/>
        <v>192.63193171249699</v>
      </c>
      <c r="K189" s="49">
        <f t="shared" si="46"/>
        <v>195.95248720167632</v>
      </c>
      <c r="L189" s="49">
        <f t="shared" si="47"/>
        <v>199.33028184460704</v>
      </c>
      <c r="M189" s="31">
        <f t="shared" si="48"/>
        <v>38</v>
      </c>
      <c r="N189" s="31">
        <f t="shared" si="48"/>
        <v>38</v>
      </c>
      <c r="O189" s="31">
        <f t="shared" si="48"/>
        <v>38</v>
      </c>
      <c r="P189" s="31">
        <f t="shared" si="49"/>
        <v>38</v>
      </c>
      <c r="Q189" s="31">
        <f t="shared" si="49"/>
        <v>38</v>
      </c>
      <c r="R189" s="52">
        <f t="shared" si="50"/>
        <v>192.91</v>
      </c>
      <c r="S189" s="49">
        <f t="shared" si="51"/>
        <v>226.17</v>
      </c>
      <c r="T189" s="49">
        <f t="shared" si="52"/>
        <v>228.09</v>
      </c>
      <c r="U189" s="49">
        <f t="shared" si="53"/>
        <v>230.63</v>
      </c>
      <c r="V189" s="49">
        <f t="shared" si="54"/>
        <v>233.95</v>
      </c>
      <c r="W189" s="49">
        <f t="shared" si="55"/>
        <v>237.33</v>
      </c>
      <c r="X189" s="33"/>
      <c r="Y189" s="52">
        <v>230.91</v>
      </c>
      <c r="Z189" s="33">
        <f t="shared" si="56"/>
        <v>226.17</v>
      </c>
      <c r="AA189" s="33">
        <f t="shared" si="57"/>
        <v>228.09</v>
      </c>
      <c r="AB189" s="33">
        <f t="shared" si="57"/>
        <v>230.63</v>
      </c>
      <c r="AC189" s="33">
        <v>0</v>
      </c>
      <c r="AD189" s="33">
        <v>49.53</v>
      </c>
    </row>
    <row r="190" spans="1:30" x14ac:dyDescent="0.25">
      <c r="A190" s="38" t="s">
        <v>355</v>
      </c>
      <c r="B190" s="38" t="s">
        <v>839</v>
      </c>
      <c r="C190" s="34">
        <v>5592.65</v>
      </c>
      <c r="D190" s="35" t="str">
        <f t="shared" si="42"/>
        <v>Yes</v>
      </c>
      <c r="E190" s="35" t="s">
        <v>658</v>
      </c>
      <c r="F190" s="13">
        <v>0</v>
      </c>
      <c r="G190" s="13">
        <v>0</v>
      </c>
      <c r="H190" s="49">
        <f t="shared" si="43"/>
        <v>5592.65</v>
      </c>
      <c r="I190" s="49">
        <f t="shared" si="44"/>
        <v>5649.6926553602725</v>
      </c>
      <c r="J190" s="49">
        <f t="shared" si="45"/>
        <v>5725.2642445230185</v>
      </c>
      <c r="K190" s="49">
        <f t="shared" si="46"/>
        <v>5823.9553464869805</v>
      </c>
      <c r="L190" s="49">
        <f t="shared" si="47"/>
        <v>5924.3476683756262</v>
      </c>
      <c r="M190" s="31">
        <f t="shared" si="48"/>
        <v>0</v>
      </c>
      <c r="N190" s="31">
        <f t="shared" si="48"/>
        <v>0</v>
      </c>
      <c r="O190" s="31">
        <f t="shared" si="48"/>
        <v>0</v>
      </c>
      <c r="P190" s="31">
        <f t="shared" si="49"/>
        <v>0</v>
      </c>
      <c r="Q190" s="31">
        <f t="shared" si="49"/>
        <v>0</v>
      </c>
      <c r="R190" s="52">
        <f t="shared" si="50"/>
        <v>5612.52</v>
      </c>
      <c r="S190" s="49">
        <f t="shared" si="51"/>
        <v>5592.65</v>
      </c>
      <c r="T190" s="49">
        <f t="shared" si="52"/>
        <v>5649.69</v>
      </c>
      <c r="U190" s="49">
        <f t="shared" si="53"/>
        <v>5725.26</v>
      </c>
      <c r="V190" s="49">
        <f t="shared" si="54"/>
        <v>5823.96</v>
      </c>
      <c r="W190" s="49">
        <f t="shared" si="55"/>
        <v>5924.35</v>
      </c>
      <c r="X190" s="33"/>
      <c r="Y190" s="52">
        <v>5612.52</v>
      </c>
      <c r="Z190" s="33">
        <f t="shared" si="56"/>
        <v>5612.52</v>
      </c>
      <c r="AA190" s="33">
        <f t="shared" si="57"/>
        <v>5649.69</v>
      </c>
      <c r="AB190" s="33">
        <f t="shared" si="57"/>
        <v>5725.26</v>
      </c>
      <c r="AC190" s="33">
        <v>0</v>
      </c>
      <c r="AD190" s="33">
        <v>0</v>
      </c>
    </row>
    <row r="191" spans="1:30" x14ac:dyDescent="0.25">
      <c r="A191" s="38" t="s">
        <v>357</v>
      </c>
      <c r="B191" s="38" t="s">
        <v>840</v>
      </c>
      <c r="C191" s="34">
        <v>9559.2099999999991</v>
      </c>
      <c r="D191" s="35" t="str">
        <f t="shared" si="42"/>
        <v>Yes</v>
      </c>
      <c r="E191" s="35" t="s">
        <v>656</v>
      </c>
      <c r="F191" s="13">
        <v>328.5</v>
      </c>
      <c r="G191" s="13">
        <v>0</v>
      </c>
      <c r="H191" s="49">
        <f t="shared" si="43"/>
        <v>9559.2099999999991</v>
      </c>
      <c r="I191" s="49">
        <f t="shared" si="44"/>
        <v>9656.7098831585154</v>
      </c>
      <c r="J191" s="49">
        <f t="shared" si="45"/>
        <v>9785.8802569241561</v>
      </c>
      <c r="K191" s="49">
        <f t="shared" si="46"/>
        <v>9954.5675462780273</v>
      </c>
      <c r="L191" s="49">
        <f t="shared" si="47"/>
        <v>10126.162637571271</v>
      </c>
      <c r="M191" s="31">
        <f t="shared" si="48"/>
        <v>-328.5</v>
      </c>
      <c r="N191" s="31">
        <f t="shared" si="48"/>
        <v>-328.5</v>
      </c>
      <c r="O191" s="31">
        <f t="shared" si="48"/>
        <v>-328.5</v>
      </c>
      <c r="P191" s="31">
        <f t="shared" si="49"/>
        <v>-328.5</v>
      </c>
      <c r="Q191" s="31">
        <f t="shared" si="49"/>
        <v>-328.5</v>
      </c>
      <c r="R191" s="52">
        <f t="shared" si="50"/>
        <v>9901.7099999999991</v>
      </c>
      <c r="S191" s="49">
        <f t="shared" si="51"/>
        <v>9230.7099999999991</v>
      </c>
      <c r="T191" s="49">
        <f t="shared" si="52"/>
        <v>9328.2099999999991</v>
      </c>
      <c r="U191" s="49">
        <f t="shared" si="53"/>
        <v>9457.3799999999992</v>
      </c>
      <c r="V191" s="49">
        <f t="shared" si="54"/>
        <v>9626.07</v>
      </c>
      <c r="W191" s="49">
        <f t="shared" si="55"/>
        <v>9797.66</v>
      </c>
      <c r="X191" s="33"/>
      <c r="Y191" s="52">
        <v>9573.2099999999991</v>
      </c>
      <c r="Z191" s="33">
        <f t="shared" si="56"/>
        <v>9901.7099999999991</v>
      </c>
      <c r="AA191" s="33">
        <f t="shared" si="57"/>
        <v>9901.7099999999991</v>
      </c>
      <c r="AB191" s="33">
        <f t="shared" si="57"/>
        <v>9901.7099999999991</v>
      </c>
      <c r="AC191" s="33">
        <v>0</v>
      </c>
      <c r="AD191" s="33">
        <v>-343.4</v>
      </c>
    </row>
    <row r="192" spans="1:30" x14ac:dyDescent="0.25">
      <c r="A192" s="38" t="s">
        <v>359</v>
      </c>
      <c r="B192" s="38" t="s">
        <v>841</v>
      </c>
      <c r="C192" s="34">
        <v>1346.65</v>
      </c>
      <c r="D192" s="35" t="str">
        <f t="shared" si="42"/>
        <v>Yes</v>
      </c>
      <c r="E192" s="35" t="s">
        <v>656</v>
      </c>
      <c r="F192" s="13">
        <v>0</v>
      </c>
      <c r="G192" s="13">
        <v>565.79999999999995</v>
      </c>
      <c r="H192" s="49">
        <f t="shared" si="43"/>
        <v>1346.65</v>
      </c>
      <c r="I192" s="49">
        <f t="shared" si="44"/>
        <v>1360.3852582122809</v>
      </c>
      <c r="J192" s="49">
        <f t="shared" si="45"/>
        <v>1378.5820845014302</v>
      </c>
      <c r="K192" s="49">
        <f t="shared" si="46"/>
        <v>1402.3458409424322</v>
      </c>
      <c r="L192" s="49">
        <f t="shared" si="47"/>
        <v>1426.5192328534843</v>
      </c>
      <c r="M192" s="31">
        <f t="shared" si="48"/>
        <v>565.79999999999995</v>
      </c>
      <c r="N192" s="31">
        <f t="shared" si="48"/>
        <v>565.79999999999995</v>
      </c>
      <c r="O192" s="31">
        <f t="shared" si="48"/>
        <v>565.79999999999995</v>
      </c>
      <c r="P192" s="31">
        <f t="shared" si="49"/>
        <v>565.79999999999995</v>
      </c>
      <c r="Q192" s="31">
        <f t="shared" si="49"/>
        <v>565.79999999999995</v>
      </c>
      <c r="R192" s="52">
        <f t="shared" si="50"/>
        <v>1498.0800000000002</v>
      </c>
      <c r="S192" s="49">
        <f t="shared" si="51"/>
        <v>1912.45</v>
      </c>
      <c r="T192" s="49">
        <f t="shared" si="52"/>
        <v>1926.19</v>
      </c>
      <c r="U192" s="49">
        <f t="shared" si="53"/>
        <v>1944.38</v>
      </c>
      <c r="V192" s="49">
        <f t="shared" si="54"/>
        <v>1968.15</v>
      </c>
      <c r="W192" s="49">
        <f t="shared" si="55"/>
        <v>1992.32</v>
      </c>
      <c r="X192" s="33"/>
      <c r="Y192" s="52">
        <v>2063.88</v>
      </c>
      <c r="Z192" s="33">
        <f t="shared" si="56"/>
        <v>1912.45</v>
      </c>
      <c r="AA192" s="33">
        <f t="shared" si="57"/>
        <v>1926.19</v>
      </c>
      <c r="AB192" s="33">
        <f t="shared" si="57"/>
        <v>1944.38</v>
      </c>
      <c r="AC192" s="33">
        <v>0</v>
      </c>
      <c r="AD192" s="33">
        <v>540.16999999999996</v>
      </c>
    </row>
    <row r="193" spans="1:30" x14ac:dyDescent="0.25">
      <c r="A193" s="38" t="s">
        <v>361</v>
      </c>
      <c r="B193" s="38" t="s">
        <v>842</v>
      </c>
      <c r="C193" s="34">
        <v>2522.4699999999998</v>
      </c>
      <c r="D193" s="35" t="str">
        <f t="shared" si="42"/>
        <v>Yes</v>
      </c>
      <c r="E193" s="35" t="s">
        <v>656</v>
      </c>
      <c r="F193" s="13">
        <v>0</v>
      </c>
      <c r="G193" s="13">
        <v>0</v>
      </c>
      <c r="H193" s="49">
        <f t="shared" si="43"/>
        <v>2522.4699999999998</v>
      </c>
      <c r="I193" s="49">
        <f t="shared" si="44"/>
        <v>2548.1981229589956</v>
      </c>
      <c r="J193" s="49">
        <f t="shared" si="45"/>
        <v>2582.2834074869656</v>
      </c>
      <c r="K193" s="49">
        <f t="shared" si="46"/>
        <v>2626.7963564415822</v>
      </c>
      <c r="L193" s="49">
        <f t="shared" si="47"/>
        <v>2672.0766118114789</v>
      </c>
      <c r="M193" s="31">
        <f t="shared" si="48"/>
        <v>0</v>
      </c>
      <c r="N193" s="31">
        <f t="shared" si="48"/>
        <v>0</v>
      </c>
      <c r="O193" s="31">
        <f t="shared" si="48"/>
        <v>0</v>
      </c>
      <c r="P193" s="31">
        <f t="shared" si="49"/>
        <v>0</v>
      </c>
      <c r="Q193" s="31">
        <f t="shared" si="49"/>
        <v>0</v>
      </c>
      <c r="R193" s="52">
        <f t="shared" si="50"/>
        <v>2691.21</v>
      </c>
      <c r="S193" s="49">
        <f t="shared" si="51"/>
        <v>2522.4699999999998</v>
      </c>
      <c r="T193" s="49">
        <f t="shared" si="52"/>
        <v>2548.1999999999998</v>
      </c>
      <c r="U193" s="49">
        <f t="shared" si="53"/>
        <v>2582.2800000000002</v>
      </c>
      <c r="V193" s="49">
        <f t="shared" si="54"/>
        <v>2626.8</v>
      </c>
      <c r="W193" s="49">
        <f t="shared" si="55"/>
        <v>2672.08</v>
      </c>
      <c r="X193" s="33"/>
      <c r="Y193" s="52">
        <v>2691.21</v>
      </c>
      <c r="Z193" s="33">
        <f t="shared" si="56"/>
        <v>2691.21</v>
      </c>
      <c r="AA193" s="33">
        <f t="shared" si="57"/>
        <v>2691.21</v>
      </c>
      <c r="AB193" s="33">
        <f t="shared" si="57"/>
        <v>2691.21</v>
      </c>
      <c r="AC193" s="33">
        <v>0</v>
      </c>
      <c r="AD193" s="33">
        <v>0</v>
      </c>
    </row>
    <row r="194" spans="1:30" x14ac:dyDescent="0.25">
      <c r="A194" s="38" t="s">
        <v>363</v>
      </c>
      <c r="B194" s="38" t="s">
        <v>843</v>
      </c>
      <c r="C194" s="34">
        <v>11873.99</v>
      </c>
      <c r="D194" s="35" t="str">
        <f t="shared" si="42"/>
        <v>Yes</v>
      </c>
      <c r="E194" s="35" t="s">
        <v>656</v>
      </c>
      <c r="F194" s="13">
        <v>0</v>
      </c>
      <c r="G194" s="13">
        <v>0</v>
      </c>
      <c r="H194" s="49">
        <f t="shared" si="43"/>
        <v>11873.99</v>
      </c>
      <c r="I194" s="49">
        <f t="shared" si="44"/>
        <v>11995.099656302706</v>
      </c>
      <c r="J194" s="49">
        <f t="shared" si="45"/>
        <v>12155.548869824481</v>
      </c>
      <c r="K194" s="49">
        <f t="shared" si="46"/>
        <v>12365.08409155462</v>
      </c>
      <c r="L194" s="49">
        <f t="shared" si="47"/>
        <v>12578.231244725757</v>
      </c>
      <c r="M194" s="31">
        <f t="shared" si="48"/>
        <v>0</v>
      </c>
      <c r="N194" s="31">
        <f t="shared" si="48"/>
        <v>0</v>
      </c>
      <c r="O194" s="31">
        <f t="shared" si="48"/>
        <v>0</v>
      </c>
      <c r="P194" s="31">
        <f t="shared" si="49"/>
        <v>0</v>
      </c>
      <c r="Q194" s="31">
        <f t="shared" si="49"/>
        <v>0</v>
      </c>
      <c r="R194" s="52">
        <f t="shared" si="50"/>
        <v>12557.18</v>
      </c>
      <c r="S194" s="49">
        <f t="shared" si="51"/>
        <v>11873.99</v>
      </c>
      <c r="T194" s="49">
        <f t="shared" si="52"/>
        <v>11995.1</v>
      </c>
      <c r="U194" s="49">
        <f t="shared" si="53"/>
        <v>12155.55</v>
      </c>
      <c r="V194" s="49">
        <f t="shared" si="54"/>
        <v>12365.08</v>
      </c>
      <c r="W194" s="49">
        <f t="shared" si="55"/>
        <v>12578.23</v>
      </c>
      <c r="X194" s="33"/>
      <c r="Y194" s="52">
        <v>12557.18</v>
      </c>
      <c r="Z194" s="33">
        <f t="shared" si="56"/>
        <v>12557.18</v>
      </c>
      <c r="AA194" s="33">
        <f t="shared" si="57"/>
        <v>12557.18</v>
      </c>
      <c r="AB194" s="33">
        <f t="shared" si="57"/>
        <v>12557.18</v>
      </c>
      <c r="AC194" s="33">
        <v>0</v>
      </c>
      <c r="AD194" s="33">
        <v>0</v>
      </c>
    </row>
    <row r="195" spans="1:30" x14ac:dyDescent="0.25">
      <c r="A195" s="38" t="s">
        <v>365</v>
      </c>
      <c r="B195" s="38" t="s">
        <v>844</v>
      </c>
      <c r="C195" s="34">
        <v>8396.4</v>
      </c>
      <c r="D195" s="35" t="str">
        <f t="shared" si="42"/>
        <v>Yes</v>
      </c>
      <c r="E195" s="35" t="s">
        <v>656</v>
      </c>
      <c r="F195" s="13">
        <v>0</v>
      </c>
      <c r="G195" s="13">
        <v>0</v>
      </c>
      <c r="H195" s="49">
        <f t="shared" si="43"/>
        <v>8396.4</v>
      </c>
      <c r="I195" s="49">
        <f t="shared" si="44"/>
        <v>8482.0397148877546</v>
      </c>
      <c r="J195" s="49">
        <f t="shared" si="45"/>
        <v>8595.4974301472612</v>
      </c>
      <c r="K195" s="49">
        <f t="shared" si="46"/>
        <v>8743.6651088917224</v>
      </c>
      <c r="L195" s="49">
        <f t="shared" si="47"/>
        <v>8894.3868761229678</v>
      </c>
      <c r="M195" s="31">
        <f t="shared" si="48"/>
        <v>0</v>
      </c>
      <c r="N195" s="31">
        <f t="shared" si="48"/>
        <v>0</v>
      </c>
      <c r="O195" s="31">
        <f t="shared" si="48"/>
        <v>0</v>
      </c>
      <c r="P195" s="31">
        <f t="shared" si="49"/>
        <v>0</v>
      </c>
      <c r="Q195" s="31">
        <f t="shared" si="49"/>
        <v>0</v>
      </c>
      <c r="R195" s="52">
        <f t="shared" si="50"/>
        <v>9239.0499999999993</v>
      </c>
      <c r="S195" s="49">
        <f t="shared" si="51"/>
        <v>8396.4</v>
      </c>
      <c r="T195" s="49">
        <f t="shared" si="52"/>
        <v>8482.0400000000009</v>
      </c>
      <c r="U195" s="49">
        <f t="shared" si="53"/>
        <v>8595.5</v>
      </c>
      <c r="V195" s="49">
        <f t="shared" si="54"/>
        <v>8743.67</v>
      </c>
      <c r="W195" s="49">
        <f t="shared" si="55"/>
        <v>8894.39</v>
      </c>
      <c r="X195" s="33"/>
      <c r="Y195" s="52">
        <v>9239.0499999999993</v>
      </c>
      <c r="Z195" s="33">
        <f t="shared" si="56"/>
        <v>9239.0499999999993</v>
      </c>
      <c r="AA195" s="33">
        <f t="shared" si="57"/>
        <v>9239.0499999999993</v>
      </c>
      <c r="AB195" s="33">
        <f t="shared" si="57"/>
        <v>9239.0499999999993</v>
      </c>
      <c r="AC195" s="33">
        <v>0</v>
      </c>
      <c r="AD195" s="33">
        <v>0</v>
      </c>
    </row>
    <row r="196" spans="1:30" x14ac:dyDescent="0.25">
      <c r="A196" s="38" t="s">
        <v>367</v>
      </c>
      <c r="B196" s="38" t="s">
        <v>845</v>
      </c>
      <c r="C196" s="34">
        <v>7411.75</v>
      </c>
      <c r="D196" s="35" t="str">
        <f t="shared" si="42"/>
        <v>Yes</v>
      </c>
      <c r="E196" s="35" t="s">
        <v>656</v>
      </c>
      <c r="F196" s="13">
        <v>0</v>
      </c>
      <c r="G196" s="13">
        <v>0</v>
      </c>
      <c r="H196" s="49">
        <f t="shared" si="43"/>
        <v>7411.75</v>
      </c>
      <c r="I196" s="49">
        <f t="shared" si="44"/>
        <v>7487.3467029702388</v>
      </c>
      <c r="J196" s="49">
        <f t="shared" si="45"/>
        <v>7587.4991755864376</v>
      </c>
      <c r="K196" s="49">
        <f t="shared" si="46"/>
        <v>7718.2911570230362</v>
      </c>
      <c r="L196" s="49">
        <f t="shared" si="47"/>
        <v>7851.3377077204996</v>
      </c>
      <c r="M196" s="31">
        <f t="shared" si="48"/>
        <v>0</v>
      </c>
      <c r="N196" s="31">
        <f t="shared" si="48"/>
        <v>0</v>
      </c>
      <c r="O196" s="31">
        <f t="shared" si="48"/>
        <v>0</v>
      </c>
      <c r="P196" s="31">
        <f t="shared" si="49"/>
        <v>0</v>
      </c>
      <c r="Q196" s="31">
        <f t="shared" si="49"/>
        <v>0</v>
      </c>
      <c r="R196" s="52">
        <f t="shared" si="50"/>
        <v>7729.27</v>
      </c>
      <c r="S196" s="49">
        <f t="shared" si="51"/>
        <v>7411.75</v>
      </c>
      <c r="T196" s="49">
        <f t="shared" si="52"/>
        <v>7487.35</v>
      </c>
      <c r="U196" s="49">
        <f t="shared" si="53"/>
        <v>7587.5</v>
      </c>
      <c r="V196" s="49">
        <f t="shared" si="54"/>
        <v>7718.29</v>
      </c>
      <c r="W196" s="49">
        <f t="shared" si="55"/>
        <v>7851.34</v>
      </c>
      <c r="X196" s="33"/>
      <c r="Y196" s="52">
        <v>7729.27</v>
      </c>
      <c r="Z196" s="33">
        <f t="shared" si="56"/>
        <v>7729.27</v>
      </c>
      <c r="AA196" s="33">
        <f t="shared" si="57"/>
        <v>7729.27</v>
      </c>
      <c r="AB196" s="33">
        <f t="shared" si="57"/>
        <v>7729.27</v>
      </c>
      <c r="AC196" s="33">
        <v>0</v>
      </c>
      <c r="AD196" s="33">
        <v>0</v>
      </c>
    </row>
    <row r="197" spans="1:30" x14ac:dyDescent="0.25">
      <c r="A197" s="38" t="s">
        <v>369</v>
      </c>
      <c r="B197" s="38" t="s">
        <v>846</v>
      </c>
      <c r="C197" s="34">
        <v>19751.97</v>
      </c>
      <c r="D197" s="35" t="str">
        <f t="shared" si="42"/>
        <v>Yes</v>
      </c>
      <c r="E197" s="35" t="s">
        <v>656</v>
      </c>
      <c r="F197" s="13">
        <v>0</v>
      </c>
      <c r="G197" s="13">
        <v>0</v>
      </c>
      <c r="H197" s="49">
        <f t="shared" si="43"/>
        <v>19751.97</v>
      </c>
      <c r="I197" s="49">
        <f t="shared" si="44"/>
        <v>19953.431707311644</v>
      </c>
      <c r="J197" s="49">
        <f t="shared" si="45"/>
        <v>20220.333401856249</v>
      </c>
      <c r="K197" s="49">
        <f t="shared" si="46"/>
        <v>20568.887966375594</v>
      </c>
      <c r="L197" s="49">
        <f t="shared" si="47"/>
        <v>20923.450853410341</v>
      </c>
      <c r="M197" s="31">
        <f t="shared" si="48"/>
        <v>0</v>
      </c>
      <c r="N197" s="31">
        <f t="shared" si="48"/>
        <v>0</v>
      </c>
      <c r="O197" s="31">
        <f t="shared" si="48"/>
        <v>0</v>
      </c>
      <c r="P197" s="31">
        <f t="shared" si="49"/>
        <v>0</v>
      </c>
      <c r="Q197" s="31">
        <f t="shared" si="49"/>
        <v>0</v>
      </c>
      <c r="R197" s="52">
        <f t="shared" si="50"/>
        <v>20385.46</v>
      </c>
      <c r="S197" s="49">
        <f t="shared" si="51"/>
        <v>19751.97</v>
      </c>
      <c r="T197" s="49">
        <f t="shared" si="52"/>
        <v>19953.43</v>
      </c>
      <c r="U197" s="49">
        <f t="shared" si="53"/>
        <v>20220.330000000002</v>
      </c>
      <c r="V197" s="49">
        <f t="shared" si="54"/>
        <v>20568.89</v>
      </c>
      <c r="W197" s="49">
        <f t="shared" si="55"/>
        <v>20923.45</v>
      </c>
      <c r="X197" s="33"/>
      <c r="Y197" s="52">
        <v>20385.46</v>
      </c>
      <c r="Z197" s="33">
        <f t="shared" si="56"/>
        <v>20385.46</v>
      </c>
      <c r="AA197" s="33">
        <f t="shared" si="57"/>
        <v>20385.46</v>
      </c>
      <c r="AB197" s="33">
        <f t="shared" si="57"/>
        <v>20385.46</v>
      </c>
      <c r="AC197" s="33">
        <v>0</v>
      </c>
      <c r="AD197" s="33">
        <v>0</v>
      </c>
    </row>
    <row r="198" spans="1:30" x14ac:dyDescent="0.25">
      <c r="A198" s="38" t="s">
        <v>371</v>
      </c>
      <c r="B198" s="38" t="s">
        <v>847</v>
      </c>
      <c r="C198" s="34">
        <v>1801.06</v>
      </c>
      <c r="D198" s="35" t="str">
        <f t="shared" si="42"/>
        <v>Yes</v>
      </c>
      <c r="E198" s="35" t="s">
        <v>656</v>
      </c>
      <c r="F198" s="13">
        <v>0</v>
      </c>
      <c r="G198" s="13">
        <v>0</v>
      </c>
      <c r="H198" s="49">
        <f t="shared" si="43"/>
        <v>1801.06</v>
      </c>
      <c r="I198" s="49">
        <f t="shared" si="44"/>
        <v>1819.430047269751</v>
      </c>
      <c r="J198" s="49">
        <f t="shared" si="45"/>
        <v>1843.7671623006318</v>
      </c>
      <c r="K198" s="49">
        <f t="shared" si="46"/>
        <v>1875.5496976109432</v>
      </c>
      <c r="L198" s="49">
        <f t="shared" si="47"/>
        <v>1907.8800946965403</v>
      </c>
      <c r="M198" s="31">
        <f t="shared" si="48"/>
        <v>0</v>
      </c>
      <c r="N198" s="31">
        <f t="shared" si="48"/>
        <v>0</v>
      </c>
      <c r="O198" s="31">
        <f t="shared" si="48"/>
        <v>0</v>
      </c>
      <c r="P198" s="31">
        <f t="shared" si="49"/>
        <v>0</v>
      </c>
      <c r="Q198" s="31">
        <f t="shared" si="49"/>
        <v>0</v>
      </c>
      <c r="R198" s="52">
        <f t="shared" si="50"/>
        <v>1944.35</v>
      </c>
      <c r="S198" s="49">
        <f t="shared" si="51"/>
        <v>1801.06</v>
      </c>
      <c r="T198" s="49">
        <f t="shared" si="52"/>
        <v>1819.43</v>
      </c>
      <c r="U198" s="49">
        <f t="shared" si="53"/>
        <v>1843.77</v>
      </c>
      <c r="V198" s="49">
        <f t="shared" si="54"/>
        <v>1875.55</v>
      </c>
      <c r="W198" s="49">
        <f t="shared" si="55"/>
        <v>1907.88</v>
      </c>
      <c r="X198" s="33"/>
      <c r="Y198" s="52">
        <v>1944.35</v>
      </c>
      <c r="Z198" s="33">
        <f t="shared" si="56"/>
        <v>1944.35</v>
      </c>
      <c r="AA198" s="33">
        <f t="shared" si="57"/>
        <v>1944.35</v>
      </c>
      <c r="AB198" s="33">
        <f t="shared" si="57"/>
        <v>1944.35</v>
      </c>
      <c r="AC198" s="33">
        <v>0</v>
      </c>
      <c r="AD198" s="33">
        <v>0</v>
      </c>
    </row>
    <row r="199" spans="1:30" x14ac:dyDescent="0.25">
      <c r="A199" s="43" t="s">
        <v>373</v>
      </c>
      <c r="B199" s="42" t="s">
        <v>848</v>
      </c>
      <c r="C199" s="34">
        <v>3908.78</v>
      </c>
      <c r="D199" s="35" t="str">
        <f t="shared" si="42"/>
        <v>Yes</v>
      </c>
      <c r="E199" s="35" t="s">
        <v>656</v>
      </c>
      <c r="F199" s="13">
        <v>50.3</v>
      </c>
      <c r="G199" s="13">
        <v>0</v>
      </c>
      <c r="H199" s="49">
        <f t="shared" si="43"/>
        <v>3908.78</v>
      </c>
      <c r="I199" s="49">
        <f t="shared" si="44"/>
        <v>3948.6478963316372</v>
      </c>
      <c r="J199" s="49">
        <f t="shared" si="45"/>
        <v>4001.4659193238786</v>
      </c>
      <c r="K199" s="49">
        <f t="shared" si="46"/>
        <v>4070.4424877725919</v>
      </c>
      <c r="L199" s="49">
        <f t="shared" si="47"/>
        <v>4140.6080622233267</v>
      </c>
      <c r="M199" s="31">
        <f t="shared" si="48"/>
        <v>-50.3</v>
      </c>
      <c r="N199" s="31">
        <f t="shared" si="48"/>
        <v>-50.3</v>
      </c>
      <c r="O199" s="31">
        <f t="shared" si="48"/>
        <v>-50.3</v>
      </c>
      <c r="P199" s="31">
        <f t="shared" si="49"/>
        <v>-50.3</v>
      </c>
      <c r="Q199" s="31">
        <f t="shared" si="49"/>
        <v>-50.3</v>
      </c>
      <c r="R199" s="52">
        <f t="shared" si="50"/>
        <v>3955.53</v>
      </c>
      <c r="S199" s="49">
        <f t="shared" si="51"/>
        <v>3858.48</v>
      </c>
      <c r="T199" s="49">
        <f t="shared" si="52"/>
        <v>3898.35</v>
      </c>
      <c r="U199" s="49">
        <f t="shared" si="53"/>
        <v>3951.17</v>
      </c>
      <c r="V199" s="49">
        <f t="shared" si="54"/>
        <v>4020.14</v>
      </c>
      <c r="W199" s="49">
        <f t="shared" si="55"/>
        <v>4090.31</v>
      </c>
      <c r="X199" s="33"/>
      <c r="Y199" s="52">
        <v>3905.23</v>
      </c>
      <c r="Z199" s="33">
        <f t="shared" si="56"/>
        <v>3955.53</v>
      </c>
      <c r="AA199" s="33">
        <f t="shared" si="57"/>
        <v>3955.53</v>
      </c>
      <c r="AB199" s="33">
        <f t="shared" si="57"/>
        <v>3955.53</v>
      </c>
      <c r="AC199" s="33">
        <v>0</v>
      </c>
      <c r="AD199" s="33">
        <v>-50.2</v>
      </c>
    </row>
    <row r="200" spans="1:30" x14ac:dyDescent="0.25">
      <c r="A200" s="43" t="s">
        <v>375</v>
      </c>
      <c r="B200" s="42" t="s">
        <v>849</v>
      </c>
      <c r="C200" s="34">
        <v>3709.37</v>
      </c>
      <c r="D200" s="35" t="str">
        <f t="shared" si="42"/>
        <v>Yes</v>
      </c>
      <c r="E200" s="35" t="s">
        <v>656</v>
      </c>
      <c r="F200" s="13">
        <v>0</v>
      </c>
      <c r="G200" s="13">
        <v>0</v>
      </c>
      <c r="H200" s="49">
        <f t="shared" si="43"/>
        <v>3709.37</v>
      </c>
      <c r="I200" s="49">
        <f t="shared" si="44"/>
        <v>3747.2039990011417</v>
      </c>
      <c r="J200" s="49">
        <f t="shared" si="45"/>
        <v>3797.3274620629486</v>
      </c>
      <c r="K200" s="49">
        <f t="shared" si="46"/>
        <v>3862.7851275510557</v>
      </c>
      <c r="L200" s="49">
        <f t="shared" si="47"/>
        <v>3929.3711408084714</v>
      </c>
      <c r="M200" s="31">
        <f t="shared" si="48"/>
        <v>0</v>
      </c>
      <c r="N200" s="31">
        <f t="shared" si="48"/>
        <v>0</v>
      </c>
      <c r="O200" s="31">
        <f t="shared" si="48"/>
        <v>0</v>
      </c>
      <c r="P200" s="31">
        <f t="shared" si="49"/>
        <v>0</v>
      </c>
      <c r="Q200" s="31">
        <f t="shared" si="49"/>
        <v>0</v>
      </c>
      <c r="R200" s="52">
        <f t="shared" si="50"/>
        <v>3830.46</v>
      </c>
      <c r="S200" s="49">
        <f t="shared" si="51"/>
        <v>3709.37</v>
      </c>
      <c r="T200" s="49">
        <f t="shared" si="52"/>
        <v>3747.2</v>
      </c>
      <c r="U200" s="49">
        <f t="shared" si="53"/>
        <v>3797.33</v>
      </c>
      <c r="V200" s="49">
        <f t="shared" si="54"/>
        <v>3862.79</v>
      </c>
      <c r="W200" s="49">
        <f t="shared" si="55"/>
        <v>3929.37</v>
      </c>
      <c r="X200" s="33"/>
      <c r="Y200" s="52">
        <v>3830.46</v>
      </c>
      <c r="Z200" s="33">
        <f t="shared" si="56"/>
        <v>3830.46</v>
      </c>
      <c r="AA200" s="33">
        <f t="shared" si="57"/>
        <v>3830.46</v>
      </c>
      <c r="AB200" s="33">
        <f t="shared" si="57"/>
        <v>3830.46</v>
      </c>
      <c r="AC200" s="33">
        <v>0</v>
      </c>
      <c r="AD200" s="33">
        <v>0</v>
      </c>
    </row>
    <row r="201" spans="1:30" x14ac:dyDescent="0.25">
      <c r="A201" s="43" t="s">
        <v>965</v>
      </c>
      <c r="B201" s="42" t="s">
        <v>1012</v>
      </c>
      <c r="C201" s="34">
        <v>552.36</v>
      </c>
      <c r="D201" s="35" t="str">
        <f t="shared" ref="D201:D264" si="58">IF(C201&gt;100,"Yes","No")</f>
        <v>Yes</v>
      </c>
      <c r="E201" s="35" t="s">
        <v>656</v>
      </c>
      <c r="F201" s="13">
        <v>0</v>
      </c>
      <c r="G201" s="13">
        <v>0</v>
      </c>
      <c r="H201" s="49">
        <f t="shared" ref="H201:H264" si="59">(IF(D201="Yes",(C201*(1+SY202021Growth)),C201))</f>
        <v>552.36</v>
      </c>
      <c r="I201" s="49">
        <f t="shared" ref="I201:I264" si="60">(IF(D201="Yes",((C201*(1+SY202021Growth))*(1+SY202122Growth)),C201))</f>
        <v>557.99383746789101</v>
      </c>
      <c r="J201" s="49">
        <f t="shared" ref="J201:J264" si="61">(IF(D201="Yes",(((C201*(1+SY202021Growth))*(1+SY202122Growth))*(1+SY202223growth)),C201))</f>
        <v>565.45769145302052</v>
      </c>
      <c r="K201" s="49">
        <f t="shared" ref="K201:K264" si="62">(IF(D201="Yes",((((C201*(1+SY202021Growth))*(1+SY202122Growth))*(1+SY202223growth))*(1+SY202324growth)),C201))</f>
        <v>575.20495206843793</v>
      </c>
      <c r="L201" s="49">
        <f t="shared" ref="L201:L264" si="63">(IF($D201="Yes",((((($C201*(1+SY202021Growth))*(1+SY202122Growth))*(1+SY202223growth))*(1+SY202324growth))*(1+SY202425Growth)),$C201))</f>
        <v>585.12023425459518</v>
      </c>
      <c r="M201" s="31">
        <f t="shared" ref="M201:Q201" si="64">-$F201+$G201</f>
        <v>0</v>
      </c>
      <c r="N201" s="31">
        <f t="shared" si="64"/>
        <v>0</v>
      </c>
      <c r="O201" s="31">
        <f t="shared" si="64"/>
        <v>0</v>
      </c>
      <c r="P201" s="31">
        <f t="shared" si="64"/>
        <v>0</v>
      </c>
      <c r="Q201" s="31">
        <f t="shared" si="64"/>
        <v>0</v>
      </c>
      <c r="R201" s="57">
        <v>543.17999999999995</v>
      </c>
      <c r="S201" s="49">
        <f t="shared" si="51"/>
        <v>552.36</v>
      </c>
      <c r="T201" s="49">
        <f t="shared" si="52"/>
        <v>557.99</v>
      </c>
      <c r="U201" s="49">
        <f t="shared" si="53"/>
        <v>565.46</v>
      </c>
      <c r="V201" s="49">
        <f t="shared" si="54"/>
        <v>575.20000000000005</v>
      </c>
      <c r="W201" s="49">
        <f t="shared" si="55"/>
        <v>585.12</v>
      </c>
      <c r="X201" s="33"/>
      <c r="Y201" s="52">
        <v>0</v>
      </c>
      <c r="Z201" s="33">
        <f t="shared" si="56"/>
        <v>552.36</v>
      </c>
      <c r="AA201" s="33">
        <f t="shared" si="57"/>
        <v>557.99</v>
      </c>
      <c r="AB201" s="33">
        <f t="shared" si="57"/>
        <v>565.46</v>
      </c>
      <c r="AC201" s="33">
        <v>0</v>
      </c>
      <c r="AD201" s="33">
        <v>0</v>
      </c>
    </row>
    <row r="202" spans="1:30" x14ac:dyDescent="0.25">
      <c r="A202" s="38" t="s">
        <v>377</v>
      </c>
      <c r="B202" s="38" t="s">
        <v>850</v>
      </c>
      <c r="C202" s="34">
        <v>8.3000000000000007</v>
      </c>
      <c r="D202" s="35" t="str">
        <f t="shared" si="58"/>
        <v>No</v>
      </c>
      <c r="E202" s="35" t="s">
        <v>656</v>
      </c>
      <c r="F202" s="13">
        <v>0</v>
      </c>
      <c r="G202" s="13">
        <v>2</v>
      </c>
      <c r="H202" s="49">
        <f t="shared" si="59"/>
        <v>8.3000000000000007</v>
      </c>
      <c r="I202" s="49">
        <f t="shared" si="60"/>
        <v>8.3000000000000007</v>
      </c>
      <c r="J202" s="49">
        <f t="shared" si="61"/>
        <v>8.3000000000000007</v>
      </c>
      <c r="K202" s="49">
        <f t="shared" si="62"/>
        <v>8.3000000000000007</v>
      </c>
      <c r="L202" s="49">
        <f t="shared" si="63"/>
        <v>8.3000000000000007</v>
      </c>
      <c r="M202" s="31">
        <f t="shared" ref="M202:Q233" si="65">-$F202+$G202</f>
        <v>2</v>
      </c>
      <c r="N202" s="31">
        <f t="shared" si="65"/>
        <v>2</v>
      </c>
      <c r="O202" s="31">
        <f t="shared" si="65"/>
        <v>2</v>
      </c>
      <c r="P202" s="31">
        <f t="shared" si="65"/>
        <v>2</v>
      </c>
      <c r="Q202" s="31">
        <f t="shared" si="65"/>
        <v>2</v>
      </c>
      <c r="R202" s="52">
        <f t="shared" ref="R202:R264" si="66">Y202-M202</f>
        <v>5</v>
      </c>
      <c r="S202" s="49">
        <f t="shared" ref="S202:S265" si="67">ROUND(SUM(H202,M202),2)</f>
        <v>10.3</v>
      </c>
      <c r="T202" s="49">
        <f t="shared" ref="T202:T265" si="68">ROUND(SUM(I202,N202),2)</f>
        <v>10.3</v>
      </c>
      <c r="U202" s="49">
        <f t="shared" ref="U202:U265" si="69">ROUND(SUM(J202,O202),2)</f>
        <v>10.3</v>
      </c>
      <c r="V202" s="49">
        <f t="shared" ref="V202:V265" si="70">ROUND(SUM(K202,P202),2)</f>
        <v>10.3</v>
      </c>
      <c r="W202" s="49">
        <f t="shared" ref="W202:W265" si="71">ROUND(SUM(L202,Q202),2)</f>
        <v>10.3</v>
      </c>
      <c r="X202" s="33"/>
      <c r="Y202" s="52">
        <v>7</v>
      </c>
      <c r="Z202" s="33">
        <f t="shared" ref="Z202:Z265" si="72">MAX(S202,$R202)</f>
        <v>10.3</v>
      </c>
      <c r="AA202" s="33">
        <f t="shared" ref="AA202:AB265" si="73">MAX(T202,$R202)</f>
        <v>10.3</v>
      </c>
      <c r="AB202" s="33">
        <f t="shared" si="73"/>
        <v>10.3</v>
      </c>
      <c r="AC202" s="33">
        <v>0</v>
      </c>
      <c r="AD202" s="33">
        <v>2</v>
      </c>
    </row>
    <row r="203" spans="1:30" x14ac:dyDescent="0.25">
      <c r="A203" s="38" t="s">
        <v>379</v>
      </c>
      <c r="B203" s="38" t="s">
        <v>851</v>
      </c>
      <c r="C203" s="34">
        <v>759.31</v>
      </c>
      <c r="D203" s="35" t="str">
        <f t="shared" si="58"/>
        <v>Yes</v>
      </c>
      <c r="E203" s="35" t="s">
        <v>656</v>
      </c>
      <c r="F203" s="13">
        <v>0</v>
      </c>
      <c r="G203" s="13">
        <v>0</v>
      </c>
      <c r="H203" s="49">
        <f t="shared" si="59"/>
        <v>759.31</v>
      </c>
      <c r="I203" s="49">
        <f t="shared" si="60"/>
        <v>767.0546395969011</v>
      </c>
      <c r="J203" s="49">
        <f t="shared" si="61"/>
        <v>777.31493898398321</v>
      </c>
      <c r="K203" s="49">
        <f t="shared" si="62"/>
        <v>790.7141577143268</v>
      </c>
      <c r="L203" s="49">
        <f t="shared" si="63"/>
        <v>804.34434982956157</v>
      </c>
      <c r="M203" s="31">
        <f t="shared" si="65"/>
        <v>0</v>
      </c>
      <c r="N203" s="31">
        <f t="shared" si="65"/>
        <v>0</v>
      </c>
      <c r="O203" s="31">
        <f t="shared" si="65"/>
        <v>0</v>
      </c>
      <c r="P203" s="31">
        <f t="shared" si="65"/>
        <v>0</v>
      </c>
      <c r="Q203" s="31">
        <f t="shared" si="65"/>
        <v>0</v>
      </c>
      <c r="R203" s="52">
        <f t="shared" si="66"/>
        <v>790.29</v>
      </c>
      <c r="S203" s="49">
        <f t="shared" si="67"/>
        <v>759.31</v>
      </c>
      <c r="T203" s="49">
        <f t="shared" si="68"/>
        <v>767.05</v>
      </c>
      <c r="U203" s="49">
        <f t="shared" si="69"/>
        <v>777.31</v>
      </c>
      <c r="V203" s="49">
        <f t="shared" si="70"/>
        <v>790.71</v>
      </c>
      <c r="W203" s="49">
        <f t="shared" si="71"/>
        <v>804.34</v>
      </c>
      <c r="X203" s="33"/>
      <c r="Y203" s="52">
        <v>790.29</v>
      </c>
      <c r="Z203" s="33">
        <f t="shared" si="72"/>
        <v>790.29</v>
      </c>
      <c r="AA203" s="33">
        <f t="shared" si="73"/>
        <v>790.29</v>
      </c>
      <c r="AB203" s="33">
        <f t="shared" si="73"/>
        <v>790.29</v>
      </c>
      <c r="AC203" s="33">
        <v>0</v>
      </c>
      <c r="AD203" s="33">
        <v>0</v>
      </c>
    </row>
    <row r="204" spans="1:30" x14ac:dyDescent="0.25">
      <c r="A204" s="38" t="s">
        <v>381</v>
      </c>
      <c r="B204" s="38" t="s">
        <v>852</v>
      </c>
      <c r="C204" s="34">
        <v>233.36</v>
      </c>
      <c r="D204" s="35" t="str">
        <f t="shared" si="58"/>
        <v>Yes</v>
      </c>
      <c r="E204" s="35" t="s">
        <v>656</v>
      </c>
      <c r="F204" s="13">
        <v>0</v>
      </c>
      <c r="G204" s="13">
        <v>0</v>
      </c>
      <c r="H204" s="49">
        <f t="shared" si="59"/>
        <v>233.36</v>
      </c>
      <c r="I204" s="49">
        <f t="shared" si="60"/>
        <v>235.74017291532161</v>
      </c>
      <c r="J204" s="49">
        <f t="shared" si="61"/>
        <v>238.89348772082855</v>
      </c>
      <c r="K204" s="49">
        <f t="shared" si="62"/>
        <v>243.01149180731889</v>
      </c>
      <c r="L204" s="49">
        <f t="shared" si="63"/>
        <v>247.20048132676573</v>
      </c>
      <c r="M204" s="31">
        <f t="shared" si="65"/>
        <v>0</v>
      </c>
      <c r="N204" s="31">
        <f t="shared" si="65"/>
        <v>0</v>
      </c>
      <c r="O204" s="31">
        <f t="shared" si="65"/>
        <v>0</v>
      </c>
      <c r="P204" s="31">
        <f t="shared" si="65"/>
        <v>0</v>
      </c>
      <c r="Q204" s="31">
        <f t="shared" si="65"/>
        <v>0</v>
      </c>
      <c r="R204" s="52">
        <f t="shared" si="66"/>
        <v>239.7</v>
      </c>
      <c r="S204" s="49">
        <f t="shared" si="67"/>
        <v>233.36</v>
      </c>
      <c r="T204" s="49">
        <f t="shared" si="68"/>
        <v>235.74</v>
      </c>
      <c r="U204" s="49">
        <f t="shared" si="69"/>
        <v>238.89</v>
      </c>
      <c r="V204" s="49">
        <f t="shared" si="70"/>
        <v>243.01</v>
      </c>
      <c r="W204" s="49">
        <f t="shared" si="71"/>
        <v>247.2</v>
      </c>
      <c r="X204" s="33"/>
      <c r="Y204" s="52">
        <v>239.7</v>
      </c>
      <c r="Z204" s="33">
        <f t="shared" si="72"/>
        <v>239.7</v>
      </c>
      <c r="AA204" s="33">
        <f t="shared" si="73"/>
        <v>239.7</v>
      </c>
      <c r="AB204" s="33">
        <f t="shared" si="73"/>
        <v>239.7</v>
      </c>
      <c r="AC204" s="33">
        <v>0</v>
      </c>
      <c r="AD204" s="33">
        <v>0</v>
      </c>
    </row>
    <row r="205" spans="1:30" x14ac:dyDescent="0.25">
      <c r="A205" s="38" t="s">
        <v>383</v>
      </c>
      <c r="B205" s="38" t="s">
        <v>853</v>
      </c>
      <c r="C205" s="34">
        <v>753.78</v>
      </c>
      <c r="D205" s="35" t="str">
        <f t="shared" si="58"/>
        <v>Yes</v>
      </c>
      <c r="E205" s="35" t="s">
        <v>656</v>
      </c>
      <c r="F205" s="13">
        <v>2</v>
      </c>
      <c r="G205" s="13">
        <v>0</v>
      </c>
      <c r="H205" s="49">
        <f t="shared" si="59"/>
        <v>753.78</v>
      </c>
      <c r="I205" s="49">
        <f t="shared" si="60"/>
        <v>761.46823594493958</v>
      </c>
      <c r="J205" s="49">
        <f t="shared" si="61"/>
        <v>771.6538103111335</v>
      </c>
      <c r="K205" s="49">
        <f t="shared" si="62"/>
        <v>784.95544349726083</v>
      </c>
      <c r="L205" s="49">
        <f t="shared" si="63"/>
        <v>798.48636790576541</v>
      </c>
      <c r="M205" s="31">
        <f t="shared" si="65"/>
        <v>-2</v>
      </c>
      <c r="N205" s="31">
        <f t="shared" si="65"/>
        <v>-2</v>
      </c>
      <c r="O205" s="31">
        <f t="shared" si="65"/>
        <v>-2</v>
      </c>
      <c r="P205" s="31">
        <f t="shared" si="65"/>
        <v>-2</v>
      </c>
      <c r="Q205" s="31">
        <f t="shared" si="65"/>
        <v>-2</v>
      </c>
      <c r="R205" s="52">
        <f t="shared" si="66"/>
        <v>793.35</v>
      </c>
      <c r="S205" s="49">
        <f t="shared" si="67"/>
        <v>751.78</v>
      </c>
      <c r="T205" s="49">
        <f t="shared" si="68"/>
        <v>759.47</v>
      </c>
      <c r="U205" s="49">
        <f t="shared" si="69"/>
        <v>769.65</v>
      </c>
      <c r="V205" s="49">
        <f t="shared" si="70"/>
        <v>782.96</v>
      </c>
      <c r="W205" s="49">
        <f t="shared" si="71"/>
        <v>796.49</v>
      </c>
      <c r="X205" s="33"/>
      <c r="Y205" s="52">
        <v>791.35</v>
      </c>
      <c r="Z205" s="33">
        <f t="shared" si="72"/>
        <v>793.35</v>
      </c>
      <c r="AA205" s="33">
        <f t="shared" si="73"/>
        <v>793.35</v>
      </c>
      <c r="AB205" s="33">
        <f t="shared" si="73"/>
        <v>793.35</v>
      </c>
      <c r="AC205" s="33">
        <v>0</v>
      </c>
      <c r="AD205" s="33">
        <v>-2</v>
      </c>
    </row>
    <row r="206" spans="1:30" x14ac:dyDescent="0.25">
      <c r="A206" s="38" t="s">
        <v>385</v>
      </c>
      <c r="B206" s="38" t="s">
        <v>854</v>
      </c>
      <c r="C206" s="34">
        <v>495.15</v>
      </c>
      <c r="D206" s="35" t="str">
        <f t="shared" si="58"/>
        <v>Yes</v>
      </c>
      <c r="E206" s="35" t="s">
        <v>656</v>
      </c>
      <c r="F206" s="13">
        <v>0</v>
      </c>
      <c r="G206" s="13">
        <v>0</v>
      </c>
      <c r="H206" s="49">
        <f t="shared" si="59"/>
        <v>495.15</v>
      </c>
      <c r="I206" s="49">
        <f t="shared" si="60"/>
        <v>500.20031975926247</v>
      </c>
      <c r="J206" s="49">
        <f t="shared" si="61"/>
        <v>506.89111435108094</v>
      </c>
      <c r="K206" s="49">
        <f t="shared" si="62"/>
        <v>515.62881457145158</v>
      </c>
      <c r="L206" s="49">
        <f t="shared" si="63"/>
        <v>524.51713373735015</v>
      </c>
      <c r="M206" s="31">
        <f t="shared" si="65"/>
        <v>0</v>
      </c>
      <c r="N206" s="31">
        <f t="shared" si="65"/>
        <v>0</v>
      </c>
      <c r="O206" s="31">
        <f t="shared" si="65"/>
        <v>0</v>
      </c>
      <c r="P206" s="31">
        <f t="shared" si="65"/>
        <v>0</v>
      </c>
      <c r="Q206" s="31">
        <f t="shared" si="65"/>
        <v>0</v>
      </c>
      <c r="R206" s="52">
        <f t="shared" si="66"/>
        <v>508.94</v>
      </c>
      <c r="S206" s="49">
        <f t="shared" si="67"/>
        <v>495.15</v>
      </c>
      <c r="T206" s="49">
        <f t="shared" si="68"/>
        <v>500.2</v>
      </c>
      <c r="U206" s="49">
        <f t="shared" si="69"/>
        <v>506.89</v>
      </c>
      <c r="V206" s="49">
        <f t="shared" si="70"/>
        <v>515.63</v>
      </c>
      <c r="W206" s="49">
        <f t="shared" si="71"/>
        <v>524.52</v>
      </c>
      <c r="X206" s="33"/>
      <c r="Y206" s="52">
        <v>508.94</v>
      </c>
      <c r="Z206" s="33">
        <f t="shared" si="72"/>
        <v>508.94</v>
      </c>
      <c r="AA206" s="33">
        <f t="shared" si="73"/>
        <v>508.94</v>
      </c>
      <c r="AB206" s="33">
        <f t="shared" si="73"/>
        <v>508.94</v>
      </c>
      <c r="AC206" s="33">
        <v>0</v>
      </c>
      <c r="AD206" s="33">
        <v>0</v>
      </c>
    </row>
    <row r="207" spans="1:30" x14ac:dyDescent="0.25">
      <c r="A207" s="38" t="s">
        <v>387</v>
      </c>
      <c r="B207" s="38" t="s">
        <v>855</v>
      </c>
      <c r="C207" s="34">
        <v>3309.37</v>
      </c>
      <c r="D207" s="35" t="str">
        <f t="shared" si="58"/>
        <v>Yes</v>
      </c>
      <c r="E207" s="35" t="s">
        <v>656</v>
      </c>
      <c r="F207" s="13">
        <v>0</v>
      </c>
      <c r="G207" s="13">
        <v>0</v>
      </c>
      <c r="H207" s="49">
        <f t="shared" si="59"/>
        <v>3309.37</v>
      </c>
      <c r="I207" s="49">
        <f t="shared" si="60"/>
        <v>3343.1241688411801</v>
      </c>
      <c r="J207" s="49">
        <f t="shared" si="61"/>
        <v>3387.8425671009527</v>
      </c>
      <c r="K207" s="49">
        <f t="shared" si="62"/>
        <v>3446.2416037126623</v>
      </c>
      <c r="L207" s="49">
        <f t="shared" si="63"/>
        <v>3505.6473126858014</v>
      </c>
      <c r="M207" s="31">
        <f t="shared" si="65"/>
        <v>0</v>
      </c>
      <c r="N207" s="31">
        <f t="shared" si="65"/>
        <v>0</v>
      </c>
      <c r="O207" s="31">
        <f t="shared" si="65"/>
        <v>0</v>
      </c>
      <c r="P207" s="31">
        <f t="shared" si="65"/>
        <v>0</v>
      </c>
      <c r="Q207" s="31">
        <f t="shared" si="65"/>
        <v>0</v>
      </c>
      <c r="R207" s="52">
        <f t="shared" si="66"/>
        <v>3516.84</v>
      </c>
      <c r="S207" s="49">
        <f t="shared" si="67"/>
        <v>3309.37</v>
      </c>
      <c r="T207" s="49">
        <f t="shared" si="68"/>
        <v>3343.12</v>
      </c>
      <c r="U207" s="49">
        <f t="shared" si="69"/>
        <v>3387.84</v>
      </c>
      <c r="V207" s="49">
        <f t="shared" si="70"/>
        <v>3446.24</v>
      </c>
      <c r="W207" s="49">
        <f t="shared" si="71"/>
        <v>3505.65</v>
      </c>
      <c r="X207" s="33"/>
      <c r="Y207" s="52">
        <v>3516.84</v>
      </c>
      <c r="Z207" s="33">
        <f t="shared" si="72"/>
        <v>3516.84</v>
      </c>
      <c r="AA207" s="33">
        <f t="shared" si="73"/>
        <v>3516.84</v>
      </c>
      <c r="AB207" s="33">
        <f t="shared" si="73"/>
        <v>3516.84</v>
      </c>
      <c r="AC207" s="33">
        <v>0</v>
      </c>
      <c r="AD207" s="33">
        <v>0</v>
      </c>
    </row>
    <row r="208" spans="1:30" x14ac:dyDescent="0.25">
      <c r="A208" s="38" t="s">
        <v>389</v>
      </c>
      <c r="B208" s="38" t="s">
        <v>856</v>
      </c>
      <c r="C208" s="34">
        <v>4160.0600000000004</v>
      </c>
      <c r="D208" s="35" t="str">
        <f t="shared" si="58"/>
        <v>Yes</v>
      </c>
      <c r="E208" s="35" t="s">
        <v>656</v>
      </c>
      <c r="F208" s="13">
        <v>0</v>
      </c>
      <c r="G208" s="13">
        <v>0</v>
      </c>
      <c r="H208" s="49">
        <f t="shared" si="59"/>
        <v>4160.0600000000004</v>
      </c>
      <c r="I208" s="49">
        <f t="shared" si="60"/>
        <v>4202.4908456381254</v>
      </c>
      <c r="J208" s="49">
        <f t="shared" si="61"/>
        <v>4258.7043303390046</v>
      </c>
      <c r="K208" s="49">
        <f t="shared" si="62"/>
        <v>4332.1151294478705</v>
      </c>
      <c r="L208" s="49">
        <f t="shared" si="63"/>
        <v>4406.791371049987</v>
      </c>
      <c r="M208" s="31">
        <f t="shared" si="65"/>
        <v>0</v>
      </c>
      <c r="N208" s="31">
        <f t="shared" si="65"/>
        <v>0</v>
      </c>
      <c r="O208" s="31">
        <f t="shared" si="65"/>
        <v>0</v>
      </c>
      <c r="P208" s="31">
        <f t="shared" si="65"/>
        <v>0</v>
      </c>
      <c r="Q208" s="31">
        <f t="shared" si="65"/>
        <v>0</v>
      </c>
      <c r="R208" s="52">
        <f t="shared" si="66"/>
        <v>4466.1899999999996</v>
      </c>
      <c r="S208" s="49">
        <f t="shared" si="67"/>
        <v>4160.0600000000004</v>
      </c>
      <c r="T208" s="49">
        <f t="shared" si="68"/>
        <v>4202.49</v>
      </c>
      <c r="U208" s="49">
        <f t="shared" si="69"/>
        <v>4258.7</v>
      </c>
      <c r="V208" s="49">
        <f t="shared" si="70"/>
        <v>4332.12</v>
      </c>
      <c r="W208" s="49">
        <f t="shared" si="71"/>
        <v>4406.79</v>
      </c>
      <c r="X208" s="33"/>
      <c r="Y208" s="52">
        <v>4466.1899999999996</v>
      </c>
      <c r="Z208" s="33">
        <f t="shared" si="72"/>
        <v>4466.1899999999996</v>
      </c>
      <c r="AA208" s="33">
        <f t="shared" si="73"/>
        <v>4466.1899999999996</v>
      </c>
      <c r="AB208" s="33">
        <f t="shared" si="73"/>
        <v>4466.1899999999996</v>
      </c>
      <c r="AC208" s="33">
        <v>0</v>
      </c>
      <c r="AD208" s="33">
        <v>0</v>
      </c>
    </row>
    <row r="209" spans="1:30" x14ac:dyDescent="0.25">
      <c r="A209" s="38" t="s">
        <v>391</v>
      </c>
      <c r="B209" s="38" t="s">
        <v>857</v>
      </c>
      <c r="C209" s="34">
        <v>2502.23</v>
      </c>
      <c r="D209" s="35" t="str">
        <f t="shared" si="58"/>
        <v>Yes</v>
      </c>
      <c r="E209" s="35" t="s">
        <v>658</v>
      </c>
      <c r="F209" s="13">
        <v>0</v>
      </c>
      <c r="G209" s="13">
        <v>0</v>
      </c>
      <c r="H209" s="49">
        <f t="shared" si="59"/>
        <v>2502.23</v>
      </c>
      <c r="I209" s="49">
        <f t="shared" si="60"/>
        <v>2527.7516835529018</v>
      </c>
      <c r="J209" s="49">
        <f t="shared" si="61"/>
        <v>2561.5634718018887</v>
      </c>
      <c r="K209" s="49">
        <f t="shared" si="62"/>
        <v>2605.7192541353593</v>
      </c>
      <c r="L209" s="49">
        <f t="shared" si="63"/>
        <v>2650.6361861084715</v>
      </c>
      <c r="M209" s="31">
        <f t="shared" si="65"/>
        <v>0</v>
      </c>
      <c r="N209" s="31">
        <f t="shared" si="65"/>
        <v>0</v>
      </c>
      <c r="O209" s="31">
        <f t="shared" si="65"/>
        <v>0</v>
      </c>
      <c r="P209" s="31">
        <f t="shared" si="65"/>
        <v>0</v>
      </c>
      <c r="Q209" s="31">
        <f t="shared" si="65"/>
        <v>0</v>
      </c>
      <c r="R209" s="52">
        <f t="shared" si="66"/>
        <v>2675.55</v>
      </c>
      <c r="S209" s="49">
        <f t="shared" si="67"/>
        <v>2502.23</v>
      </c>
      <c r="T209" s="49">
        <f t="shared" si="68"/>
        <v>2527.75</v>
      </c>
      <c r="U209" s="49">
        <f t="shared" si="69"/>
        <v>2561.56</v>
      </c>
      <c r="V209" s="49">
        <f t="shared" si="70"/>
        <v>2605.7199999999998</v>
      </c>
      <c r="W209" s="49">
        <f t="shared" si="71"/>
        <v>2650.64</v>
      </c>
      <c r="X209" s="33"/>
      <c r="Y209" s="52">
        <v>2675.55</v>
      </c>
      <c r="Z209" s="33">
        <f t="shared" si="72"/>
        <v>2675.55</v>
      </c>
      <c r="AA209" s="33">
        <f t="shared" si="73"/>
        <v>2675.55</v>
      </c>
      <c r="AB209" s="33">
        <f t="shared" si="73"/>
        <v>2675.55</v>
      </c>
      <c r="AC209" s="33">
        <v>0</v>
      </c>
      <c r="AD209" s="33">
        <v>0</v>
      </c>
    </row>
    <row r="210" spans="1:30" x14ac:dyDescent="0.25">
      <c r="A210" s="38" t="s">
        <v>393</v>
      </c>
      <c r="B210" s="38" t="s">
        <v>858</v>
      </c>
      <c r="C210" s="34">
        <v>603.57000000000005</v>
      </c>
      <c r="D210" s="35" t="str">
        <f t="shared" si="58"/>
        <v>Yes</v>
      </c>
      <c r="E210" s="35" t="s">
        <v>656</v>
      </c>
      <c r="F210" s="13">
        <v>14.08</v>
      </c>
      <c r="G210" s="13">
        <v>0</v>
      </c>
      <c r="H210" s="49">
        <f t="shared" si="59"/>
        <v>603.57000000000005</v>
      </c>
      <c r="I210" s="49">
        <f t="shared" si="60"/>
        <v>609.72615772412007</v>
      </c>
      <c r="J210" s="49">
        <f t="shared" si="61"/>
        <v>617.88199513052996</v>
      </c>
      <c r="K210" s="49">
        <f t="shared" si="62"/>
        <v>628.53293670784819</v>
      </c>
      <c r="L210" s="49">
        <f t="shared" si="63"/>
        <v>639.36747734999994</v>
      </c>
      <c r="M210" s="31">
        <f t="shared" si="65"/>
        <v>-14.08</v>
      </c>
      <c r="N210" s="31">
        <f t="shared" si="65"/>
        <v>-14.08</v>
      </c>
      <c r="O210" s="31">
        <f t="shared" si="65"/>
        <v>-14.08</v>
      </c>
      <c r="P210" s="31">
        <f t="shared" si="65"/>
        <v>-14.08</v>
      </c>
      <c r="Q210" s="31">
        <f t="shared" si="65"/>
        <v>-14.08</v>
      </c>
      <c r="R210" s="52">
        <f t="shared" si="66"/>
        <v>616.67000000000007</v>
      </c>
      <c r="S210" s="49">
        <f t="shared" si="67"/>
        <v>589.49</v>
      </c>
      <c r="T210" s="49">
        <f t="shared" si="68"/>
        <v>595.65</v>
      </c>
      <c r="U210" s="49">
        <f t="shared" si="69"/>
        <v>603.79999999999995</v>
      </c>
      <c r="V210" s="49">
        <f t="shared" si="70"/>
        <v>614.45000000000005</v>
      </c>
      <c r="W210" s="49">
        <f t="shared" si="71"/>
        <v>625.29</v>
      </c>
      <c r="X210" s="33"/>
      <c r="Y210" s="52">
        <v>602.59</v>
      </c>
      <c r="Z210" s="33">
        <f t="shared" si="72"/>
        <v>616.67000000000007</v>
      </c>
      <c r="AA210" s="33">
        <f t="shared" si="73"/>
        <v>616.67000000000007</v>
      </c>
      <c r="AB210" s="33">
        <f t="shared" si="73"/>
        <v>616.67000000000007</v>
      </c>
      <c r="AC210" s="33">
        <v>0</v>
      </c>
      <c r="AD210" s="33">
        <v>-11</v>
      </c>
    </row>
    <row r="211" spans="1:30" x14ac:dyDescent="0.25">
      <c r="A211" s="38" t="s">
        <v>395</v>
      </c>
      <c r="B211" s="38" t="s">
        <v>859</v>
      </c>
      <c r="C211" s="34">
        <v>448.05</v>
      </c>
      <c r="D211" s="35" t="str">
        <f t="shared" si="58"/>
        <v>Yes</v>
      </c>
      <c r="E211" s="35" t="s">
        <v>658</v>
      </c>
      <c r="F211" s="13">
        <v>0</v>
      </c>
      <c r="G211" s="13">
        <v>108.07</v>
      </c>
      <c r="H211" s="49">
        <f t="shared" si="59"/>
        <v>448.05</v>
      </c>
      <c r="I211" s="49">
        <f t="shared" si="60"/>
        <v>452.61991975792699</v>
      </c>
      <c r="J211" s="49">
        <f t="shared" si="61"/>
        <v>458.6742679693059</v>
      </c>
      <c r="K211" s="49">
        <f t="shared" si="62"/>
        <v>466.58081463948071</v>
      </c>
      <c r="L211" s="49">
        <f t="shared" si="63"/>
        <v>474.62365297590577</v>
      </c>
      <c r="M211" s="31">
        <f t="shared" si="65"/>
        <v>108.07</v>
      </c>
      <c r="N211" s="31">
        <f t="shared" si="65"/>
        <v>108.07</v>
      </c>
      <c r="O211" s="31">
        <f t="shared" si="65"/>
        <v>108.07</v>
      </c>
      <c r="P211" s="31">
        <f t="shared" si="65"/>
        <v>108.07</v>
      </c>
      <c r="Q211" s="31">
        <f t="shared" si="65"/>
        <v>108.07</v>
      </c>
      <c r="R211" s="52">
        <f t="shared" si="66"/>
        <v>473.81</v>
      </c>
      <c r="S211" s="49">
        <f t="shared" si="67"/>
        <v>556.12</v>
      </c>
      <c r="T211" s="49">
        <f t="shared" si="68"/>
        <v>560.69000000000005</v>
      </c>
      <c r="U211" s="49">
        <f t="shared" si="69"/>
        <v>566.74</v>
      </c>
      <c r="V211" s="49">
        <f t="shared" si="70"/>
        <v>574.65</v>
      </c>
      <c r="W211" s="49">
        <f t="shared" si="71"/>
        <v>582.69000000000005</v>
      </c>
      <c r="X211" s="33"/>
      <c r="Y211" s="52">
        <v>581.88</v>
      </c>
      <c r="Z211" s="33">
        <f t="shared" si="72"/>
        <v>556.12</v>
      </c>
      <c r="AA211" s="33">
        <f t="shared" si="73"/>
        <v>560.69000000000005</v>
      </c>
      <c r="AB211" s="33">
        <f t="shared" si="73"/>
        <v>566.74</v>
      </c>
      <c r="AC211" s="33">
        <v>0</v>
      </c>
      <c r="AD211" s="33">
        <v>124.32</v>
      </c>
    </row>
    <row r="212" spans="1:30" x14ac:dyDescent="0.25">
      <c r="A212" s="38" t="s">
        <v>397</v>
      </c>
      <c r="B212" s="38" t="s">
        <v>860</v>
      </c>
      <c r="C212" s="34">
        <v>6544.99</v>
      </c>
      <c r="D212" s="35" t="str">
        <f t="shared" si="58"/>
        <v>Yes</v>
      </c>
      <c r="E212" s="35" t="s">
        <v>658</v>
      </c>
      <c r="F212" s="13">
        <v>86.99</v>
      </c>
      <c r="G212" s="13">
        <v>0</v>
      </c>
      <c r="H212" s="49">
        <f t="shared" si="59"/>
        <v>6544.99</v>
      </c>
      <c r="I212" s="49">
        <f t="shared" si="60"/>
        <v>6611.746118996618</v>
      </c>
      <c r="J212" s="49">
        <f t="shared" si="61"/>
        <v>6700.186356693288</v>
      </c>
      <c r="K212" s="49">
        <f t="shared" si="62"/>
        <v>6815.6829952176213</v>
      </c>
      <c r="L212" s="49">
        <f t="shared" si="63"/>
        <v>6933.1705445614862</v>
      </c>
      <c r="M212" s="31">
        <f t="shared" si="65"/>
        <v>-86.99</v>
      </c>
      <c r="N212" s="31">
        <f t="shared" si="65"/>
        <v>-86.99</v>
      </c>
      <c r="O212" s="31">
        <f t="shared" si="65"/>
        <v>-86.99</v>
      </c>
      <c r="P212" s="31">
        <f t="shared" si="65"/>
        <v>-86.99</v>
      </c>
      <c r="Q212" s="31">
        <f t="shared" si="65"/>
        <v>-86.99</v>
      </c>
      <c r="R212" s="52">
        <f t="shared" si="66"/>
        <v>6826.51</v>
      </c>
      <c r="S212" s="49">
        <f t="shared" si="67"/>
        <v>6458</v>
      </c>
      <c r="T212" s="49">
        <f t="shared" si="68"/>
        <v>6524.76</v>
      </c>
      <c r="U212" s="49">
        <f t="shared" si="69"/>
        <v>6613.2</v>
      </c>
      <c r="V212" s="49">
        <f t="shared" si="70"/>
        <v>6728.69</v>
      </c>
      <c r="W212" s="49">
        <f t="shared" si="71"/>
        <v>6846.18</v>
      </c>
      <c r="X212" s="33"/>
      <c r="Y212" s="52">
        <v>6739.52</v>
      </c>
      <c r="Z212" s="33">
        <f t="shared" si="72"/>
        <v>6826.51</v>
      </c>
      <c r="AA212" s="33">
        <f t="shared" si="73"/>
        <v>6826.51</v>
      </c>
      <c r="AB212" s="33">
        <f t="shared" si="73"/>
        <v>6826.51</v>
      </c>
      <c r="AC212" s="33">
        <v>0</v>
      </c>
      <c r="AD212" s="33">
        <v>-106.02</v>
      </c>
    </row>
    <row r="213" spans="1:30" x14ac:dyDescent="0.25">
      <c r="A213" s="38" t="s">
        <v>399</v>
      </c>
      <c r="B213" s="38" t="s">
        <v>861</v>
      </c>
      <c r="C213" s="34">
        <v>63.1</v>
      </c>
      <c r="D213" s="35" t="str">
        <f t="shared" si="58"/>
        <v>No</v>
      </c>
      <c r="E213" s="35" t="s">
        <v>658</v>
      </c>
      <c r="F213" s="13">
        <v>0</v>
      </c>
      <c r="G213" s="13">
        <v>14.12</v>
      </c>
      <c r="H213" s="49">
        <f t="shared" si="59"/>
        <v>63.1</v>
      </c>
      <c r="I213" s="49">
        <f t="shared" si="60"/>
        <v>63.1</v>
      </c>
      <c r="J213" s="49">
        <f t="shared" si="61"/>
        <v>63.1</v>
      </c>
      <c r="K213" s="49">
        <f t="shared" si="62"/>
        <v>63.1</v>
      </c>
      <c r="L213" s="49">
        <f t="shared" si="63"/>
        <v>63.1</v>
      </c>
      <c r="M213" s="31">
        <f t="shared" si="65"/>
        <v>14.12</v>
      </c>
      <c r="N213" s="31">
        <f t="shared" si="65"/>
        <v>14.12</v>
      </c>
      <c r="O213" s="31">
        <f t="shared" si="65"/>
        <v>14.12</v>
      </c>
      <c r="P213" s="31">
        <f t="shared" si="65"/>
        <v>14.12</v>
      </c>
      <c r="Q213" s="31">
        <f t="shared" si="65"/>
        <v>14.12</v>
      </c>
      <c r="R213" s="52">
        <f t="shared" si="66"/>
        <v>77.819999999999993</v>
      </c>
      <c r="S213" s="49">
        <f t="shared" si="67"/>
        <v>77.22</v>
      </c>
      <c r="T213" s="49">
        <f t="shared" si="68"/>
        <v>77.22</v>
      </c>
      <c r="U213" s="49">
        <f t="shared" si="69"/>
        <v>77.22</v>
      </c>
      <c r="V213" s="49">
        <f t="shared" si="70"/>
        <v>77.22</v>
      </c>
      <c r="W213" s="49">
        <f t="shared" si="71"/>
        <v>77.22</v>
      </c>
      <c r="X213" s="33"/>
      <c r="Y213" s="52">
        <v>91.94</v>
      </c>
      <c r="Z213" s="33">
        <f t="shared" si="72"/>
        <v>77.819999999999993</v>
      </c>
      <c r="AA213" s="33">
        <f t="shared" si="73"/>
        <v>77.819999999999993</v>
      </c>
      <c r="AB213" s="33">
        <f t="shared" si="73"/>
        <v>77.819999999999993</v>
      </c>
      <c r="AC213" s="33">
        <v>0</v>
      </c>
      <c r="AD213" s="33">
        <v>19.759999999999998</v>
      </c>
    </row>
    <row r="214" spans="1:30" x14ac:dyDescent="0.25">
      <c r="A214" s="38" t="s">
        <v>401</v>
      </c>
      <c r="B214" s="38" t="s">
        <v>862</v>
      </c>
      <c r="C214" s="34">
        <v>65.5</v>
      </c>
      <c r="D214" s="35" t="str">
        <f t="shared" si="58"/>
        <v>No</v>
      </c>
      <c r="E214" s="35" t="s">
        <v>656</v>
      </c>
      <c r="F214" s="13">
        <v>0</v>
      </c>
      <c r="G214" s="13">
        <v>8</v>
      </c>
      <c r="H214" s="49">
        <f t="shared" si="59"/>
        <v>65.5</v>
      </c>
      <c r="I214" s="49">
        <f t="shared" si="60"/>
        <v>65.5</v>
      </c>
      <c r="J214" s="49">
        <f t="shared" si="61"/>
        <v>65.5</v>
      </c>
      <c r="K214" s="49">
        <f t="shared" si="62"/>
        <v>65.5</v>
      </c>
      <c r="L214" s="49">
        <f t="shared" si="63"/>
        <v>65.5</v>
      </c>
      <c r="M214" s="31">
        <f t="shared" si="65"/>
        <v>8</v>
      </c>
      <c r="N214" s="31">
        <f t="shared" si="65"/>
        <v>8</v>
      </c>
      <c r="O214" s="31">
        <f t="shared" si="65"/>
        <v>8</v>
      </c>
      <c r="P214" s="31">
        <f t="shared" si="65"/>
        <v>8</v>
      </c>
      <c r="Q214" s="31">
        <f t="shared" si="65"/>
        <v>8</v>
      </c>
      <c r="R214" s="52">
        <f t="shared" si="66"/>
        <v>73.650000000000006</v>
      </c>
      <c r="S214" s="49">
        <f t="shared" si="67"/>
        <v>73.5</v>
      </c>
      <c r="T214" s="49">
        <f t="shared" si="68"/>
        <v>73.5</v>
      </c>
      <c r="U214" s="49">
        <f t="shared" si="69"/>
        <v>73.5</v>
      </c>
      <c r="V214" s="49">
        <f t="shared" si="70"/>
        <v>73.5</v>
      </c>
      <c r="W214" s="49">
        <f t="shared" si="71"/>
        <v>73.5</v>
      </c>
      <c r="X214" s="33"/>
      <c r="Y214" s="52">
        <v>81.650000000000006</v>
      </c>
      <c r="Z214" s="33">
        <f t="shared" si="72"/>
        <v>73.650000000000006</v>
      </c>
      <c r="AA214" s="33">
        <f t="shared" si="73"/>
        <v>73.650000000000006</v>
      </c>
      <c r="AB214" s="33">
        <f t="shared" si="73"/>
        <v>73.650000000000006</v>
      </c>
      <c r="AC214" s="33">
        <v>0</v>
      </c>
      <c r="AD214" s="33">
        <v>16.850000000000001</v>
      </c>
    </row>
    <row r="215" spans="1:30" x14ac:dyDescent="0.25">
      <c r="A215" s="38" t="s">
        <v>403</v>
      </c>
      <c r="B215" s="38" t="s">
        <v>863</v>
      </c>
      <c r="C215" s="34">
        <v>41.31</v>
      </c>
      <c r="D215" s="35" t="str">
        <f t="shared" si="58"/>
        <v>No</v>
      </c>
      <c r="E215" s="35" t="s">
        <v>656</v>
      </c>
      <c r="F215" s="13">
        <v>7.9399999999999995</v>
      </c>
      <c r="G215" s="13">
        <v>2.98</v>
      </c>
      <c r="H215" s="49">
        <f t="shared" si="59"/>
        <v>41.31</v>
      </c>
      <c r="I215" s="49">
        <f t="shared" si="60"/>
        <v>41.31</v>
      </c>
      <c r="J215" s="49">
        <f t="shared" si="61"/>
        <v>41.31</v>
      </c>
      <c r="K215" s="49">
        <f t="shared" si="62"/>
        <v>41.31</v>
      </c>
      <c r="L215" s="49">
        <f t="shared" si="63"/>
        <v>41.31</v>
      </c>
      <c r="M215" s="31">
        <f t="shared" si="65"/>
        <v>-4.9599999999999991</v>
      </c>
      <c r="N215" s="31">
        <f t="shared" si="65"/>
        <v>-4.9599999999999991</v>
      </c>
      <c r="O215" s="31">
        <f t="shared" si="65"/>
        <v>-4.9599999999999991</v>
      </c>
      <c r="P215" s="31">
        <f t="shared" si="65"/>
        <v>-4.9599999999999991</v>
      </c>
      <c r="Q215" s="31">
        <f t="shared" si="65"/>
        <v>-4.9599999999999991</v>
      </c>
      <c r="R215" s="52">
        <f t="shared" si="66"/>
        <v>56.47</v>
      </c>
      <c r="S215" s="49">
        <f t="shared" si="67"/>
        <v>36.35</v>
      </c>
      <c r="T215" s="49">
        <f t="shared" si="68"/>
        <v>36.35</v>
      </c>
      <c r="U215" s="49">
        <f t="shared" si="69"/>
        <v>36.35</v>
      </c>
      <c r="V215" s="49">
        <f t="shared" si="70"/>
        <v>36.35</v>
      </c>
      <c r="W215" s="49">
        <f t="shared" si="71"/>
        <v>36.35</v>
      </c>
      <c r="X215" s="33"/>
      <c r="Y215" s="52">
        <v>51.51</v>
      </c>
      <c r="Z215" s="33">
        <f t="shared" si="72"/>
        <v>56.47</v>
      </c>
      <c r="AA215" s="33">
        <f t="shared" si="73"/>
        <v>56.47</v>
      </c>
      <c r="AB215" s="33">
        <f t="shared" si="73"/>
        <v>56.47</v>
      </c>
      <c r="AC215" s="33">
        <v>0</v>
      </c>
      <c r="AD215" s="33">
        <v>1</v>
      </c>
    </row>
    <row r="216" spans="1:30" x14ac:dyDescent="0.25">
      <c r="A216" s="38" t="s">
        <v>405</v>
      </c>
      <c r="B216" s="38" t="s">
        <v>864</v>
      </c>
      <c r="C216" s="34">
        <v>819.99</v>
      </c>
      <c r="D216" s="35" t="str">
        <f t="shared" si="58"/>
        <v>Yes</v>
      </c>
      <c r="E216" s="35" t="s">
        <v>656</v>
      </c>
      <c r="F216" s="13">
        <v>6.76</v>
      </c>
      <c r="G216" s="13">
        <v>4.18</v>
      </c>
      <c r="H216" s="49">
        <f t="shared" si="59"/>
        <v>819.99</v>
      </c>
      <c r="I216" s="49">
        <f t="shared" si="60"/>
        <v>828.35354983216735</v>
      </c>
      <c r="J216" s="49">
        <f t="shared" si="61"/>
        <v>839.43379754971807</v>
      </c>
      <c r="K216" s="49">
        <f t="shared" si="62"/>
        <v>853.9038102806112</v>
      </c>
      <c r="L216" s="49">
        <f t="shared" si="63"/>
        <v>868.6232545557707</v>
      </c>
      <c r="M216" s="31">
        <f t="shared" si="65"/>
        <v>-2.58</v>
      </c>
      <c r="N216" s="31">
        <f t="shared" si="65"/>
        <v>-2.58</v>
      </c>
      <c r="O216" s="31">
        <f t="shared" si="65"/>
        <v>-2.58</v>
      </c>
      <c r="P216" s="31">
        <f t="shared" si="65"/>
        <v>-2.58</v>
      </c>
      <c r="Q216" s="31">
        <f t="shared" si="65"/>
        <v>-2.58</v>
      </c>
      <c r="R216" s="52">
        <f t="shared" si="66"/>
        <v>888.31000000000006</v>
      </c>
      <c r="S216" s="49">
        <f t="shared" si="67"/>
        <v>817.41</v>
      </c>
      <c r="T216" s="49">
        <f t="shared" si="68"/>
        <v>825.77</v>
      </c>
      <c r="U216" s="49">
        <f t="shared" si="69"/>
        <v>836.85</v>
      </c>
      <c r="V216" s="49">
        <f t="shared" si="70"/>
        <v>851.32</v>
      </c>
      <c r="W216" s="49">
        <f t="shared" si="71"/>
        <v>866.04</v>
      </c>
      <c r="X216" s="33"/>
      <c r="Y216" s="52">
        <v>885.73</v>
      </c>
      <c r="Z216" s="33">
        <f t="shared" si="72"/>
        <v>888.31000000000006</v>
      </c>
      <c r="AA216" s="33">
        <f t="shared" si="73"/>
        <v>888.31000000000006</v>
      </c>
      <c r="AB216" s="33">
        <f t="shared" si="73"/>
        <v>888.31000000000006</v>
      </c>
      <c r="AC216" s="33">
        <v>0</v>
      </c>
      <c r="AD216" s="33">
        <v>-9.56</v>
      </c>
    </row>
    <row r="217" spans="1:30" x14ac:dyDescent="0.25">
      <c r="A217" s="38" t="s">
        <v>407</v>
      </c>
      <c r="B217" s="38" t="s">
        <v>865</v>
      </c>
      <c r="C217" s="34">
        <v>19670.39</v>
      </c>
      <c r="D217" s="35" t="str">
        <f t="shared" si="58"/>
        <v>Yes</v>
      </c>
      <c r="E217" s="35" t="s">
        <v>656</v>
      </c>
      <c r="F217" s="13">
        <v>0</v>
      </c>
      <c r="G217" s="13">
        <v>0</v>
      </c>
      <c r="H217" s="49">
        <f t="shared" si="59"/>
        <v>19670.39</v>
      </c>
      <c r="I217" s="49">
        <f t="shared" si="60"/>
        <v>19871.019625950517</v>
      </c>
      <c r="J217" s="49">
        <f t="shared" si="61"/>
        <v>20136.818957528747</v>
      </c>
      <c r="K217" s="49">
        <f t="shared" si="62"/>
        <v>20483.933914688751</v>
      </c>
      <c r="L217" s="49">
        <f t="shared" si="63"/>
        <v>20837.032378664717</v>
      </c>
      <c r="M217" s="31">
        <f t="shared" si="65"/>
        <v>0</v>
      </c>
      <c r="N217" s="31">
        <f t="shared" si="65"/>
        <v>0</v>
      </c>
      <c r="O217" s="31">
        <f t="shared" si="65"/>
        <v>0</v>
      </c>
      <c r="P217" s="31">
        <f t="shared" si="65"/>
        <v>0</v>
      </c>
      <c r="Q217" s="31">
        <f t="shared" si="65"/>
        <v>0</v>
      </c>
      <c r="R217" s="52">
        <f t="shared" si="66"/>
        <v>20340.93</v>
      </c>
      <c r="S217" s="49">
        <f t="shared" si="67"/>
        <v>19670.39</v>
      </c>
      <c r="T217" s="49">
        <f t="shared" si="68"/>
        <v>19871.02</v>
      </c>
      <c r="U217" s="49">
        <f t="shared" si="69"/>
        <v>20136.82</v>
      </c>
      <c r="V217" s="49">
        <f t="shared" si="70"/>
        <v>20483.93</v>
      </c>
      <c r="W217" s="49">
        <f t="shared" si="71"/>
        <v>20837.03</v>
      </c>
      <c r="X217" s="33"/>
      <c r="Y217" s="52">
        <v>20340.93</v>
      </c>
      <c r="Z217" s="33">
        <f t="shared" si="72"/>
        <v>20340.93</v>
      </c>
      <c r="AA217" s="33">
        <f t="shared" si="73"/>
        <v>20340.93</v>
      </c>
      <c r="AB217" s="33">
        <f t="shared" si="73"/>
        <v>20340.93</v>
      </c>
      <c r="AC217" s="33">
        <v>0</v>
      </c>
      <c r="AD217" s="33">
        <v>0</v>
      </c>
    </row>
    <row r="218" spans="1:30" x14ac:dyDescent="0.25">
      <c r="A218" s="38" t="s">
        <v>409</v>
      </c>
      <c r="B218" s="38" t="s">
        <v>866</v>
      </c>
      <c r="C218" s="34">
        <v>8801.6200000000008</v>
      </c>
      <c r="D218" s="35" t="str">
        <f t="shared" si="58"/>
        <v>Yes</v>
      </c>
      <c r="E218" s="35" t="s">
        <v>656</v>
      </c>
      <c r="F218" s="13">
        <v>0</v>
      </c>
      <c r="G218" s="13">
        <v>0</v>
      </c>
      <c r="H218" s="49">
        <f t="shared" si="59"/>
        <v>8801.6200000000008</v>
      </c>
      <c r="I218" s="49">
        <f t="shared" si="60"/>
        <v>8891.392786831304</v>
      </c>
      <c r="J218" s="49">
        <f t="shared" si="61"/>
        <v>9010.3261029885125</v>
      </c>
      <c r="K218" s="49">
        <f t="shared" si="62"/>
        <v>9165.6445257162086</v>
      </c>
      <c r="L218" s="49">
        <f t="shared" si="63"/>
        <v>9323.64030020264</v>
      </c>
      <c r="M218" s="31">
        <f t="shared" si="65"/>
        <v>0</v>
      </c>
      <c r="N218" s="31">
        <f t="shared" si="65"/>
        <v>0</v>
      </c>
      <c r="O218" s="31">
        <f t="shared" si="65"/>
        <v>0</v>
      </c>
      <c r="P218" s="31">
        <f t="shared" si="65"/>
        <v>0</v>
      </c>
      <c r="Q218" s="31">
        <f t="shared" si="65"/>
        <v>0</v>
      </c>
      <c r="R218" s="52">
        <f t="shared" si="66"/>
        <v>9196.35</v>
      </c>
      <c r="S218" s="49">
        <f t="shared" si="67"/>
        <v>8801.6200000000008</v>
      </c>
      <c r="T218" s="49">
        <f t="shared" si="68"/>
        <v>8891.39</v>
      </c>
      <c r="U218" s="49">
        <f t="shared" si="69"/>
        <v>9010.33</v>
      </c>
      <c r="V218" s="49">
        <f t="shared" si="70"/>
        <v>9165.64</v>
      </c>
      <c r="W218" s="49">
        <f t="shared" si="71"/>
        <v>9323.64</v>
      </c>
      <c r="X218" s="33"/>
      <c r="Y218" s="52">
        <v>9196.35</v>
      </c>
      <c r="Z218" s="33">
        <f t="shared" si="72"/>
        <v>9196.35</v>
      </c>
      <c r="AA218" s="33">
        <f t="shared" si="73"/>
        <v>9196.35</v>
      </c>
      <c r="AB218" s="33">
        <f t="shared" si="73"/>
        <v>9196.35</v>
      </c>
      <c r="AC218" s="33">
        <v>0</v>
      </c>
      <c r="AD218" s="33">
        <v>0</v>
      </c>
    </row>
    <row r="219" spans="1:30" x14ac:dyDescent="0.25">
      <c r="A219" s="38" t="s">
        <v>411</v>
      </c>
      <c r="B219" s="38" t="s">
        <v>867</v>
      </c>
      <c r="C219" s="34">
        <v>15219.36</v>
      </c>
      <c r="D219" s="35" t="str">
        <f t="shared" si="58"/>
        <v>Yes</v>
      </c>
      <c r="E219" s="35" t="s">
        <v>656</v>
      </c>
      <c r="F219" s="13">
        <v>0</v>
      </c>
      <c r="G219" s="13">
        <v>0</v>
      </c>
      <c r="H219" s="49">
        <f t="shared" si="59"/>
        <v>15219.36</v>
      </c>
      <c r="I219" s="49">
        <f t="shared" si="60"/>
        <v>15374.591009858284</v>
      </c>
      <c r="J219" s="49">
        <f t="shared" si="61"/>
        <v>15580.245077472015</v>
      </c>
      <c r="K219" s="49">
        <f t="shared" si="62"/>
        <v>15848.81461241274</v>
      </c>
      <c r="L219" s="49">
        <f t="shared" si="63"/>
        <v>16122.0137019426</v>
      </c>
      <c r="M219" s="31">
        <f t="shared" si="65"/>
        <v>0</v>
      </c>
      <c r="N219" s="31">
        <f t="shared" si="65"/>
        <v>0</v>
      </c>
      <c r="O219" s="31">
        <f t="shared" si="65"/>
        <v>0</v>
      </c>
      <c r="P219" s="31">
        <f t="shared" si="65"/>
        <v>0</v>
      </c>
      <c r="Q219" s="31">
        <f t="shared" si="65"/>
        <v>0</v>
      </c>
      <c r="R219" s="52">
        <f t="shared" si="66"/>
        <v>15749.52</v>
      </c>
      <c r="S219" s="49">
        <f t="shared" si="67"/>
        <v>15219.36</v>
      </c>
      <c r="T219" s="49">
        <f t="shared" si="68"/>
        <v>15374.59</v>
      </c>
      <c r="U219" s="49">
        <f t="shared" si="69"/>
        <v>15580.25</v>
      </c>
      <c r="V219" s="49">
        <f t="shared" si="70"/>
        <v>15848.81</v>
      </c>
      <c r="W219" s="49">
        <f t="shared" si="71"/>
        <v>16122.01</v>
      </c>
      <c r="X219" s="33"/>
      <c r="Y219" s="52">
        <v>15749.52</v>
      </c>
      <c r="Z219" s="33">
        <f t="shared" si="72"/>
        <v>15749.52</v>
      </c>
      <c r="AA219" s="33">
        <f t="shared" si="73"/>
        <v>15749.52</v>
      </c>
      <c r="AB219" s="33">
        <f t="shared" si="73"/>
        <v>15749.52</v>
      </c>
      <c r="AC219" s="33">
        <v>0</v>
      </c>
      <c r="AD219" s="33">
        <v>0</v>
      </c>
    </row>
    <row r="220" spans="1:30" x14ac:dyDescent="0.25">
      <c r="A220" s="38" t="s">
        <v>413</v>
      </c>
      <c r="B220" s="38" t="s">
        <v>868</v>
      </c>
      <c r="C220" s="34">
        <v>20139.52</v>
      </c>
      <c r="D220" s="35" t="str">
        <f t="shared" si="58"/>
        <v>Yes</v>
      </c>
      <c r="E220" s="35" t="s">
        <v>656</v>
      </c>
      <c r="F220" s="13">
        <v>0</v>
      </c>
      <c r="G220" s="13">
        <v>0</v>
      </c>
      <c r="H220" s="49">
        <f t="shared" si="59"/>
        <v>20139.52</v>
      </c>
      <c r="I220" s="49">
        <f t="shared" si="60"/>
        <v>20344.934552757877</v>
      </c>
      <c r="J220" s="49">
        <f t="shared" si="61"/>
        <v>20617.073079462552</v>
      </c>
      <c r="K220" s="49">
        <f t="shared" si="62"/>
        <v>20972.466573034519</v>
      </c>
      <c r="L220" s="49">
        <f t="shared" si="63"/>
        <v>21333.986277382694</v>
      </c>
      <c r="M220" s="31">
        <f t="shared" si="65"/>
        <v>0</v>
      </c>
      <c r="N220" s="31">
        <f t="shared" si="65"/>
        <v>0</v>
      </c>
      <c r="O220" s="31">
        <f t="shared" si="65"/>
        <v>0</v>
      </c>
      <c r="P220" s="31">
        <f t="shared" si="65"/>
        <v>0</v>
      </c>
      <c r="Q220" s="31">
        <f t="shared" si="65"/>
        <v>0</v>
      </c>
      <c r="R220" s="52">
        <f t="shared" si="66"/>
        <v>20816.09</v>
      </c>
      <c r="S220" s="49">
        <f t="shared" si="67"/>
        <v>20139.52</v>
      </c>
      <c r="T220" s="49">
        <f t="shared" si="68"/>
        <v>20344.93</v>
      </c>
      <c r="U220" s="49">
        <f t="shared" si="69"/>
        <v>20617.07</v>
      </c>
      <c r="V220" s="49">
        <f t="shared" si="70"/>
        <v>20972.47</v>
      </c>
      <c r="W220" s="49">
        <f t="shared" si="71"/>
        <v>21333.99</v>
      </c>
      <c r="X220" s="33"/>
      <c r="Y220" s="52">
        <v>20816.09</v>
      </c>
      <c r="Z220" s="33">
        <f t="shared" si="72"/>
        <v>20816.09</v>
      </c>
      <c r="AA220" s="33">
        <f t="shared" si="73"/>
        <v>20816.09</v>
      </c>
      <c r="AB220" s="33">
        <f t="shared" si="73"/>
        <v>20816.09</v>
      </c>
      <c r="AC220" s="33">
        <v>0</v>
      </c>
      <c r="AD220" s="33">
        <v>0</v>
      </c>
    </row>
    <row r="221" spans="1:30" x14ac:dyDescent="0.25">
      <c r="A221" s="38" t="s">
        <v>415</v>
      </c>
      <c r="B221" s="38" t="s">
        <v>869</v>
      </c>
      <c r="C221" s="34">
        <v>5236.72</v>
      </c>
      <c r="D221" s="35" t="str">
        <f t="shared" si="58"/>
        <v>Yes</v>
      </c>
      <c r="E221" s="35" t="s">
        <v>658</v>
      </c>
      <c r="F221" s="13">
        <v>0</v>
      </c>
      <c r="G221" s="13">
        <v>0</v>
      </c>
      <c r="H221" s="49">
        <f t="shared" si="59"/>
        <v>5236.72</v>
      </c>
      <c r="I221" s="49">
        <f t="shared" si="60"/>
        <v>5290.1323204881855</v>
      </c>
      <c r="J221" s="49">
        <f t="shared" si="61"/>
        <v>5360.894347863461</v>
      </c>
      <c r="K221" s="49">
        <f t="shared" si="62"/>
        <v>5453.304505387483</v>
      </c>
      <c r="L221" s="49">
        <f t="shared" si="63"/>
        <v>5547.3076130163727</v>
      </c>
      <c r="M221" s="31">
        <f t="shared" si="65"/>
        <v>0</v>
      </c>
      <c r="N221" s="31">
        <f t="shared" si="65"/>
        <v>0</v>
      </c>
      <c r="O221" s="31">
        <f t="shared" si="65"/>
        <v>0</v>
      </c>
      <c r="P221" s="31">
        <f t="shared" si="65"/>
        <v>0</v>
      </c>
      <c r="Q221" s="31">
        <f t="shared" si="65"/>
        <v>0</v>
      </c>
      <c r="R221" s="52">
        <f t="shared" si="66"/>
        <v>5662.04</v>
      </c>
      <c r="S221" s="49">
        <f t="shared" si="67"/>
        <v>5236.72</v>
      </c>
      <c r="T221" s="49">
        <f t="shared" si="68"/>
        <v>5290.13</v>
      </c>
      <c r="U221" s="49">
        <f t="shared" si="69"/>
        <v>5360.89</v>
      </c>
      <c r="V221" s="49">
        <f t="shared" si="70"/>
        <v>5453.3</v>
      </c>
      <c r="W221" s="49">
        <f t="shared" si="71"/>
        <v>5547.31</v>
      </c>
      <c r="X221" s="33"/>
      <c r="Y221" s="52">
        <v>5662.04</v>
      </c>
      <c r="Z221" s="33">
        <f t="shared" si="72"/>
        <v>5662.04</v>
      </c>
      <c r="AA221" s="33">
        <f t="shared" si="73"/>
        <v>5662.04</v>
      </c>
      <c r="AB221" s="33">
        <f t="shared" si="73"/>
        <v>5662.04</v>
      </c>
      <c r="AC221" s="33">
        <v>0</v>
      </c>
      <c r="AD221" s="33">
        <v>0</v>
      </c>
    </row>
    <row r="222" spans="1:30" x14ac:dyDescent="0.25">
      <c r="A222" s="38" t="s">
        <v>417</v>
      </c>
      <c r="B222" s="38" t="s">
        <v>870</v>
      </c>
      <c r="C222" s="34">
        <v>9870.66</v>
      </c>
      <c r="D222" s="35" t="str">
        <f t="shared" si="58"/>
        <v>Yes</v>
      </c>
      <c r="E222" s="35" t="s">
        <v>656</v>
      </c>
      <c r="F222" s="13">
        <v>0</v>
      </c>
      <c r="G222" s="13">
        <v>0</v>
      </c>
      <c r="H222" s="49">
        <f t="shared" si="59"/>
        <v>9870.66</v>
      </c>
      <c r="I222" s="49">
        <f t="shared" si="60"/>
        <v>9971.3365409168164</v>
      </c>
      <c r="J222" s="49">
        <f t="shared" si="61"/>
        <v>10104.715433263942</v>
      </c>
      <c r="K222" s="49">
        <f t="shared" si="62"/>
        <v>10278.898747526699</v>
      </c>
      <c r="L222" s="49">
        <f t="shared" si="63"/>
        <v>10456.084603243287</v>
      </c>
      <c r="M222" s="31">
        <f t="shared" si="65"/>
        <v>0</v>
      </c>
      <c r="N222" s="31">
        <f t="shared" si="65"/>
        <v>0</v>
      </c>
      <c r="O222" s="31">
        <f t="shared" si="65"/>
        <v>0</v>
      </c>
      <c r="P222" s="31">
        <f t="shared" si="65"/>
        <v>0</v>
      </c>
      <c r="Q222" s="31">
        <f t="shared" si="65"/>
        <v>0</v>
      </c>
      <c r="R222" s="52">
        <f t="shared" si="66"/>
        <v>10346.469999999999</v>
      </c>
      <c r="S222" s="49">
        <f t="shared" si="67"/>
        <v>9870.66</v>
      </c>
      <c r="T222" s="49">
        <f t="shared" si="68"/>
        <v>9971.34</v>
      </c>
      <c r="U222" s="49">
        <f t="shared" si="69"/>
        <v>10104.719999999999</v>
      </c>
      <c r="V222" s="49">
        <f t="shared" si="70"/>
        <v>10278.9</v>
      </c>
      <c r="W222" s="49">
        <f t="shared" si="71"/>
        <v>10456.08</v>
      </c>
      <c r="X222" s="33"/>
      <c r="Y222" s="52">
        <v>10346.469999999999</v>
      </c>
      <c r="Z222" s="33">
        <f t="shared" si="72"/>
        <v>10346.469999999999</v>
      </c>
      <c r="AA222" s="33">
        <f t="shared" si="73"/>
        <v>10346.469999999999</v>
      </c>
      <c r="AB222" s="33">
        <f t="shared" si="73"/>
        <v>10346.469999999999</v>
      </c>
      <c r="AC222" s="33">
        <v>0</v>
      </c>
      <c r="AD222" s="33">
        <v>0</v>
      </c>
    </row>
    <row r="223" spans="1:30" x14ac:dyDescent="0.25">
      <c r="A223" s="38" t="s">
        <v>419</v>
      </c>
      <c r="B223" s="38" t="s">
        <v>871</v>
      </c>
      <c r="C223" s="34">
        <v>24.28</v>
      </c>
      <c r="D223" s="35" t="str">
        <f t="shared" si="58"/>
        <v>No</v>
      </c>
      <c r="E223" s="35" t="s">
        <v>656</v>
      </c>
      <c r="F223" s="13">
        <v>0</v>
      </c>
      <c r="G223" s="13">
        <v>5.47</v>
      </c>
      <c r="H223" s="49">
        <f t="shared" si="59"/>
        <v>24.28</v>
      </c>
      <c r="I223" s="49">
        <f t="shared" si="60"/>
        <v>24.28</v>
      </c>
      <c r="J223" s="49">
        <f t="shared" si="61"/>
        <v>24.28</v>
      </c>
      <c r="K223" s="49">
        <f t="shared" si="62"/>
        <v>24.28</v>
      </c>
      <c r="L223" s="49">
        <f t="shared" si="63"/>
        <v>24.28</v>
      </c>
      <c r="M223" s="31">
        <f t="shared" si="65"/>
        <v>5.47</v>
      </c>
      <c r="N223" s="31">
        <f t="shared" si="65"/>
        <v>5.47</v>
      </c>
      <c r="O223" s="31">
        <f t="shared" si="65"/>
        <v>5.47</v>
      </c>
      <c r="P223" s="31">
        <f t="shared" si="65"/>
        <v>5.47</v>
      </c>
      <c r="Q223" s="31">
        <f t="shared" si="65"/>
        <v>5.47</v>
      </c>
      <c r="R223" s="52">
        <f t="shared" si="66"/>
        <v>31.67</v>
      </c>
      <c r="S223" s="49">
        <f t="shared" si="67"/>
        <v>29.75</v>
      </c>
      <c r="T223" s="49">
        <f t="shared" si="68"/>
        <v>29.75</v>
      </c>
      <c r="U223" s="49">
        <f t="shared" si="69"/>
        <v>29.75</v>
      </c>
      <c r="V223" s="49">
        <f t="shared" si="70"/>
        <v>29.75</v>
      </c>
      <c r="W223" s="49">
        <f t="shared" si="71"/>
        <v>29.75</v>
      </c>
      <c r="X223" s="33"/>
      <c r="Y223" s="52">
        <v>37.14</v>
      </c>
      <c r="Z223" s="33">
        <f t="shared" si="72"/>
        <v>31.67</v>
      </c>
      <c r="AA223" s="33">
        <f t="shared" si="73"/>
        <v>31.67</v>
      </c>
      <c r="AB223" s="33">
        <f t="shared" si="73"/>
        <v>31.67</v>
      </c>
      <c r="AC223" s="33">
        <v>0</v>
      </c>
      <c r="AD223" s="33">
        <v>9.1999999999999993</v>
      </c>
    </row>
    <row r="224" spans="1:30" x14ac:dyDescent="0.25">
      <c r="A224" s="38" t="s">
        <v>421</v>
      </c>
      <c r="B224" s="38" t="s">
        <v>872</v>
      </c>
      <c r="C224" s="34">
        <v>5969.62</v>
      </c>
      <c r="D224" s="35" t="str">
        <f t="shared" si="58"/>
        <v>Yes</v>
      </c>
      <c r="E224" s="35" t="s">
        <v>656</v>
      </c>
      <c r="F224" s="13">
        <v>0</v>
      </c>
      <c r="G224" s="13">
        <v>0</v>
      </c>
      <c r="H224" s="49">
        <f t="shared" si="59"/>
        <v>5969.62</v>
      </c>
      <c r="I224" s="49">
        <f t="shared" si="60"/>
        <v>6030.5075892987752</v>
      </c>
      <c r="J224" s="49">
        <f t="shared" si="61"/>
        <v>6111.1730466575782</v>
      </c>
      <c r="K224" s="49">
        <f t="shared" si="62"/>
        <v>6216.5163769403789</v>
      </c>
      <c r="L224" s="49">
        <f t="shared" si="63"/>
        <v>6323.675597094134</v>
      </c>
      <c r="M224" s="31">
        <f t="shared" si="65"/>
        <v>0</v>
      </c>
      <c r="N224" s="31">
        <f t="shared" si="65"/>
        <v>0</v>
      </c>
      <c r="O224" s="31">
        <f t="shared" si="65"/>
        <v>0</v>
      </c>
      <c r="P224" s="31">
        <f t="shared" si="65"/>
        <v>0</v>
      </c>
      <c r="Q224" s="31">
        <f t="shared" si="65"/>
        <v>0</v>
      </c>
      <c r="R224" s="52">
        <f t="shared" si="66"/>
        <v>6515.07</v>
      </c>
      <c r="S224" s="49">
        <f t="shared" si="67"/>
        <v>5969.62</v>
      </c>
      <c r="T224" s="49">
        <f t="shared" si="68"/>
        <v>6030.51</v>
      </c>
      <c r="U224" s="49">
        <f t="shared" si="69"/>
        <v>6111.17</v>
      </c>
      <c r="V224" s="49">
        <f t="shared" si="70"/>
        <v>6216.52</v>
      </c>
      <c r="W224" s="49">
        <f t="shared" si="71"/>
        <v>6323.68</v>
      </c>
      <c r="X224" s="33"/>
      <c r="Y224" s="52">
        <v>6515.07</v>
      </c>
      <c r="Z224" s="33">
        <f t="shared" si="72"/>
        <v>6515.07</v>
      </c>
      <c r="AA224" s="33">
        <f t="shared" si="73"/>
        <v>6515.07</v>
      </c>
      <c r="AB224" s="33">
        <f t="shared" si="73"/>
        <v>6515.07</v>
      </c>
      <c r="AC224" s="33">
        <v>0</v>
      </c>
      <c r="AD224" s="33">
        <v>0</v>
      </c>
    </row>
    <row r="225" spans="1:30" x14ac:dyDescent="0.25">
      <c r="A225" s="38" t="s">
        <v>423</v>
      </c>
      <c r="B225" s="38" t="s">
        <v>873</v>
      </c>
      <c r="C225" s="34">
        <v>9196.4</v>
      </c>
      <c r="D225" s="35" t="str">
        <f t="shared" si="58"/>
        <v>Yes</v>
      </c>
      <c r="E225" s="35" t="s">
        <v>656</v>
      </c>
      <c r="F225" s="13">
        <v>0</v>
      </c>
      <c r="G225" s="13">
        <v>0</v>
      </c>
      <c r="H225" s="49">
        <f t="shared" si="59"/>
        <v>9196.4</v>
      </c>
      <c r="I225" s="49">
        <f t="shared" si="60"/>
        <v>9290.1993752076778</v>
      </c>
      <c r="J225" s="49">
        <f t="shared" si="61"/>
        <v>9414.4672200712539</v>
      </c>
      <c r="K225" s="49">
        <f t="shared" si="62"/>
        <v>9576.7521565685111</v>
      </c>
      <c r="L225" s="49">
        <f t="shared" si="63"/>
        <v>9741.8345323683097</v>
      </c>
      <c r="M225" s="31">
        <f t="shared" si="65"/>
        <v>0</v>
      </c>
      <c r="N225" s="31">
        <f t="shared" si="65"/>
        <v>0</v>
      </c>
      <c r="O225" s="31">
        <f t="shared" si="65"/>
        <v>0</v>
      </c>
      <c r="P225" s="31">
        <f t="shared" si="65"/>
        <v>0</v>
      </c>
      <c r="Q225" s="31">
        <f t="shared" si="65"/>
        <v>0</v>
      </c>
      <c r="R225" s="52">
        <f t="shared" si="66"/>
        <v>9748.0300000000007</v>
      </c>
      <c r="S225" s="49">
        <f t="shared" si="67"/>
        <v>9196.4</v>
      </c>
      <c r="T225" s="49">
        <f t="shared" si="68"/>
        <v>9290.2000000000007</v>
      </c>
      <c r="U225" s="49">
        <f t="shared" si="69"/>
        <v>9414.4699999999993</v>
      </c>
      <c r="V225" s="49">
        <f t="shared" si="70"/>
        <v>9576.75</v>
      </c>
      <c r="W225" s="49">
        <f t="shared" si="71"/>
        <v>9741.83</v>
      </c>
      <c r="X225" s="33"/>
      <c r="Y225" s="52">
        <v>9748.0300000000007</v>
      </c>
      <c r="Z225" s="33">
        <f t="shared" si="72"/>
        <v>9748.0300000000007</v>
      </c>
      <c r="AA225" s="33">
        <f t="shared" si="73"/>
        <v>9748.0300000000007</v>
      </c>
      <c r="AB225" s="33">
        <f t="shared" si="73"/>
        <v>9748.0300000000007</v>
      </c>
      <c r="AC225" s="33">
        <v>0</v>
      </c>
      <c r="AD225" s="33">
        <v>0</v>
      </c>
    </row>
    <row r="226" spans="1:30" x14ac:dyDescent="0.25">
      <c r="A226" s="38" t="s">
        <v>425</v>
      </c>
      <c r="B226" s="38" t="s">
        <v>874</v>
      </c>
      <c r="C226" s="34">
        <v>2438.27</v>
      </c>
      <c r="D226" s="35" t="str">
        <f t="shared" si="58"/>
        <v>Yes</v>
      </c>
      <c r="E226" s="35" t="s">
        <v>656</v>
      </c>
      <c r="F226" s="13">
        <v>0</v>
      </c>
      <c r="G226" s="13">
        <v>0</v>
      </c>
      <c r="H226" s="49">
        <f t="shared" si="59"/>
        <v>2438.27</v>
      </c>
      <c r="I226" s="49">
        <f t="shared" si="60"/>
        <v>2463.139318710324</v>
      </c>
      <c r="J226" s="49">
        <f t="shared" si="61"/>
        <v>2496.0868370974658</v>
      </c>
      <c r="K226" s="49">
        <f t="shared" si="62"/>
        <v>2539.1139446736006</v>
      </c>
      <c r="L226" s="49">
        <f t="shared" si="63"/>
        <v>2582.882745991657</v>
      </c>
      <c r="M226" s="31">
        <f t="shared" si="65"/>
        <v>0</v>
      </c>
      <c r="N226" s="31">
        <f t="shared" si="65"/>
        <v>0</v>
      </c>
      <c r="O226" s="31">
        <f t="shared" si="65"/>
        <v>0</v>
      </c>
      <c r="P226" s="31">
        <f t="shared" si="65"/>
        <v>0</v>
      </c>
      <c r="Q226" s="31">
        <f t="shared" si="65"/>
        <v>0</v>
      </c>
      <c r="R226" s="52">
        <f t="shared" si="66"/>
        <v>2501</v>
      </c>
      <c r="S226" s="49">
        <f t="shared" si="67"/>
        <v>2438.27</v>
      </c>
      <c r="T226" s="49">
        <f t="shared" si="68"/>
        <v>2463.14</v>
      </c>
      <c r="U226" s="49">
        <f t="shared" si="69"/>
        <v>2496.09</v>
      </c>
      <c r="V226" s="49">
        <f t="shared" si="70"/>
        <v>2539.11</v>
      </c>
      <c r="W226" s="49">
        <f t="shared" si="71"/>
        <v>2582.88</v>
      </c>
      <c r="X226" s="33"/>
      <c r="Y226" s="52">
        <v>2501</v>
      </c>
      <c r="Z226" s="33">
        <f t="shared" si="72"/>
        <v>2501</v>
      </c>
      <c r="AA226" s="33">
        <f t="shared" si="73"/>
        <v>2501</v>
      </c>
      <c r="AB226" s="33">
        <f t="shared" si="73"/>
        <v>2501</v>
      </c>
      <c r="AC226" s="33">
        <v>0</v>
      </c>
      <c r="AD226" s="33">
        <v>0</v>
      </c>
    </row>
    <row r="227" spans="1:30" x14ac:dyDescent="0.25">
      <c r="A227" s="38" t="s">
        <v>427</v>
      </c>
      <c r="B227" s="38" t="s">
        <v>875</v>
      </c>
      <c r="C227" s="34">
        <v>1856.96</v>
      </c>
      <c r="D227" s="35" t="str">
        <f t="shared" si="58"/>
        <v>Yes</v>
      </c>
      <c r="E227" s="35" t="s">
        <v>656</v>
      </c>
      <c r="F227" s="13">
        <v>5.47</v>
      </c>
      <c r="G227" s="13">
        <v>0</v>
      </c>
      <c r="H227" s="49">
        <f t="shared" si="59"/>
        <v>1856.96</v>
      </c>
      <c r="I227" s="49">
        <f t="shared" si="60"/>
        <v>1875.9002035346059</v>
      </c>
      <c r="J227" s="49">
        <f t="shared" si="61"/>
        <v>1900.992676371571</v>
      </c>
      <c r="K227" s="49">
        <f t="shared" si="62"/>
        <v>1933.761655067359</v>
      </c>
      <c r="L227" s="49">
        <f t="shared" si="63"/>
        <v>1967.0954996766836</v>
      </c>
      <c r="M227" s="31">
        <f t="shared" si="65"/>
        <v>-5.47</v>
      </c>
      <c r="N227" s="31">
        <f t="shared" si="65"/>
        <v>-5.47</v>
      </c>
      <c r="O227" s="31">
        <f t="shared" si="65"/>
        <v>-5.47</v>
      </c>
      <c r="P227" s="31">
        <f t="shared" si="65"/>
        <v>-5.47</v>
      </c>
      <c r="Q227" s="31">
        <f t="shared" si="65"/>
        <v>-5.47</v>
      </c>
      <c r="R227" s="52">
        <f t="shared" si="66"/>
        <v>1951.47</v>
      </c>
      <c r="S227" s="49">
        <f t="shared" si="67"/>
        <v>1851.49</v>
      </c>
      <c r="T227" s="49">
        <f t="shared" si="68"/>
        <v>1870.43</v>
      </c>
      <c r="U227" s="49">
        <f t="shared" si="69"/>
        <v>1895.52</v>
      </c>
      <c r="V227" s="49">
        <f t="shared" si="70"/>
        <v>1928.29</v>
      </c>
      <c r="W227" s="49">
        <f t="shared" si="71"/>
        <v>1961.63</v>
      </c>
      <c r="X227" s="33"/>
      <c r="Y227" s="52">
        <v>1946</v>
      </c>
      <c r="Z227" s="33">
        <f t="shared" si="72"/>
        <v>1951.47</v>
      </c>
      <c r="AA227" s="33">
        <f t="shared" si="73"/>
        <v>1951.47</v>
      </c>
      <c r="AB227" s="33">
        <f t="shared" si="73"/>
        <v>1951.47</v>
      </c>
      <c r="AC227" s="33">
        <v>0</v>
      </c>
      <c r="AD227" s="33">
        <v>-9.1999999999999993</v>
      </c>
    </row>
    <row r="228" spans="1:30" x14ac:dyDescent="0.25">
      <c r="A228" s="38" t="s">
        <v>429</v>
      </c>
      <c r="B228" s="38" t="s">
        <v>876</v>
      </c>
      <c r="C228" s="34">
        <v>385.71</v>
      </c>
      <c r="D228" s="35" t="str">
        <f t="shared" si="58"/>
        <v>Yes</v>
      </c>
      <c r="E228" s="35" t="s">
        <v>656</v>
      </c>
      <c r="F228" s="13">
        <v>0</v>
      </c>
      <c r="G228" s="13">
        <v>0</v>
      </c>
      <c r="H228" s="49">
        <f t="shared" si="59"/>
        <v>385.71</v>
      </c>
      <c r="I228" s="49">
        <f t="shared" si="60"/>
        <v>389.64407822749695</v>
      </c>
      <c r="J228" s="49">
        <f t="shared" si="61"/>
        <v>394.85604708947881</v>
      </c>
      <c r="K228" s="49">
        <f t="shared" si="62"/>
        <v>401.66250644926708</v>
      </c>
      <c r="L228" s="49">
        <f t="shared" si="63"/>
        <v>408.5862943629877</v>
      </c>
      <c r="M228" s="31">
        <f t="shared" si="65"/>
        <v>0</v>
      </c>
      <c r="N228" s="31">
        <f t="shared" si="65"/>
        <v>0</v>
      </c>
      <c r="O228" s="31">
        <f t="shared" si="65"/>
        <v>0</v>
      </c>
      <c r="P228" s="31">
        <f t="shared" si="65"/>
        <v>0</v>
      </c>
      <c r="Q228" s="31">
        <f t="shared" si="65"/>
        <v>0</v>
      </c>
      <c r="R228" s="52">
        <f t="shared" si="66"/>
        <v>415.32</v>
      </c>
      <c r="S228" s="49">
        <f t="shared" si="67"/>
        <v>385.71</v>
      </c>
      <c r="T228" s="49">
        <f t="shared" si="68"/>
        <v>389.64</v>
      </c>
      <c r="U228" s="49">
        <f t="shared" si="69"/>
        <v>394.86</v>
      </c>
      <c r="V228" s="49">
        <f t="shared" si="70"/>
        <v>401.66</v>
      </c>
      <c r="W228" s="49">
        <f t="shared" si="71"/>
        <v>408.59</v>
      </c>
      <c r="X228" s="33"/>
      <c r="Y228" s="52">
        <v>415.32</v>
      </c>
      <c r="Z228" s="33">
        <f t="shared" si="72"/>
        <v>415.32</v>
      </c>
      <c r="AA228" s="33">
        <f t="shared" si="73"/>
        <v>415.32</v>
      </c>
      <c r="AB228" s="33">
        <f t="shared" si="73"/>
        <v>415.32</v>
      </c>
      <c r="AC228" s="33">
        <v>0</v>
      </c>
      <c r="AD228" s="33">
        <v>0</v>
      </c>
    </row>
    <row r="229" spans="1:30" x14ac:dyDescent="0.25">
      <c r="A229" s="38" t="s">
        <v>431</v>
      </c>
      <c r="B229" s="38" t="s">
        <v>877</v>
      </c>
      <c r="C229" s="34">
        <v>2061.54</v>
      </c>
      <c r="D229" s="35" t="str">
        <f t="shared" si="58"/>
        <v>Yes</v>
      </c>
      <c r="E229" s="35" t="s">
        <v>656</v>
      </c>
      <c r="F229" s="13">
        <v>0</v>
      </c>
      <c r="G229" s="13">
        <v>0</v>
      </c>
      <c r="H229" s="49">
        <f t="shared" si="59"/>
        <v>2061.54</v>
      </c>
      <c r="I229" s="49">
        <f t="shared" si="60"/>
        <v>2082.5668326699183</v>
      </c>
      <c r="J229" s="49">
        <f t="shared" si="61"/>
        <v>2110.4237258998837</v>
      </c>
      <c r="K229" s="49">
        <f t="shared" si="62"/>
        <v>2146.8028403345052</v>
      </c>
      <c r="L229" s="49">
        <f t="shared" si="63"/>
        <v>2183.8090515700228</v>
      </c>
      <c r="M229" s="31">
        <f t="shared" si="65"/>
        <v>0</v>
      </c>
      <c r="N229" s="31">
        <f t="shared" si="65"/>
        <v>0</v>
      </c>
      <c r="O229" s="31">
        <f t="shared" si="65"/>
        <v>0</v>
      </c>
      <c r="P229" s="31">
        <f t="shared" si="65"/>
        <v>0</v>
      </c>
      <c r="Q229" s="31">
        <f t="shared" si="65"/>
        <v>0</v>
      </c>
      <c r="R229" s="52">
        <f t="shared" si="66"/>
        <v>2055.7600000000002</v>
      </c>
      <c r="S229" s="49">
        <f t="shared" si="67"/>
        <v>2061.54</v>
      </c>
      <c r="T229" s="49">
        <f t="shared" si="68"/>
        <v>2082.5700000000002</v>
      </c>
      <c r="U229" s="49">
        <f t="shared" si="69"/>
        <v>2110.42</v>
      </c>
      <c r="V229" s="49">
        <f t="shared" si="70"/>
        <v>2146.8000000000002</v>
      </c>
      <c r="W229" s="49">
        <f t="shared" si="71"/>
        <v>2183.81</v>
      </c>
      <c r="X229" s="33"/>
      <c r="Y229" s="52">
        <v>2055.7600000000002</v>
      </c>
      <c r="Z229" s="33">
        <f t="shared" si="72"/>
        <v>2061.54</v>
      </c>
      <c r="AA229" s="33">
        <f t="shared" si="73"/>
        <v>2082.5700000000002</v>
      </c>
      <c r="AB229" s="33">
        <f t="shared" si="73"/>
        <v>2110.42</v>
      </c>
      <c r="AC229" s="33">
        <v>0</v>
      </c>
      <c r="AD229" s="33">
        <v>0</v>
      </c>
    </row>
    <row r="230" spans="1:30" x14ac:dyDescent="0.25">
      <c r="A230" s="38" t="s">
        <v>433</v>
      </c>
      <c r="B230" s="38" t="s">
        <v>878</v>
      </c>
      <c r="C230" s="34">
        <v>4530.5</v>
      </c>
      <c r="D230" s="35" t="str">
        <f t="shared" si="58"/>
        <v>Yes</v>
      </c>
      <c r="E230" s="35" t="s">
        <v>658</v>
      </c>
      <c r="F230" s="13">
        <v>7</v>
      </c>
      <c r="G230" s="13">
        <v>0</v>
      </c>
      <c r="H230" s="49">
        <f t="shared" si="59"/>
        <v>4530.5</v>
      </c>
      <c r="I230" s="49">
        <f t="shared" si="60"/>
        <v>4576.7091763492654</v>
      </c>
      <c r="J230" s="49">
        <f t="shared" si="61"/>
        <v>4637.9282915633084</v>
      </c>
      <c r="K230" s="49">
        <f t="shared" si="62"/>
        <v>4717.8760868746067</v>
      </c>
      <c r="L230" s="49">
        <f t="shared" si="63"/>
        <v>4799.202008274392</v>
      </c>
      <c r="M230" s="31">
        <f t="shared" si="65"/>
        <v>-7</v>
      </c>
      <c r="N230" s="31">
        <f t="shared" si="65"/>
        <v>-7</v>
      </c>
      <c r="O230" s="31">
        <f t="shared" si="65"/>
        <v>-7</v>
      </c>
      <c r="P230" s="31">
        <f t="shared" si="65"/>
        <v>-7</v>
      </c>
      <c r="Q230" s="31">
        <f t="shared" si="65"/>
        <v>-7</v>
      </c>
      <c r="R230" s="52">
        <f t="shared" si="66"/>
        <v>4736.93</v>
      </c>
      <c r="S230" s="49">
        <f t="shared" si="67"/>
        <v>4523.5</v>
      </c>
      <c r="T230" s="49">
        <f t="shared" si="68"/>
        <v>4569.71</v>
      </c>
      <c r="U230" s="49">
        <f t="shared" si="69"/>
        <v>4630.93</v>
      </c>
      <c r="V230" s="49">
        <f t="shared" si="70"/>
        <v>4710.88</v>
      </c>
      <c r="W230" s="49">
        <f t="shared" si="71"/>
        <v>4792.2</v>
      </c>
      <c r="X230" s="33"/>
      <c r="Y230" s="52">
        <v>4729.93</v>
      </c>
      <c r="Z230" s="33">
        <f t="shared" si="72"/>
        <v>4736.93</v>
      </c>
      <c r="AA230" s="33">
        <f t="shared" si="73"/>
        <v>4736.93</v>
      </c>
      <c r="AB230" s="33">
        <f t="shared" si="73"/>
        <v>4736.93</v>
      </c>
      <c r="AC230" s="33">
        <v>0</v>
      </c>
      <c r="AD230" s="33">
        <v>-7.3</v>
      </c>
    </row>
    <row r="231" spans="1:30" x14ac:dyDescent="0.25">
      <c r="A231" s="38" t="s">
        <v>435</v>
      </c>
      <c r="B231" s="38" t="s">
        <v>879</v>
      </c>
      <c r="C231" s="34">
        <v>28309.22</v>
      </c>
      <c r="D231" s="35" t="str">
        <f t="shared" si="58"/>
        <v>Yes</v>
      </c>
      <c r="E231" s="35" t="s">
        <v>658</v>
      </c>
      <c r="F231" s="13">
        <v>7.2</v>
      </c>
      <c r="G231" s="13">
        <v>0</v>
      </c>
      <c r="H231" s="49">
        <f t="shared" si="59"/>
        <v>28309.22</v>
      </c>
      <c r="I231" s="49">
        <f t="shared" si="60"/>
        <v>28597.962023902473</v>
      </c>
      <c r="J231" s="49">
        <f t="shared" si="61"/>
        <v>28980.494945390103</v>
      </c>
      <c r="K231" s="49">
        <f t="shared" si="62"/>
        <v>29480.055639790829</v>
      </c>
      <c r="L231" s="49">
        <f t="shared" si="63"/>
        <v>29988.227673917136</v>
      </c>
      <c r="M231" s="31">
        <f t="shared" si="65"/>
        <v>-7.2</v>
      </c>
      <c r="N231" s="31">
        <f t="shared" si="65"/>
        <v>-7.2</v>
      </c>
      <c r="O231" s="31">
        <f t="shared" si="65"/>
        <v>-7.2</v>
      </c>
      <c r="P231" s="31">
        <f t="shared" si="65"/>
        <v>-7.2</v>
      </c>
      <c r="Q231" s="31">
        <f t="shared" si="65"/>
        <v>-7.2</v>
      </c>
      <c r="R231" s="52">
        <f t="shared" si="66"/>
        <v>30019.98</v>
      </c>
      <c r="S231" s="49">
        <f t="shared" si="67"/>
        <v>28302.02</v>
      </c>
      <c r="T231" s="49">
        <f t="shared" si="68"/>
        <v>28590.76</v>
      </c>
      <c r="U231" s="49">
        <f t="shared" si="69"/>
        <v>28973.29</v>
      </c>
      <c r="V231" s="49">
        <f t="shared" si="70"/>
        <v>29472.86</v>
      </c>
      <c r="W231" s="49">
        <f t="shared" si="71"/>
        <v>29981.03</v>
      </c>
      <c r="X231" s="33"/>
      <c r="Y231" s="52">
        <v>30012.78</v>
      </c>
      <c r="Z231" s="33">
        <f t="shared" si="72"/>
        <v>30019.98</v>
      </c>
      <c r="AA231" s="33">
        <f t="shared" si="73"/>
        <v>30019.98</v>
      </c>
      <c r="AB231" s="33">
        <f t="shared" si="73"/>
        <v>30019.98</v>
      </c>
      <c r="AC231" s="33">
        <v>0</v>
      </c>
      <c r="AD231" s="33">
        <v>-3.16</v>
      </c>
    </row>
    <row r="232" spans="1:30" x14ac:dyDescent="0.25">
      <c r="A232" s="38" t="s">
        <v>437</v>
      </c>
      <c r="B232" s="38" t="s">
        <v>880</v>
      </c>
      <c r="C232" s="34">
        <v>77.760000000000005</v>
      </c>
      <c r="D232" s="35" t="str">
        <f t="shared" si="58"/>
        <v>No</v>
      </c>
      <c r="E232" s="35" t="s">
        <v>656</v>
      </c>
      <c r="F232" s="13">
        <v>0</v>
      </c>
      <c r="G232" s="13">
        <v>39.47</v>
      </c>
      <c r="H232" s="49">
        <f t="shared" si="59"/>
        <v>77.760000000000005</v>
      </c>
      <c r="I232" s="49">
        <f t="shared" si="60"/>
        <v>77.760000000000005</v>
      </c>
      <c r="J232" s="49">
        <f t="shared" si="61"/>
        <v>77.760000000000005</v>
      </c>
      <c r="K232" s="49">
        <f t="shared" si="62"/>
        <v>77.760000000000005</v>
      </c>
      <c r="L232" s="49">
        <f t="shared" si="63"/>
        <v>77.760000000000005</v>
      </c>
      <c r="M232" s="31">
        <f t="shared" si="65"/>
        <v>39.47</v>
      </c>
      <c r="N232" s="31">
        <f t="shared" si="65"/>
        <v>39.47</v>
      </c>
      <c r="O232" s="31">
        <f t="shared" si="65"/>
        <v>39.47</v>
      </c>
      <c r="P232" s="31">
        <f t="shared" si="65"/>
        <v>39.47</v>
      </c>
      <c r="Q232" s="31">
        <f t="shared" si="65"/>
        <v>39.47</v>
      </c>
      <c r="R232" s="52">
        <f t="shared" si="66"/>
        <v>68.19</v>
      </c>
      <c r="S232" s="49">
        <f t="shared" si="67"/>
        <v>117.23</v>
      </c>
      <c r="T232" s="49">
        <f t="shared" si="68"/>
        <v>117.23</v>
      </c>
      <c r="U232" s="49">
        <f t="shared" si="69"/>
        <v>117.23</v>
      </c>
      <c r="V232" s="49">
        <f t="shared" si="70"/>
        <v>117.23</v>
      </c>
      <c r="W232" s="49">
        <f t="shared" si="71"/>
        <v>117.23</v>
      </c>
      <c r="X232" s="33"/>
      <c r="Y232" s="52">
        <v>107.66</v>
      </c>
      <c r="Z232" s="33">
        <f t="shared" si="72"/>
        <v>117.23</v>
      </c>
      <c r="AA232" s="33">
        <f t="shared" si="73"/>
        <v>117.23</v>
      </c>
      <c r="AB232" s="33">
        <f t="shared" si="73"/>
        <v>117.23</v>
      </c>
      <c r="AC232" s="33">
        <v>0</v>
      </c>
      <c r="AD232" s="33">
        <v>32.08</v>
      </c>
    </row>
    <row r="233" spans="1:30" x14ac:dyDescent="0.25">
      <c r="A233" s="38" t="s">
        <v>439</v>
      </c>
      <c r="B233" s="38" t="s">
        <v>881</v>
      </c>
      <c r="C233" s="34">
        <v>36.299999999999997</v>
      </c>
      <c r="D233" s="35" t="str">
        <f t="shared" si="58"/>
        <v>No</v>
      </c>
      <c r="E233" s="35" t="s">
        <v>656</v>
      </c>
      <c r="F233" s="13">
        <v>0</v>
      </c>
      <c r="G233" s="13">
        <v>40.57</v>
      </c>
      <c r="H233" s="49">
        <f t="shared" si="59"/>
        <v>36.299999999999997</v>
      </c>
      <c r="I233" s="49">
        <f t="shared" si="60"/>
        <v>36.299999999999997</v>
      </c>
      <c r="J233" s="49">
        <f t="shared" si="61"/>
        <v>36.299999999999997</v>
      </c>
      <c r="K233" s="49">
        <f t="shared" si="62"/>
        <v>36.299999999999997</v>
      </c>
      <c r="L233" s="49">
        <f t="shared" si="63"/>
        <v>36.299999999999997</v>
      </c>
      <c r="M233" s="31">
        <f t="shared" si="65"/>
        <v>40.57</v>
      </c>
      <c r="N233" s="31">
        <f t="shared" si="65"/>
        <v>40.57</v>
      </c>
      <c r="O233" s="31">
        <f t="shared" si="65"/>
        <v>40.57</v>
      </c>
      <c r="P233" s="31">
        <f t="shared" si="65"/>
        <v>40.57</v>
      </c>
      <c r="Q233" s="31">
        <f t="shared" si="65"/>
        <v>40.57</v>
      </c>
      <c r="R233" s="52">
        <f t="shared" si="66"/>
        <v>38.889999999999993</v>
      </c>
      <c r="S233" s="49">
        <f t="shared" si="67"/>
        <v>76.87</v>
      </c>
      <c r="T233" s="49">
        <f t="shared" si="68"/>
        <v>76.87</v>
      </c>
      <c r="U233" s="49">
        <f t="shared" si="69"/>
        <v>76.87</v>
      </c>
      <c r="V233" s="49">
        <f t="shared" si="70"/>
        <v>76.87</v>
      </c>
      <c r="W233" s="49">
        <f t="shared" si="71"/>
        <v>76.87</v>
      </c>
      <c r="X233" s="33"/>
      <c r="Y233" s="52">
        <v>79.459999999999994</v>
      </c>
      <c r="Z233" s="33">
        <f t="shared" si="72"/>
        <v>76.87</v>
      </c>
      <c r="AA233" s="33">
        <f t="shared" si="73"/>
        <v>76.87</v>
      </c>
      <c r="AB233" s="33">
        <f t="shared" si="73"/>
        <v>76.87</v>
      </c>
      <c r="AC233" s="33">
        <v>0</v>
      </c>
      <c r="AD233" s="33">
        <v>36.56</v>
      </c>
    </row>
    <row r="234" spans="1:30" x14ac:dyDescent="0.25">
      <c r="A234" s="38" t="s">
        <v>441</v>
      </c>
      <c r="B234" s="38" t="s">
        <v>882</v>
      </c>
      <c r="C234" s="34">
        <v>1326.17</v>
      </c>
      <c r="D234" s="35" t="str">
        <f t="shared" si="58"/>
        <v>Yes</v>
      </c>
      <c r="E234" s="35" t="s">
        <v>656</v>
      </c>
      <c r="F234" s="13">
        <v>0</v>
      </c>
      <c r="G234" s="13">
        <v>0</v>
      </c>
      <c r="H234" s="49">
        <f t="shared" si="59"/>
        <v>1326.17</v>
      </c>
      <c r="I234" s="49">
        <f t="shared" si="60"/>
        <v>1339.6963709080908</v>
      </c>
      <c r="J234" s="49">
        <f t="shared" si="61"/>
        <v>1357.6164578793762</v>
      </c>
      <c r="K234" s="49">
        <f t="shared" si="62"/>
        <v>1381.0188125219065</v>
      </c>
      <c r="L234" s="49">
        <f t="shared" si="63"/>
        <v>1404.8245728536035</v>
      </c>
      <c r="M234" s="31">
        <f t="shared" ref="M234:Q265" si="74">-$F234+$G234</f>
        <v>0</v>
      </c>
      <c r="N234" s="31">
        <f t="shared" si="74"/>
        <v>0</v>
      </c>
      <c r="O234" s="31">
        <f t="shared" si="74"/>
        <v>0</v>
      </c>
      <c r="P234" s="31">
        <f t="shared" si="74"/>
        <v>0</v>
      </c>
      <c r="Q234" s="31">
        <f t="shared" si="74"/>
        <v>0</v>
      </c>
      <c r="R234" s="52">
        <f t="shared" si="66"/>
        <v>1423.85</v>
      </c>
      <c r="S234" s="49">
        <f t="shared" si="67"/>
        <v>1326.17</v>
      </c>
      <c r="T234" s="49">
        <f t="shared" si="68"/>
        <v>1339.7</v>
      </c>
      <c r="U234" s="49">
        <f t="shared" si="69"/>
        <v>1357.62</v>
      </c>
      <c r="V234" s="49">
        <f t="shared" si="70"/>
        <v>1381.02</v>
      </c>
      <c r="W234" s="49">
        <f t="shared" si="71"/>
        <v>1404.82</v>
      </c>
      <c r="X234" s="33"/>
      <c r="Y234" s="52">
        <v>1423.85</v>
      </c>
      <c r="Z234" s="33">
        <f t="shared" si="72"/>
        <v>1423.85</v>
      </c>
      <c r="AA234" s="33">
        <f t="shared" si="73"/>
        <v>1423.85</v>
      </c>
      <c r="AB234" s="33">
        <f t="shared" si="73"/>
        <v>1423.85</v>
      </c>
      <c r="AC234" s="33">
        <v>0</v>
      </c>
      <c r="AD234" s="33">
        <v>0</v>
      </c>
    </row>
    <row r="235" spans="1:30" x14ac:dyDescent="0.25">
      <c r="A235" s="38" t="s">
        <v>443</v>
      </c>
      <c r="B235" s="38" t="s">
        <v>883</v>
      </c>
      <c r="C235" s="34">
        <v>1722.98</v>
      </c>
      <c r="D235" s="35" t="str">
        <f t="shared" si="58"/>
        <v>Yes</v>
      </c>
      <c r="E235" s="35" t="s">
        <v>656</v>
      </c>
      <c r="F235" s="13">
        <v>4</v>
      </c>
      <c r="G235" s="13">
        <v>0</v>
      </c>
      <c r="H235" s="49">
        <f t="shared" si="59"/>
        <v>1722.98</v>
      </c>
      <c r="I235" s="49">
        <f t="shared" si="60"/>
        <v>1740.5536644225267</v>
      </c>
      <c r="J235" s="49">
        <f t="shared" si="61"/>
        <v>1763.8357108040502</v>
      </c>
      <c r="K235" s="49">
        <f t="shared" si="62"/>
        <v>1794.2404017576889</v>
      </c>
      <c r="L235" s="49">
        <f t="shared" si="63"/>
        <v>1825.1692034469952</v>
      </c>
      <c r="M235" s="31">
        <f t="shared" si="74"/>
        <v>-4</v>
      </c>
      <c r="N235" s="31">
        <f t="shared" si="74"/>
        <v>-4</v>
      </c>
      <c r="O235" s="31">
        <f t="shared" si="74"/>
        <v>-4</v>
      </c>
      <c r="P235" s="31">
        <f t="shared" si="74"/>
        <v>-4</v>
      </c>
      <c r="Q235" s="31">
        <f t="shared" si="74"/>
        <v>-4</v>
      </c>
      <c r="R235" s="52">
        <f t="shared" si="66"/>
        <v>1825.39</v>
      </c>
      <c r="S235" s="49">
        <f t="shared" si="67"/>
        <v>1718.98</v>
      </c>
      <c r="T235" s="49">
        <f t="shared" si="68"/>
        <v>1736.55</v>
      </c>
      <c r="U235" s="49">
        <f t="shared" si="69"/>
        <v>1759.84</v>
      </c>
      <c r="V235" s="49">
        <f t="shared" si="70"/>
        <v>1790.24</v>
      </c>
      <c r="W235" s="49">
        <f t="shared" si="71"/>
        <v>1821.17</v>
      </c>
      <c r="X235" s="33"/>
      <c r="Y235" s="52">
        <v>1821.39</v>
      </c>
      <c r="Z235" s="33">
        <f t="shared" si="72"/>
        <v>1825.39</v>
      </c>
      <c r="AA235" s="33">
        <f t="shared" si="73"/>
        <v>1825.39</v>
      </c>
      <c r="AB235" s="33">
        <f t="shared" si="73"/>
        <v>1825.39</v>
      </c>
      <c r="AC235" s="33">
        <v>0</v>
      </c>
      <c r="AD235" s="33">
        <v>-7</v>
      </c>
    </row>
    <row r="236" spans="1:30" x14ac:dyDescent="0.25">
      <c r="A236" s="38" t="s">
        <v>445</v>
      </c>
      <c r="B236" s="38" t="s">
        <v>884</v>
      </c>
      <c r="C236" s="34">
        <v>10128.23</v>
      </c>
      <c r="D236" s="35" t="str">
        <f t="shared" si="58"/>
        <v>Yes</v>
      </c>
      <c r="E236" s="35" t="s">
        <v>656</v>
      </c>
      <c r="F236" s="13">
        <v>29.990000000000002</v>
      </c>
      <c r="G236" s="13">
        <v>0</v>
      </c>
      <c r="H236" s="49">
        <f t="shared" si="59"/>
        <v>10128.23</v>
      </c>
      <c r="I236" s="49">
        <f t="shared" si="60"/>
        <v>10231.53364555257</v>
      </c>
      <c r="J236" s="49">
        <f t="shared" si="61"/>
        <v>10368.392994252346</v>
      </c>
      <c r="K236" s="49">
        <f t="shared" si="62"/>
        <v>10547.121536114337</v>
      </c>
      <c r="L236" s="49">
        <f t="shared" si="63"/>
        <v>10728.930969267178</v>
      </c>
      <c r="M236" s="31">
        <f t="shared" si="74"/>
        <v>-29.990000000000002</v>
      </c>
      <c r="N236" s="31">
        <f t="shared" si="74"/>
        <v>-29.990000000000002</v>
      </c>
      <c r="O236" s="31">
        <f t="shared" si="74"/>
        <v>-29.990000000000002</v>
      </c>
      <c r="P236" s="31">
        <f t="shared" si="74"/>
        <v>-29.990000000000002</v>
      </c>
      <c r="Q236" s="31">
        <f t="shared" si="74"/>
        <v>-29.990000000000002</v>
      </c>
      <c r="R236" s="52">
        <f t="shared" si="66"/>
        <v>10521.8</v>
      </c>
      <c r="S236" s="49">
        <f t="shared" si="67"/>
        <v>10098.24</v>
      </c>
      <c r="T236" s="49">
        <f t="shared" si="68"/>
        <v>10201.540000000001</v>
      </c>
      <c r="U236" s="49">
        <f t="shared" si="69"/>
        <v>10338.4</v>
      </c>
      <c r="V236" s="49">
        <f t="shared" si="70"/>
        <v>10517.13</v>
      </c>
      <c r="W236" s="49">
        <f t="shared" si="71"/>
        <v>10698.94</v>
      </c>
      <c r="X236" s="33"/>
      <c r="Y236" s="52">
        <v>10491.81</v>
      </c>
      <c r="Z236" s="33">
        <f t="shared" si="72"/>
        <v>10521.8</v>
      </c>
      <c r="AA236" s="33">
        <f t="shared" si="73"/>
        <v>10521.8</v>
      </c>
      <c r="AB236" s="33">
        <f t="shared" si="73"/>
        <v>10521.8</v>
      </c>
      <c r="AC236" s="33">
        <v>0</v>
      </c>
      <c r="AD236" s="33">
        <v>-25.279999999999998</v>
      </c>
    </row>
    <row r="237" spans="1:30" x14ac:dyDescent="0.25">
      <c r="A237" s="38" t="s">
        <v>447</v>
      </c>
      <c r="B237" s="38" t="s">
        <v>885</v>
      </c>
      <c r="C237" s="34">
        <v>13801.6</v>
      </c>
      <c r="D237" s="35" t="str">
        <f t="shared" si="58"/>
        <v>Yes</v>
      </c>
      <c r="E237" s="35" t="s">
        <v>656</v>
      </c>
      <c r="F237" s="13">
        <v>0</v>
      </c>
      <c r="G237" s="13">
        <v>0</v>
      </c>
      <c r="H237" s="49">
        <f t="shared" si="59"/>
        <v>13801.6</v>
      </c>
      <c r="I237" s="49">
        <f t="shared" si="60"/>
        <v>13942.370459839316</v>
      </c>
      <c r="J237" s="49">
        <f t="shared" si="61"/>
        <v>14128.866815768715</v>
      </c>
      <c r="K237" s="49">
        <f t="shared" si="62"/>
        <v>14372.417746519937</v>
      </c>
      <c r="L237" s="49">
        <f t="shared" si="63"/>
        <v>14620.166965544609</v>
      </c>
      <c r="M237" s="31">
        <f t="shared" si="74"/>
        <v>0</v>
      </c>
      <c r="N237" s="31">
        <f t="shared" si="74"/>
        <v>0</v>
      </c>
      <c r="O237" s="31">
        <f t="shared" si="74"/>
        <v>0</v>
      </c>
      <c r="P237" s="31">
        <f t="shared" si="74"/>
        <v>0</v>
      </c>
      <c r="Q237" s="31">
        <f t="shared" si="74"/>
        <v>0</v>
      </c>
      <c r="R237" s="52">
        <f t="shared" si="66"/>
        <v>14171.69</v>
      </c>
      <c r="S237" s="49">
        <f t="shared" si="67"/>
        <v>13801.6</v>
      </c>
      <c r="T237" s="49">
        <f t="shared" si="68"/>
        <v>13942.37</v>
      </c>
      <c r="U237" s="49">
        <f t="shared" si="69"/>
        <v>14128.87</v>
      </c>
      <c r="V237" s="49">
        <f t="shared" si="70"/>
        <v>14372.42</v>
      </c>
      <c r="W237" s="49">
        <f t="shared" si="71"/>
        <v>14620.17</v>
      </c>
      <c r="X237" s="33"/>
      <c r="Y237" s="52">
        <v>14171.69</v>
      </c>
      <c r="Z237" s="33">
        <f t="shared" si="72"/>
        <v>14171.69</v>
      </c>
      <c r="AA237" s="33">
        <f t="shared" si="73"/>
        <v>14171.69</v>
      </c>
      <c r="AB237" s="33">
        <f t="shared" si="73"/>
        <v>14171.69</v>
      </c>
      <c r="AC237" s="33">
        <v>0</v>
      </c>
      <c r="AD237" s="33">
        <v>0</v>
      </c>
    </row>
    <row r="238" spans="1:30" x14ac:dyDescent="0.25">
      <c r="A238" s="38" t="s">
        <v>449</v>
      </c>
      <c r="B238" s="38" t="s">
        <v>886</v>
      </c>
      <c r="C238" s="34">
        <v>849.03</v>
      </c>
      <c r="D238" s="35" t="str">
        <f t="shared" si="58"/>
        <v>Yes</v>
      </c>
      <c r="E238" s="35" t="s">
        <v>656</v>
      </c>
      <c r="F238" s="13">
        <v>0</v>
      </c>
      <c r="G238" s="13">
        <v>0</v>
      </c>
      <c r="H238" s="49">
        <f t="shared" si="59"/>
        <v>849.03</v>
      </c>
      <c r="I238" s="49">
        <f t="shared" si="60"/>
        <v>857.68974550178052</v>
      </c>
      <c r="J238" s="49">
        <f t="shared" si="61"/>
        <v>869.1624009239589</v>
      </c>
      <c r="K238" s="49">
        <f t="shared" si="62"/>
        <v>884.14487011127846</v>
      </c>
      <c r="L238" s="49">
        <f t="shared" si="63"/>
        <v>899.38560447747636</v>
      </c>
      <c r="M238" s="31">
        <f t="shared" si="74"/>
        <v>0</v>
      </c>
      <c r="N238" s="31">
        <f t="shared" si="74"/>
        <v>0</v>
      </c>
      <c r="O238" s="31">
        <f t="shared" si="74"/>
        <v>0</v>
      </c>
      <c r="P238" s="31">
        <f t="shared" si="74"/>
        <v>0</v>
      </c>
      <c r="Q238" s="31">
        <f t="shared" si="74"/>
        <v>0</v>
      </c>
      <c r="R238" s="52">
        <f t="shared" si="66"/>
        <v>908.19</v>
      </c>
      <c r="S238" s="49">
        <f t="shared" si="67"/>
        <v>849.03</v>
      </c>
      <c r="T238" s="49">
        <f t="shared" si="68"/>
        <v>857.69</v>
      </c>
      <c r="U238" s="49">
        <f t="shared" si="69"/>
        <v>869.16</v>
      </c>
      <c r="V238" s="49">
        <f t="shared" si="70"/>
        <v>884.14</v>
      </c>
      <c r="W238" s="49">
        <f t="shared" si="71"/>
        <v>899.39</v>
      </c>
      <c r="X238" s="33"/>
      <c r="Y238" s="52">
        <v>908.19</v>
      </c>
      <c r="Z238" s="33">
        <f t="shared" si="72"/>
        <v>908.19</v>
      </c>
      <c r="AA238" s="33">
        <f t="shared" si="73"/>
        <v>908.19</v>
      </c>
      <c r="AB238" s="33">
        <f t="shared" si="73"/>
        <v>908.19</v>
      </c>
      <c r="AC238" s="33">
        <v>0</v>
      </c>
      <c r="AD238" s="33">
        <v>0</v>
      </c>
    </row>
    <row r="239" spans="1:30" x14ac:dyDescent="0.25">
      <c r="A239" s="38" t="s">
        <v>451</v>
      </c>
      <c r="B239" s="38" t="s">
        <v>887</v>
      </c>
      <c r="C239" s="34">
        <v>4936.32</v>
      </c>
      <c r="D239" s="35" t="str">
        <f t="shared" si="58"/>
        <v>Yes</v>
      </c>
      <c r="E239" s="35" t="s">
        <v>656</v>
      </c>
      <c r="F239" s="13">
        <v>26</v>
      </c>
      <c r="G239" s="13">
        <v>0</v>
      </c>
      <c r="H239" s="49">
        <f t="shared" si="59"/>
        <v>4936.32</v>
      </c>
      <c r="I239" s="49">
        <f t="shared" si="60"/>
        <v>4986.6683680380538</v>
      </c>
      <c r="J239" s="49">
        <f t="shared" si="61"/>
        <v>5053.3711917470018</v>
      </c>
      <c r="K239" s="49">
        <f t="shared" si="62"/>
        <v>5140.480318984849</v>
      </c>
      <c r="L239" s="49">
        <f t="shared" si="63"/>
        <v>5229.0910180962464</v>
      </c>
      <c r="M239" s="31">
        <f t="shared" si="74"/>
        <v>-26</v>
      </c>
      <c r="N239" s="31">
        <f t="shared" si="74"/>
        <v>-26</v>
      </c>
      <c r="O239" s="31">
        <f t="shared" si="74"/>
        <v>-26</v>
      </c>
      <c r="P239" s="31">
        <f t="shared" si="74"/>
        <v>-26</v>
      </c>
      <c r="Q239" s="31">
        <f t="shared" si="74"/>
        <v>-26</v>
      </c>
      <c r="R239" s="52">
        <f t="shared" si="66"/>
        <v>5016.01</v>
      </c>
      <c r="S239" s="49">
        <f t="shared" si="67"/>
        <v>4910.32</v>
      </c>
      <c r="T239" s="49">
        <f t="shared" si="68"/>
        <v>4960.67</v>
      </c>
      <c r="U239" s="49">
        <f t="shared" si="69"/>
        <v>5027.37</v>
      </c>
      <c r="V239" s="49">
        <f t="shared" si="70"/>
        <v>5114.4799999999996</v>
      </c>
      <c r="W239" s="49">
        <f t="shared" si="71"/>
        <v>5203.09</v>
      </c>
      <c r="X239" s="33"/>
      <c r="Y239" s="52">
        <v>4990.01</v>
      </c>
      <c r="Z239" s="33">
        <f t="shared" si="72"/>
        <v>5016.01</v>
      </c>
      <c r="AA239" s="33">
        <f t="shared" si="73"/>
        <v>5016.01</v>
      </c>
      <c r="AB239" s="33">
        <f t="shared" si="73"/>
        <v>5027.37</v>
      </c>
      <c r="AC239" s="33">
        <v>0</v>
      </c>
      <c r="AD239" s="33">
        <v>-23.2</v>
      </c>
    </row>
    <row r="240" spans="1:30" x14ac:dyDescent="0.25">
      <c r="A240" s="38" t="s">
        <v>453</v>
      </c>
      <c r="B240" s="38" t="s">
        <v>888</v>
      </c>
      <c r="C240" s="34">
        <v>3581.52</v>
      </c>
      <c r="D240" s="35" t="str">
        <f t="shared" si="58"/>
        <v>Yes</v>
      </c>
      <c r="E240" s="35" t="s">
        <v>656</v>
      </c>
      <c r="F240" s="13">
        <v>0</v>
      </c>
      <c r="G240" s="13">
        <v>0</v>
      </c>
      <c r="H240" s="49">
        <f t="shared" si="59"/>
        <v>3581.52</v>
      </c>
      <c r="I240" s="49">
        <f t="shared" si="60"/>
        <v>3618.0499832862643</v>
      </c>
      <c r="J240" s="49">
        <f t="shared" si="61"/>
        <v>3666.4458525107211</v>
      </c>
      <c r="K240" s="49">
        <f t="shared" si="62"/>
        <v>3729.6474037442094</v>
      </c>
      <c r="L240" s="49">
        <f t="shared" si="63"/>
        <v>3793.9384122447632</v>
      </c>
      <c r="M240" s="31">
        <f t="shared" si="74"/>
        <v>0</v>
      </c>
      <c r="N240" s="31">
        <f t="shared" si="74"/>
        <v>0</v>
      </c>
      <c r="O240" s="31">
        <f t="shared" si="74"/>
        <v>0</v>
      </c>
      <c r="P240" s="31">
        <f t="shared" si="74"/>
        <v>0</v>
      </c>
      <c r="Q240" s="31">
        <f t="shared" si="74"/>
        <v>0</v>
      </c>
      <c r="R240" s="52">
        <f t="shared" si="66"/>
        <v>3951.74</v>
      </c>
      <c r="S240" s="49">
        <f t="shared" si="67"/>
        <v>3581.52</v>
      </c>
      <c r="T240" s="49">
        <f t="shared" si="68"/>
        <v>3618.05</v>
      </c>
      <c r="U240" s="49">
        <f t="shared" si="69"/>
        <v>3666.45</v>
      </c>
      <c r="V240" s="49">
        <f t="shared" si="70"/>
        <v>3729.65</v>
      </c>
      <c r="W240" s="49">
        <f t="shared" si="71"/>
        <v>3793.94</v>
      </c>
      <c r="X240" s="33"/>
      <c r="Y240" s="52">
        <v>3951.74</v>
      </c>
      <c r="Z240" s="33">
        <f t="shared" si="72"/>
        <v>3951.74</v>
      </c>
      <c r="AA240" s="33">
        <f t="shared" si="73"/>
        <v>3951.74</v>
      </c>
      <c r="AB240" s="33">
        <f t="shared" si="73"/>
        <v>3951.74</v>
      </c>
      <c r="AC240" s="33">
        <v>0</v>
      </c>
      <c r="AD240" s="33">
        <v>0</v>
      </c>
    </row>
    <row r="241" spans="1:30" x14ac:dyDescent="0.25">
      <c r="A241" s="38" t="s">
        <v>455</v>
      </c>
      <c r="B241" s="38" t="s">
        <v>889</v>
      </c>
      <c r="C241" s="34">
        <v>536.67999999999995</v>
      </c>
      <c r="D241" s="35" t="str">
        <f t="shared" si="58"/>
        <v>Yes</v>
      </c>
      <c r="E241" s="35" t="s">
        <v>656</v>
      </c>
      <c r="F241" s="13">
        <v>0</v>
      </c>
      <c r="G241" s="13">
        <v>0</v>
      </c>
      <c r="H241" s="49">
        <f t="shared" si="59"/>
        <v>536.67999999999995</v>
      </c>
      <c r="I241" s="49">
        <f t="shared" si="60"/>
        <v>542.15390812562043</v>
      </c>
      <c r="J241" s="49">
        <f t="shared" si="61"/>
        <v>549.40588357051013</v>
      </c>
      <c r="K241" s="49">
        <f t="shared" si="62"/>
        <v>558.87644593397272</v>
      </c>
      <c r="L241" s="49">
        <f t="shared" si="63"/>
        <v>568.51026019218637</v>
      </c>
      <c r="M241" s="31">
        <f t="shared" si="74"/>
        <v>0</v>
      </c>
      <c r="N241" s="31">
        <f t="shared" si="74"/>
        <v>0</v>
      </c>
      <c r="O241" s="31">
        <f t="shared" si="74"/>
        <v>0</v>
      </c>
      <c r="P241" s="31">
        <f t="shared" si="74"/>
        <v>0</v>
      </c>
      <c r="Q241" s="31">
        <f t="shared" si="74"/>
        <v>0</v>
      </c>
      <c r="R241" s="52">
        <f t="shared" si="66"/>
        <v>545.29999999999995</v>
      </c>
      <c r="S241" s="49">
        <f t="shared" si="67"/>
        <v>536.67999999999995</v>
      </c>
      <c r="T241" s="49">
        <f t="shared" si="68"/>
        <v>542.15</v>
      </c>
      <c r="U241" s="49">
        <f t="shared" si="69"/>
        <v>549.41</v>
      </c>
      <c r="V241" s="49">
        <f t="shared" si="70"/>
        <v>558.88</v>
      </c>
      <c r="W241" s="49">
        <f t="shared" si="71"/>
        <v>568.51</v>
      </c>
      <c r="X241" s="33"/>
      <c r="Y241" s="52">
        <v>545.29999999999995</v>
      </c>
      <c r="Z241" s="33">
        <f t="shared" si="72"/>
        <v>545.29999999999995</v>
      </c>
      <c r="AA241" s="33">
        <f t="shared" si="73"/>
        <v>545.29999999999995</v>
      </c>
      <c r="AB241" s="33">
        <f t="shared" si="73"/>
        <v>549.41</v>
      </c>
      <c r="AC241" s="33">
        <v>0</v>
      </c>
      <c r="AD241" s="33">
        <v>0</v>
      </c>
    </row>
    <row r="242" spans="1:30" x14ac:dyDescent="0.25">
      <c r="A242" s="38" t="s">
        <v>457</v>
      </c>
      <c r="B242" s="38" t="s">
        <v>890</v>
      </c>
      <c r="C242" s="34">
        <v>3348.8</v>
      </c>
      <c r="D242" s="35" t="str">
        <f t="shared" si="58"/>
        <v>Yes</v>
      </c>
      <c r="E242" s="35" t="s">
        <v>656</v>
      </c>
      <c r="F242" s="13">
        <v>13.03</v>
      </c>
      <c r="G242" s="13">
        <v>0</v>
      </c>
      <c r="H242" s="49">
        <f t="shared" si="59"/>
        <v>3348.8</v>
      </c>
      <c r="I242" s="49">
        <f t="shared" si="60"/>
        <v>3382.9563380991985</v>
      </c>
      <c r="J242" s="49">
        <f t="shared" si="61"/>
        <v>3428.2075406218314</v>
      </c>
      <c r="K242" s="49">
        <f t="shared" si="62"/>
        <v>3487.3023815750316</v>
      </c>
      <c r="L242" s="49">
        <f t="shared" si="63"/>
        <v>3547.4158890429935</v>
      </c>
      <c r="M242" s="31">
        <f t="shared" si="74"/>
        <v>-13.03</v>
      </c>
      <c r="N242" s="31">
        <f t="shared" si="74"/>
        <v>-13.03</v>
      </c>
      <c r="O242" s="31">
        <f t="shared" si="74"/>
        <v>-13.03</v>
      </c>
      <c r="P242" s="31">
        <f t="shared" si="74"/>
        <v>-13.03</v>
      </c>
      <c r="Q242" s="31">
        <f t="shared" si="74"/>
        <v>-13.03</v>
      </c>
      <c r="R242" s="52">
        <f t="shared" si="66"/>
        <v>3619.69</v>
      </c>
      <c r="S242" s="49">
        <f t="shared" si="67"/>
        <v>3335.77</v>
      </c>
      <c r="T242" s="49">
        <f t="shared" si="68"/>
        <v>3369.93</v>
      </c>
      <c r="U242" s="49">
        <f t="shared" si="69"/>
        <v>3415.18</v>
      </c>
      <c r="V242" s="49">
        <f t="shared" si="70"/>
        <v>3474.27</v>
      </c>
      <c r="W242" s="49">
        <f t="shared" si="71"/>
        <v>3534.39</v>
      </c>
      <c r="X242" s="33"/>
      <c r="Y242" s="52">
        <v>3606.66</v>
      </c>
      <c r="Z242" s="33">
        <f t="shared" si="72"/>
        <v>3619.69</v>
      </c>
      <c r="AA242" s="33">
        <f t="shared" si="73"/>
        <v>3619.69</v>
      </c>
      <c r="AB242" s="33">
        <f t="shared" si="73"/>
        <v>3619.69</v>
      </c>
      <c r="AC242" s="33">
        <v>0</v>
      </c>
      <c r="AD242" s="33">
        <v>-13</v>
      </c>
    </row>
    <row r="243" spans="1:30" x14ac:dyDescent="0.25">
      <c r="A243" s="43" t="s">
        <v>459</v>
      </c>
      <c r="B243" s="42" t="s">
        <v>891</v>
      </c>
      <c r="C243" s="34">
        <v>2488.77</v>
      </c>
      <c r="D243" s="35" t="str">
        <f t="shared" si="58"/>
        <v>Yes</v>
      </c>
      <c r="E243" s="35" t="s">
        <v>656</v>
      </c>
      <c r="F243" s="13">
        <v>67.599999999999994</v>
      </c>
      <c r="G243" s="13">
        <v>0</v>
      </c>
      <c r="H243" s="49">
        <f t="shared" si="59"/>
        <v>2488.77</v>
      </c>
      <c r="I243" s="49">
        <f t="shared" si="60"/>
        <v>2514.1543972680192</v>
      </c>
      <c r="J243" s="49">
        <f t="shared" si="61"/>
        <v>2547.784305086418</v>
      </c>
      <c r="K243" s="49">
        <f t="shared" si="62"/>
        <v>2591.702564558198</v>
      </c>
      <c r="L243" s="49">
        <f t="shared" si="63"/>
        <v>2636.3778792921444</v>
      </c>
      <c r="M243" s="31">
        <f t="shared" si="74"/>
        <v>-67.599999999999994</v>
      </c>
      <c r="N243" s="31">
        <f t="shared" si="74"/>
        <v>-67.599999999999994</v>
      </c>
      <c r="O243" s="31">
        <f t="shared" si="74"/>
        <v>-67.599999999999994</v>
      </c>
      <c r="P243" s="31">
        <f t="shared" si="74"/>
        <v>-67.599999999999994</v>
      </c>
      <c r="Q243" s="31">
        <f t="shared" si="74"/>
        <v>-67.599999999999994</v>
      </c>
      <c r="R243" s="52">
        <f t="shared" si="66"/>
        <v>2538.19</v>
      </c>
      <c r="S243" s="49">
        <f t="shared" si="67"/>
        <v>2421.17</v>
      </c>
      <c r="T243" s="49">
        <f t="shared" si="68"/>
        <v>2446.5500000000002</v>
      </c>
      <c r="U243" s="49">
        <f t="shared" si="69"/>
        <v>2480.1799999999998</v>
      </c>
      <c r="V243" s="49">
        <f t="shared" si="70"/>
        <v>2524.1</v>
      </c>
      <c r="W243" s="49">
        <f t="shared" si="71"/>
        <v>2568.7800000000002</v>
      </c>
      <c r="X243" s="33"/>
      <c r="Y243" s="52">
        <v>2470.59</v>
      </c>
      <c r="Z243" s="33">
        <f t="shared" si="72"/>
        <v>2538.19</v>
      </c>
      <c r="AA243" s="33">
        <f t="shared" si="73"/>
        <v>2538.19</v>
      </c>
      <c r="AB243" s="33">
        <f t="shared" si="73"/>
        <v>2538.19</v>
      </c>
      <c r="AC243" s="33">
        <v>0</v>
      </c>
      <c r="AD243" s="33">
        <v>-58.6</v>
      </c>
    </row>
    <row r="244" spans="1:30" x14ac:dyDescent="0.25">
      <c r="A244" s="43" t="s">
        <v>461</v>
      </c>
      <c r="B244" s="42" t="s">
        <v>892</v>
      </c>
      <c r="C244" s="34">
        <v>1390.7</v>
      </c>
      <c r="D244" s="35" t="str">
        <f t="shared" si="58"/>
        <v>Yes</v>
      </c>
      <c r="E244" s="35" t="s">
        <v>656</v>
      </c>
      <c r="F244" s="13">
        <v>0</v>
      </c>
      <c r="G244" s="13">
        <v>0</v>
      </c>
      <c r="H244" s="49">
        <f t="shared" si="59"/>
        <v>1390.7</v>
      </c>
      <c r="I244" s="49">
        <f t="shared" si="60"/>
        <v>1404.8845495086466</v>
      </c>
      <c r="J244" s="49">
        <f t="shared" si="61"/>
        <v>1423.67660855912</v>
      </c>
      <c r="K244" s="49">
        <f t="shared" si="62"/>
        <v>1448.2176965051353</v>
      </c>
      <c r="L244" s="49">
        <f t="shared" si="63"/>
        <v>1473.1818194254931</v>
      </c>
      <c r="M244" s="31">
        <f t="shared" si="74"/>
        <v>0</v>
      </c>
      <c r="N244" s="31">
        <f t="shared" si="74"/>
        <v>0</v>
      </c>
      <c r="O244" s="31">
        <f t="shared" si="74"/>
        <v>0</v>
      </c>
      <c r="P244" s="31">
        <f t="shared" si="74"/>
        <v>0</v>
      </c>
      <c r="Q244" s="31">
        <f t="shared" si="74"/>
        <v>0</v>
      </c>
      <c r="R244" s="52">
        <f t="shared" si="66"/>
        <v>1445.08</v>
      </c>
      <c r="S244" s="49">
        <f t="shared" si="67"/>
        <v>1390.7</v>
      </c>
      <c r="T244" s="49">
        <f t="shared" si="68"/>
        <v>1404.88</v>
      </c>
      <c r="U244" s="49">
        <f t="shared" si="69"/>
        <v>1423.68</v>
      </c>
      <c r="V244" s="49">
        <f t="shared" si="70"/>
        <v>1448.22</v>
      </c>
      <c r="W244" s="49">
        <f t="shared" si="71"/>
        <v>1473.18</v>
      </c>
      <c r="X244" s="33"/>
      <c r="Y244" s="52">
        <v>1445.08</v>
      </c>
      <c r="Z244" s="33">
        <f t="shared" si="72"/>
        <v>1445.08</v>
      </c>
      <c r="AA244" s="33">
        <f t="shared" si="73"/>
        <v>1445.08</v>
      </c>
      <c r="AB244" s="33">
        <f t="shared" si="73"/>
        <v>1445.08</v>
      </c>
      <c r="AC244" s="33">
        <v>0</v>
      </c>
      <c r="AD244" s="33">
        <v>0</v>
      </c>
    </row>
    <row r="245" spans="1:30" x14ac:dyDescent="0.25">
      <c r="A245" s="38" t="s">
        <v>463</v>
      </c>
      <c r="B245" s="38" t="s">
        <v>893</v>
      </c>
      <c r="C245" s="34">
        <v>42.6</v>
      </c>
      <c r="D245" s="35" t="str">
        <f t="shared" si="58"/>
        <v>No</v>
      </c>
      <c r="E245" s="35" t="s">
        <v>656</v>
      </c>
      <c r="F245" s="13">
        <v>0</v>
      </c>
      <c r="G245" s="13">
        <v>14.84</v>
      </c>
      <c r="H245" s="49">
        <f t="shared" si="59"/>
        <v>42.6</v>
      </c>
      <c r="I245" s="49">
        <f t="shared" si="60"/>
        <v>42.6</v>
      </c>
      <c r="J245" s="49">
        <f t="shared" si="61"/>
        <v>42.6</v>
      </c>
      <c r="K245" s="49">
        <f t="shared" si="62"/>
        <v>42.6</v>
      </c>
      <c r="L245" s="49">
        <f t="shared" si="63"/>
        <v>42.6</v>
      </c>
      <c r="M245" s="31">
        <f t="shared" si="74"/>
        <v>14.84</v>
      </c>
      <c r="N245" s="31">
        <f t="shared" si="74"/>
        <v>14.84</v>
      </c>
      <c r="O245" s="31">
        <f t="shared" si="74"/>
        <v>14.84</v>
      </c>
      <c r="P245" s="31">
        <f t="shared" si="74"/>
        <v>14.84</v>
      </c>
      <c r="Q245" s="31">
        <f t="shared" si="74"/>
        <v>14.84</v>
      </c>
      <c r="R245" s="52">
        <f t="shared" si="66"/>
        <v>37.849999999999994</v>
      </c>
      <c r="S245" s="49">
        <f t="shared" si="67"/>
        <v>57.44</v>
      </c>
      <c r="T245" s="49">
        <f t="shared" si="68"/>
        <v>57.44</v>
      </c>
      <c r="U245" s="49">
        <f t="shared" si="69"/>
        <v>57.44</v>
      </c>
      <c r="V245" s="49">
        <f t="shared" si="70"/>
        <v>57.44</v>
      </c>
      <c r="W245" s="49">
        <f t="shared" si="71"/>
        <v>57.44</v>
      </c>
      <c r="X245" s="33"/>
      <c r="Y245" s="52">
        <v>52.69</v>
      </c>
      <c r="Z245" s="33">
        <f t="shared" si="72"/>
        <v>57.44</v>
      </c>
      <c r="AA245" s="33">
        <f t="shared" si="73"/>
        <v>57.44</v>
      </c>
      <c r="AB245" s="33">
        <f t="shared" si="73"/>
        <v>57.44</v>
      </c>
      <c r="AC245" s="33">
        <v>0</v>
      </c>
      <c r="AD245" s="33">
        <v>15</v>
      </c>
    </row>
    <row r="246" spans="1:30" x14ac:dyDescent="0.25">
      <c r="A246" s="38" t="s">
        <v>465</v>
      </c>
      <c r="B246" s="38" t="s">
        <v>894</v>
      </c>
      <c r="C246" s="34">
        <v>702.79</v>
      </c>
      <c r="D246" s="35" t="str">
        <f t="shared" si="58"/>
        <v>Yes</v>
      </c>
      <c r="E246" s="35" t="s">
        <v>658</v>
      </c>
      <c r="F246" s="13">
        <v>45.1</v>
      </c>
      <c r="G246" s="13">
        <v>0</v>
      </c>
      <c r="H246" s="49">
        <f t="shared" si="59"/>
        <v>702.79</v>
      </c>
      <c r="I246" s="49">
        <f t="shared" si="60"/>
        <v>709.95815959529853</v>
      </c>
      <c r="J246" s="49">
        <f t="shared" si="61"/>
        <v>719.45472332585314</v>
      </c>
      <c r="K246" s="49">
        <f t="shared" si="62"/>
        <v>731.85655779596175</v>
      </c>
      <c r="L246" s="49">
        <f t="shared" si="63"/>
        <v>744.4721729158282</v>
      </c>
      <c r="M246" s="31">
        <f t="shared" si="74"/>
        <v>-45.1</v>
      </c>
      <c r="N246" s="31">
        <f t="shared" si="74"/>
        <v>-45.1</v>
      </c>
      <c r="O246" s="31">
        <f t="shared" si="74"/>
        <v>-45.1</v>
      </c>
      <c r="P246" s="31">
        <f t="shared" si="74"/>
        <v>-45.1</v>
      </c>
      <c r="Q246" s="31">
        <f t="shared" si="74"/>
        <v>-45.1</v>
      </c>
      <c r="R246" s="52">
        <f t="shared" si="66"/>
        <v>765.47</v>
      </c>
      <c r="S246" s="49">
        <f t="shared" si="67"/>
        <v>657.69</v>
      </c>
      <c r="T246" s="49">
        <f t="shared" si="68"/>
        <v>664.86</v>
      </c>
      <c r="U246" s="49">
        <f t="shared" si="69"/>
        <v>674.35</v>
      </c>
      <c r="V246" s="49">
        <f t="shared" si="70"/>
        <v>686.76</v>
      </c>
      <c r="W246" s="49">
        <f t="shared" si="71"/>
        <v>699.37</v>
      </c>
      <c r="X246" s="33"/>
      <c r="Y246" s="52">
        <v>720.37</v>
      </c>
      <c r="Z246" s="33">
        <f t="shared" si="72"/>
        <v>765.47</v>
      </c>
      <c r="AA246" s="33">
        <f t="shared" si="73"/>
        <v>765.47</v>
      </c>
      <c r="AB246" s="33">
        <f t="shared" si="73"/>
        <v>765.47</v>
      </c>
      <c r="AC246" s="33">
        <v>0</v>
      </c>
      <c r="AD246" s="33">
        <v>-53.75</v>
      </c>
    </row>
    <row r="247" spans="1:30" x14ac:dyDescent="0.25">
      <c r="A247" s="38" t="s">
        <v>467</v>
      </c>
      <c r="B247" s="38" t="s">
        <v>895</v>
      </c>
      <c r="C247" s="34">
        <v>430.43</v>
      </c>
      <c r="D247" s="35" t="str">
        <f t="shared" si="58"/>
        <v>Yes</v>
      </c>
      <c r="E247" s="35" t="s">
        <v>656</v>
      </c>
      <c r="F247" s="13">
        <v>0</v>
      </c>
      <c r="G247" s="13">
        <v>0</v>
      </c>
      <c r="H247" s="49">
        <f t="shared" si="59"/>
        <v>430.43</v>
      </c>
      <c r="I247" s="49">
        <f t="shared" si="60"/>
        <v>434.8202032393807</v>
      </c>
      <c r="J247" s="49">
        <f t="shared" si="61"/>
        <v>440.63645834622997</v>
      </c>
      <c r="K247" s="49">
        <f t="shared" si="62"/>
        <v>448.23207241439945</v>
      </c>
      <c r="L247" s="49">
        <f t="shared" si="63"/>
        <v>455.95861834710217</v>
      </c>
      <c r="M247" s="31">
        <f t="shared" si="74"/>
        <v>0</v>
      </c>
      <c r="N247" s="31">
        <f t="shared" si="74"/>
        <v>0</v>
      </c>
      <c r="O247" s="31">
        <f t="shared" si="74"/>
        <v>0</v>
      </c>
      <c r="P247" s="31">
        <f t="shared" si="74"/>
        <v>0</v>
      </c>
      <c r="Q247" s="31">
        <f t="shared" si="74"/>
        <v>0</v>
      </c>
      <c r="R247" s="52">
        <f t="shared" si="66"/>
        <v>440.04</v>
      </c>
      <c r="S247" s="49">
        <f t="shared" si="67"/>
        <v>430.43</v>
      </c>
      <c r="T247" s="49">
        <f t="shared" si="68"/>
        <v>434.82</v>
      </c>
      <c r="U247" s="49">
        <f t="shared" si="69"/>
        <v>440.64</v>
      </c>
      <c r="V247" s="49">
        <f t="shared" si="70"/>
        <v>448.23</v>
      </c>
      <c r="W247" s="49">
        <f t="shared" si="71"/>
        <v>455.96</v>
      </c>
      <c r="X247" s="33"/>
      <c r="Y247" s="52">
        <v>440.04</v>
      </c>
      <c r="Z247" s="33">
        <f t="shared" si="72"/>
        <v>440.04</v>
      </c>
      <c r="AA247" s="33">
        <f t="shared" si="73"/>
        <v>440.04</v>
      </c>
      <c r="AB247" s="33">
        <f t="shared" si="73"/>
        <v>440.64</v>
      </c>
      <c r="AC247" s="33">
        <v>0</v>
      </c>
      <c r="AD247" s="33">
        <v>0</v>
      </c>
    </row>
    <row r="248" spans="1:30" x14ac:dyDescent="0.25">
      <c r="A248" s="38" t="s">
        <v>469</v>
      </c>
      <c r="B248" s="38" t="s">
        <v>896</v>
      </c>
      <c r="C248" s="34">
        <v>1235.94</v>
      </c>
      <c r="D248" s="35" t="str">
        <f t="shared" si="58"/>
        <v>Yes</v>
      </c>
      <c r="E248" s="35" t="s">
        <v>658</v>
      </c>
      <c r="F248" s="13">
        <v>7.6</v>
      </c>
      <c r="G248" s="13">
        <v>27.31</v>
      </c>
      <c r="H248" s="49">
        <f t="shared" si="59"/>
        <v>1235.94</v>
      </c>
      <c r="I248" s="49">
        <f t="shared" si="60"/>
        <v>1248.5460632197573</v>
      </c>
      <c r="J248" s="49">
        <f t="shared" si="61"/>
        <v>1265.2469026983238</v>
      </c>
      <c r="K248" s="49">
        <f t="shared" si="62"/>
        <v>1287.0570071320608</v>
      </c>
      <c r="L248" s="49">
        <f t="shared" si="63"/>
        <v>1309.2430703248322</v>
      </c>
      <c r="M248" s="31">
        <f t="shared" si="74"/>
        <v>19.71</v>
      </c>
      <c r="N248" s="31">
        <f t="shared" si="74"/>
        <v>19.71</v>
      </c>
      <c r="O248" s="31">
        <f t="shared" si="74"/>
        <v>19.71</v>
      </c>
      <c r="P248" s="31">
        <f t="shared" si="74"/>
        <v>19.71</v>
      </c>
      <c r="Q248" s="31">
        <f t="shared" si="74"/>
        <v>19.71</v>
      </c>
      <c r="R248" s="52">
        <f t="shared" si="66"/>
        <v>985.8</v>
      </c>
      <c r="S248" s="49">
        <f t="shared" si="67"/>
        <v>1255.6500000000001</v>
      </c>
      <c r="T248" s="49">
        <f t="shared" si="68"/>
        <v>1268.26</v>
      </c>
      <c r="U248" s="49">
        <f t="shared" si="69"/>
        <v>1284.96</v>
      </c>
      <c r="V248" s="49">
        <f t="shared" si="70"/>
        <v>1306.77</v>
      </c>
      <c r="W248" s="49">
        <f t="shared" si="71"/>
        <v>1328.95</v>
      </c>
      <c r="X248" s="33"/>
      <c r="Y248" s="52">
        <v>1005.51</v>
      </c>
      <c r="Z248" s="33">
        <f t="shared" si="72"/>
        <v>1255.6500000000001</v>
      </c>
      <c r="AA248" s="33">
        <f t="shared" si="73"/>
        <v>1268.26</v>
      </c>
      <c r="AB248" s="33">
        <f t="shared" si="73"/>
        <v>1284.96</v>
      </c>
      <c r="AC248" s="33">
        <v>0</v>
      </c>
      <c r="AD248" s="33">
        <v>33.68</v>
      </c>
    </row>
    <row r="249" spans="1:30" x14ac:dyDescent="0.25">
      <c r="A249" s="38" t="s">
        <v>471</v>
      </c>
      <c r="B249" s="38" t="s">
        <v>897</v>
      </c>
      <c r="C249" s="34">
        <v>1580.62</v>
      </c>
      <c r="D249" s="35" t="str">
        <f t="shared" si="58"/>
        <v>Yes</v>
      </c>
      <c r="E249" s="35" t="s">
        <v>658</v>
      </c>
      <c r="F249" s="13">
        <v>20.399999999999999</v>
      </c>
      <c r="G249" s="13">
        <v>0</v>
      </c>
      <c r="H249" s="49">
        <f t="shared" si="59"/>
        <v>1580.62</v>
      </c>
      <c r="I249" s="49">
        <f t="shared" si="60"/>
        <v>1596.7416528685962</v>
      </c>
      <c r="J249" s="49">
        <f t="shared" si="61"/>
        <v>1618.1000366870758</v>
      </c>
      <c r="K249" s="49">
        <f t="shared" si="62"/>
        <v>1645.9925616236046</v>
      </c>
      <c r="L249" s="49">
        <f t="shared" si="63"/>
        <v>1674.3658930181368</v>
      </c>
      <c r="M249" s="31">
        <f t="shared" si="74"/>
        <v>-20.399999999999999</v>
      </c>
      <c r="N249" s="31">
        <f t="shared" si="74"/>
        <v>-20.399999999999999</v>
      </c>
      <c r="O249" s="31">
        <f t="shared" si="74"/>
        <v>-20.399999999999999</v>
      </c>
      <c r="P249" s="31">
        <f t="shared" si="74"/>
        <v>-20.399999999999999</v>
      </c>
      <c r="Q249" s="31">
        <f t="shared" si="74"/>
        <v>-20.399999999999999</v>
      </c>
      <c r="R249" s="52">
        <f t="shared" si="66"/>
        <v>1734.39</v>
      </c>
      <c r="S249" s="49">
        <f t="shared" si="67"/>
        <v>1560.22</v>
      </c>
      <c r="T249" s="49">
        <f t="shared" si="68"/>
        <v>1576.34</v>
      </c>
      <c r="U249" s="49">
        <f t="shared" si="69"/>
        <v>1597.7</v>
      </c>
      <c r="V249" s="49">
        <f t="shared" si="70"/>
        <v>1625.59</v>
      </c>
      <c r="W249" s="49">
        <f t="shared" si="71"/>
        <v>1653.97</v>
      </c>
      <c r="X249" s="33"/>
      <c r="Y249" s="52">
        <v>1713.99</v>
      </c>
      <c r="Z249" s="33">
        <f t="shared" si="72"/>
        <v>1734.39</v>
      </c>
      <c r="AA249" s="33">
        <f t="shared" si="73"/>
        <v>1734.39</v>
      </c>
      <c r="AB249" s="33">
        <f t="shared" si="73"/>
        <v>1734.39</v>
      </c>
      <c r="AC249" s="33">
        <v>0</v>
      </c>
      <c r="AD249" s="33">
        <v>-19.740000000000002</v>
      </c>
    </row>
    <row r="250" spans="1:30" x14ac:dyDescent="0.25">
      <c r="A250" s="38" t="s">
        <v>473</v>
      </c>
      <c r="B250" s="38" t="s">
        <v>898</v>
      </c>
      <c r="C250" s="34">
        <v>259.24</v>
      </c>
      <c r="D250" s="35" t="str">
        <f t="shared" si="58"/>
        <v>Yes</v>
      </c>
      <c r="E250" s="35" t="s">
        <v>658</v>
      </c>
      <c r="F250" s="13">
        <v>0</v>
      </c>
      <c r="G250" s="13">
        <v>85.77</v>
      </c>
      <c r="H250" s="49">
        <f t="shared" si="59"/>
        <v>259.24</v>
      </c>
      <c r="I250" s="49">
        <f t="shared" si="60"/>
        <v>261.88413792667114</v>
      </c>
      <c r="J250" s="49">
        <f t="shared" si="61"/>
        <v>265.38716042486971</v>
      </c>
      <c r="K250" s="49">
        <f t="shared" si="62"/>
        <v>269.96185779966294</v>
      </c>
      <c r="L250" s="49">
        <f t="shared" si="63"/>
        <v>274.61541300630245</v>
      </c>
      <c r="M250" s="31">
        <f t="shared" si="74"/>
        <v>85.77</v>
      </c>
      <c r="N250" s="31">
        <f t="shared" si="74"/>
        <v>85.77</v>
      </c>
      <c r="O250" s="31">
        <f t="shared" si="74"/>
        <v>85.77</v>
      </c>
      <c r="P250" s="31">
        <f t="shared" si="74"/>
        <v>85.77</v>
      </c>
      <c r="Q250" s="31">
        <f t="shared" si="74"/>
        <v>85.77</v>
      </c>
      <c r="R250" s="52">
        <f t="shared" si="66"/>
        <v>234.24</v>
      </c>
      <c r="S250" s="49">
        <f t="shared" si="67"/>
        <v>345.01</v>
      </c>
      <c r="T250" s="49">
        <f t="shared" si="68"/>
        <v>347.65</v>
      </c>
      <c r="U250" s="49">
        <f t="shared" si="69"/>
        <v>351.16</v>
      </c>
      <c r="V250" s="49">
        <f t="shared" si="70"/>
        <v>355.73</v>
      </c>
      <c r="W250" s="49">
        <f t="shared" si="71"/>
        <v>360.39</v>
      </c>
      <c r="X250" s="33"/>
      <c r="Y250" s="52">
        <v>320.01</v>
      </c>
      <c r="Z250" s="33">
        <f t="shared" si="72"/>
        <v>345.01</v>
      </c>
      <c r="AA250" s="33">
        <f t="shared" si="73"/>
        <v>347.65</v>
      </c>
      <c r="AB250" s="33">
        <f t="shared" si="73"/>
        <v>351.16</v>
      </c>
      <c r="AC250" s="33">
        <v>0</v>
      </c>
      <c r="AD250" s="33">
        <v>95.12</v>
      </c>
    </row>
    <row r="251" spans="1:30" x14ac:dyDescent="0.25">
      <c r="A251" s="38" t="s">
        <v>475</v>
      </c>
      <c r="B251" s="38" t="s">
        <v>899</v>
      </c>
      <c r="C251" s="34">
        <v>64.3</v>
      </c>
      <c r="D251" s="35" t="str">
        <f t="shared" si="58"/>
        <v>No</v>
      </c>
      <c r="E251" s="35" t="s">
        <v>656</v>
      </c>
      <c r="F251" s="13">
        <v>0</v>
      </c>
      <c r="G251" s="13">
        <v>20.399999999999999</v>
      </c>
      <c r="H251" s="49">
        <f t="shared" si="59"/>
        <v>64.3</v>
      </c>
      <c r="I251" s="49">
        <f t="shared" si="60"/>
        <v>64.3</v>
      </c>
      <c r="J251" s="49">
        <f t="shared" si="61"/>
        <v>64.3</v>
      </c>
      <c r="K251" s="49">
        <f t="shared" si="62"/>
        <v>64.3</v>
      </c>
      <c r="L251" s="49">
        <f t="shared" si="63"/>
        <v>64.3</v>
      </c>
      <c r="M251" s="31">
        <f t="shared" si="74"/>
        <v>20.399999999999999</v>
      </c>
      <c r="N251" s="31">
        <f t="shared" si="74"/>
        <v>20.399999999999999</v>
      </c>
      <c r="O251" s="31">
        <f t="shared" si="74"/>
        <v>20.399999999999999</v>
      </c>
      <c r="P251" s="31">
        <f t="shared" si="74"/>
        <v>20.399999999999999</v>
      </c>
      <c r="Q251" s="31">
        <f t="shared" si="74"/>
        <v>20.399999999999999</v>
      </c>
      <c r="R251" s="52">
        <f t="shared" si="66"/>
        <v>70.650000000000006</v>
      </c>
      <c r="S251" s="49">
        <f t="shared" si="67"/>
        <v>84.7</v>
      </c>
      <c r="T251" s="49">
        <f t="shared" si="68"/>
        <v>84.7</v>
      </c>
      <c r="U251" s="49">
        <f t="shared" si="69"/>
        <v>84.7</v>
      </c>
      <c r="V251" s="49">
        <f t="shared" si="70"/>
        <v>84.7</v>
      </c>
      <c r="W251" s="49">
        <f t="shared" si="71"/>
        <v>84.7</v>
      </c>
      <c r="X251" s="33"/>
      <c r="Y251" s="52">
        <v>91.05</v>
      </c>
      <c r="Z251" s="33">
        <f t="shared" si="72"/>
        <v>84.7</v>
      </c>
      <c r="AA251" s="33">
        <f t="shared" si="73"/>
        <v>84.7</v>
      </c>
      <c r="AB251" s="33">
        <f t="shared" si="73"/>
        <v>84.7</v>
      </c>
      <c r="AC251" s="33">
        <v>0</v>
      </c>
      <c r="AD251" s="33">
        <v>23.880000000000003</v>
      </c>
    </row>
    <row r="252" spans="1:30" x14ac:dyDescent="0.25">
      <c r="A252" s="38" t="s">
        <v>477</v>
      </c>
      <c r="B252" s="38" t="s">
        <v>900</v>
      </c>
      <c r="C252" s="34">
        <v>31.3</v>
      </c>
      <c r="D252" s="35" t="str">
        <f t="shared" si="58"/>
        <v>No</v>
      </c>
      <c r="E252" s="35" t="s">
        <v>656</v>
      </c>
      <c r="F252" s="13">
        <v>0</v>
      </c>
      <c r="G252" s="13">
        <v>8</v>
      </c>
      <c r="H252" s="49">
        <f t="shared" si="59"/>
        <v>31.3</v>
      </c>
      <c r="I252" s="49">
        <f t="shared" si="60"/>
        <v>31.3</v>
      </c>
      <c r="J252" s="49">
        <f t="shared" si="61"/>
        <v>31.3</v>
      </c>
      <c r="K252" s="49">
        <f t="shared" si="62"/>
        <v>31.3</v>
      </c>
      <c r="L252" s="49">
        <f t="shared" si="63"/>
        <v>31.3</v>
      </c>
      <c r="M252" s="31">
        <f t="shared" si="74"/>
        <v>8</v>
      </c>
      <c r="N252" s="31">
        <f t="shared" si="74"/>
        <v>8</v>
      </c>
      <c r="O252" s="31">
        <f t="shared" si="74"/>
        <v>8</v>
      </c>
      <c r="P252" s="31">
        <f t="shared" si="74"/>
        <v>8</v>
      </c>
      <c r="Q252" s="31">
        <f t="shared" si="74"/>
        <v>8</v>
      </c>
      <c r="R252" s="52">
        <f t="shared" si="66"/>
        <v>39.229999999999997</v>
      </c>
      <c r="S252" s="49">
        <f t="shared" si="67"/>
        <v>39.299999999999997</v>
      </c>
      <c r="T252" s="49">
        <f t="shared" si="68"/>
        <v>39.299999999999997</v>
      </c>
      <c r="U252" s="49">
        <f t="shared" si="69"/>
        <v>39.299999999999997</v>
      </c>
      <c r="V252" s="49">
        <f t="shared" si="70"/>
        <v>39.299999999999997</v>
      </c>
      <c r="W252" s="49">
        <f t="shared" si="71"/>
        <v>39.299999999999997</v>
      </c>
      <c r="X252" s="33"/>
      <c r="Y252" s="52">
        <v>47.23</v>
      </c>
      <c r="Z252" s="33">
        <f t="shared" si="72"/>
        <v>39.299999999999997</v>
      </c>
      <c r="AA252" s="33">
        <f t="shared" si="73"/>
        <v>39.299999999999997</v>
      </c>
      <c r="AB252" s="33">
        <f t="shared" si="73"/>
        <v>39.299999999999997</v>
      </c>
      <c r="AC252" s="33">
        <v>0</v>
      </c>
      <c r="AD252" s="33">
        <v>12</v>
      </c>
    </row>
    <row r="253" spans="1:30" x14ac:dyDescent="0.25">
      <c r="A253" s="38" t="s">
        <v>479</v>
      </c>
      <c r="B253" s="38" t="s">
        <v>901</v>
      </c>
      <c r="C253" s="34">
        <v>109.85</v>
      </c>
      <c r="D253" s="35" t="str">
        <f t="shared" si="58"/>
        <v>Yes</v>
      </c>
      <c r="E253" s="35" t="s">
        <v>656</v>
      </c>
      <c r="F253" s="13">
        <v>4</v>
      </c>
      <c r="G253" s="13">
        <v>0</v>
      </c>
      <c r="H253" s="49">
        <f t="shared" si="59"/>
        <v>109.85</v>
      </c>
      <c r="I253" s="49">
        <f t="shared" si="60"/>
        <v>110.97042335767945</v>
      </c>
      <c r="J253" s="49">
        <f t="shared" si="61"/>
        <v>112.45478927893818</v>
      </c>
      <c r="K253" s="49">
        <f t="shared" si="62"/>
        <v>114.39326523411886</v>
      </c>
      <c r="L253" s="49">
        <f t="shared" si="63"/>
        <v>116.36515629818825</v>
      </c>
      <c r="M253" s="31">
        <f t="shared" si="74"/>
        <v>-4</v>
      </c>
      <c r="N253" s="31">
        <f t="shared" si="74"/>
        <v>-4</v>
      </c>
      <c r="O253" s="31">
        <f t="shared" si="74"/>
        <v>-4</v>
      </c>
      <c r="P253" s="31">
        <f t="shared" si="74"/>
        <v>-4</v>
      </c>
      <c r="Q253" s="31">
        <f t="shared" si="74"/>
        <v>-4</v>
      </c>
      <c r="R253" s="52">
        <f t="shared" si="66"/>
        <v>98.6</v>
      </c>
      <c r="S253" s="49">
        <f t="shared" si="67"/>
        <v>105.85</v>
      </c>
      <c r="T253" s="49">
        <f t="shared" si="68"/>
        <v>106.97</v>
      </c>
      <c r="U253" s="49">
        <f t="shared" si="69"/>
        <v>108.45</v>
      </c>
      <c r="V253" s="49">
        <f t="shared" si="70"/>
        <v>110.39</v>
      </c>
      <c r="W253" s="49">
        <f t="shared" si="71"/>
        <v>112.37</v>
      </c>
      <c r="X253" s="33"/>
      <c r="Y253" s="52">
        <v>94.6</v>
      </c>
      <c r="Z253" s="33">
        <f t="shared" si="72"/>
        <v>105.85</v>
      </c>
      <c r="AA253" s="33">
        <f t="shared" si="73"/>
        <v>106.97</v>
      </c>
      <c r="AB253" s="33">
        <f t="shared" si="73"/>
        <v>108.45</v>
      </c>
      <c r="AC253" s="33">
        <v>0</v>
      </c>
      <c r="AD253" s="33">
        <v>-10</v>
      </c>
    </row>
    <row r="254" spans="1:30" x14ac:dyDescent="0.25">
      <c r="A254" s="38" t="s">
        <v>481</v>
      </c>
      <c r="B254" s="38" t="s">
        <v>902</v>
      </c>
      <c r="C254" s="34">
        <v>420.64</v>
      </c>
      <c r="D254" s="35" t="str">
        <f t="shared" si="58"/>
        <v>Yes</v>
      </c>
      <c r="E254" s="35" t="s">
        <v>656</v>
      </c>
      <c r="F254" s="13">
        <v>8</v>
      </c>
      <c r="G254" s="13">
        <v>0</v>
      </c>
      <c r="H254" s="49">
        <f t="shared" si="59"/>
        <v>420.64</v>
      </c>
      <c r="I254" s="49">
        <f t="shared" si="60"/>
        <v>424.9303493962156</v>
      </c>
      <c r="J254" s="49">
        <f t="shared" si="61"/>
        <v>430.61431554203511</v>
      </c>
      <c r="K254" s="49">
        <f t="shared" si="62"/>
        <v>438.03716966845479</v>
      </c>
      <c r="L254" s="49">
        <f t="shared" si="63"/>
        <v>445.58797765379984</v>
      </c>
      <c r="M254" s="31">
        <f t="shared" si="74"/>
        <v>-8</v>
      </c>
      <c r="N254" s="31">
        <f t="shared" si="74"/>
        <v>-8</v>
      </c>
      <c r="O254" s="31">
        <f t="shared" si="74"/>
        <v>-8</v>
      </c>
      <c r="P254" s="31">
        <f t="shared" si="74"/>
        <v>-8</v>
      </c>
      <c r="Q254" s="31">
        <f t="shared" si="74"/>
        <v>-8</v>
      </c>
      <c r="R254" s="52">
        <f t="shared" si="66"/>
        <v>445.57</v>
      </c>
      <c r="S254" s="49">
        <f t="shared" si="67"/>
        <v>412.64</v>
      </c>
      <c r="T254" s="49">
        <f t="shared" si="68"/>
        <v>416.93</v>
      </c>
      <c r="U254" s="49">
        <f t="shared" si="69"/>
        <v>422.61</v>
      </c>
      <c r="V254" s="49">
        <f t="shared" si="70"/>
        <v>430.04</v>
      </c>
      <c r="W254" s="49">
        <f t="shared" si="71"/>
        <v>437.59</v>
      </c>
      <c r="X254" s="33"/>
      <c r="Y254" s="52">
        <v>437.57</v>
      </c>
      <c r="Z254" s="33">
        <f t="shared" si="72"/>
        <v>445.57</v>
      </c>
      <c r="AA254" s="33">
        <f t="shared" si="73"/>
        <v>445.57</v>
      </c>
      <c r="AB254" s="33">
        <f t="shared" si="73"/>
        <v>445.57</v>
      </c>
      <c r="AC254" s="33">
        <v>0</v>
      </c>
      <c r="AD254" s="33">
        <v>-31</v>
      </c>
    </row>
    <row r="255" spans="1:30" x14ac:dyDescent="0.25">
      <c r="A255" s="38" t="s">
        <v>483</v>
      </c>
      <c r="B255" s="38" t="s">
        <v>903</v>
      </c>
      <c r="C255" s="34">
        <v>264.94</v>
      </c>
      <c r="D255" s="35" t="str">
        <f t="shared" si="58"/>
        <v>Yes</v>
      </c>
      <c r="E255" s="35" t="s">
        <v>656</v>
      </c>
      <c r="F255" s="13">
        <v>2.44</v>
      </c>
      <c r="G255" s="13">
        <v>0</v>
      </c>
      <c r="H255" s="49">
        <f t="shared" si="59"/>
        <v>264.94</v>
      </c>
      <c r="I255" s="49">
        <f t="shared" si="60"/>
        <v>267.64227550645057</v>
      </c>
      <c r="J255" s="49">
        <f t="shared" si="61"/>
        <v>271.22232017807812</v>
      </c>
      <c r="K255" s="49">
        <f t="shared" si="62"/>
        <v>275.89760301436007</v>
      </c>
      <c r="L255" s="49">
        <f t="shared" si="63"/>
        <v>280.65347755705051</v>
      </c>
      <c r="M255" s="31">
        <f t="shared" si="74"/>
        <v>-2.44</v>
      </c>
      <c r="N255" s="31">
        <f t="shared" si="74"/>
        <v>-2.44</v>
      </c>
      <c r="O255" s="31">
        <f t="shared" si="74"/>
        <v>-2.44</v>
      </c>
      <c r="P255" s="31">
        <f t="shared" si="74"/>
        <v>-2.44</v>
      </c>
      <c r="Q255" s="31">
        <f t="shared" si="74"/>
        <v>-2.44</v>
      </c>
      <c r="R255" s="52">
        <f t="shared" si="66"/>
        <v>212.82</v>
      </c>
      <c r="S255" s="49">
        <f t="shared" si="67"/>
        <v>262.5</v>
      </c>
      <c r="T255" s="49">
        <f t="shared" si="68"/>
        <v>265.2</v>
      </c>
      <c r="U255" s="49">
        <f t="shared" si="69"/>
        <v>268.77999999999997</v>
      </c>
      <c r="V255" s="49">
        <f t="shared" si="70"/>
        <v>273.45999999999998</v>
      </c>
      <c r="W255" s="49">
        <f t="shared" si="71"/>
        <v>278.20999999999998</v>
      </c>
      <c r="X255" s="33"/>
      <c r="Y255" s="52">
        <v>210.38</v>
      </c>
      <c r="Z255" s="33">
        <f t="shared" si="72"/>
        <v>262.5</v>
      </c>
      <c r="AA255" s="33">
        <f t="shared" si="73"/>
        <v>265.2</v>
      </c>
      <c r="AB255" s="33">
        <f t="shared" si="73"/>
        <v>268.77999999999997</v>
      </c>
      <c r="AC255" s="33">
        <v>0</v>
      </c>
      <c r="AD255" s="33">
        <v>-3</v>
      </c>
    </row>
    <row r="256" spans="1:30" x14ac:dyDescent="0.25">
      <c r="A256" s="38" t="s">
        <v>485</v>
      </c>
      <c r="B256" s="38" t="s">
        <v>904</v>
      </c>
      <c r="C256" s="34">
        <v>1053.3900000000001</v>
      </c>
      <c r="D256" s="35" t="str">
        <f t="shared" si="58"/>
        <v>Yes</v>
      </c>
      <c r="E256" s="35" t="s">
        <v>656</v>
      </c>
      <c r="F256" s="13">
        <v>18.2</v>
      </c>
      <c r="G256" s="13">
        <v>0</v>
      </c>
      <c r="H256" s="49">
        <f t="shared" si="59"/>
        <v>1053.3900000000001</v>
      </c>
      <c r="I256" s="49">
        <f t="shared" si="60"/>
        <v>1064.1341307305049</v>
      </c>
      <c r="J256" s="49">
        <f t="shared" si="61"/>
        <v>1078.3682337600428</v>
      </c>
      <c r="K256" s="49">
        <f t="shared" si="62"/>
        <v>1096.9569564403139</v>
      </c>
      <c r="L256" s="49">
        <f t="shared" si="63"/>
        <v>1115.8661082653487</v>
      </c>
      <c r="M256" s="31">
        <f t="shared" si="74"/>
        <v>-18.2</v>
      </c>
      <c r="N256" s="31">
        <f t="shared" si="74"/>
        <v>-18.2</v>
      </c>
      <c r="O256" s="31">
        <f t="shared" si="74"/>
        <v>-18.2</v>
      </c>
      <c r="P256" s="31">
        <f t="shared" si="74"/>
        <v>-18.2</v>
      </c>
      <c r="Q256" s="31">
        <f t="shared" si="74"/>
        <v>-18.2</v>
      </c>
      <c r="R256" s="52">
        <f t="shared" si="66"/>
        <v>1037.8499999999999</v>
      </c>
      <c r="S256" s="49">
        <f t="shared" si="67"/>
        <v>1035.19</v>
      </c>
      <c r="T256" s="49">
        <f t="shared" si="68"/>
        <v>1045.93</v>
      </c>
      <c r="U256" s="49">
        <f t="shared" si="69"/>
        <v>1060.17</v>
      </c>
      <c r="V256" s="49">
        <f t="shared" si="70"/>
        <v>1078.76</v>
      </c>
      <c r="W256" s="49">
        <f t="shared" si="71"/>
        <v>1097.67</v>
      </c>
      <c r="X256" s="33"/>
      <c r="Y256" s="52">
        <v>1019.65</v>
      </c>
      <c r="Z256" s="33">
        <f t="shared" si="72"/>
        <v>1037.8499999999999</v>
      </c>
      <c r="AA256" s="33">
        <f t="shared" si="73"/>
        <v>1045.93</v>
      </c>
      <c r="AB256" s="33">
        <f t="shared" si="73"/>
        <v>1060.17</v>
      </c>
      <c r="AC256" s="33">
        <v>0</v>
      </c>
      <c r="AD256" s="33">
        <v>-20.3</v>
      </c>
    </row>
    <row r="257" spans="1:30" x14ac:dyDescent="0.25">
      <c r="A257" s="38" t="s">
        <v>487</v>
      </c>
      <c r="B257" s="38" t="s">
        <v>905</v>
      </c>
      <c r="C257" s="34">
        <v>5358.31</v>
      </c>
      <c r="D257" s="35" t="str">
        <f t="shared" si="58"/>
        <v>Yes</v>
      </c>
      <c r="E257" s="35" t="s">
        <v>656</v>
      </c>
      <c r="F257" s="13">
        <v>0</v>
      </c>
      <c r="G257" s="13">
        <v>0</v>
      </c>
      <c r="H257" s="49">
        <f t="shared" si="59"/>
        <v>5358.31</v>
      </c>
      <c r="I257" s="49">
        <f t="shared" si="60"/>
        <v>5412.9624868610599</v>
      </c>
      <c r="J257" s="49">
        <f t="shared" si="61"/>
        <v>5485.367518809534</v>
      </c>
      <c r="K257" s="49">
        <f t="shared" si="62"/>
        <v>5579.9233230462587</v>
      </c>
      <c r="L257" s="49">
        <f t="shared" si="63"/>
        <v>5676.109063669961</v>
      </c>
      <c r="M257" s="31">
        <f t="shared" si="74"/>
        <v>0</v>
      </c>
      <c r="N257" s="31">
        <f t="shared" si="74"/>
        <v>0</v>
      </c>
      <c r="O257" s="31">
        <f t="shared" si="74"/>
        <v>0</v>
      </c>
      <c r="P257" s="31">
        <f t="shared" si="74"/>
        <v>0</v>
      </c>
      <c r="Q257" s="31">
        <f t="shared" si="74"/>
        <v>0</v>
      </c>
      <c r="R257" s="52">
        <f t="shared" si="66"/>
        <v>5705.5</v>
      </c>
      <c r="S257" s="49">
        <f t="shared" si="67"/>
        <v>5358.31</v>
      </c>
      <c r="T257" s="49">
        <f t="shared" si="68"/>
        <v>5412.96</v>
      </c>
      <c r="U257" s="49">
        <f t="shared" si="69"/>
        <v>5485.37</v>
      </c>
      <c r="V257" s="49">
        <f t="shared" si="70"/>
        <v>5579.92</v>
      </c>
      <c r="W257" s="49">
        <f t="shared" si="71"/>
        <v>5676.11</v>
      </c>
      <c r="X257" s="33"/>
      <c r="Y257" s="52">
        <v>5705.5</v>
      </c>
      <c r="Z257" s="33">
        <f t="shared" si="72"/>
        <v>5705.5</v>
      </c>
      <c r="AA257" s="33">
        <f t="shared" si="73"/>
        <v>5705.5</v>
      </c>
      <c r="AB257" s="33">
        <f t="shared" si="73"/>
        <v>5705.5</v>
      </c>
      <c r="AC257" s="33">
        <v>0</v>
      </c>
      <c r="AD257" s="33">
        <v>0</v>
      </c>
    </row>
    <row r="258" spans="1:30" x14ac:dyDescent="0.25">
      <c r="A258" s="38" t="s">
        <v>489</v>
      </c>
      <c r="B258" s="38" t="s">
        <v>906</v>
      </c>
      <c r="C258" s="34">
        <v>14446.43</v>
      </c>
      <c r="D258" s="35" t="str">
        <f t="shared" si="58"/>
        <v>Yes</v>
      </c>
      <c r="E258" s="35" t="s">
        <v>656</v>
      </c>
      <c r="F258" s="13">
        <v>2.8</v>
      </c>
      <c r="G258" s="13">
        <v>0</v>
      </c>
      <c r="H258" s="49">
        <f t="shared" si="59"/>
        <v>14446.43</v>
      </c>
      <c r="I258" s="49">
        <f t="shared" si="60"/>
        <v>14593.777452044436</v>
      </c>
      <c r="J258" s="49">
        <f t="shared" si="61"/>
        <v>14788.987177814575</v>
      </c>
      <c r="K258" s="49">
        <f t="shared" si="62"/>
        <v>15043.917147711716</v>
      </c>
      <c r="L258" s="49">
        <f t="shared" si="63"/>
        <v>15303.241555765462</v>
      </c>
      <c r="M258" s="31">
        <f t="shared" si="74"/>
        <v>-2.8</v>
      </c>
      <c r="N258" s="31">
        <f t="shared" si="74"/>
        <v>-2.8</v>
      </c>
      <c r="O258" s="31">
        <f t="shared" si="74"/>
        <v>-2.8</v>
      </c>
      <c r="P258" s="31">
        <f t="shared" si="74"/>
        <v>-2.8</v>
      </c>
      <c r="Q258" s="31">
        <f t="shared" si="74"/>
        <v>-2.8</v>
      </c>
      <c r="R258" s="57">
        <v>15250.17</v>
      </c>
      <c r="S258" s="49">
        <f t="shared" si="67"/>
        <v>14443.63</v>
      </c>
      <c r="T258" s="49">
        <f t="shared" si="68"/>
        <v>14590.98</v>
      </c>
      <c r="U258" s="49">
        <f t="shared" si="69"/>
        <v>14786.19</v>
      </c>
      <c r="V258" s="49">
        <f t="shared" si="70"/>
        <v>15041.12</v>
      </c>
      <c r="W258" s="49">
        <f t="shared" si="71"/>
        <v>15300.44</v>
      </c>
      <c r="X258" s="33"/>
      <c r="Y258" s="52">
        <v>15383.25</v>
      </c>
      <c r="Z258" s="33">
        <f t="shared" si="72"/>
        <v>15250.17</v>
      </c>
      <c r="AA258" s="33">
        <f t="shared" si="73"/>
        <v>15250.17</v>
      </c>
      <c r="AB258" s="33">
        <f t="shared" si="73"/>
        <v>15250.17</v>
      </c>
      <c r="AC258" s="33">
        <v>0</v>
      </c>
      <c r="AD258" s="33">
        <v>-1.4</v>
      </c>
    </row>
    <row r="259" spans="1:30" x14ac:dyDescent="0.25">
      <c r="A259" s="38" t="s">
        <v>491</v>
      </c>
      <c r="B259" s="38" t="s">
        <v>907</v>
      </c>
      <c r="C259" s="34">
        <v>6502.83</v>
      </c>
      <c r="D259" s="35" t="str">
        <f t="shared" si="58"/>
        <v>Yes</v>
      </c>
      <c r="E259" s="35" t="s">
        <v>656</v>
      </c>
      <c r="F259" s="13">
        <v>5</v>
      </c>
      <c r="G259" s="13">
        <v>0</v>
      </c>
      <c r="H259" s="49">
        <f t="shared" si="59"/>
        <v>6502.83</v>
      </c>
      <c r="I259" s="49">
        <f t="shared" si="60"/>
        <v>6569.1561048977574</v>
      </c>
      <c r="J259" s="49">
        <f t="shared" si="61"/>
        <v>6657.026648764293</v>
      </c>
      <c r="K259" s="49">
        <f t="shared" si="62"/>
        <v>6771.7793078050536</v>
      </c>
      <c r="L259" s="49">
        <f t="shared" si="63"/>
        <v>6888.5100530773561</v>
      </c>
      <c r="M259" s="31">
        <f t="shared" si="74"/>
        <v>-5</v>
      </c>
      <c r="N259" s="31">
        <f t="shared" si="74"/>
        <v>-5</v>
      </c>
      <c r="O259" s="31">
        <f t="shared" si="74"/>
        <v>-5</v>
      </c>
      <c r="P259" s="31">
        <f t="shared" si="74"/>
        <v>-5</v>
      </c>
      <c r="Q259" s="31">
        <f t="shared" si="74"/>
        <v>-5</v>
      </c>
      <c r="R259" s="52">
        <f t="shared" si="66"/>
        <v>6780.33</v>
      </c>
      <c r="S259" s="49">
        <f t="shared" si="67"/>
        <v>6497.83</v>
      </c>
      <c r="T259" s="49">
        <f t="shared" si="68"/>
        <v>6564.16</v>
      </c>
      <c r="U259" s="49">
        <f t="shared" si="69"/>
        <v>6652.03</v>
      </c>
      <c r="V259" s="49">
        <f t="shared" si="70"/>
        <v>6766.78</v>
      </c>
      <c r="W259" s="49">
        <f t="shared" si="71"/>
        <v>6883.51</v>
      </c>
      <c r="X259" s="33"/>
      <c r="Y259" s="52">
        <v>6775.33</v>
      </c>
      <c r="Z259" s="33">
        <f t="shared" si="72"/>
        <v>6780.33</v>
      </c>
      <c r="AA259" s="33">
        <f t="shared" si="73"/>
        <v>6780.33</v>
      </c>
      <c r="AB259" s="33">
        <f t="shared" si="73"/>
        <v>6780.33</v>
      </c>
      <c r="AC259" s="33">
        <v>0</v>
      </c>
      <c r="AD259" s="33">
        <v>-9.5299999999999994</v>
      </c>
    </row>
    <row r="260" spans="1:30" x14ac:dyDescent="0.25">
      <c r="A260" s="38" t="s">
        <v>493</v>
      </c>
      <c r="B260" s="38" t="s">
        <v>908</v>
      </c>
      <c r="C260" s="34">
        <v>9643.5400000000009</v>
      </c>
      <c r="D260" s="35" t="str">
        <f t="shared" si="58"/>
        <v>Yes</v>
      </c>
      <c r="E260" s="35" t="s">
        <v>658</v>
      </c>
      <c r="F260" s="13">
        <v>251.28000000000003</v>
      </c>
      <c r="G260" s="13">
        <v>0</v>
      </c>
      <c r="H260" s="49">
        <f t="shared" si="59"/>
        <v>9643.5400000000009</v>
      </c>
      <c r="I260" s="49">
        <f t="shared" si="60"/>
        <v>9741.9000133519912</v>
      </c>
      <c r="J260" s="49">
        <f t="shared" si="61"/>
        <v>9872.2099099045208</v>
      </c>
      <c r="K260" s="49">
        <f t="shared" si="62"/>
        <v>10042.385334691258</v>
      </c>
      <c r="L260" s="49">
        <f t="shared" si="63"/>
        <v>10215.494213635235</v>
      </c>
      <c r="M260" s="31">
        <f t="shared" si="74"/>
        <v>-251.28000000000003</v>
      </c>
      <c r="N260" s="31">
        <f t="shared" si="74"/>
        <v>-251.28000000000003</v>
      </c>
      <c r="O260" s="31">
        <f t="shared" si="74"/>
        <v>-251.28000000000003</v>
      </c>
      <c r="P260" s="31">
        <f t="shared" si="74"/>
        <v>-251.28000000000003</v>
      </c>
      <c r="Q260" s="31">
        <f t="shared" si="74"/>
        <v>-251.28000000000003</v>
      </c>
      <c r="R260" s="52">
        <f t="shared" si="66"/>
        <v>10070.550000000001</v>
      </c>
      <c r="S260" s="49">
        <f t="shared" si="67"/>
        <v>9392.26</v>
      </c>
      <c r="T260" s="49">
        <f t="shared" si="68"/>
        <v>9490.6200000000008</v>
      </c>
      <c r="U260" s="49">
        <f t="shared" si="69"/>
        <v>9620.93</v>
      </c>
      <c r="V260" s="49">
        <f t="shared" si="70"/>
        <v>9791.11</v>
      </c>
      <c r="W260" s="49">
        <f t="shared" si="71"/>
        <v>9964.2099999999991</v>
      </c>
      <c r="X260" s="33"/>
      <c r="Y260" s="52">
        <v>9819.27</v>
      </c>
      <c r="Z260" s="33">
        <f t="shared" si="72"/>
        <v>10070.550000000001</v>
      </c>
      <c r="AA260" s="33">
        <f t="shared" si="73"/>
        <v>10070.550000000001</v>
      </c>
      <c r="AB260" s="33">
        <f t="shared" si="73"/>
        <v>10070.550000000001</v>
      </c>
      <c r="AC260" s="33">
        <v>0</v>
      </c>
      <c r="AD260" s="33">
        <v>-247.14000000000001</v>
      </c>
    </row>
    <row r="261" spans="1:30" x14ac:dyDescent="0.25">
      <c r="A261" s="38" t="s">
        <v>495</v>
      </c>
      <c r="B261" s="38" t="s">
        <v>909</v>
      </c>
      <c r="C261" s="34">
        <v>872.74</v>
      </c>
      <c r="D261" s="35" t="str">
        <f t="shared" si="58"/>
        <v>Yes</v>
      </c>
      <c r="E261" s="35" t="s">
        <v>656</v>
      </c>
      <c r="F261" s="13">
        <v>0</v>
      </c>
      <c r="G261" s="13">
        <v>0</v>
      </c>
      <c r="H261" s="49">
        <f t="shared" si="59"/>
        <v>872.74</v>
      </c>
      <c r="I261" s="49">
        <f t="shared" si="60"/>
        <v>881.64157743451221</v>
      </c>
      <c r="J261" s="49">
        <f t="shared" si="61"/>
        <v>893.4346180728312</v>
      </c>
      <c r="K261" s="49">
        <f t="shared" si="62"/>
        <v>908.83548748679925</v>
      </c>
      <c r="L261" s="49">
        <f t="shared" si="63"/>
        <v>924.50183438944771</v>
      </c>
      <c r="M261" s="31">
        <f t="shared" si="74"/>
        <v>0</v>
      </c>
      <c r="N261" s="31">
        <f t="shared" si="74"/>
        <v>0</v>
      </c>
      <c r="O261" s="31">
        <f t="shared" si="74"/>
        <v>0</v>
      </c>
      <c r="P261" s="31">
        <f t="shared" si="74"/>
        <v>0</v>
      </c>
      <c r="Q261" s="31">
        <f t="shared" si="74"/>
        <v>0</v>
      </c>
      <c r="R261" s="52">
        <f t="shared" si="66"/>
        <v>887.07</v>
      </c>
      <c r="S261" s="49">
        <f t="shared" si="67"/>
        <v>872.74</v>
      </c>
      <c r="T261" s="49">
        <f t="shared" si="68"/>
        <v>881.64</v>
      </c>
      <c r="U261" s="49">
        <f t="shared" si="69"/>
        <v>893.43</v>
      </c>
      <c r="V261" s="49">
        <f t="shared" si="70"/>
        <v>908.84</v>
      </c>
      <c r="W261" s="49">
        <f t="shared" si="71"/>
        <v>924.5</v>
      </c>
      <c r="X261" s="33"/>
      <c r="Y261" s="52">
        <v>887.07</v>
      </c>
      <c r="Z261" s="33">
        <f t="shared" si="72"/>
        <v>887.07</v>
      </c>
      <c r="AA261" s="33">
        <f t="shared" si="73"/>
        <v>887.07</v>
      </c>
      <c r="AB261" s="33">
        <f t="shared" si="73"/>
        <v>893.43</v>
      </c>
      <c r="AC261" s="33">
        <v>0</v>
      </c>
      <c r="AD261" s="33">
        <v>0</v>
      </c>
    </row>
    <row r="262" spans="1:30" x14ac:dyDescent="0.25">
      <c r="A262" s="38" t="s">
        <v>497</v>
      </c>
      <c r="B262" s="38" t="s">
        <v>910</v>
      </c>
      <c r="C262" s="34">
        <v>597.52</v>
      </c>
      <c r="D262" s="35" t="str">
        <f t="shared" si="58"/>
        <v>Yes</v>
      </c>
      <c r="E262" s="35" t="s">
        <v>656</v>
      </c>
      <c r="F262" s="13">
        <v>0</v>
      </c>
      <c r="G262" s="13">
        <v>218.38000000000002</v>
      </c>
      <c r="H262" s="49">
        <f t="shared" si="59"/>
        <v>597.52</v>
      </c>
      <c r="I262" s="49">
        <f t="shared" si="60"/>
        <v>603.61445029295066</v>
      </c>
      <c r="J262" s="49">
        <f t="shared" si="61"/>
        <v>611.68853609422979</v>
      </c>
      <c r="K262" s="49">
        <f t="shared" si="62"/>
        <v>622.23271590979243</v>
      </c>
      <c r="L262" s="49">
        <f t="shared" si="63"/>
        <v>632.95865444964443</v>
      </c>
      <c r="M262" s="31">
        <f t="shared" si="74"/>
        <v>218.38000000000002</v>
      </c>
      <c r="N262" s="31">
        <f t="shared" si="74"/>
        <v>218.38000000000002</v>
      </c>
      <c r="O262" s="31">
        <f t="shared" si="74"/>
        <v>218.38000000000002</v>
      </c>
      <c r="P262" s="31">
        <f t="shared" si="74"/>
        <v>218.38000000000002</v>
      </c>
      <c r="Q262" s="31">
        <f t="shared" si="74"/>
        <v>218.38000000000002</v>
      </c>
      <c r="R262" s="52">
        <f t="shared" si="66"/>
        <v>624.08000000000004</v>
      </c>
      <c r="S262" s="49">
        <f t="shared" si="67"/>
        <v>815.9</v>
      </c>
      <c r="T262" s="49">
        <f t="shared" si="68"/>
        <v>821.99</v>
      </c>
      <c r="U262" s="49">
        <f t="shared" si="69"/>
        <v>830.07</v>
      </c>
      <c r="V262" s="49">
        <f t="shared" si="70"/>
        <v>840.61</v>
      </c>
      <c r="W262" s="49">
        <f t="shared" si="71"/>
        <v>851.34</v>
      </c>
      <c r="X262" s="33"/>
      <c r="Y262" s="52">
        <v>842.46</v>
      </c>
      <c r="Z262" s="33">
        <f t="shared" si="72"/>
        <v>815.9</v>
      </c>
      <c r="AA262" s="33">
        <f t="shared" si="73"/>
        <v>821.99</v>
      </c>
      <c r="AB262" s="33">
        <f t="shared" si="73"/>
        <v>830.07</v>
      </c>
      <c r="AC262" s="33">
        <v>0</v>
      </c>
      <c r="AD262" s="33">
        <v>217.41</v>
      </c>
    </row>
    <row r="263" spans="1:30" x14ac:dyDescent="0.25">
      <c r="A263" s="38" t="s">
        <v>499</v>
      </c>
      <c r="B263" s="38" t="s">
        <v>911</v>
      </c>
      <c r="C263" s="34">
        <v>2125.61</v>
      </c>
      <c r="D263" s="35" t="str">
        <f t="shared" si="58"/>
        <v>Yes</v>
      </c>
      <c r="E263" s="35" t="s">
        <v>656</v>
      </c>
      <c r="F263" s="13">
        <v>0</v>
      </c>
      <c r="G263" s="13">
        <v>0</v>
      </c>
      <c r="H263" s="49">
        <f t="shared" si="59"/>
        <v>2125.61</v>
      </c>
      <c r="I263" s="49">
        <f t="shared" si="60"/>
        <v>2147.2903194657902</v>
      </c>
      <c r="J263" s="49">
        <f t="shared" si="61"/>
        <v>2176.0129689504215</v>
      </c>
      <c r="K263" s="49">
        <f t="shared" si="62"/>
        <v>2213.5226992653202</v>
      </c>
      <c r="L263" s="49">
        <f t="shared" si="63"/>
        <v>2251.6790157395717</v>
      </c>
      <c r="M263" s="31">
        <f t="shared" si="74"/>
        <v>0</v>
      </c>
      <c r="N263" s="31">
        <f t="shared" si="74"/>
        <v>0</v>
      </c>
      <c r="O263" s="31">
        <f t="shared" si="74"/>
        <v>0</v>
      </c>
      <c r="P263" s="31">
        <f t="shared" si="74"/>
        <v>0</v>
      </c>
      <c r="Q263" s="31">
        <f t="shared" si="74"/>
        <v>0</v>
      </c>
      <c r="R263" s="52">
        <f t="shared" si="66"/>
        <v>2181.62</v>
      </c>
      <c r="S263" s="49">
        <f t="shared" si="67"/>
        <v>2125.61</v>
      </c>
      <c r="T263" s="49">
        <f t="shared" si="68"/>
        <v>2147.29</v>
      </c>
      <c r="U263" s="49">
        <f t="shared" si="69"/>
        <v>2176.0100000000002</v>
      </c>
      <c r="V263" s="49">
        <f t="shared" si="70"/>
        <v>2213.52</v>
      </c>
      <c r="W263" s="49">
        <f t="shared" si="71"/>
        <v>2251.6799999999998</v>
      </c>
      <c r="X263" s="33"/>
      <c r="Y263" s="52">
        <v>2181.62</v>
      </c>
      <c r="Z263" s="33">
        <f t="shared" si="72"/>
        <v>2181.62</v>
      </c>
      <c r="AA263" s="33">
        <f t="shared" si="73"/>
        <v>2181.62</v>
      </c>
      <c r="AB263" s="33">
        <f t="shared" si="73"/>
        <v>2181.62</v>
      </c>
      <c r="AC263" s="33">
        <v>0</v>
      </c>
      <c r="AD263" s="33">
        <v>0</v>
      </c>
    </row>
    <row r="264" spans="1:30" x14ac:dyDescent="0.25">
      <c r="A264" s="38" t="s">
        <v>501</v>
      </c>
      <c r="B264" s="38" t="s">
        <v>912</v>
      </c>
      <c r="C264" s="34">
        <v>1248.71</v>
      </c>
      <c r="D264" s="35" t="str">
        <f t="shared" si="58"/>
        <v>Yes</v>
      </c>
      <c r="E264" s="35" t="s">
        <v>658</v>
      </c>
      <c r="F264" s="13">
        <v>0</v>
      </c>
      <c r="G264" s="13">
        <v>0</v>
      </c>
      <c r="H264" s="49">
        <f t="shared" si="59"/>
        <v>1248.71</v>
      </c>
      <c r="I264" s="49">
        <f t="shared" si="60"/>
        <v>1261.4463117976143</v>
      </c>
      <c r="J264" s="49">
        <f t="shared" si="61"/>
        <v>1278.3197079699855</v>
      </c>
      <c r="K264" s="49">
        <f t="shared" si="62"/>
        <v>1300.3551591306016</v>
      </c>
      <c r="L264" s="49">
        <f t="shared" si="63"/>
        <v>1322.7704535376486</v>
      </c>
      <c r="M264" s="31">
        <f t="shared" si="74"/>
        <v>0</v>
      </c>
      <c r="N264" s="31">
        <f t="shared" si="74"/>
        <v>0</v>
      </c>
      <c r="O264" s="31">
        <f t="shared" si="74"/>
        <v>0</v>
      </c>
      <c r="P264" s="31">
        <f t="shared" si="74"/>
        <v>0</v>
      </c>
      <c r="Q264" s="31">
        <f t="shared" si="74"/>
        <v>0</v>
      </c>
      <c r="R264" s="52">
        <f t="shared" si="66"/>
        <v>1306.9000000000001</v>
      </c>
      <c r="S264" s="49">
        <f t="shared" si="67"/>
        <v>1248.71</v>
      </c>
      <c r="T264" s="49">
        <f t="shared" si="68"/>
        <v>1261.45</v>
      </c>
      <c r="U264" s="49">
        <f t="shared" si="69"/>
        <v>1278.32</v>
      </c>
      <c r="V264" s="49">
        <f t="shared" si="70"/>
        <v>1300.3599999999999</v>
      </c>
      <c r="W264" s="49">
        <f t="shared" si="71"/>
        <v>1322.77</v>
      </c>
      <c r="X264" s="33"/>
      <c r="Y264" s="52">
        <v>1306.9000000000001</v>
      </c>
      <c r="Z264" s="33">
        <f t="shared" si="72"/>
        <v>1306.9000000000001</v>
      </c>
      <c r="AA264" s="33">
        <f t="shared" si="73"/>
        <v>1306.9000000000001</v>
      </c>
      <c r="AB264" s="33">
        <f t="shared" si="73"/>
        <v>1306.9000000000001</v>
      </c>
      <c r="AC264" s="33">
        <v>0</v>
      </c>
      <c r="AD264" s="33">
        <v>0</v>
      </c>
    </row>
    <row r="265" spans="1:30" x14ac:dyDescent="0.25">
      <c r="A265" s="38" t="s">
        <v>913</v>
      </c>
      <c r="B265" s="38" t="s">
        <v>914</v>
      </c>
      <c r="C265" s="34">
        <v>139.6</v>
      </c>
      <c r="D265" s="35" t="str">
        <f t="shared" ref="D265:D309" si="75">IF(C265&gt;100,"Yes","No")</f>
        <v>Yes</v>
      </c>
      <c r="E265" s="35" t="s">
        <v>656</v>
      </c>
      <c r="F265" s="13">
        <v>0</v>
      </c>
      <c r="G265" s="13">
        <v>0</v>
      </c>
      <c r="H265" s="49">
        <f t="shared" ref="H265:H310" si="76">(IF(D265="Yes",(C265*(1+SY202021Growth)),C265))</f>
        <v>139.6</v>
      </c>
      <c r="I265" s="49">
        <f t="shared" ref="I265:I310" si="77">(IF(D265="Yes",((C265*(1+SY202021Growth))*(1+SY202122Growth)),C265))</f>
        <v>141.02386072582661</v>
      </c>
      <c r="J265" s="49">
        <f t="shared" ref="J265:J310" si="78">(IF(D265="Yes",(((C265*(1+SY202021Growth))*(1+SY202122Growth))*(1+SY202223growth)),C265))</f>
        <v>142.91022834173666</v>
      </c>
      <c r="K265" s="49">
        <f t="shared" ref="K265:K310" si="79">(IF(D265="Yes",((((C265*(1+SY202021Growth))*(1+SY202122Growth))*(1+SY202223growth))*(1+SY202324growth)),C265))</f>
        <v>145.37368981959941</v>
      </c>
      <c r="L265" s="49">
        <f t="shared" ref="L265:L310" si="80">(IF($D265="Yes",((((($C265*(1+SY202021Growth))*(1+SY202122Growth))*(1+SY202223growth))*(1+SY202324growth))*(1+SY202425Growth)),$C265))</f>
        <v>147.87961601481186</v>
      </c>
      <c r="M265" s="31">
        <f t="shared" si="74"/>
        <v>0</v>
      </c>
      <c r="N265" s="31">
        <f t="shared" si="74"/>
        <v>0</v>
      </c>
      <c r="O265" s="31">
        <f t="shared" si="74"/>
        <v>0</v>
      </c>
      <c r="P265" s="31">
        <f t="shared" si="74"/>
        <v>0</v>
      </c>
      <c r="Q265" s="31">
        <f t="shared" si="74"/>
        <v>0</v>
      </c>
      <c r="R265" s="57">
        <v>134.47999999999999</v>
      </c>
      <c r="S265" s="49">
        <f t="shared" si="67"/>
        <v>139.6</v>
      </c>
      <c r="T265" s="49">
        <f t="shared" si="68"/>
        <v>141.02000000000001</v>
      </c>
      <c r="U265" s="49">
        <f t="shared" si="69"/>
        <v>142.91</v>
      </c>
      <c r="V265" s="49">
        <f t="shared" si="70"/>
        <v>145.37</v>
      </c>
      <c r="W265" s="49">
        <f t="shared" si="71"/>
        <v>147.88</v>
      </c>
      <c r="X265" s="33"/>
      <c r="Y265" s="52">
        <v>0</v>
      </c>
      <c r="Z265" s="33">
        <f t="shared" si="72"/>
        <v>139.6</v>
      </c>
      <c r="AA265" s="33">
        <f t="shared" si="73"/>
        <v>141.02000000000001</v>
      </c>
      <c r="AB265" s="33">
        <f t="shared" si="73"/>
        <v>142.91</v>
      </c>
      <c r="AC265" s="33">
        <v>0</v>
      </c>
      <c r="AD265" s="33">
        <v>0</v>
      </c>
    </row>
    <row r="266" spans="1:30" x14ac:dyDescent="0.25">
      <c r="A266" s="38" t="s">
        <v>503</v>
      </c>
      <c r="B266" s="38" t="s">
        <v>915</v>
      </c>
      <c r="C266" s="34">
        <v>477.28</v>
      </c>
      <c r="D266" s="35" t="str">
        <f t="shared" si="75"/>
        <v>Yes</v>
      </c>
      <c r="E266" s="35" t="s">
        <v>658</v>
      </c>
      <c r="F266" s="13">
        <v>0</v>
      </c>
      <c r="G266" s="13">
        <v>0</v>
      </c>
      <c r="H266" s="49">
        <f t="shared" si="76"/>
        <v>477.28</v>
      </c>
      <c r="I266" s="49">
        <f t="shared" si="77"/>
        <v>482.14805334686616</v>
      </c>
      <c r="J266" s="49">
        <f t="shared" si="78"/>
        <v>488.59737666865374</v>
      </c>
      <c r="K266" s="49">
        <f t="shared" si="79"/>
        <v>497.01973264397128</v>
      </c>
      <c r="L266" s="49">
        <f t="shared" si="80"/>
        <v>505.58727171596985</v>
      </c>
      <c r="M266" s="31">
        <f t="shared" ref="M266:Q310" si="81">-$F266+$G266</f>
        <v>0</v>
      </c>
      <c r="N266" s="31">
        <f t="shared" si="81"/>
        <v>0</v>
      </c>
      <c r="O266" s="31">
        <f t="shared" si="81"/>
        <v>0</v>
      </c>
      <c r="P266" s="31">
        <f t="shared" si="81"/>
        <v>0</v>
      </c>
      <c r="Q266" s="31">
        <f t="shared" si="81"/>
        <v>0</v>
      </c>
      <c r="R266" s="52">
        <f t="shared" ref="R266:R309" si="82">Y266-M266</f>
        <v>505.21</v>
      </c>
      <c r="S266" s="49">
        <f t="shared" ref="S266:S310" si="83">ROUND(SUM(H266,M266),2)</f>
        <v>477.28</v>
      </c>
      <c r="T266" s="49">
        <f t="shared" ref="T266:T310" si="84">ROUND(SUM(I266,N266),2)</f>
        <v>482.15</v>
      </c>
      <c r="U266" s="49">
        <f t="shared" ref="U266:U310" si="85">ROUND(SUM(J266,O266),2)</f>
        <v>488.6</v>
      </c>
      <c r="V266" s="49">
        <f t="shared" ref="V266:V310" si="86">ROUND(SUM(K266,P266),2)</f>
        <v>497.02</v>
      </c>
      <c r="W266" s="49">
        <f t="shared" ref="W266:W310" si="87">ROUND(SUM(L266,Q266),2)</f>
        <v>505.59</v>
      </c>
      <c r="X266" s="33"/>
      <c r="Y266" s="52">
        <v>505.21</v>
      </c>
      <c r="Z266" s="33">
        <f t="shared" ref="Z266:Z310" si="88">MAX(S266,$R266)</f>
        <v>505.21</v>
      </c>
      <c r="AA266" s="33">
        <f t="shared" ref="AA266:AB310" si="89">MAX(T266,$R266)</f>
        <v>505.21</v>
      </c>
      <c r="AB266" s="33">
        <f t="shared" si="89"/>
        <v>505.21</v>
      </c>
      <c r="AC266" s="33">
        <v>0</v>
      </c>
      <c r="AD266" s="33">
        <v>0</v>
      </c>
    </row>
    <row r="267" spans="1:30" x14ac:dyDescent="0.25">
      <c r="A267" s="38" t="s">
        <v>505</v>
      </c>
      <c r="B267" s="38" t="s">
        <v>916</v>
      </c>
      <c r="C267" s="34">
        <v>28.4</v>
      </c>
      <c r="D267" s="35" t="str">
        <f t="shared" si="75"/>
        <v>No</v>
      </c>
      <c r="E267" s="35" t="s">
        <v>656</v>
      </c>
      <c r="F267" s="13">
        <v>0</v>
      </c>
      <c r="G267" s="13">
        <v>20.5</v>
      </c>
      <c r="H267" s="49">
        <f t="shared" si="76"/>
        <v>28.4</v>
      </c>
      <c r="I267" s="49">
        <f t="shared" si="77"/>
        <v>28.4</v>
      </c>
      <c r="J267" s="49">
        <f t="shared" si="78"/>
        <v>28.4</v>
      </c>
      <c r="K267" s="49">
        <f t="shared" si="79"/>
        <v>28.4</v>
      </c>
      <c r="L267" s="49">
        <f t="shared" si="80"/>
        <v>28.4</v>
      </c>
      <c r="M267" s="31">
        <f t="shared" si="81"/>
        <v>20.5</v>
      </c>
      <c r="N267" s="31">
        <f t="shared" si="81"/>
        <v>20.5</v>
      </c>
      <c r="O267" s="31">
        <f t="shared" si="81"/>
        <v>20.5</v>
      </c>
      <c r="P267" s="31">
        <f t="shared" si="81"/>
        <v>20.5</v>
      </c>
      <c r="Q267" s="31">
        <f t="shared" si="81"/>
        <v>20.5</v>
      </c>
      <c r="R267" s="52">
        <f t="shared" si="82"/>
        <v>7.5500000000000007</v>
      </c>
      <c r="S267" s="49">
        <f t="shared" si="83"/>
        <v>48.9</v>
      </c>
      <c r="T267" s="49">
        <f t="shared" si="84"/>
        <v>48.9</v>
      </c>
      <c r="U267" s="49">
        <f t="shared" si="85"/>
        <v>48.9</v>
      </c>
      <c r="V267" s="49">
        <f t="shared" si="86"/>
        <v>48.9</v>
      </c>
      <c r="W267" s="49">
        <f t="shared" si="87"/>
        <v>48.9</v>
      </c>
      <c r="X267" s="33"/>
      <c r="Y267" s="52">
        <v>28.05</v>
      </c>
      <c r="Z267" s="33">
        <f t="shared" si="88"/>
        <v>48.9</v>
      </c>
      <c r="AA267" s="33">
        <f t="shared" si="89"/>
        <v>48.9</v>
      </c>
      <c r="AB267" s="33">
        <f t="shared" si="89"/>
        <v>48.9</v>
      </c>
      <c r="AC267" s="33">
        <v>0</v>
      </c>
      <c r="AD267" s="33">
        <v>14.3</v>
      </c>
    </row>
    <row r="268" spans="1:30" x14ac:dyDescent="0.25">
      <c r="A268" s="38" t="s">
        <v>507</v>
      </c>
      <c r="B268" s="38" t="s">
        <v>917</v>
      </c>
      <c r="C268" s="34">
        <v>5498.4</v>
      </c>
      <c r="D268" s="35" t="str">
        <f t="shared" si="75"/>
        <v>Yes</v>
      </c>
      <c r="E268" s="35" t="s">
        <v>656</v>
      </c>
      <c r="F268" s="13">
        <v>12</v>
      </c>
      <c r="G268" s="13">
        <v>0</v>
      </c>
      <c r="H268" s="49">
        <f t="shared" si="76"/>
        <v>5498.4</v>
      </c>
      <c r="I268" s="49">
        <f t="shared" si="77"/>
        <v>5554.481345378832</v>
      </c>
      <c r="J268" s="49">
        <f t="shared" si="78"/>
        <v>5628.7793661475989</v>
      </c>
      <c r="K268" s="49">
        <f t="shared" si="79"/>
        <v>5725.8072786825596</v>
      </c>
      <c r="L268" s="49">
        <f t="shared" si="80"/>
        <v>5824.5077413742229</v>
      </c>
      <c r="M268" s="31">
        <f t="shared" si="81"/>
        <v>-12</v>
      </c>
      <c r="N268" s="31">
        <f t="shared" si="81"/>
        <v>-12</v>
      </c>
      <c r="O268" s="31">
        <f t="shared" si="81"/>
        <v>-12</v>
      </c>
      <c r="P268" s="31">
        <f t="shared" si="81"/>
        <v>-12</v>
      </c>
      <c r="Q268" s="31">
        <f t="shared" si="81"/>
        <v>-12</v>
      </c>
      <c r="R268" s="52">
        <f t="shared" si="82"/>
        <v>5680.71</v>
      </c>
      <c r="S268" s="49">
        <f t="shared" si="83"/>
        <v>5486.4</v>
      </c>
      <c r="T268" s="49">
        <f t="shared" si="84"/>
        <v>5542.48</v>
      </c>
      <c r="U268" s="49">
        <f t="shared" si="85"/>
        <v>5616.78</v>
      </c>
      <c r="V268" s="49">
        <f t="shared" si="86"/>
        <v>5713.81</v>
      </c>
      <c r="W268" s="49">
        <f t="shared" si="87"/>
        <v>5812.51</v>
      </c>
      <c r="X268" s="33"/>
      <c r="Y268" s="52">
        <v>5668.71</v>
      </c>
      <c r="Z268" s="33">
        <f t="shared" si="88"/>
        <v>5680.71</v>
      </c>
      <c r="AA268" s="33">
        <f t="shared" si="89"/>
        <v>5680.71</v>
      </c>
      <c r="AB268" s="33">
        <f t="shared" si="89"/>
        <v>5680.71</v>
      </c>
      <c r="AC268" s="33">
        <v>0</v>
      </c>
      <c r="AD268" s="33">
        <v>-6</v>
      </c>
    </row>
    <row r="269" spans="1:30" x14ac:dyDescent="0.25">
      <c r="A269" s="38" t="s">
        <v>509</v>
      </c>
      <c r="B269" s="38" t="s">
        <v>918</v>
      </c>
      <c r="C269" s="34">
        <v>1581.26</v>
      </c>
      <c r="D269" s="35" t="str">
        <f t="shared" si="75"/>
        <v>Yes</v>
      </c>
      <c r="E269" s="35" t="s">
        <v>656</v>
      </c>
      <c r="F269" s="13">
        <v>0</v>
      </c>
      <c r="G269" s="13">
        <v>0</v>
      </c>
      <c r="H269" s="49">
        <f t="shared" si="76"/>
        <v>1581.26</v>
      </c>
      <c r="I269" s="49">
        <f t="shared" si="77"/>
        <v>1597.3881805968522</v>
      </c>
      <c r="J269" s="49">
        <f t="shared" si="78"/>
        <v>1618.755212519015</v>
      </c>
      <c r="K269" s="49">
        <f t="shared" si="79"/>
        <v>1646.6590312617461</v>
      </c>
      <c r="L269" s="49">
        <f t="shared" si="80"/>
        <v>1675.0438511431332</v>
      </c>
      <c r="M269" s="31">
        <f t="shared" si="81"/>
        <v>0</v>
      </c>
      <c r="N269" s="31">
        <f t="shared" si="81"/>
        <v>0</v>
      </c>
      <c r="O269" s="31">
        <f t="shared" si="81"/>
        <v>0</v>
      </c>
      <c r="P269" s="31">
        <f t="shared" si="81"/>
        <v>0</v>
      </c>
      <c r="Q269" s="31">
        <f t="shared" si="81"/>
        <v>0</v>
      </c>
      <c r="R269" s="52">
        <f t="shared" si="82"/>
        <v>1590.29</v>
      </c>
      <c r="S269" s="49">
        <f t="shared" si="83"/>
        <v>1581.26</v>
      </c>
      <c r="T269" s="49">
        <f t="shared" si="84"/>
        <v>1597.39</v>
      </c>
      <c r="U269" s="49">
        <f t="shared" si="85"/>
        <v>1618.76</v>
      </c>
      <c r="V269" s="49">
        <f t="shared" si="86"/>
        <v>1646.66</v>
      </c>
      <c r="W269" s="49">
        <f t="shared" si="87"/>
        <v>1675.04</v>
      </c>
      <c r="X269" s="33"/>
      <c r="Y269" s="52">
        <v>1590.29</v>
      </c>
      <c r="Z269" s="33">
        <f t="shared" si="88"/>
        <v>1590.29</v>
      </c>
      <c r="AA269" s="33">
        <f t="shared" si="89"/>
        <v>1597.39</v>
      </c>
      <c r="AB269" s="33">
        <f t="shared" si="89"/>
        <v>1618.76</v>
      </c>
      <c r="AC269" s="33">
        <v>0</v>
      </c>
      <c r="AD269" s="33">
        <v>0</v>
      </c>
    </row>
    <row r="270" spans="1:30" x14ac:dyDescent="0.25">
      <c r="A270" s="38" t="s">
        <v>511</v>
      </c>
      <c r="B270" s="38" t="s">
        <v>919</v>
      </c>
      <c r="C270" s="34">
        <v>212.81</v>
      </c>
      <c r="D270" s="35" t="str">
        <f t="shared" si="75"/>
        <v>Yes</v>
      </c>
      <c r="E270" s="35" t="s">
        <v>656</v>
      </c>
      <c r="F270" s="13">
        <v>0</v>
      </c>
      <c r="G270" s="13">
        <v>0</v>
      </c>
      <c r="H270" s="49">
        <f t="shared" si="76"/>
        <v>212.81</v>
      </c>
      <c r="I270" s="49">
        <f t="shared" si="77"/>
        <v>214.98057164085358</v>
      </c>
      <c r="J270" s="49">
        <f t="shared" si="78"/>
        <v>217.856201242156</v>
      </c>
      <c r="K270" s="49">
        <f t="shared" si="79"/>
        <v>221.61156827012141</v>
      </c>
      <c r="L270" s="49">
        <f t="shared" si="80"/>
        <v>225.43166965696355</v>
      </c>
      <c r="M270" s="31">
        <f t="shared" si="81"/>
        <v>0</v>
      </c>
      <c r="N270" s="31">
        <f t="shared" si="81"/>
        <v>0</v>
      </c>
      <c r="O270" s="31">
        <f t="shared" si="81"/>
        <v>0</v>
      </c>
      <c r="P270" s="31">
        <f t="shared" si="81"/>
        <v>0</v>
      </c>
      <c r="Q270" s="31">
        <f t="shared" si="81"/>
        <v>0</v>
      </c>
      <c r="R270" s="52">
        <f t="shared" si="82"/>
        <v>220</v>
      </c>
      <c r="S270" s="49">
        <f t="shared" si="83"/>
        <v>212.81</v>
      </c>
      <c r="T270" s="49">
        <f t="shared" si="84"/>
        <v>214.98</v>
      </c>
      <c r="U270" s="49">
        <f t="shared" si="85"/>
        <v>217.86</v>
      </c>
      <c r="V270" s="49">
        <f t="shared" si="86"/>
        <v>221.61</v>
      </c>
      <c r="W270" s="49">
        <f t="shared" si="87"/>
        <v>225.43</v>
      </c>
      <c r="X270" s="33"/>
      <c r="Y270" s="52">
        <v>220</v>
      </c>
      <c r="Z270" s="33">
        <f t="shared" si="88"/>
        <v>220</v>
      </c>
      <c r="AA270" s="33">
        <f t="shared" si="89"/>
        <v>220</v>
      </c>
      <c r="AB270" s="33">
        <f t="shared" si="89"/>
        <v>220</v>
      </c>
      <c r="AC270" s="33">
        <v>0</v>
      </c>
      <c r="AD270" s="33">
        <v>0</v>
      </c>
    </row>
    <row r="271" spans="1:30" x14ac:dyDescent="0.25">
      <c r="A271" s="38" t="s">
        <v>513</v>
      </c>
      <c r="B271" s="38" t="s">
        <v>920</v>
      </c>
      <c r="C271" s="34">
        <v>692.94</v>
      </c>
      <c r="D271" s="35" t="str">
        <f t="shared" si="75"/>
        <v>Yes</v>
      </c>
      <c r="E271" s="35" t="s">
        <v>656</v>
      </c>
      <c r="F271" s="13">
        <v>0</v>
      </c>
      <c r="G271" s="13">
        <v>0</v>
      </c>
      <c r="H271" s="49">
        <f t="shared" si="76"/>
        <v>692.94</v>
      </c>
      <c r="I271" s="49">
        <f t="shared" si="77"/>
        <v>700.00769377760957</v>
      </c>
      <c r="J271" s="49">
        <f t="shared" si="78"/>
        <v>709.37115778741406</v>
      </c>
      <c r="K271" s="49">
        <f t="shared" si="79"/>
        <v>721.59917352144134</v>
      </c>
      <c r="L271" s="49">
        <f t="shared" si="80"/>
        <v>734.03797364830757</v>
      </c>
      <c r="M271" s="31">
        <f t="shared" si="81"/>
        <v>0</v>
      </c>
      <c r="N271" s="31">
        <f t="shared" si="81"/>
        <v>0</v>
      </c>
      <c r="O271" s="31">
        <f t="shared" si="81"/>
        <v>0</v>
      </c>
      <c r="P271" s="31">
        <f t="shared" si="81"/>
        <v>0</v>
      </c>
      <c r="Q271" s="31">
        <f t="shared" si="81"/>
        <v>0</v>
      </c>
      <c r="R271" s="52">
        <f t="shared" si="82"/>
        <v>753.39</v>
      </c>
      <c r="S271" s="49">
        <f t="shared" si="83"/>
        <v>692.94</v>
      </c>
      <c r="T271" s="49">
        <f t="shared" si="84"/>
        <v>700.01</v>
      </c>
      <c r="U271" s="49">
        <f t="shared" si="85"/>
        <v>709.37</v>
      </c>
      <c r="V271" s="49">
        <f t="shared" si="86"/>
        <v>721.6</v>
      </c>
      <c r="W271" s="49">
        <f t="shared" si="87"/>
        <v>734.04</v>
      </c>
      <c r="X271" s="33"/>
      <c r="Y271" s="52">
        <v>753.39</v>
      </c>
      <c r="Z271" s="33">
        <f t="shared" si="88"/>
        <v>753.39</v>
      </c>
      <c r="AA271" s="33">
        <f t="shared" si="89"/>
        <v>753.39</v>
      </c>
      <c r="AB271" s="33">
        <f t="shared" si="89"/>
        <v>753.39</v>
      </c>
      <c r="AC271" s="33">
        <v>0</v>
      </c>
      <c r="AD271" s="33">
        <v>0</v>
      </c>
    </row>
    <row r="272" spans="1:30" x14ac:dyDescent="0.25">
      <c r="A272" s="38" t="s">
        <v>515</v>
      </c>
      <c r="B272" s="38" t="s">
        <v>921</v>
      </c>
      <c r="C272" s="34">
        <v>240.83</v>
      </c>
      <c r="D272" s="35" t="str">
        <f t="shared" si="75"/>
        <v>Yes</v>
      </c>
      <c r="E272" s="35" t="s">
        <v>656</v>
      </c>
      <c r="F272" s="13">
        <v>8.5</v>
      </c>
      <c r="G272" s="13">
        <v>0</v>
      </c>
      <c r="H272" s="49">
        <f t="shared" si="76"/>
        <v>240.83</v>
      </c>
      <c r="I272" s="49">
        <f t="shared" si="77"/>
        <v>243.28636374355889</v>
      </c>
      <c r="J272" s="49">
        <f t="shared" si="78"/>
        <v>246.54061813424383</v>
      </c>
      <c r="K272" s="49">
        <f t="shared" si="79"/>
        <v>250.7904421150009</v>
      </c>
      <c r="L272" s="49">
        <f t="shared" si="80"/>
        <v>255.11352381695659</v>
      </c>
      <c r="M272" s="31">
        <f t="shared" si="81"/>
        <v>-8.5</v>
      </c>
      <c r="N272" s="31">
        <f t="shared" si="81"/>
        <v>-8.5</v>
      </c>
      <c r="O272" s="31">
        <f t="shared" si="81"/>
        <v>-8.5</v>
      </c>
      <c r="P272" s="31">
        <f t="shared" si="81"/>
        <v>-8.5</v>
      </c>
      <c r="Q272" s="31">
        <f t="shared" si="81"/>
        <v>-8.5</v>
      </c>
      <c r="R272" s="52">
        <f t="shared" si="82"/>
        <v>273.10000000000002</v>
      </c>
      <c r="S272" s="49">
        <f t="shared" si="83"/>
        <v>232.33</v>
      </c>
      <c r="T272" s="49">
        <f t="shared" si="84"/>
        <v>234.79</v>
      </c>
      <c r="U272" s="49">
        <f t="shared" si="85"/>
        <v>238.04</v>
      </c>
      <c r="V272" s="49">
        <f t="shared" si="86"/>
        <v>242.29</v>
      </c>
      <c r="W272" s="49">
        <f t="shared" si="87"/>
        <v>246.61</v>
      </c>
      <c r="X272" s="33"/>
      <c r="Y272" s="52">
        <v>264.60000000000002</v>
      </c>
      <c r="Z272" s="33">
        <f t="shared" si="88"/>
        <v>273.10000000000002</v>
      </c>
      <c r="AA272" s="33">
        <f t="shared" si="89"/>
        <v>273.10000000000002</v>
      </c>
      <c r="AB272" s="33">
        <f t="shared" si="89"/>
        <v>273.10000000000002</v>
      </c>
      <c r="AC272" s="33">
        <v>0</v>
      </c>
      <c r="AD272" s="33">
        <v>-8.3000000000000007</v>
      </c>
    </row>
    <row r="273" spans="1:30" x14ac:dyDescent="0.25">
      <c r="A273" s="38" t="s">
        <v>517</v>
      </c>
      <c r="B273" s="38" t="s">
        <v>922</v>
      </c>
      <c r="C273" s="34">
        <v>247.38</v>
      </c>
      <c r="D273" s="35" t="str">
        <f t="shared" si="75"/>
        <v>Yes</v>
      </c>
      <c r="E273" s="35" t="s">
        <v>656</v>
      </c>
      <c r="F273" s="13">
        <v>0</v>
      </c>
      <c r="G273" s="13">
        <v>0</v>
      </c>
      <c r="H273" s="49">
        <f t="shared" si="76"/>
        <v>247.38</v>
      </c>
      <c r="I273" s="49">
        <f t="shared" si="77"/>
        <v>249.90317096242825</v>
      </c>
      <c r="J273" s="49">
        <f t="shared" si="78"/>
        <v>253.24593328924649</v>
      </c>
      <c r="K273" s="49">
        <f t="shared" si="79"/>
        <v>257.61134231785456</v>
      </c>
      <c r="L273" s="49">
        <f t="shared" si="80"/>
        <v>262.05200150246526</v>
      </c>
      <c r="M273" s="31">
        <f t="shared" si="81"/>
        <v>0</v>
      </c>
      <c r="N273" s="31">
        <f t="shared" si="81"/>
        <v>0</v>
      </c>
      <c r="O273" s="31">
        <f t="shared" si="81"/>
        <v>0</v>
      </c>
      <c r="P273" s="31">
        <f t="shared" si="81"/>
        <v>0</v>
      </c>
      <c r="Q273" s="31">
        <f t="shared" si="81"/>
        <v>0</v>
      </c>
      <c r="R273" s="52">
        <f t="shared" si="82"/>
        <v>242.73</v>
      </c>
      <c r="S273" s="49">
        <f t="shared" si="83"/>
        <v>247.38</v>
      </c>
      <c r="T273" s="49">
        <f t="shared" si="84"/>
        <v>249.9</v>
      </c>
      <c r="U273" s="49">
        <f t="shared" si="85"/>
        <v>253.25</v>
      </c>
      <c r="V273" s="49">
        <f t="shared" si="86"/>
        <v>257.61</v>
      </c>
      <c r="W273" s="49">
        <f t="shared" si="87"/>
        <v>262.05</v>
      </c>
      <c r="X273" s="33"/>
      <c r="Y273" s="52">
        <v>242.73</v>
      </c>
      <c r="Z273" s="33">
        <f t="shared" si="88"/>
        <v>247.38</v>
      </c>
      <c r="AA273" s="33">
        <f t="shared" si="89"/>
        <v>249.9</v>
      </c>
      <c r="AB273" s="33">
        <f t="shared" si="89"/>
        <v>253.25</v>
      </c>
      <c r="AC273" s="33">
        <v>0</v>
      </c>
      <c r="AD273" s="33">
        <v>0</v>
      </c>
    </row>
    <row r="274" spans="1:30" x14ac:dyDescent="0.25">
      <c r="A274" s="38" t="s">
        <v>519</v>
      </c>
      <c r="B274" s="38" t="s">
        <v>923</v>
      </c>
      <c r="C274" s="34">
        <v>11258.7</v>
      </c>
      <c r="D274" s="35" t="str">
        <f t="shared" si="75"/>
        <v>Yes</v>
      </c>
      <c r="E274" s="35" t="s">
        <v>656</v>
      </c>
      <c r="F274" s="13">
        <v>0</v>
      </c>
      <c r="G274" s="13">
        <v>0</v>
      </c>
      <c r="H274" s="49">
        <f t="shared" si="76"/>
        <v>11258.7</v>
      </c>
      <c r="I274" s="49">
        <f t="shared" si="77"/>
        <v>11373.533959554899</v>
      </c>
      <c r="J274" s="49">
        <f t="shared" si="78"/>
        <v>11525.668967271564</v>
      </c>
      <c r="K274" s="49">
        <f t="shared" si="79"/>
        <v>11724.346429598307</v>
      </c>
      <c r="L274" s="49">
        <f t="shared" si="80"/>
        <v>11926.448659211763</v>
      </c>
      <c r="M274" s="31">
        <f t="shared" si="81"/>
        <v>0</v>
      </c>
      <c r="N274" s="31">
        <f t="shared" si="81"/>
        <v>0</v>
      </c>
      <c r="O274" s="31">
        <f t="shared" si="81"/>
        <v>0</v>
      </c>
      <c r="P274" s="31">
        <f t="shared" si="81"/>
        <v>0</v>
      </c>
      <c r="Q274" s="31">
        <f t="shared" si="81"/>
        <v>0</v>
      </c>
      <c r="R274" s="52">
        <f t="shared" si="82"/>
        <v>11568.36</v>
      </c>
      <c r="S274" s="49">
        <f t="shared" si="83"/>
        <v>11258.7</v>
      </c>
      <c r="T274" s="49">
        <f t="shared" si="84"/>
        <v>11373.53</v>
      </c>
      <c r="U274" s="49">
        <f t="shared" si="85"/>
        <v>11525.67</v>
      </c>
      <c r="V274" s="49">
        <f t="shared" si="86"/>
        <v>11724.35</v>
      </c>
      <c r="W274" s="49">
        <f t="shared" si="87"/>
        <v>11926.45</v>
      </c>
      <c r="X274" s="33"/>
      <c r="Y274" s="52">
        <v>11568.36</v>
      </c>
      <c r="Z274" s="33">
        <f t="shared" si="88"/>
        <v>11568.36</v>
      </c>
      <c r="AA274" s="33">
        <f t="shared" si="89"/>
        <v>11568.36</v>
      </c>
      <c r="AB274" s="33">
        <f t="shared" si="89"/>
        <v>11568.36</v>
      </c>
      <c r="AC274" s="33">
        <v>0</v>
      </c>
      <c r="AD274" s="33">
        <v>0</v>
      </c>
    </row>
    <row r="275" spans="1:30" x14ac:dyDescent="0.25">
      <c r="A275" s="38" t="s">
        <v>521</v>
      </c>
      <c r="B275" s="38" t="s">
        <v>924</v>
      </c>
      <c r="C275" s="34">
        <v>4294.34</v>
      </c>
      <c r="D275" s="35" t="str">
        <f t="shared" si="75"/>
        <v>Yes</v>
      </c>
      <c r="E275" s="35" t="s">
        <v>656</v>
      </c>
      <c r="F275" s="13">
        <v>0</v>
      </c>
      <c r="G275" s="13">
        <v>0</v>
      </c>
      <c r="H275" s="49">
        <f t="shared" si="76"/>
        <v>4294.34</v>
      </c>
      <c r="I275" s="49">
        <f t="shared" si="77"/>
        <v>4338.1404446228244</v>
      </c>
      <c r="J275" s="49">
        <f t="shared" si="78"/>
        <v>4396.1684095777464</v>
      </c>
      <c r="K275" s="49">
        <f t="shared" si="79"/>
        <v>4471.9487904004191</v>
      </c>
      <c r="L275" s="49">
        <f t="shared" si="80"/>
        <v>4549.0354601507679</v>
      </c>
      <c r="M275" s="31">
        <f t="shared" si="81"/>
        <v>0</v>
      </c>
      <c r="N275" s="31">
        <f t="shared" si="81"/>
        <v>0</v>
      </c>
      <c r="O275" s="31">
        <f t="shared" si="81"/>
        <v>0</v>
      </c>
      <c r="P275" s="31">
        <f t="shared" si="81"/>
        <v>0</v>
      </c>
      <c r="Q275" s="31">
        <f t="shared" si="81"/>
        <v>0</v>
      </c>
      <c r="R275" s="57">
        <v>4695.95</v>
      </c>
      <c r="S275" s="49">
        <f t="shared" si="83"/>
        <v>4294.34</v>
      </c>
      <c r="T275" s="49">
        <f t="shared" si="84"/>
        <v>4338.1400000000003</v>
      </c>
      <c r="U275" s="49">
        <f t="shared" si="85"/>
        <v>4396.17</v>
      </c>
      <c r="V275" s="49">
        <f t="shared" si="86"/>
        <v>4471.95</v>
      </c>
      <c r="W275" s="49">
        <f t="shared" si="87"/>
        <v>4549.04</v>
      </c>
      <c r="X275" s="33"/>
      <c r="Y275" s="52">
        <v>5076.78</v>
      </c>
      <c r="Z275" s="33">
        <f t="shared" si="88"/>
        <v>4695.95</v>
      </c>
      <c r="AA275" s="33">
        <f t="shared" si="89"/>
        <v>4695.95</v>
      </c>
      <c r="AB275" s="33">
        <f t="shared" si="89"/>
        <v>4695.95</v>
      </c>
      <c r="AC275" s="33">
        <v>0</v>
      </c>
      <c r="AD275" s="33">
        <v>0</v>
      </c>
    </row>
    <row r="276" spans="1:30" x14ac:dyDescent="0.25">
      <c r="A276" s="38" t="s">
        <v>523</v>
      </c>
      <c r="B276" s="38" t="s">
        <v>925</v>
      </c>
      <c r="C276" s="34">
        <v>2125.94</v>
      </c>
      <c r="D276" s="35" t="str">
        <f t="shared" si="75"/>
        <v>Yes</v>
      </c>
      <c r="E276" s="35" t="s">
        <v>656</v>
      </c>
      <c r="F276" s="13">
        <v>0</v>
      </c>
      <c r="G276" s="13">
        <v>0</v>
      </c>
      <c r="H276" s="49">
        <f t="shared" si="76"/>
        <v>2125.94</v>
      </c>
      <c r="I276" s="49">
        <f t="shared" si="77"/>
        <v>2147.6236853256719</v>
      </c>
      <c r="J276" s="49">
        <f t="shared" si="78"/>
        <v>2176.350793988765</v>
      </c>
      <c r="K276" s="49">
        <f t="shared" si="79"/>
        <v>2213.8663476724864</v>
      </c>
      <c r="L276" s="49">
        <f t="shared" si="80"/>
        <v>2252.0285878977729</v>
      </c>
      <c r="M276" s="31">
        <f t="shared" si="81"/>
        <v>0</v>
      </c>
      <c r="N276" s="31">
        <f t="shared" si="81"/>
        <v>0</v>
      </c>
      <c r="O276" s="31">
        <f t="shared" si="81"/>
        <v>0</v>
      </c>
      <c r="P276" s="31">
        <f t="shared" si="81"/>
        <v>0</v>
      </c>
      <c r="Q276" s="31">
        <f t="shared" si="81"/>
        <v>0</v>
      </c>
      <c r="R276" s="52">
        <f t="shared" si="82"/>
        <v>2218.79</v>
      </c>
      <c r="S276" s="49">
        <f t="shared" si="83"/>
        <v>2125.94</v>
      </c>
      <c r="T276" s="49">
        <f t="shared" si="84"/>
        <v>2147.62</v>
      </c>
      <c r="U276" s="49">
        <f t="shared" si="85"/>
        <v>2176.35</v>
      </c>
      <c r="V276" s="49">
        <f t="shared" si="86"/>
        <v>2213.87</v>
      </c>
      <c r="W276" s="49">
        <f t="shared" si="87"/>
        <v>2252.0300000000002</v>
      </c>
      <c r="X276" s="33"/>
      <c r="Y276" s="52">
        <v>2218.79</v>
      </c>
      <c r="Z276" s="33">
        <f t="shared" si="88"/>
        <v>2218.79</v>
      </c>
      <c r="AA276" s="33">
        <f t="shared" si="89"/>
        <v>2218.79</v>
      </c>
      <c r="AB276" s="33">
        <f t="shared" si="89"/>
        <v>2218.79</v>
      </c>
      <c r="AC276" s="33">
        <v>0</v>
      </c>
      <c r="AD276" s="33">
        <v>0</v>
      </c>
    </row>
    <row r="277" spans="1:30" x14ac:dyDescent="0.25">
      <c r="A277" s="38" t="s">
        <v>525</v>
      </c>
      <c r="B277" s="38" t="s">
        <v>926</v>
      </c>
      <c r="C277" s="34">
        <v>3297.55</v>
      </c>
      <c r="D277" s="35" t="str">
        <f t="shared" si="75"/>
        <v>Yes</v>
      </c>
      <c r="E277" s="35" t="s">
        <v>656</v>
      </c>
      <c r="F277" s="13">
        <v>0</v>
      </c>
      <c r="G277" s="13">
        <v>0</v>
      </c>
      <c r="H277" s="49">
        <f t="shared" si="76"/>
        <v>3297.55</v>
      </c>
      <c r="I277" s="49">
        <f t="shared" si="77"/>
        <v>3331.1836098599538</v>
      </c>
      <c r="J277" s="49">
        <f t="shared" si="78"/>
        <v>3375.7422884548259</v>
      </c>
      <c r="K277" s="49">
        <f t="shared" si="79"/>
        <v>3433.932742583238</v>
      </c>
      <c r="L277" s="49">
        <f t="shared" si="80"/>
        <v>3493.126273564777</v>
      </c>
      <c r="M277" s="31">
        <f t="shared" si="81"/>
        <v>0</v>
      </c>
      <c r="N277" s="31">
        <f t="shared" si="81"/>
        <v>0</v>
      </c>
      <c r="O277" s="31">
        <f t="shared" si="81"/>
        <v>0</v>
      </c>
      <c r="P277" s="31">
        <f t="shared" si="81"/>
        <v>0</v>
      </c>
      <c r="Q277" s="31">
        <f t="shared" si="81"/>
        <v>0</v>
      </c>
      <c r="R277" s="52">
        <f t="shared" si="82"/>
        <v>3464.95</v>
      </c>
      <c r="S277" s="49">
        <f t="shared" si="83"/>
        <v>3297.55</v>
      </c>
      <c r="T277" s="49">
        <f t="shared" si="84"/>
        <v>3331.18</v>
      </c>
      <c r="U277" s="49">
        <f t="shared" si="85"/>
        <v>3375.74</v>
      </c>
      <c r="V277" s="49">
        <f t="shared" si="86"/>
        <v>3433.93</v>
      </c>
      <c r="W277" s="49">
        <f t="shared" si="87"/>
        <v>3493.13</v>
      </c>
      <c r="X277" s="33"/>
      <c r="Y277" s="52">
        <v>3464.95</v>
      </c>
      <c r="Z277" s="33">
        <f t="shared" si="88"/>
        <v>3464.95</v>
      </c>
      <c r="AA277" s="33">
        <f t="shared" si="89"/>
        <v>3464.95</v>
      </c>
      <c r="AB277" s="33">
        <f t="shared" si="89"/>
        <v>3464.95</v>
      </c>
      <c r="AC277" s="33">
        <v>0</v>
      </c>
      <c r="AD277" s="33">
        <v>0</v>
      </c>
    </row>
    <row r="278" spans="1:30" x14ac:dyDescent="0.25">
      <c r="A278" s="41" t="s">
        <v>527</v>
      </c>
      <c r="B278" s="42" t="s">
        <v>927</v>
      </c>
      <c r="C278" s="34">
        <v>1795.34</v>
      </c>
      <c r="D278" s="35" t="str">
        <f t="shared" si="75"/>
        <v>Yes</v>
      </c>
      <c r="E278" s="35" t="s">
        <v>656</v>
      </c>
      <c r="F278" s="13">
        <v>0</v>
      </c>
      <c r="G278" s="13">
        <v>0</v>
      </c>
      <c r="H278" s="49">
        <f t="shared" si="76"/>
        <v>1795.34</v>
      </c>
      <c r="I278" s="49">
        <f t="shared" si="77"/>
        <v>1813.6517056984635</v>
      </c>
      <c r="J278" s="49">
        <f t="shared" si="78"/>
        <v>1837.9115283026752</v>
      </c>
      <c r="K278" s="49">
        <f t="shared" si="79"/>
        <v>1869.5931252200542</v>
      </c>
      <c r="L278" s="49">
        <f t="shared" si="80"/>
        <v>1901.820843954386</v>
      </c>
      <c r="M278" s="31">
        <f t="shared" si="81"/>
        <v>0</v>
      </c>
      <c r="N278" s="31">
        <f t="shared" si="81"/>
        <v>0</v>
      </c>
      <c r="O278" s="31">
        <f t="shared" si="81"/>
        <v>0</v>
      </c>
      <c r="P278" s="31">
        <f t="shared" si="81"/>
        <v>0</v>
      </c>
      <c r="Q278" s="31">
        <f t="shared" si="81"/>
        <v>0</v>
      </c>
      <c r="R278" s="52">
        <f t="shared" si="82"/>
        <v>1785.13</v>
      </c>
      <c r="S278" s="49">
        <f t="shared" si="83"/>
        <v>1795.34</v>
      </c>
      <c r="T278" s="49">
        <f t="shared" si="84"/>
        <v>1813.65</v>
      </c>
      <c r="U278" s="49">
        <f t="shared" si="85"/>
        <v>1837.91</v>
      </c>
      <c r="V278" s="49">
        <f t="shared" si="86"/>
        <v>1869.59</v>
      </c>
      <c r="W278" s="49">
        <f t="shared" si="87"/>
        <v>1901.82</v>
      </c>
      <c r="X278" s="33"/>
      <c r="Y278" s="52">
        <v>1785.13</v>
      </c>
      <c r="Z278" s="33">
        <f t="shared" si="88"/>
        <v>1795.34</v>
      </c>
      <c r="AA278" s="33">
        <f t="shared" si="89"/>
        <v>1813.65</v>
      </c>
      <c r="AB278" s="33">
        <f t="shared" si="89"/>
        <v>1837.91</v>
      </c>
      <c r="AC278" s="33">
        <v>0</v>
      </c>
      <c r="AD278" s="33">
        <v>0</v>
      </c>
    </row>
    <row r="279" spans="1:30" x14ac:dyDescent="0.25">
      <c r="A279" s="38" t="s">
        <v>529</v>
      </c>
      <c r="B279" s="38" t="s">
        <v>928</v>
      </c>
      <c r="C279" s="34">
        <v>1841.31</v>
      </c>
      <c r="D279" s="35" t="str">
        <f t="shared" si="75"/>
        <v>Yes</v>
      </c>
      <c r="E279" s="35" t="s">
        <v>656</v>
      </c>
      <c r="F279" s="13">
        <v>0</v>
      </c>
      <c r="G279" s="13">
        <v>0</v>
      </c>
      <c r="H279" s="49">
        <f t="shared" si="76"/>
        <v>1841.31</v>
      </c>
      <c r="I279" s="49">
        <f t="shared" si="77"/>
        <v>1860.0905801795973</v>
      </c>
      <c r="J279" s="49">
        <f t="shared" si="78"/>
        <v>1884.9715798561826</v>
      </c>
      <c r="K279" s="49">
        <f t="shared" si="79"/>
        <v>1917.4643896971816</v>
      </c>
      <c r="L279" s="49">
        <f t="shared" si="80"/>
        <v>1950.5173049013838</v>
      </c>
      <c r="M279" s="31">
        <f t="shared" si="81"/>
        <v>0</v>
      </c>
      <c r="N279" s="31">
        <f t="shared" si="81"/>
        <v>0</v>
      </c>
      <c r="O279" s="31">
        <f t="shared" si="81"/>
        <v>0</v>
      </c>
      <c r="P279" s="31">
        <f t="shared" si="81"/>
        <v>0</v>
      </c>
      <c r="Q279" s="31">
        <f t="shared" si="81"/>
        <v>0</v>
      </c>
      <c r="R279" s="52">
        <f t="shared" si="82"/>
        <v>1890.51</v>
      </c>
      <c r="S279" s="49">
        <f t="shared" si="83"/>
        <v>1841.31</v>
      </c>
      <c r="T279" s="49">
        <f t="shared" si="84"/>
        <v>1860.09</v>
      </c>
      <c r="U279" s="49">
        <f t="shared" si="85"/>
        <v>1884.97</v>
      </c>
      <c r="V279" s="49">
        <f t="shared" si="86"/>
        <v>1917.46</v>
      </c>
      <c r="W279" s="49">
        <f t="shared" si="87"/>
        <v>1950.52</v>
      </c>
      <c r="X279" s="33"/>
      <c r="Y279" s="52">
        <v>1890.51</v>
      </c>
      <c r="Z279" s="33">
        <f t="shared" si="88"/>
        <v>1890.51</v>
      </c>
      <c r="AA279" s="33">
        <f t="shared" si="89"/>
        <v>1890.51</v>
      </c>
      <c r="AB279" s="33">
        <f t="shared" si="89"/>
        <v>1890.51</v>
      </c>
      <c r="AC279" s="33">
        <v>0</v>
      </c>
      <c r="AD279" s="33">
        <v>0</v>
      </c>
    </row>
    <row r="280" spans="1:30" x14ac:dyDescent="0.25">
      <c r="A280" s="38" t="s">
        <v>531</v>
      </c>
      <c r="B280" s="38" t="s">
        <v>929</v>
      </c>
      <c r="C280" s="34">
        <v>1684.11</v>
      </c>
      <c r="D280" s="35" t="str">
        <f t="shared" si="75"/>
        <v>Yes</v>
      </c>
      <c r="E280" s="35" t="s">
        <v>658</v>
      </c>
      <c r="F280" s="13">
        <v>0</v>
      </c>
      <c r="G280" s="13">
        <v>0</v>
      </c>
      <c r="H280" s="49">
        <f t="shared" si="76"/>
        <v>1684.11</v>
      </c>
      <c r="I280" s="49">
        <f t="shared" si="77"/>
        <v>1701.2872069267323</v>
      </c>
      <c r="J280" s="49">
        <f t="shared" si="78"/>
        <v>1724.0440161361182</v>
      </c>
      <c r="K280" s="49">
        <f t="shared" si="79"/>
        <v>1753.7627848286929</v>
      </c>
      <c r="L280" s="49">
        <f t="shared" si="80"/>
        <v>1783.9938404491747</v>
      </c>
      <c r="M280" s="31">
        <f t="shared" si="81"/>
        <v>0</v>
      </c>
      <c r="N280" s="31">
        <f t="shared" si="81"/>
        <v>0</v>
      </c>
      <c r="O280" s="31">
        <f t="shared" si="81"/>
        <v>0</v>
      </c>
      <c r="P280" s="31">
        <f t="shared" si="81"/>
        <v>0</v>
      </c>
      <c r="Q280" s="31">
        <f t="shared" si="81"/>
        <v>0</v>
      </c>
      <c r="R280" s="52">
        <f t="shared" si="82"/>
        <v>1787.06</v>
      </c>
      <c r="S280" s="49">
        <f t="shared" si="83"/>
        <v>1684.11</v>
      </c>
      <c r="T280" s="49">
        <f t="shared" si="84"/>
        <v>1701.29</v>
      </c>
      <c r="U280" s="49">
        <f t="shared" si="85"/>
        <v>1724.04</v>
      </c>
      <c r="V280" s="49">
        <f t="shared" si="86"/>
        <v>1753.76</v>
      </c>
      <c r="W280" s="49">
        <f t="shared" si="87"/>
        <v>1783.99</v>
      </c>
      <c r="X280" s="33"/>
      <c r="Y280" s="52">
        <v>1787.06</v>
      </c>
      <c r="Z280" s="33">
        <f t="shared" si="88"/>
        <v>1787.06</v>
      </c>
      <c r="AA280" s="33">
        <f t="shared" si="89"/>
        <v>1787.06</v>
      </c>
      <c r="AB280" s="33">
        <f t="shared" si="89"/>
        <v>1787.06</v>
      </c>
      <c r="AC280" s="33">
        <v>0</v>
      </c>
      <c r="AD280" s="33">
        <v>0</v>
      </c>
    </row>
    <row r="281" spans="1:30" x14ac:dyDescent="0.25">
      <c r="A281" s="38" t="s">
        <v>930</v>
      </c>
      <c r="B281" s="38" t="s">
        <v>931</v>
      </c>
      <c r="C281" s="34">
        <v>396.97</v>
      </c>
      <c r="D281" s="35" t="str">
        <f t="shared" si="75"/>
        <v>Yes</v>
      </c>
      <c r="E281" s="35" t="s">
        <v>656</v>
      </c>
      <c r="F281" s="13">
        <v>0</v>
      </c>
      <c r="G281" s="13">
        <v>0</v>
      </c>
      <c r="H281" s="49">
        <f t="shared" si="76"/>
        <v>396.97</v>
      </c>
      <c r="I281" s="49">
        <f t="shared" si="77"/>
        <v>401.01892544649991</v>
      </c>
      <c r="J281" s="49">
        <f t="shared" si="78"/>
        <v>406.38304688265902</v>
      </c>
      <c r="K281" s="49">
        <f t="shared" si="79"/>
        <v>413.38820664531784</v>
      </c>
      <c r="L281" s="49">
        <f t="shared" si="80"/>
        <v>420.51412012464084</v>
      </c>
      <c r="M281" s="31">
        <f t="shared" si="81"/>
        <v>0</v>
      </c>
      <c r="N281" s="31">
        <f t="shared" si="81"/>
        <v>0</v>
      </c>
      <c r="O281" s="31">
        <f t="shared" si="81"/>
        <v>0</v>
      </c>
      <c r="P281" s="31">
        <f t="shared" si="81"/>
        <v>0</v>
      </c>
      <c r="Q281" s="31">
        <f t="shared" si="81"/>
        <v>0</v>
      </c>
      <c r="R281" s="57">
        <v>380.83</v>
      </c>
      <c r="S281" s="49">
        <f t="shared" si="83"/>
        <v>396.97</v>
      </c>
      <c r="T281" s="49">
        <f t="shared" si="84"/>
        <v>401.02</v>
      </c>
      <c r="U281" s="49">
        <f t="shared" si="85"/>
        <v>406.38</v>
      </c>
      <c r="V281" s="49">
        <f t="shared" si="86"/>
        <v>413.39</v>
      </c>
      <c r="W281" s="49">
        <f t="shared" si="87"/>
        <v>420.51</v>
      </c>
      <c r="X281" s="33"/>
      <c r="Y281" s="52">
        <v>0</v>
      </c>
      <c r="Z281" s="33">
        <f t="shared" si="88"/>
        <v>396.97</v>
      </c>
      <c r="AA281" s="33">
        <f t="shared" si="89"/>
        <v>401.02</v>
      </c>
      <c r="AB281" s="33">
        <f t="shared" si="89"/>
        <v>406.38</v>
      </c>
      <c r="AC281" s="33">
        <v>0</v>
      </c>
      <c r="AD281" s="33">
        <v>0</v>
      </c>
    </row>
    <row r="282" spans="1:30" x14ac:dyDescent="0.25">
      <c r="A282" s="38" t="s">
        <v>533</v>
      </c>
      <c r="B282" s="38" t="s">
        <v>961</v>
      </c>
      <c r="C282" s="34">
        <v>83.77</v>
      </c>
      <c r="D282" s="35" t="str">
        <f t="shared" si="75"/>
        <v>No</v>
      </c>
      <c r="E282" s="35" t="s">
        <v>656</v>
      </c>
      <c r="F282" s="13">
        <v>0</v>
      </c>
      <c r="G282" s="13">
        <v>0</v>
      </c>
      <c r="H282" s="49">
        <f t="shared" si="76"/>
        <v>83.77</v>
      </c>
      <c r="I282" s="49">
        <f t="shared" si="77"/>
        <v>83.77</v>
      </c>
      <c r="J282" s="49">
        <f t="shared" si="78"/>
        <v>83.77</v>
      </c>
      <c r="K282" s="49">
        <f t="shared" si="79"/>
        <v>83.77</v>
      </c>
      <c r="L282" s="49">
        <f t="shared" si="80"/>
        <v>83.77</v>
      </c>
      <c r="M282" s="31">
        <f t="shared" si="81"/>
        <v>0</v>
      </c>
      <c r="N282" s="31">
        <f t="shared" si="81"/>
        <v>0</v>
      </c>
      <c r="O282" s="31">
        <f t="shared" si="81"/>
        <v>0</v>
      </c>
      <c r="P282" s="31">
        <f t="shared" si="81"/>
        <v>0</v>
      </c>
      <c r="Q282" s="31">
        <f t="shared" si="81"/>
        <v>0</v>
      </c>
      <c r="R282" s="52">
        <f t="shared" si="82"/>
        <v>79.88</v>
      </c>
      <c r="S282" s="49">
        <f t="shared" si="83"/>
        <v>83.77</v>
      </c>
      <c r="T282" s="49">
        <f t="shared" si="84"/>
        <v>83.77</v>
      </c>
      <c r="U282" s="49">
        <f t="shared" si="85"/>
        <v>83.77</v>
      </c>
      <c r="V282" s="49">
        <f t="shared" si="86"/>
        <v>83.77</v>
      </c>
      <c r="W282" s="49">
        <f t="shared" si="87"/>
        <v>83.77</v>
      </c>
      <c r="X282" s="33"/>
      <c r="Y282" s="52">
        <v>79.88</v>
      </c>
      <c r="Z282" s="33">
        <f t="shared" si="88"/>
        <v>83.77</v>
      </c>
      <c r="AA282" s="33">
        <f t="shared" si="89"/>
        <v>83.77</v>
      </c>
      <c r="AB282" s="33">
        <f t="shared" si="89"/>
        <v>83.77</v>
      </c>
      <c r="AC282" s="33">
        <v>0</v>
      </c>
      <c r="AD282" s="33">
        <v>0</v>
      </c>
    </row>
    <row r="283" spans="1:30" x14ac:dyDescent="0.25">
      <c r="A283" s="38" t="s">
        <v>535</v>
      </c>
      <c r="B283" s="38" t="s">
        <v>932</v>
      </c>
      <c r="C283" s="34">
        <v>41.41</v>
      </c>
      <c r="D283" s="35" t="str">
        <f t="shared" si="75"/>
        <v>No</v>
      </c>
      <c r="E283" s="35" t="s">
        <v>656</v>
      </c>
      <c r="F283" s="13">
        <v>0</v>
      </c>
      <c r="G283" s="13">
        <v>3</v>
      </c>
      <c r="H283" s="49">
        <f t="shared" si="76"/>
        <v>41.41</v>
      </c>
      <c r="I283" s="49">
        <f t="shared" si="77"/>
        <v>41.41</v>
      </c>
      <c r="J283" s="49">
        <f t="shared" si="78"/>
        <v>41.41</v>
      </c>
      <c r="K283" s="49">
        <f t="shared" si="79"/>
        <v>41.41</v>
      </c>
      <c r="L283" s="49">
        <f t="shared" si="80"/>
        <v>41.41</v>
      </c>
      <c r="M283" s="31">
        <f t="shared" si="81"/>
        <v>3</v>
      </c>
      <c r="N283" s="31">
        <f t="shared" si="81"/>
        <v>3</v>
      </c>
      <c r="O283" s="31">
        <f t="shared" si="81"/>
        <v>3</v>
      </c>
      <c r="P283" s="31">
        <f t="shared" si="81"/>
        <v>3</v>
      </c>
      <c r="Q283" s="31">
        <f t="shared" si="81"/>
        <v>3</v>
      </c>
      <c r="R283" s="52">
        <f t="shared" si="82"/>
        <v>49.02</v>
      </c>
      <c r="S283" s="49">
        <f t="shared" si="83"/>
        <v>44.41</v>
      </c>
      <c r="T283" s="49">
        <f t="shared" si="84"/>
        <v>44.41</v>
      </c>
      <c r="U283" s="49">
        <f t="shared" si="85"/>
        <v>44.41</v>
      </c>
      <c r="V283" s="49">
        <f t="shared" si="86"/>
        <v>44.41</v>
      </c>
      <c r="W283" s="49">
        <f t="shared" si="87"/>
        <v>44.41</v>
      </c>
      <c r="X283" s="33"/>
      <c r="Y283" s="52">
        <v>52.02</v>
      </c>
      <c r="Z283" s="33">
        <f t="shared" si="88"/>
        <v>49.02</v>
      </c>
      <c r="AA283" s="33">
        <f t="shared" si="89"/>
        <v>49.02</v>
      </c>
      <c r="AB283" s="33">
        <f t="shared" si="89"/>
        <v>49.02</v>
      </c>
      <c r="AC283" s="33">
        <v>0</v>
      </c>
      <c r="AD283" s="33">
        <v>13</v>
      </c>
    </row>
    <row r="284" spans="1:30" x14ac:dyDescent="0.25">
      <c r="A284" s="38" t="s">
        <v>537</v>
      </c>
      <c r="B284" s="38" t="s">
        <v>933</v>
      </c>
      <c r="C284" s="34">
        <v>169.93</v>
      </c>
      <c r="D284" s="35" t="str">
        <f t="shared" si="75"/>
        <v>Yes</v>
      </c>
      <c r="E284" s="35" t="s">
        <v>656</v>
      </c>
      <c r="F284" s="13">
        <v>0</v>
      </c>
      <c r="G284" s="13">
        <v>0</v>
      </c>
      <c r="H284" s="49">
        <f t="shared" si="76"/>
        <v>169.93</v>
      </c>
      <c r="I284" s="49">
        <f t="shared" si="77"/>
        <v>171.66321384770569</v>
      </c>
      <c r="J284" s="49">
        <f t="shared" si="78"/>
        <v>173.95942050223002</v>
      </c>
      <c r="K284" s="49">
        <f t="shared" si="79"/>
        <v>176.95810251464562</v>
      </c>
      <c r="L284" s="49">
        <f t="shared" si="80"/>
        <v>180.00847528221334</v>
      </c>
      <c r="M284" s="31">
        <f t="shared" si="81"/>
        <v>0</v>
      </c>
      <c r="N284" s="31">
        <f t="shared" si="81"/>
        <v>0</v>
      </c>
      <c r="O284" s="31">
        <f t="shared" si="81"/>
        <v>0</v>
      </c>
      <c r="P284" s="31">
        <f t="shared" si="81"/>
        <v>0</v>
      </c>
      <c r="Q284" s="31">
        <f t="shared" si="81"/>
        <v>0</v>
      </c>
      <c r="R284" s="52">
        <f t="shared" si="82"/>
        <v>200.33</v>
      </c>
      <c r="S284" s="49">
        <f t="shared" si="83"/>
        <v>169.93</v>
      </c>
      <c r="T284" s="49">
        <f t="shared" si="84"/>
        <v>171.66</v>
      </c>
      <c r="U284" s="49">
        <f t="shared" si="85"/>
        <v>173.96</v>
      </c>
      <c r="V284" s="49">
        <f t="shared" si="86"/>
        <v>176.96</v>
      </c>
      <c r="W284" s="49">
        <f t="shared" si="87"/>
        <v>180.01</v>
      </c>
      <c r="X284" s="33"/>
      <c r="Y284" s="52">
        <v>200.33</v>
      </c>
      <c r="Z284" s="33">
        <f t="shared" si="88"/>
        <v>200.33</v>
      </c>
      <c r="AA284" s="33">
        <f t="shared" si="89"/>
        <v>200.33</v>
      </c>
      <c r="AB284" s="33">
        <f t="shared" si="89"/>
        <v>200.33</v>
      </c>
      <c r="AC284" s="33">
        <v>0</v>
      </c>
      <c r="AD284" s="33">
        <v>0</v>
      </c>
    </row>
    <row r="285" spans="1:30" x14ac:dyDescent="0.25">
      <c r="A285" s="38" t="s">
        <v>539</v>
      </c>
      <c r="B285" s="38" t="s">
        <v>934</v>
      </c>
      <c r="C285" s="34">
        <v>2554.16</v>
      </c>
      <c r="D285" s="35" t="str">
        <f t="shared" si="75"/>
        <v>Yes</v>
      </c>
      <c r="E285" s="35" t="s">
        <v>656</v>
      </c>
      <c r="F285" s="13">
        <v>0</v>
      </c>
      <c r="G285" s="13">
        <v>0</v>
      </c>
      <c r="H285" s="49">
        <f t="shared" si="76"/>
        <v>2554.16</v>
      </c>
      <c r="I285" s="49">
        <f t="shared" si="77"/>
        <v>2580.2113475034189</v>
      </c>
      <c r="J285" s="49">
        <f t="shared" si="78"/>
        <v>2614.7248482903301</v>
      </c>
      <c r="K285" s="49">
        <f t="shared" si="79"/>
        <v>2659.7970171176789</v>
      </c>
      <c r="L285" s="49">
        <f t="shared" si="80"/>
        <v>2705.6461320944973</v>
      </c>
      <c r="M285" s="31">
        <f t="shared" si="81"/>
        <v>0</v>
      </c>
      <c r="N285" s="31">
        <f t="shared" si="81"/>
        <v>0</v>
      </c>
      <c r="O285" s="31">
        <f t="shared" si="81"/>
        <v>0</v>
      </c>
      <c r="P285" s="31">
        <f t="shared" si="81"/>
        <v>0</v>
      </c>
      <c r="Q285" s="31">
        <f t="shared" si="81"/>
        <v>0</v>
      </c>
      <c r="R285" s="52">
        <f t="shared" si="82"/>
        <v>2734.63</v>
      </c>
      <c r="S285" s="49">
        <f t="shared" si="83"/>
        <v>2554.16</v>
      </c>
      <c r="T285" s="49">
        <f t="shared" si="84"/>
        <v>2580.21</v>
      </c>
      <c r="U285" s="49">
        <f t="shared" si="85"/>
        <v>2614.7199999999998</v>
      </c>
      <c r="V285" s="49">
        <f t="shared" si="86"/>
        <v>2659.8</v>
      </c>
      <c r="W285" s="49">
        <f t="shared" si="87"/>
        <v>2705.65</v>
      </c>
      <c r="X285" s="33"/>
      <c r="Y285" s="52">
        <v>2734.63</v>
      </c>
      <c r="Z285" s="33">
        <f t="shared" si="88"/>
        <v>2734.63</v>
      </c>
      <c r="AA285" s="33">
        <f t="shared" si="89"/>
        <v>2734.63</v>
      </c>
      <c r="AB285" s="33">
        <f t="shared" si="89"/>
        <v>2734.63</v>
      </c>
      <c r="AC285" s="33">
        <v>0</v>
      </c>
      <c r="AD285" s="33">
        <v>0</v>
      </c>
    </row>
    <row r="286" spans="1:30" x14ac:dyDescent="0.25">
      <c r="A286" s="38" t="s">
        <v>541</v>
      </c>
      <c r="B286" s="38" t="s">
        <v>935</v>
      </c>
      <c r="C286" s="34">
        <v>525.27</v>
      </c>
      <c r="D286" s="35" t="str">
        <f t="shared" si="75"/>
        <v>Yes</v>
      </c>
      <c r="E286" s="35" t="s">
        <v>658</v>
      </c>
      <c r="F286" s="13">
        <v>4.5</v>
      </c>
      <c r="G286" s="13">
        <v>0</v>
      </c>
      <c r="H286" s="49">
        <f t="shared" si="76"/>
        <v>525.27</v>
      </c>
      <c r="I286" s="49">
        <f t="shared" si="77"/>
        <v>530.62753097030759</v>
      </c>
      <c r="J286" s="49">
        <f t="shared" si="78"/>
        <v>537.72532694171923</v>
      </c>
      <c r="K286" s="49">
        <f t="shared" si="79"/>
        <v>546.9945419164826</v>
      </c>
      <c r="L286" s="49">
        <f t="shared" si="80"/>
        <v>556.42353799498721</v>
      </c>
      <c r="M286" s="31">
        <f t="shared" si="81"/>
        <v>-4.5</v>
      </c>
      <c r="N286" s="31">
        <f t="shared" si="81"/>
        <v>-4.5</v>
      </c>
      <c r="O286" s="31">
        <f t="shared" si="81"/>
        <v>-4.5</v>
      </c>
      <c r="P286" s="31">
        <f t="shared" si="81"/>
        <v>-4.5</v>
      </c>
      <c r="Q286" s="31">
        <f t="shared" si="81"/>
        <v>-4.5</v>
      </c>
      <c r="R286" s="52">
        <f t="shared" si="82"/>
        <v>546.63</v>
      </c>
      <c r="S286" s="49">
        <f t="shared" si="83"/>
        <v>520.77</v>
      </c>
      <c r="T286" s="49">
        <f t="shared" si="84"/>
        <v>526.13</v>
      </c>
      <c r="U286" s="49">
        <f t="shared" si="85"/>
        <v>533.23</v>
      </c>
      <c r="V286" s="49">
        <f t="shared" si="86"/>
        <v>542.49</v>
      </c>
      <c r="W286" s="49">
        <f t="shared" si="87"/>
        <v>551.91999999999996</v>
      </c>
      <c r="X286" s="33"/>
      <c r="Y286" s="52">
        <v>542.13</v>
      </c>
      <c r="Z286" s="33">
        <f t="shared" si="88"/>
        <v>546.63</v>
      </c>
      <c r="AA286" s="33">
        <f t="shared" si="89"/>
        <v>546.63</v>
      </c>
      <c r="AB286" s="33">
        <f t="shared" si="89"/>
        <v>546.63</v>
      </c>
      <c r="AC286" s="33">
        <v>0</v>
      </c>
      <c r="AD286" s="33">
        <v>-7.6</v>
      </c>
    </row>
    <row r="287" spans="1:30" x14ac:dyDescent="0.25">
      <c r="A287" s="38" t="s">
        <v>543</v>
      </c>
      <c r="B287" s="38" t="s">
        <v>936</v>
      </c>
      <c r="C287" s="34">
        <v>159.76</v>
      </c>
      <c r="D287" s="35" t="str">
        <f t="shared" si="75"/>
        <v>Yes</v>
      </c>
      <c r="E287" s="35" t="s">
        <v>656</v>
      </c>
      <c r="F287" s="13">
        <v>0</v>
      </c>
      <c r="G287" s="13">
        <v>0</v>
      </c>
      <c r="H287" s="49">
        <f t="shared" si="76"/>
        <v>159.76</v>
      </c>
      <c r="I287" s="49">
        <f t="shared" si="77"/>
        <v>161.38948416588866</v>
      </c>
      <c r="J287" s="49">
        <f t="shared" si="78"/>
        <v>163.54826704782124</v>
      </c>
      <c r="K287" s="49">
        <f t="shared" si="79"/>
        <v>166.36748342105443</v>
      </c>
      <c r="L287" s="49">
        <f t="shared" si="80"/>
        <v>169.2352969521944</v>
      </c>
      <c r="M287" s="31">
        <f t="shared" si="81"/>
        <v>0</v>
      </c>
      <c r="N287" s="31">
        <f t="shared" si="81"/>
        <v>0</v>
      </c>
      <c r="O287" s="31">
        <f t="shared" si="81"/>
        <v>0</v>
      </c>
      <c r="P287" s="31">
        <f t="shared" si="81"/>
        <v>0</v>
      </c>
      <c r="Q287" s="31">
        <f t="shared" si="81"/>
        <v>0</v>
      </c>
      <c r="R287" s="52">
        <f t="shared" si="82"/>
        <v>181.26</v>
      </c>
      <c r="S287" s="49">
        <f t="shared" si="83"/>
        <v>159.76</v>
      </c>
      <c r="T287" s="49">
        <f t="shared" si="84"/>
        <v>161.38999999999999</v>
      </c>
      <c r="U287" s="49">
        <f t="shared" si="85"/>
        <v>163.55000000000001</v>
      </c>
      <c r="V287" s="49">
        <f t="shared" si="86"/>
        <v>166.37</v>
      </c>
      <c r="W287" s="49">
        <f t="shared" si="87"/>
        <v>169.24</v>
      </c>
      <c r="X287" s="33"/>
      <c r="Y287" s="52">
        <v>181.26</v>
      </c>
      <c r="Z287" s="33">
        <f t="shared" si="88"/>
        <v>181.26</v>
      </c>
      <c r="AA287" s="33">
        <f t="shared" si="89"/>
        <v>181.26</v>
      </c>
      <c r="AB287" s="33">
        <f t="shared" si="89"/>
        <v>181.26</v>
      </c>
      <c r="AC287" s="33">
        <v>0</v>
      </c>
      <c r="AD287" s="33">
        <v>0</v>
      </c>
    </row>
    <row r="288" spans="1:30" x14ac:dyDescent="0.25">
      <c r="A288" s="38" t="s">
        <v>545</v>
      </c>
      <c r="B288" s="38" t="s">
        <v>937</v>
      </c>
      <c r="C288" s="34">
        <v>102.1</v>
      </c>
      <c r="D288" s="35" t="str">
        <f t="shared" si="75"/>
        <v>Yes</v>
      </c>
      <c r="E288" s="35" t="s">
        <v>656</v>
      </c>
      <c r="F288" s="13">
        <v>0</v>
      </c>
      <c r="G288" s="13">
        <v>0</v>
      </c>
      <c r="H288" s="49">
        <f t="shared" si="76"/>
        <v>102.1</v>
      </c>
      <c r="I288" s="49">
        <f t="shared" si="77"/>
        <v>103.14137664833019</v>
      </c>
      <c r="J288" s="49">
        <f t="shared" si="78"/>
        <v>104.52101943904951</v>
      </c>
      <c r="K288" s="49">
        <f t="shared" si="79"/>
        <v>106.32273445974998</v>
      </c>
      <c r="L288" s="49">
        <f t="shared" si="80"/>
        <v>108.15550712831153</v>
      </c>
      <c r="M288" s="31">
        <f t="shared" si="81"/>
        <v>0</v>
      </c>
      <c r="N288" s="31">
        <f t="shared" si="81"/>
        <v>0</v>
      </c>
      <c r="O288" s="31">
        <f t="shared" si="81"/>
        <v>0</v>
      </c>
      <c r="P288" s="31">
        <f t="shared" si="81"/>
        <v>0</v>
      </c>
      <c r="Q288" s="31">
        <f t="shared" si="81"/>
        <v>0</v>
      </c>
      <c r="R288" s="52">
        <f t="shared" si="82"/>
        <v>122.9</v>
      </c>
      <c r="S288" s="49">
        <f t="shared" si="83"/>
        <v>102.1</v>
      </c>
      <c r="T288" s="49">
        <f t="shared" si="84"/>
        <v>103.14</v>
      </c>
      <c r="U288" s="49">
        <f t="shared" si="85"/>
        <v>104.52</v>
      </c>
      <c r="V288" s="49">
        <f t="shared" si="86"/>
        <v>106.32</v>
      </c>
      <c r="W288" s="49">
        <f t="shared" si="87"/>
        <v>108.16</v>
      </c>
      <c r="X288" s="33"/>
      <c r="Y288" s="52">
        <v>122.9</v>
      </c>
      <c r="Z288" s="33">
        <f t="shared" si="88"/>
        <v>122.9</v>
      </c>
      <c r="AA288" s="33">
        <f t="shared" si="89"/>
        <v>122.9</v>
      </c>
      <c r="AB288" s="33">
        <f t="shared" si="89"/>
        <v>122.9</v>
      </c>
      <c r="AC288" s="33">
        <v>0</v>
      </c>
      <c r="AD288" s="33">
        <v>0</v>
      </c>
    </row>
    <row r="289" spans="1:30" x14ac:dyDescent="0.25">
      <c r="A289" s="38" t="s">
        <v>547</v>
      </c>
      <c r="B289" s="38" t="s">
        <v>938</v>
      </c>
      <c r="C289" s="34">
        <v>44.1</v>
      </c>
      <c r="D289" s="35" t="str">
        <f t="shared" si="75"/>
        <v>No</v>
      </c>
      <c r="E289" s="35" t="s">
        <v>656</v>
      </c>
      <c r="F289" s="13">
        <v>0</v>
      </c>
      <c r="G289" s="13">
        <v>4.5</v>
      </c>
      <c r="H289" s="49">
        <f t="shared" si="76"/>
        <v>44.1</v>
      </c>
      <c r="I289" s="49">
        <f t="shared" si="77"/>
        <v>44.1</v>
      </c>
      <c r="J289" s="49">
        <f t="shared" si="78"/>
        <v>44.1</v>
      </c>
      <c r="K289" s="49">
        <f t="shared" si="79"/>
        <v>44.1</v>
      </c>
      <c r="L289" s="49">
        <f t="shared" si="80"/>
        <v>44.1</v>
      </c>
      <c r="M289" s="31">
        <f t="shared" si="81"/>
        <v>4.5</v>
      </c>
      <c r="N289" s="31">
        <f t="shared" si="81"/>
        <v>4.5</v>
      </c>
      <c r="O289" s="31">
        <f t="shared" si="81"/>
        <v>4.5</v>
      </c>
      <c r="P289" s="31">
        <f t="shared" si="81"/>
        <v>4.5</v>
      </c>
      <c r="Q289" s="31">
        <f t="shared" si="81"/>
        <v>4.5</v>
      </c>
      <c r="R289" s="52">
        <f t="shared" si="82"/>
        <v>54</v>
      </c>
      <c r="S289" s="49">
        <f t="shared" si="83"/>
        <v>48.6</v>
      </c>
      <c r="T289" s="49">
        <f t="shared" si="84"/>
        <v>48.6</v>
      </c>
      <c r="U289" s="49">
        <f t="shared" si="85"/>
        <v>48.6</v>
      </c>
      <c r="V289" s="49">
        <f t="shared" si="86"/>
        <v>48.6</v>
      </c>
      <c r="W289" s="49">
        <f t="shared" si="87"/>
        <v>48.6</v>
      </c>
      <c r="X289" s="33"/>
      <c r="Y289" s="52">
        <v>58.5</v>
      </c>
      <c r="Z289" s="33">
        <f t="shared" si="88"/>
        <v>54</v>
      </c>
      <c r="AA289" s="33">
        <f t="shared" si="89"/>
        <v>54</v>
      </c>
      <c r="AB289" s="33">
        <f t="shared" si="89"/>
        <v>54</v>
      </c>
      <c r="AC289" s="33">
        <v>0</v>
      </c>
      <c r="AD289" s="33">
        <v>7.6</v>
      </c>
    </row>
    <row r="290" spans="1:30" x14ac:dyDescent="0.25">
      <c r="A290" s="38" t="s">
        <v>549</v>
      </c>
      <c r="B290" s="38" t="s">
        <v>939</v>
      </c>
      <c r="C290" s="34">
        <v>154.25</v>
      </c>
      <c r="D290" s="35" t="str">
        <f t="shared" si="75"/>
        <v>Yes</v>
      </c>
      <c r="E290" s="35" t="s">
        <v>656</v>
      </c>
      <c r="F290" s="13">
        <v>0</v>
      </c>
      <c r="G290" s="13">
        <v>0</v>
      </c>
      <c r="H290" s="49">
        <f t="shared" si="76"/>
        <v>154.25</v>
      </c>
      <c r="I290" s="49">
        <f t="shared" si="77"/>
        <v>155.8232845054352</v>
      </c>
      <c r="J290" s="49">
        <f t="shared" si="78"/>
        <v>157.90761261971977</v>
      </c>
      <c r="K290" s="49">
        <f t="shared" si="79"/>
        <v>160.62959638018057</v>
      </c>
      <c r="L290" s="49">
        <f t="shared" si="80"/>
        <v>163.39850121980464</v>
      </c>
      <c r="M290" s="31">
        <f t="shared" si="81"/>
        <v>0</v>
      </c>
      <c r="N290" s="31">
        <f t="shared" si="81"/>
        <v>0</v>
      </c>
      <c r="O290" s="31">
        <f t="shared" si="81"/>
        <v>0</v>
      </c>
      <c r="P290" s="31">
        <f t="shared" si="81"/>
        <v>0</v>
      </c>
      <c r="Q290" s="31">
        <f t="shared" si="81"/>
        <v>0</v>
      </c>
      <c r="R290" s="52">
        <f t="shared" si="82"/>
        <v>169.89</v>
      </c>
      <c r="S290" s="49">
        <f t="shared" si="83"/>
        <v>154.25</v>
      </c>
      <c r="T290" s="49">
        <f t="shared" si="84"/>
        <v>155.82</v>
      </c>
      <c r="U290" s="49">
        <f t="shared" si="85"/>
        <v>157.91</v>
      </c>
      <c r="V290" s="49">
        <f t="shared" si="86"/>
        <v>160.63</v>
      </c>
      <c r="W290" s="49">
        <f t="shared" si="87"/>
        <v>163.4</v>
      </c>
      <c r="X290" s="33"/>
      <c r="Y290" s="52">
        <v>169.89</v>
      </c>
      <c r="Z290" s="33">
        <f t="shared" si="88"/>
        <v>169.89</v>
      </c>
      <c r="AA290" s="33">
        <f t="shared" si="89"/>
        <v>169.89</v>
      </c>
      <c r="AB290" s="33">
        <f t="shared" si="89"/>
        <v>169.89</v>
      </c>
      <c r="AC290" s="33">
        <v>0</v>
      </c>
      <c r="AD290" s="33">
        <v>0</v>
      </c>
    </row>
    <row r="291" spans="1:30" x14ac:dyDescent="0.25">
      <c r="A291" s="38" t="s">
        <v>551</v>
      </c>
      <c r="B291" s="38" t="s">
        <v>940</v>
      </c>
      <c r="C291" s="34">
        <v>79.819999999999993</v>
      </c>
      <c r="D291" s="35" t="str">
        <f t="shared" si="75"/>
        <v>No</v>
      </c>
      <c r="E291" s="35" t="s">
        <v>656</v>
      </c>
      <c r="F291" s="13">
        <v>0</v>
      </c>
      <c r="G291" s="13">
        <v>0</v>
      </c>
      <c r="H291" s="49">
        <f t="shared" si="76"/>
        <v>79.819999999999993</v>
      </c>
      <c r="I291" s="49">
        <f t="shared" si="77"/>
        <v>79.819999999999993</v>
      </c>
      <c r="J291" s="49">
        <f t="shared" si="78"/>
        <v>79.819999999999993</v>
      </c>
      <c r="K291" s="49">
        <f t="shared" si="79"/>
        <v>79.819999999999993</v>
      </c>
      <c r="L291" s="49">
        <f t="shared" si="80"/>
        <v>79.819999999999993</v>
      </c>
      <c r="M291" s="31">
        <f t="shared" si="81"/>
        <v>0</v>
      </c>
      <c r="N291" s="31">
        <f t="shared" si="81"/>
        <v>0</v>
      </c>
      <c r="O291" s="31">
        <f t="shared" si="81"/>
        <v>0</v>
      </c>
      <c r="P291" s="31">
        <f t="shared" si="81"/>
        <v>0</v>
      </c>
      <c r="Q291" s="31">
        <f t="shared" si="81"/>
        <v>0</v>
      </c>
      <c r="R291" s="52">
        <f t="shared" si="82"/>
        <v>80.510000000000005</v>
      </c>
      <c r="S291" s="49">
        <f t="shared" si="83"/>
        <v>79.819999999999993</v>
      </c>
      <c r="T291" s="49">
        <f t="shared" si="84"/>
        <v>79.819999999999993</v>
      </c>
      <c r="U291" s="49">
        <f t="shared" si="85"/>
        <v>79.819999999999993</v>
      </c>
      <c r="V291" s="49">
        <f t="shared" si="86"/>
        <v>79.819999999999993</v>
      </c>
      <c r="W291" s="49">
        <f t="shared" si="87"/>
        <v>79.819999999999993</v>
      </c>
      <c r="X291" s="33"/>
      <c r="Y291" s="52">
        <v>80.510000000000005</v>
      </c>
      <c r="Z291" s="33">
        <f t="shared" si="88"/>
        <v>80.510000000000005</v>
      </c>
      <c r="AA291" s="33">
        <f t="shared" si="89"/>
        <v>80.510000000000005</v>
      </c>
      <c r="AB291" s="33">
        <f t="shared" si="89"/>
        <v>80.510000000000005</v>
      </c>
      <c r="AC291" s="33">
        <v>0</v>
      </c>
      <c r="AD291" s="33">
        <v>0</v>
      </c>
    </row>
    <row r="292" spans="1:30" x14ac:dyDescent="0.25">
      <c r="A292" s="38" t="s">
        <v>553</v>
      </c>
      <c r="B292" s="38" t="s">
        <v>941</v>
      </c>
      <c r="C292" s="34">
        <v>169.09</v>
      </c>
      <c r="D292" s="35" t="str">
        <f t="shared" si="75"/>
        <v>Yes</v>
      </c>
      <c r="E292" s="35" t="s">
        <v>658</v>
      </c>
      <c r="F292" s="13">
        <v>0</v>
      </c>
      <c r="G292" s="13">
        <v>0</v>
      </c>
      <c r="H292" s="49">
        <f t="shared" si="76"/>
        <v>169.09</v>
      </c>
      <c r="I292" s="49">
        <f t="shared" si="77"/>
        <v>170.81464620436978</v>
      </c>
      <c r="J292" s="49">
        <f t="shared" si="78"/>
        <v>173.09950222280983</v>
      </c>
      <c r="K292" s="49">
        <f t="shared" si="79"/>
        <v>176.08336111458499</v>
      </c>
      <c r="L292" s="49">
        <f t="shared" si="80"/>
        <v>179.11865524315573</v>
      </c>
      <c r="M292" s="31">
        <f t="shared" si="81"/>
        <v>0</v>
      </c>
      <c r="N292" s="31">
        <f t="shared" si="81"/>
        <v>0</v>
      </c>
      <c r="O292" s="31">
        <f t="shared" si="81"/>
        <v>0</v>
      </c>
      <c r="P292" s="31">
        <f t="shared" si="81"/>
        <v>0</v>
      </c>
      <c r="Q292" s="31">
        <f t="shared" si="81"/>
        <v>0</v>
      </c>
      <c r="R292" s="52">
        <f t="shared" si="82"/>
        <v>189.25</v>
      </c>
      <c r="S292" s="49">
        <f t="shared" si="83"/>
        <v>169.09</v>
      </c>
      <c r="T292" s="49">
        <f t="shared" si="84"/>
        <v>170.81</v>
      </c>
      <c r="U292" s="49">
        <f t="shared" si="85"/>
        <v>173.1</v>
      </c>
      <c r="V292" s="49">
        <f t="shared" si="86"/>
        <v>176.08</v>
      </c>
      <c r="W292" s="49">
        <f t="shared" si="87"/>
        <v>179.12</v>
      </c>
      <c r="X292" s="33"/>
      <c r="Y292" s="52">
        <v>189.25</v>
      </c>
      <c r="Z292" s="33">
        <f t="shared" si="88"/>
        <v>189.25</v>
      </c>
      <c r="AA292" s="33">
        <f t="shared" si="89"/>
        <v>189.25</v>
      </c>
      <c r="AB292" s="33">
        <f t="shared" si="89"/>
        <v>189.25</v>
      </c>
      <c r="AC292" s="33">
        <v>0</v>
      </c>
      <c r="AD292" s="33">
        <v>0</v>
      </c>
    </row>
    <row r="293" spans="1:30" x14ac:dyDescent="0.25">
      <c r="A293" s="38" t="s">
        <v>555</v>
      </c>
      <c r="B293" s="38" t="s">
        <v>942</v>
      </c>
      <c r="C293" s="34">
        <v>131.49</v>
      </c>
      <c r="D293" s="35" t="str">
        <f t="shared" si="75"/>
        <v>Yes</v>
      </c>
      <c r="E293" s="35" t="s">
        <v>656</v>
      </c>
      <c r="F293" s="13">
        <v>1</v>
      </c>
      <c r="G293" s="13">
        <v>0</v>
      </c>
      <c r="H293" s="49">
        <f t="shared" si="76"/>
        <v>131.49</v>
      </c>
      <c r="I293" s="49">
        <f t="shared" si="77"/>
        <v>132.83114216933339</v>
      </c>
      <c r="J293" s="49">
        <f t="shared" si="78"/>
        <v>134.6079220963822</v>
      </c>
      <c r="K293" s="49">
        <f t="shared" si="79"/>
        <v>136.92826987377597</v>
      </c>
      <c r="L293" s="49">
        <f t="shared" si="80"/>
        <v>139.28861539962472</v>
      </c>
      <c r="M293" s="31">
        <f t="shared" si="81"/>
        <v>-1</v>
      </c>
      <c r="N293" s="31">
        <f t="shared" si="81"/>
        <v>-1</v>
      </c>
      <c r="O293" s="31">
        <f t="shared" si="81"/>
        <v>-1</v>
      </c>
      <c r="P293" s="31">
        <f t="shared" si="81"/>
        <v>-1</v>
      </c>
      <c r="Q293" s="31">
        <f t="shared" si="81"/>
        <v>-1</v>
      </c>
      <c r="R293" s="52">
        <f t="shared" si="82"/>
        <v>137.03</v>
      </c>
      <c r="S293" s="49">
        <f t="shared" si="83"/>
        <v>130.49</v>
      </c>
      <c r="T293" s="49">
        <f t="shared" si="84"/>
        <v>131.83000000000001</v>
      </c>
      <c r="U293" s="49">
        <f t="shared" si="85"/>
        <v>133.61000000000001</v>
      </c>
      <c r="V293" s="49">
        <f t="shared" si="86"/>
        <v>135.93</v>
      </c>
      <c r="W293" s="49">
        <f t="shared" si="87"/>
        <v>138.29</v>
      </c>
      <c r="X293" s="33"/>
      <c r="Y293" s="52">
        <v>136.03</v>
      </c>
      <c r="Z293" s="33">
        <f t="shared" si="88"/>
        <v>137.03</v>
      </c>
      <c r="AA293" s="33">
        <f t="shared" si="89"/>
        <v>137.03</v>
      </c>
      <c r="AB293" s="33">
        <f t="shared" si="89"/>
        <v>137.03</v>
      </c>
      <c r="AC293" s="33">
        <v>0</v>
      </c>
      <c r="AD293" s="33">
        <v>-4</v>
      </c>
    </row>
    <row r="294" spans="1:30" x14ac:dyDescent="0.25">
      <c r="A294" s="38" t="s">
        <v>557</v>
      </c>
      <c r="B294" s="38" t="s">
        <v>943</v>
      </c>
      <c r="C294" s="34">
        <v>145.52000000000001</v>
      </c>
      <c r="D294" s="35" t="str">
        <f t="shared" si="75"/>
        <v>Yes</v>
      </c>
      <c r="E294" s="35" t="s">
        <v>656</v>
      </c>
      <c r="F294" s="13">
        <v>0</v>
      </c>
      <c r="G294" s="13">
        <v>0</v>
      </c>
      <c r="H294" s="49">
        <f t="shared" si="76"/>
        <v>145.52000000000001</v>
      </c>
      <c r="I294" s="49">
        <f t="shared" si="77"/>
        <v>147.00424221219404</v>
      </c>
      <c r="J294" s="49">
        <f t="shared" si="78"/>
        <v>148.97060478717421</v>
      </c>
      <c r="K294" s="49">
        <f t="shared" si="79"/>
        <v>151.53853397240763</v>
      </c>
      <c r="L294" s="49">
        <f t="shared" si="80"/>
        <v>154.15072867102737</v>
      </c>
      <c r="M294" s="31">
        <f t="shared" si="81"/>
        <v>0</v>
      </c>
      <c r="N294" s="31">
        <f t="shared" si="81"/>
        <v>0</v>
      </c>
      <c r="O294" s="31">
        <f t="shared" si="81"/>
        <v>0</v>
      </c>
      <c r="P294" s="31">
        <f t="shared" si="81"/>
        <v>0</v>
      </c>
      <c r="Q294" s="31">
        <f t="shared" si="81"/>
        <v>0</v>
      </c>
      <c r="R294" s="52">
        <f t="shared" si="82"/>
        <v>122.73</v>
      </c>
      <c r="S294" s="49">
        <f t="shared" si="83"/>
        <v>145.52000000000001</v>
      </c>
      <c r="T294" s="49">
        <f t="shared" si="84"/>
        <v>147</v>
      </c>
      <c r="U294" s="49">
        <f t="shared" si="85"/>
        <v>148.97</v>
      </c>
      <c r="V294" s="49">
        <f t="shared" si="86"/>
        <v>151.54</v>
      </c>
      <c r="W294" s="49">
        <f t="shared" si="87"/>
        <v>154.15</v>
      </c>
      <c r="X294" s="33"/>
      <c r="Y294" s="52">
        <v>122.73</v>
      </c>
      <c r="Z294" s="33">
        <f t="shared" si="88"/>
        <v>145.52000000000001</v>
      </c>
      <c r="AA294" s="33">
        <f t="shared" si="89"/>
        <v>147</v>
      </c>
      <c r="AB294" s="33">
        <f t="shared" si="89"/>
        <v>148.97</v>
      </c>
      <c r="AC294" s="33">
        <v>0</v>
      </c>
      <c r="AD294" s="33">
        <v>0</v>
      </c>
    </row>
    <row r="295" spans="1:30" x14ac:dyDescent="0.25">
      <c r="A295" s="38" t="s">
        <v>559</v>
      </c>
      <c r="B295" s="38" t="s">
        <v>944</v>
      </c>
      <c r="C295" s="34">
        <v>575.29999999999995</v>
      </c>
      <c r="D295" s="35" t="str">
        <f t="shared" si="75"/>
        <v>Yes</v>
      </c>
      <c r="E295" s="35" t="s">
        <v>656</v>
      </c>
      <c r="F295" s="13">
        <v>0</v>
      </c>
      <c r="G295" s="13">
        <v>183.62</v>
      </c>
      <c r="H295" s="49">
        <f t="shared" si="76"/>
        <v>575.29999999999995</v>
      </c>
      <c r="I295" s="49">
        <f t="shared" si="77"/>
        <v>581.16781572756474</v>
      </c>
      <c r="J295" s="49">
        <f t="shared" si="78"/>
        <v>588.94165017909086</v>
      </c>
      <c r="K295" s="49">
        <f t="shared" si="79"/>
        <v>599.09372316056965</v>
      </c>
      <c r="L295" s="49">
        <f t="shared" si="80"/>
        <v>609.42079579743017</v>
      </c>
      <c r="M295" s="31">
        <f t="shared" si="81"/>
        <v>183.62</v>
      </c>
      <c r="N295" s="31">
        <f t="shared" si="81"/>
        <v>183.62</v>
      </c>
      <c r="O295" s="31">
        <f t="shared" si="81"/>
        <v>183.62</v>
      </c>
      <c r="P295" s="31">
        <f t="shared" si="81"/>
        <v>183.62</v>
      </c>
      <c r="Q295" s="31">
        <f t="shared" si="81"/>
        <v>183.62</v>
      </c>
      <c r="R295" s="52">
        <f t="shared" si="82"/>
        <v>608.16999999999996</v>
      </c>
      <c r="S295" s="49">
        <f t="shared" si="83"/>
        <v>758.92</v>
      </c>
      <c r="T295" s="49">
        <f t="shared" si="84"/>
        <v>764.79</v>
      </c>
      <c r="U295" s="49">
        <f t="shared" si="85"/>
        <v>772.56</v>
      </c>
      <c r="V295" s="49">
        <f t="shared" si="86"/>
        <v>782.71</v>
      </c>
      <c r="W295" s="49">
        <f t="shared" si="87"/>
        <v>793.04</v>
      </c>
      <c r="X295" s="33"/>
      <c r="Y295" s="52">
        <v>791.79</v>
      </c>
      <c r="Z295" s="33">
        <f t="shared" si="88"/>
        <v>758.92</v>
      </c>
      <c r="AA295" s="33">
        <f t="shared" si="89"/>
        <v>764.79</v>
      </c>
      <c r="AB295" s="33">
        <f t="shared" si="89"/>
        <v>772.56</v>
      </c>
      <c r="AC295" s="33">
        <v>0</v>
      </c>
      <c r="AD295" s="33">
        <v>182.96</v>
      </c>
    </row>
    <row r="296" spans="1:30" x14ac:dyDescent="0.25">
      <c r="A296" s="38" t="s">
        <v>561</v>
      </c>
      <c r="B296" s="38" t="s">
        <v>945</v>
      </c>
      <c r="C296" s="34">
        <v>1211</v>
      </c>
      <c r="D296" s="35" t="str">
        <f t="shared" si="75"/>
        <v>Yes</v>
      </c>
      <c r="E296" s="35" t="s">
        <v>656</v>
      </c>
      <c r="F296" s="13">
        <v>0</v>
      </c>
      <c r="G296" s="13">
        <v>0</v>
      </c>
      <c r="H296" s="49">
        <f t="shared" si="76"/>
        <v>1211</v>
      </c>
      <c r="I296" s="49">
        <f t="shared" si="77"/>
        <v>1223.3516858092837</v>
      </c>
      <c r="J296" s="49">
        <f t="shared" si="78"/>
        <v>1239.7155194974432</v>
      </c>
      <c r="K296" s="49">
        <f t="shared" si="79"/>
        <v>1261.0855184207369</v>
      </c>
      <c r="L296" s="49">
        <f t="shared" si="80"/>
        <v>1282.8238896413836</v>
      </c>
      <c r="M296" s="31">
        <f t="shared" si="81"/>
        <v>0</v>
      </c>
      <c r="N296" s="31">
        <f t="shared" si="81"/>
        <v>0</v>
      </c>
      <c r="O296" s="31">
        <f t="shared" si="81"/>
        <v>0</v>
      </c>
      <c r="P296" s="31">
        <f t="shared" ref="P296:Q310" si="90">-$F296+$G296</f>
        <v>0</v>
      </c>
      <c r="Q296" s="31">
        <f t="shared" si="90"/>
        <v>0</v>
      </c>
      <c r="R296" s="52">
        <f t="shared" si="82"/>
        <v>1259.58</v>
      </c>
      <c r="S296" s="49">
        <f t="shared" si="83"/>
        <v>1211</v>
      </c>
      <c r="T296" s="49">
        <f t="shared" si="84"/>
        <v>1223.3499999999999</v>
      </c>
      <c r="U296" s="49">
        <f t="shared" si="85"/>
        <v>1239.72</v>
      </c>
      <c r="V296" s="49">
        <f t="shared" si="86"/>
        <v>1261.0899999999999</v>
      </c>
      <c r="W296" s="49">
        <f t="shared" si="87"/>
        <v>1282.82</v>
      </c>
      <c r="X296" s="33"/>
      <c r="Y296" s="52">
        <v>1259.58</v>
      </c>
      <c r="Z296" s="33">
        <f t="shared" si="88"/>
        <v>1259.58</v>
      </c>
      <c r="AA296" s="33">
        <f t="shared" si="89"/>
        <v>1259.58</v>
      </c>
      <c r="AB296" s="33">
        <f t="shared" si="89"/>
        <v>1259.58</v>
      </c>
      <c r="AC296" s="33">
        <v>0</v>
      </c>
      <c r="AD296" s="33">
        <v>0</v>
      </c>
    </row>
    <row r="297" spans="1:30" x14ac:dyDescent="0.25">
      <c r="A297" s="38" t="s">
        <v>563</v>
      </c>
      <c r="B297" s="38" t="s">
        <v>946</v>
      </c>
      <c r="C297" s="34">
        <v>15689.73</v>
      </c>
      <c r="D297" s="35" t="str">
        <f t="shared" si="75"/>
        <v>Yes</v>
      </c>
      <c r="E297" s="35" t="s">
        <v>656</v>
      </c>
      <c r="F297" s="13">
        <v>182.52</v>
      </c>
      <c r="G297" s="13">
        <v>0</v>
      </c>
      <c r="H297" s="49">
        <f t="shared" si="76"/>
        <v>15689.73</v>
      </c>
      <c r="I297" s="49">
        <f t="shared" si="77"/>
        <v>15849.758584139136</v>
      </c>
      <c r="J297" s="49">
        <f t="shared" si="78"/>
        <v>16061.768602580198</v>
      </c>
      <c r="K297" s="49">
        <f t="shared" si="79"/>
        <v>16338.638555682401</v>
      </c>
      <c r="L297" s="49">
        <f t="shared" si="80"/>
        <v>16620.281144527751</v>
      </c>
      <c r="M297" s="31">
        <f t="shared" si="81"/>
        <v>-182.52</v>
      </c>
      <c r="N297" s="31">
        <f t="shared" si="81"/>
        <v>-182.52</v>
      </c>
      <c r="O297" s="31">
        <f t="shared" si="81"/>
        <v>-182.52</v>
      </c>
      <c r="P297" s="31">
        <f t="shared" si="90"/>
        <v>-182.52</v>
      </c>
      <c r="Q297" s="31">
        <f t="shared" si="90"/>
        <v>-182.52</v>
      </c>
      <c r="R297" s="52">
        <f t="shared" si="82"/>
        <v>16049.77</v>
      </c>
      <c r="S297" s="49">
        <f t="shared" si="83"/>
        <v>15507.21</v>
      </c>
      <c r="T297" s="49">
        <f t="shared" si="84"/>
        <v>15667.24</v>
      </c>
      <c r="U297" s="49">
        <f t="shared" si="85"/>
        <v>15879.25</v>
      </c>
      <c r="V297" s="49">
        <f t="shared" si="86"/>
        <v>16156.12</v>
      </c>
      <c r="W297" s="49">
        <f t="shared" si="87"/>
        <v>16437.759999999998</v>
      </c>
      <c r="X297" s="33"/>
      <c r="Y297" s="52">
        <v>15867.25</v>
      </c>
      <c r="Z297" s="33">
        <f t="shared" si="88"/>
        <v>16049.77</v>
      </c>
      <c r="AA297" s="33">
        <f t="shared" si="89"/>
        <v>16049.77</v>
      </c>
      <c r="AB297" s="33">
        <f t="shared" si="89"/>
        <v>16049.77</v>
      </c>
      <c r="AC297" s="33">
        <v>0</v>
      </c>
      <c r="AD297" s="33">
        <v>-182.36</v>
      </c>
    </row>
    <row r="298" spans="1:30" x14ac:dyDescent="0.25">
      <c r="A298" s="38" t="s">
        <v>565</v>
      </c>
      <c r="B298" s="38" t="s">
        <v>947</v>
      </c>
      <c r="C298" s="34">
        <v>3132.57</v>
      </c>
      <c r="D298" s="35" t="str">
        <f t="shared" si="75"/>
        <v>Yes</v>
      </c>
      <c r="E298" s="35" t="s">
        <v>656</v>
      </c>
      <c r="F298" s="13">
        <v>0</v>
      </c>
      <c r="G298" s="13">
        <v>0</v>
      </c>
      <c r="H298" s="49">
        <f t="shared" si="76"/>
        <v>3132.57</v>
      </c>
      <c r="I298" s="49">
        <f t="shared" si="77"/>
        <v>3164.5208839104776</v>
      </c>
      <c r="J298" s="49">
        <f t="shared" si="78"/>
        <v>3206.8502435277505</v>
      </c>
      <c r="K298" s="49">
        <f t="shared" si="79"/>
        <v>3262.1293661760924</v>
      </c>
      <c r="L298" s="49">
        <f t="shared" si="80"/>
        <v>3318.3613806555813</v>
      </c>
      <c r="M298" s="31">
        <f t="shared" si="81"/>
        <v>0</v>
      </c>
      <c r="N298" s="31">
        <f t="shared" si="81"/>
        <v>0</v>
      </c>
      <c r="O298" s="31">
        <f t="shared" si="81"/>
        <v>0</v>
      </c>
      <c r="P298" s="31">
        <f t="shared" si="90"/>
        <v>0</v>
      </c>
      <c r="Q298" s="31">
        <f t="shared" si="90"/>
        <v>0</v>
      </c>
      <c r="R298" s="52">
        <f t="shared" si="82"/>
        <v>3208.23</v>
      </c>
      <c r="S298" s="49">
        <f t="shared" si="83"/>
        <v>3132.57</v>
      </c>
      <c r="T298" s="49">
        <f t="shared" si="84"/>
        <v>3164.52</v>
      </c>
      <c r="U298" s="49">
        <f t="shared" si="85"/>
        <v>3206.85</v>
      </c>
      <c r="V298" s="49">
        <f t="shared" si="86"/>
        <v>3262.13</v>
      </c>
      <c r="W298" s="49">
        <f t="shared" si="87"/>
        <v>3318.36</v>
      </c>
      <c r="X298" s="33"/>
      <c r="Y298" s="52">
        <v>3208.23</v>
      </c>
      <c r="Z298" s="33">
        <f t="shared" si="88"/>
        <v>3208.23</v>
      </c>
      <c r="AA298" s="33">
        <f t="shared" si="89"/>
        <v>3208.23</v>
      </c>
      <c r="AB298" s="33">
        <f t="shared" si="89"/>
        <v>3208.23</v>
      </c>
      <c r="AC298" s="33">
        <v>0</v>
      </c>
      <c r="AD298" s="33">
        <v>-0.6</v>
      </c>
    </row>
    <row r="299" spans="1:30" x14ac:dyDescent="0.25">
      <c r="A299" s="38" t="s">
        <v>567</v>
      </c>
      <c r="B299" s="38" t="s">
        <v>948</v>
      </c>
      <c r="C299" s="34">
        <v>3579.66</v>
      </c>
      <c r="D299" s="35" t="str">
        <f t="shared" si="75"/>
        <v>Yes</v>
      </c>
      <c r="E299" s="35" t="s">
        <v>656</v>
      </c>
      <c r="F299" s="13">
        <v>1.1000000000000001</v>
      </c>
      <c r="G299" s="13">
        <v>0</v>
      </c>
      <c r="H299" s="49">
        <f t="shared" si="76"/>
        <v>3579.66</v>
      </c>
      <c r="I299" s="49">
        <f t="shared" si="77"/>
        <v>3616.1710120760204</v>
      </c>
      <c r="J299" s="49">
        <f t="shared" si="78"/>
        <v>3664.5417477491474</v>
      </c>
      <c r="K299" s="49">
        <f t="shared" si="79"/>
        <v>3727.7104763583607</v>
      </c>
      <c r="L299" s="49">
        <f t="shared" si="80"/>
        <v>3791.9680964439926</v>
      </c>
      <c r="M299" s="31">
        <f t="shared" si="81"/>
        <v>-1.1000000000000001</v>
      </c>
      <c r="N299" s="31">
        <f t="shared" si="81"/>
        <v>-1.1000000000000001</v>
      </c>
      <c r="O299" s="31">
        <f t="shared" si="81"/>
        <v>-1.1000000000000001</v>
      </c>
      <c r="P299" s="31">
        <f t="shared" si="90"/>
        <v>-1.1000000000000001</v>
      </c>
      <c r="Q299" s="31">
        <f t="shared" si="90"/>
        <v>-1.1000000000000001</v>
      </c>
      <c r="R299" s="52">
        <f t="shared" si="82"/>
        <v>3698.6</v>
      </c>
      <c r="S299" s="49">
        <f t="shared" si="83"/>
        <v>3578.56</v>
      </c>
      <c r="T299" s="49">
        <f t="shared" si="84"/>
        <v>3615.07</v>
      </c>
      <c r="U299" s="49">
        <f t="shared" si="85"/>
        <v>3663.44</v>
      </c>
      <c r="V299" s="49">
        <f t="shared" si="86"/>
        <v>3726.61</v>
      </c>
      <c r="W299" s="49">
        <f t="shared" si="87"/>
        <v>3790.87</v>
      </c>
      <c r="X299" s="33"/>
      <c r="Y299" s="52">
        <v>3697.5</v>
      </c>
      <c r="Z299" s="33">
        <f t="shared" si="88"/>
        <v>3698.6</v>
      </c>
      <c r="AA299" s="33">
        <f t="shared" si="89"/>
        <v>3698.6</v>
      </c>
      <c r="AB299" s="33">
        <f t="shared" si="89"/>
        <v>3698.6</v>
      </c>
      <c r="AC299" s="33">
        <v>0</v>
      </c>
      <c r="AD299" s="33">
        <v>0</v>
      </c>
    </row>
    <row r="300" spans="1:30" x14ac:dyDescent="0.25">
      <c r="A300" s="38" t="s">
        <v>569</v>
      </c>
      <c r="B300" s="38" t="s">
        <v>949</v>
      </c>
      <c r="C300" s="34">
        <v>841.8</v>
      </c>
      <c r="D300" s="35" t="str">
        <f t="shared" si="75"/>
        <v>Yes</v>
      </c>
      <c r="E300" s="35" t="s">
        <v>656</v>
      </c>
      <c r="F300" s="13">
        <v>0</v>
      </c>
      <c r="G300" s="13">
        <v>0</v>
      </c>
      <c r="H300" s="49">
        <f t="shared" si="76"/>
        <v>841.8</v>
      </c>
      <c r="I300" s="49">
        <f t="shared" si="77"/>
        <v>850.38600257163921</v>
      </c>
      <c r="J300" s="49">
        <f t="shared" si="78"/>
        <v>861.76096144752091</v>
      </c>
      <c r="K300" s="49">
        <f t="shared" si="79"/>
        <v>876.61584591789961</v>
      </c>
      <c r="L300" s="49">
        <f t="shared" si="80"/>
        <v>891.72679628415926</v>
      </c>
      <c r="M300" s="31">
        <f t="shared" si="81"/>
        <v>0</v>
      </c>
      <c r="N300" s="31">
        <f t="shared" si="81"/>
        <v>0</v>
      </c>
      <c r="O300" s="31">
        <f t="shared" si="81"/>
        <v>0</v>
      </c>
      <c r="P300" s="31">
        <f t="shared" si="90"/>
        <v>0</v>
      </c>
      <c r="Q300" s="31">
        <f t="shared" si="90"/>
        <v>0</v>
      </c>
      <c r="R300" s="52">
        <f t="shared" si="82"/>
        <v>855.25</v>
      </c>
      <c r="S300" s="49">
        <f t="shared" si="83"/>
        <v>841.8</v>
      </c>
      <c r="T300" s="49">
        <f t="shared" si="84"/>
        <v>850.39</v>
      </c>
      <c r="U300" s="49">
        <f t="shared" si="85"/>
        <v>861.76</v>
      </c>
      <c r="V300" s="49">
        <f t="shared" si="86"/>
        <v>876.62</v>
      </c>
      <c r="W300" s="49">
        <f t="shared" si="87"/>
        <v>891.73</v>
      </c>
      <c r="X300" s="33"/>
      <c r="Y300" s="52">
        <v>855.25</v>
      </c>
      <c r="Z300" s="33">
        <f t="shared" si="88"/>
        <v>855.25</v>
      </c>
      <c r="AA300" s="33">
        <f t="shared" si="89"/>
        <v>855.25</v>
      </c>
      <c r="AB300" s="33">
        <f t="shared" si="89"/>
        <v>861.76</v>
      </c>
      <c r="AC300" s="33">
        <v>0</v>
      </c>
      <c r="AD300" s="33">
        <v>0</v>
      </c>
    </row>
    <row r="301" spans="1:30" x14ac:dyDescent="0.25">
      <c r="A301" s="38" t="s">
        <v>571</v>
      </c>
      <c r="B301" s="38" t="s">
        <v>950</v>
      </c>
      <c r="C301" s="34">
        <v>3523.55</v>
      </c>
      <c r="D301" s="35" t="str">
        <f t="shared" si="75"/>
        <v>Yes</v>
      </c>
      <c r="E301" s="35" t="s">
        <v>656</v>
      </c>
      <c r="F301" s="13">
        <v>0</v>
      </c>
      <c r="G301" s="13">
        <v>0</v>
      </c>
      <c r="H301" s="49">
        <f t="shared" si="76"/>
        <v>3523.55</v>
      </c>
      <c r="I301" s="49">
        <f t="shared" si="77"/>
        <v>3559.4887139003322</v>
      </c>
      <c r="J301" s="49">
        <f t="shared" si="78"/>
        <v>3607.1012541083542</v>
      </c>
      <c r="K301" s="49">
        <f t="shared" si="79"/>
        <v>3669.2798335519306</v>
      </c>
      <c r="L301" s="49">
        <f t="shared" si="80"/>
        <v>3732.5302364540858</v>
      </c>
      <c r="M301" s="31">
        <f t="shared" si="81"/>
        <v>0</v>
      </c>
      <c r="N301" s="31">
        <f t="shared" si="81"/>
        <v>0</v>
      </c>
      <c r="O301" s="31">
        <f t="shared" si="81"/>
        <v>0</v>
      </c>
      <c r="P301" s="31">
        <f t="shared" si="90"/>
        <v>0</v>
      </c>
      <c r="Q301" s="31">
        <f t="shared" si="90"/>
        <v>0</v>
      </c>
      <c r="R301" s="52">
        <f t="shared" si="82"/>
        <v>3567.94</v>
      </c>
      <c r="S301" s="49">
        <f t="shared" si="83"/>
        <v>3523.55</v>
      </c>
      <c r="T301" s="49">
        <f t="shared" si="84"/>
        <v>3559.49</v>
      </c>
      <c r="U301" s="49">
        <f t="shared" si="85"/>
        <v>3607.1</v>
      </c>
      <c r="V301" s="49">
        <f t="shared" si="86"/>
        <v>3669.28</v>
      </c>
      <c r="W301" s="49">
        <f t="shared" si="87"/>
        <v>3732.53</v>
      </c>
      <c r="X301" s="33"/>
      <c r="Y301" s="52">
        <v>3567.94</v>
      </c>
      <c r="Z301" s="33">
        <f t="shared" si="88"/>
        <v>3567.94</v>
      </c>
      <c r="AA301" s="33">
        <f t="shared" si="89"/>
        <v>3567.94</v>
      </c>
      <c r="AB301" s="33">
        <f t="shared" si="89"/>
        <v>3607.1</v>
      </c>
      <c r="AC301" s="33">
        <v>0</v>
      </c>
      <c r="AD301" s="33">
        <v>0</v>
      </c>
    </row>
    <row r="302" spans="1:30" x14ac:dyDescent="0.25">
      <c r="A302" s="38" t="s">
        <v>573</v>
      </c>
      <c r="B302" s="38" t="s">
        <v>951</v>
      </c>
      <c r="C302" s="34">
        <v>6604.29</v>
      </c>
      <c r="D302" s="35" t="str">
        <f t="shared" si="75"/>
        <v>Yes</v>
      </c>
      <c r="E302" s="35" t="s">
        <v>656</v>
      </c>
      <c r="F302" s="13">
        <v>0</v>
      </c>
      <c r="G302" s="13">
        <v>0</v>
      </c>
      <c r="H302" s="49">
        <f t="shared" si="76"/>
        <v>6604.29</v>
      </c>
      <c r="I302" s="49">
        <f t="shared" si="77"/>
        <v>6671.6509538178325</v>
      </c>
      <c r="J302" s="49">
        <f t="shared" si="78"/>
        <v>6760.8924923714039</v>
      </c>
      <c r="K302" s="49">
        <f t="shared" si="79"/>
        <v>6877.4355726266631</v>
      </c>
      <c r="L302" s="49">
        <f t="shared" si="80"/>
        <v>6995.9876020806723</v>
      </c>
      <c r="M302" s="31">
        <f t="shared" si="81"/>
        <v>0</v>
      </c>
      <c r="N302" s="31">
        <f t="shared" si="81"/>
        <v>0</v>
      </c>
      <c r="O302" s="31">
        <f t="shared" si="81"/>
        <v>0</v>
      </c>
      <c r="P302" s="31">
        <f t="shared" si="90"/>
        <v>0</v>
      </c>
      <c r="Q302" s="31">
        <f t="shared" si="90"/>
        <v>0</v>
      </c>
      <c r="R302" s="52">
        <f t="shared" si="82"/>
        <v>6665.23</v>
      </c>
      <c r="S302" s="49">
        <f t="shared" si="83"/>
        <v>6604.29</v>
      </c>
      <c r="T302" s="49">
        <f t="shared" si="84"/>
        <v>6671.65</v>
      </c>
      <c r="U302" s="49">
        <f t="shared" si="85"/>
        <v>6760.89</v>
      </c>
      <c r="V302" s="49">
        <f t="shared" si="86"/>
        <v>6877.44</v>
      </c>
      <c r="W302" s="49">
        <f t="shared" si="87"/>
        <v>6995.99</v>
      </c>
      <c r="X302" s="33"/>
      <c r="Y302" s="52">
        <v>6665.23</v>
      </c>
      <c r="Z302" s="33">
        <f t="shared" si="88"/>
        <v>6665.23</v>
      </c>
      <c r="AA302" s="33">
        <f t="shared" si="89"/>
        <v>6671.65</v>
      </c>
      <c r="AB302" s="33">
        <f t="shared" si="89"/>
        <v>6760.89</v>
      </c>
      <c r="AC302" s="33">
        <v>0</v>
      </c>
      <c r="AD302" s="33">
        <v>0</v>
      </c>
    </row>
    <row r="303" spans="1:30" x14ac:dyDescent="0.25">
      <c r="A303" s="44" t="s">
        <v>575</v>
      </c>
      <c r="B303" s="38" t="s">
        <v>952</v>
      </c>
      <c r="C303" s="34">
        <v>4520.93</v>
      </c>
      <c r="D303" s="35" t="str">
        <f t="shared" si="75"/>
        <v>Yes</v>
      </c>
      <c r="E303" s="35" t="s">
        <v>656</v>
      </c>
      <c r="F303" s="13">
        <v>0</v>
      </c>
      <c r="G303" s="13">
        <v>0</v>
      </c>
      <c r="H303" s="49">
        <f t="shared" si="76"/>
        <v>4520.93</v>
      </c>
      <c r="I303" s="49">
        <f t="shared" si="77"/>
        <v>4567.0415664126886</v>
      </c>
      <c r="J303" s="49">
        <f t="shared" si="78"/>
        <v>4628.1313654513433</v>
      </c>
      <c r="K303" s="49">
        <f t="shared" si="79"/>
        <v>4707.9102830667734</v>
      </c>
      <c r="L303" s="49">
        <f t="shared" si="80"/>
        <v>4789.0644156865574</v>
      </c>
      <c r="M303" s="31">
        <f t="shared" si="81"/>
        <v>0</v>
      </c>
      <c r="N303" s="31">
        <f t="shared" si="81"/>
        <v>0</v>
      </c>
      <c r="O303" s="31">
        <f t="shared" si="81"/>
        <v>0</v>
      </c>
      <c r="P303" s="31">
        <f t="shared" si="90"/>
        <v>0</v>
      </c>
      <c r="Q303" s="31">
        <f t="shared" si="90"/>
        <v>0</v>
      </c>
      <c r="R303" s="57">
        <v>4240.6000000000004</v>
      </c>
      <c r="S303" s="49">
        <f t="shared" si="83"/>
        <v>4520.93</v>
      </c>
      <c r="T303" s="49">
        <f t="shared" si="84"/>
        <v>4567.04</v>
      </c>
      <c r="U303" s="49">
        <f t="shared" si="85"/>
        <v>4628.13</v>
      </c>
      <c r="V303" s="49">
        <f t="shared" si="86"/>
        <v>4707.91</v>
      </c>
      <c r="W303" s="49">
        <f t="shared" si="87"/>
        <v>4789.0600000000004</v>
      </c>
      <c r="X303" s="33"/>
      <c r="Y303" s="52">
        <v>4379.08</v>
      </c>
      <c r="Z303" s="33">
        <f t="shared" si="88"/>
        <v>4520.93</v>
      </c>
      <c r="AA303" s="33">
        <f t="shared" si="89"/>
        <v>4567.04</v>
      </c>
      <c r="AB303" s="33">
        <f t="shared" si="89"/>
        <v>4628.13</v>
      </c>
      <c r="AC303" s="33">
        <v>0</v>
      </c>
      <c r="AD303" s="33">
        <v>0</v>
      </c>
    </row>
    <row r="304" spans="1:30" x14ac:dyDescent="0.25">
      <c r="A304" s="44" t="s">
        <v>577</v>
      </c>
      <c r="B304" s="38" t="s">
        <v>953</v>
      </c>
      <c r="C304" s="34">
        <v>1050.55</v>
      </c>
      <c r="D304" s="35" t="str">
        <f t="shared" si="75"/>
        <v>Yes</v>
      </c>
      <c r="E304" s="35" t="s">
        <v>656</v>
      </c>
      <c r="F304" s="13">
        <v>0</v>
      </c>
      <c r="G304" s="13">
        <v>0</v>
      </c>
      <c r="H304" s="49">
        <f t="shared" si="76"/>
        <v>1050.55</v>
      </c>
      <c r="I304" s="49">
        <f t="shared" si="77"/>
        <v>1061.2651639363692</v>
      </c>
      <c r="J304" s="49">
        <f t="shared" si="78"/>
        <v>1075.4608910058125</v>
      </c>
      <c r="K304" s="49">
        <f t="shared" si="79"/>
        <v>1093.9994974210613</v>
      </c>
      <c r="L304" s="49">
        <f t="shared" si="80"/>
        <v>1112.8576690856776</v>
      </c>
      <c r="M304" s="31">
        <f t="shared" si="81"/>
        <v>0</v>
      </c>
      <c r="N304" s="31">
        <f t="shared" si="81"/>
        <v>0</v>
      </c>
      <c r="O304" s="31">
        <f t="shared" si="81"/>
        <v>0</v>
      </c>
      <c r="P304" s="31">
        <f t="shared" si="90"/>
        <v>0</v>
      </c>
      <c r="Q304" s="31">
        <f t="shared" si="90"/>
        <v>0</v>
      </c>
      <c r="R304" s="52">
        <f t="shared" si="82"/>
        <v>1092.2</v>
      </c>
      <c r="S304" s="49">
        <f t="shared" si="83"/>
        <v>1050.55</v>
      </c>
      <c r="T304" s="49">
        <f t="shared" si="84"/>
        <v>1061.27</v>
      </c>
      <c r="U304" s="49">
        <f t="shared" si="85"/>
        <v>1075.46</v>
      </c>
      <c r="V304" s="49">
        <f t="shared" si="86"/>
        <v>1094</v>
      </c>
      <c r="W304" s="49">
        <f t="shared" si="87"/>
        <v>1112.8599999999999</v>
      </c>
      <c r="X304" s="33"/>
      <c r="Y304" s="52">
        <v>1092.2</v>
      </c>
      <c r="Z304" s="33">
        <f t="shared" si="88"/>
        <v>1092.2</v>
      </c>
      <c r="AA304" s="33">
        <f t="shared" si="89"/>
        <v>1092.2</v>
      </c>
      <c r="AB304" s="33">
        <f t="shared" si="89"/>
        <v>1092.2</v>
      </c>
      <c r="AC304" s="33">
        <v>0</v>
      </c>
      <c r="AD304" s="33">
        <v>0</v>
      </c>
    </row>
    <row r="305" spans="1:30" x14ac:dyDescent="0.25">
      <c r="A305" s="44" t="s">
        <v>579</v>
      </c>
      <c r="B305" s="38" t="s">
        <v>954</v>
      </c>
      <c r="C305" s="34">
        <v>1431.28</v>
      </c>
      <c r="D305" s="35" t="str">
        <f t="shared" si="75"/>
        <v>Yes</v>
      </c>
      <c r="E305" s="35" t="s">
        <v>656</v>
      </c>
      <c r="F305" s="13">
        <v>0</v>
      </c>
      <c r="G305" s="13">
        <v>0</v>
      </c>
      <c r="H305" s="49">
        <f t="shared" si="76"/>
        <v>1431.28</v>
      </c>
      <c r="I305" s="49">
        <f t="shared" si="77"/>
        <v>1445.8784482783747</v>
      </c>
      <c r="J305" s="49">
        <f t="shared" si="78"/>
        <v>1465.2188511530146</v>
      </c>
      <c r="K305" s="49">
        <f t="shared" si="79"/>
        <v>1490.4760369985404</v>
      </c>
      <c r="L305" s="49">
        <f t="shared" si="80"/>
        <v>1516.1686017885381</v>
      </c>
      <c r="M305" s="31">
        <f t="shared" si="81"/>
        <v>0</v>
      </c>
      <c r="N305" s="31">
        <f t="shared" si="81"/>
        <v>0</v>
      </c>
      <c r="O305" s="31">
        <f t="shared" si="81"/>
        <v>0</v>
      </c>
      <c r="P305" s="31">
        <f t="shared" si="90"/>
        <v>0</v>
      </c>
      <c r="Q305" s="31">
        <f t="shared" si="90"/>
        <v>0</v>
      </c>
      <c r="R305" s="52">
        <f t="shared" si="82"/>
        <v>1439.97</v>
      </c>
      <c r="S305" s="49">
        <f t="shared" si="83"/>
        <v>1431.28</v>
      </c>
      <c r="T305" s="49">
        <f t="shared" si="84"/>
        <v>1445.88</v>
      </c>
      <c r="U305" s="49">
        <f t="shared" si="85"/>
        <v>1465.22</v>
      </c>
      <c r="V305" s="49">
        <f t="shared" si="86"/>
        <v>1490.48</v>
      </c>
      <c r="W305" s="49">
        <f t="shared" si="87"/>
        <v>1516.17</v>
      </c>
      <c r="X305" s="33"/>
      <c r="Y305" s="52">
        <v>1439.97</v>
      </c>
      <c r="Z305" s="33">
        <f t="shared" si="88"/>
        <v>1439.97</v>
      </c>
      <c r="AA305" s="33">
        <f t="shared" si="89"/>
        <v>1445.88</v>
      </c>
      <c r="AB305" s="33">
        <f t="shared" si="89"/>
        <v>1465.22</v>
      </c>
      <c r="AC305" s="33">
        <v>0</v>
      </c>
      <c r="AD305" s="33">
        <v>0</v>
      </c>
    </row>
    <row r="306" spans="1:30" x14ac:dyDescent="0.25">
      <c r="A306" s="44" t="s">
        <v>581</v>
      </c>
      <c r="B306" s="38" t="s">
        <v>955</v>
      </c>
      <c r="C306" s="34">
        <v>1224.0899999999999</v>
      </c>
      <c r="D306" s="35" t="str">
        <f t="shared" si="75"/>
        <v>Yes</v>
      </c>
      <c r="E306" s="35" t="s">
        <v>656</v>
      </c>
      <c r="F306" s="13">
        <v>0</v>
      </c>
      <c r="G306" s="13">
        <v>0</v>
      </c>
      <c r="H306" s="49">
        <f t="shared" si="76"/>
        <v>1224.0899999999999</v>
      </c>
      <c r="I306" s="49">
        <f t="shared" si="77"/>
        <v>1236.5751982512684</v>
      </c>
      <c r="J306" s="49">
        <f t="shared" si="78"/>
        <v>1253.1159126850744</v>
      </c>
      <c r="K306" s="49">
        <f t="shared" si="79"/>
        <v>1274.7169052383481</v>
      </c>
      <c r="L306" s="49">
        <f t="shared" si="80"/>
        <v>1296.6902519166977</v>
      </c>
      <c r="M306" s="31">
        <f t="shared" si="81"/>
        <v>0</v>
      </c>
      <c r="N306" s="31">
        <f t="shared" si="81"/>
        <v>0</v>
      </c>
      <c r="O306" s="31">
        <f t="shared" si="81"/>
        <v>0</v>
      </c>
      <c r="P306" s="31">
        <f t="shared" si="90"/>
        <v>0</v>
      </c>
      <c r="Q306" s="31">
        <f t="shared" si="90"/>
        <v>0</v>
      </c>
      <c r="R306" s="52">
        <f t="shared" si="82"/>
        <v>1271.32</v>
      </c>
      <c r="S306" s="49">
        <f t="shared" si="83"/>
        <v>1224.0899999999999</v>
      </c>
      <c r="T306" s="49">
        <f t="shared" si="84"/>
        <v>1236.58</v>
      </c>
      <c r="U306" s="49">
        <f t="shared" si="85"/>
        <v>1253.1199999999999</v>
      </c>
      <c r="V306" s="49">
        <f t="shared" si="86"/>
        <v>1274.72</v>
      </c>
      <c r="W306" s="49">
        <f t="shared" si="87"/>
        <v>1296.69</v>
      </c>
      <c r="X306" s="33"/>
      <c r="Y306" s="52">
        <v>1271.32</v>
      </c>
      <c r="Z306" s="33">
        <f t="shared" si="88"/>
        <v>1271.32</v>
      </c>
      <c r="AA306" s="33">
        <f t="shared" si="89"/>
        <v>1271.32</v>
      </c>
      <c r="AB306" s="33">
        <f t="shared" si="89"/>
        <v>1271.32</v>
      </c>
      <c r="AC306" s="33">
        <v>0</v>
      </c>
      <c r="AD306" s="33">
        <v>0</v>
      </c>
    </row>
    <row r="307" spans="1:30" x14ac:dyDescent="0.25">
      <c r="A307" t="s">
        <v>583</v>
      </c>
      <c r="B307" t="s">
        <v>956</v>
      </c>
      <c r="C307" s="34">
        <v>3153.31</v>
      </c>
      <c r="D307" s="35" t="str">
        <f t="shared" si="75"/>
        <v>Yes</v>
      </c>
      <c r="E307" s="35" t="s">
        <v>656</v>
      </c>
      <c r="F307" s="13">
        <v>0</v>
      </c>
      <c r="G307" s="13">
        <v>0</v>
      </c>
      <c r="H307" s="49">
        <f t="shared" si="76"/>
        <v>3153.31</v>
      </c>
      <c r="I307" s="49">
        <f t="shared" si="77"/>
        <v>3185.4724231042715</v>
      </c>
      <c r="J307" s="49">
        <f t="shared" si="78"/>
        <v>3228.0820353315303</v>
      </c>
      <c r="K307" s="49">
        <f t="shared" si="79"/>
        <v>3283.7271478871135</v>
      </c>
      <c r="L307" s="49">
        <f t="shared" si="80"/>
        <v>3340.3314611437422</v>
      </c>
      <c r="M307" s="31">
        <f t="shared" si="81"/>
        <v>0</v>
      </c>
      <c r="N307" s="31">
        <f t="shared" si="81"/>
        <v>0</v>
      </c>
      <c r="O307" s="31">
        <f t="shared" si="81"/>
        <v>0</v>
      </c>
      <c r="P307" s="31">
        <f t="shared" si="90"/>
        <v>0</v>
      </c>
      <c r="Q307" s="31">
        <f t="shared" si="90"/>
        <v>0</v>
      </c>
      <c r="R307" s="52">
        <f t="shared" si="82"/>
        <v>3268.81</v>
      </c>
      <c r="S307" s="49">
        <f t="shared" si="83"/>
        <v>3153.31</v>
      </c>
      <c r="T307" s="49">
        <f t="shared" si="84"/>
        <v>3185.47</v>
      </c>
      <c r="U307" s="49">
        <f t="shared" si="85"/>
        <v>3228.08</v>
      </c>
      <c r="V307" s="49">
        <f t="shared" si="86"/>
        <v>3283.73</v>
      </c>
      <c r="W307" s="49">
        <f t="shared" si="87"/>
        <v>3340.33</v>
      </c>
      <c r="X307" s="33"/>
      <c r="Y307" s="52">
        <v>3268.81</v>
      </c>
      <c r="Z307" s="33">
        <f t="shared" si="88"/>
        <v>3268.81</v>
      </c>
      <c r="AA307" s="33">
        <f t="shared" si="89"/>
        <v>3268.81</v>
      </c>
      <c r="AB307" s="33">
        <f t="shared" si="89"/>
        <v>3268.81</v>
      </c>
      <c r="AC307" s="33">
        <v>0</v>
      </c>
      <c r="AD307" s="33">
        <v>0</v>
      </c>
    </row>
    <row r="308" spans="1:30" x14ac:dyDescent="0.25">
      <c r="A308" t="s">
        <v>585</v>
      </c>
      <c r="B308" t="s">
        <v>957</v>
      </c>
      <c r="C308" s="34">
        <v>5124.6099999999997</v>
      </c>
      <c r="D308" s="35" t="str">
        <f t="shared" si="75"/>
        <v>Yes</v>
      </c>
      <c r="E308" s="35" t="s">
        <v>656</v>
      </c>
      <c r="F308" s="13">
        <v>0</v>
      </c>
      <c r="G308" s="13">
        <v>0</v>
      </c>
      <c r="H308" s="49">
        <f t="shared" si="76"/>
        <v>5124.6099999999997</v>
      </c>
      <c r="I308" s="49">
        <f t="shared" si="77"/>
        <v>5176.8788460901014</v>
      </c>
      <c r="J308" s="49">
        <f t="shared" si="78"/>
        <v>5246.1259689279868</v>
      </c>
      <c r="K308" s="49">
        <f t="shared" si="79"/>
        <v>5336.5577692436764</v>
      </c>
      <c r="L308" s="49">
        <f t="shared" si="80"/>
        <v>5428.5484170892905</v>
      </c>
      <c r="M308" s="31">
        <f t="shared" si="81"/>
        <v>0</v>
      </c>
      <c r="N308" s="31">
        <f t="shared" si="81"/>
        <v>0</v>
      </c>
      <c r="O308" s="31">
        <f t="shared" si="81"/>
        <v>0</v>
      </c>
      <c r="P308" s="31">
        <f t="shared" si="90"/>
        <v>0</v>
      </c>
      <c r="Q308" s="31">
        <f t="shared" si="90"/>
        <v>0</v>
      </c>
      <c r="R308" s="52">
        <f t="shared" si="82"/>
        <v>5347.88</v>
      </c>
      <c r="S308" s="49">
        <f t="shared" si="83"/>
        <v>5124.6099999999997</v>
      </c>
      <c r="T308" s="49">
        <f t="shared" si="84"/>
        <v>5176.88</v>
      </c>
      <c r="U308" s="49">
        <f t="shared" si="85"/>
        <v>5246.13</v>
      </c>
      <c r="V308" s="49">
        <f t="shared" si="86"/>
        <v>5336.56</v>
      </c>
      <c r="W308" s="49">
        <f t="shared" si="87"/>
        <v>5428.55</v>
      </c>
      <c r="X308" s="33"/>
      <c r="Y308" s="52">
        <v>5347.88</v>
      </c>
      <c r="Z308" s="33">
        <f t="shared" si="88"/>
        <v>5347.88</v>
      </c>
      <c r="AA308" s="33">
        <f t="shared" si="89"/>
        <v>5347.88</v>
      </c>
      <c r="AB308" s="33">
        <f t="shared" si="89"/>
        <v>5347.88</v>
      </c>
      <c r="AC308" s="33">
        <v>0</v>
      </c>
      <c r="AD308" s="33">
        <v>0</v>
      </c>
    </row>
    <row r="309" spans="1:30" x14ac:dyDescent="0.25">
      <c r="A309" t="s">
        <v>587</v>
      </c>
      <c r="B309" t="s">
        <v>958</v>
      </c>
      <c r="C309" s="34">
        <v>855.96</v>
      </c>
      <c r="D309" s="35" t="str">
        <f t="shared" si="75"/>
        <v>Yes</v>
      </c>
      <c r="E309" s="35" t="s">
        <v>656</v>
      </c>
      <c r="F309" s="13">
        <v>0</v>
      </c>
      <c r="G309" s="13">
        <v>0</v>
      </c>
      <c r="H309" s="49">
        <f t="shared" si="76"/>
        <v>855.96</v>
      </c>
      <c r="I309" s="49">
        <f t="shared" si="77"/>
        <v>864.69042855930184</v>
      </c>
      <c r="J309" s="49">
        <f t="shared" si="78"/>
        <v>876.25672672917551</v>
      </c>
      <c r="K309" s="49">
        <f t="shared" si="79"/>
        <v>891.3614866617786</v>
      </c>
      <c r="L309" s="49">
        <f t="shared" si="80"/>
        <v>906.72661979970155</v>
      </c>
      <c r="M309" s="31">
        <f t="shared" si="81"/>
        <v>0</v>
      </c>
      <c r="N309" s="31">
        <f t="shared" si="81"/>
        <v>0</v>
      </c>
      <c r="O309" s="31">
        <f t="shared" si="81"/>
        <v>0</v>
      </c>
      <c r="P309" s="31">
        <f t="shared" si="90"/>
        <v>0</v>
      </c>
      <c r="Q309" s="31">
        <f t="shared" si="90"/>
        <v>0</v>
      </c>
      <c r="R309" s="52">
        <f t="shared" si="82"/>
        <v>864.4</v>
      </c>
      <c r="S309" s="49">
        <f t="shared" si="83"/>
        <v>855.96</v>
      </c>
      <c r="T309" s="49">
        <f t="shared" si="84"/>
        <v>864.69</v>
      </c>
      <c r="U309" s="49">
        <f t="shared" si="85"/>
        <v>876.26</v>
      </c>
      <c r="V309" s="49">
        <f t="shared" si="86"/>
        <v>891.36</v>
      </c>
      <c r="W309" s="49">
        <f t="shared" si="87"/>
        <v>906.73</v>
      </c>
      <c r="X309" s="33"/>
      <c r="Y309" s="52">
        <v>864.4</v>
      </c>
      <c r="Z309" s="33">
        <f t="shared" si="88"/>
        <v>864.4</v>
      </c>
      <c r="AA309" s="33">
        <f t="shared" si="89"/>
        <v>864.69</v>
      </c>
      <c r="AB309" s="33">
        <f t="shared" si="89"/>
        <v>876.26</v>
      </c>
      <c r="AC309" s="33">
        <v>0</v>
      </c>
      <c r="AD309" s="33">
        <v>0</v>
      </c>
    </row>
    <row r="310" spans="1:30" x14ac:dyDescent="0.25">
      <c r="A310" t="s">
        <v>970</v>
      </c>
      <c r="B310" t="s">
        <v>971</v>
      </c>
      <c r="C310" s="34">
        <v>125.72</v>
      </c>
      <c r="D310" s="35" t="str">
        <f t="shared" ref="D310" si="91">IF(C310&gt;100,"Yes","No")</f>
        <v>Yes</v>
      </c>
      <c r="E310" s="35" t="s">
        <v>656</v>
      </c>
      <c r="F310" s="13">
        <v>0</v>
      </c>
      <c r="G310" s="13">
        <v>0</v>
      </c>
      <c r="H310" s="49">
        <f t="shared" si="76"/>
        <v>125.72</v>
      </c>
      <c r="I310" s="49">
        <f t="shared" si="77"/>
        <v>127.00229061927593</v>
      </c>
      <c r="J310" s="49">
        <f t="shared" si="78"/>
        <v>128.70110248655538</v>
      </c>
      <c r="K310" s="49">
        <f t="shared" si="79"/>
        <v>130.91962954240714</v>
      </c>
      <c r="L310" s="49">
        <f t="shared" si="80"/>
        <v>133.17639917895519</v>
      </c>
      <c r="M310" s="31">
        <f t="shared" si="81"/>
        <v>0</v>
      </c>
      <c r="N310" s="31">
        <f t="shared" si="81"/>
        <v>0</v>
      </c>
      <c r="O310" s="31">
        <f t="shared" si="81"/>
        <v>0</v>
      </c>
      <c r="P310" s="31">
        <f t="shared" si="90"/>
        <v>0</v>
      </c>
      <c r="Q310" s="31">
        <f t="shared" si="90"/>
        <v>0</v>
      </c>
      <c r="R310" s="52">
        <v>138.47999999999999</v>
      </c>
      <c r="S310" s="49">
        <f t="shared" si="83"/>
        <v>125.72</v>
      </c>
      <c r="T310" s="49">
        <f t="shared" si="84"/>
        <v>127</v>
      </c>
      <c r="U310" s="49">
        <f t="shared" si="85"/>
        <v>128.69999999999999</v>
      </c>
      <c r="V310" s="49">
        <f t="shared" si="86"/>
        <v>130.91999999999999</v>
      </c>
      <c r="W310" s="49">
        <f t="shared" si="87"/>
        <v>133.18</v>
      </c>
      <c r="X310" s="33"/>
      <c r="Y310" s="52">
        <v>0</v>
      </c>
      <c r="Z310" s="33">
        <f t="shared" si="88"/>
        <v>138.47999999999999</v>
      </c>
      <c r="AA310" s="33">
        <f t="shared" si="89"/>
        <v>138.47999999999999</v>
      </c>
      <c r="AB310" s="33">
        <f t="shared" si="89"/>
        <v>138.47999999999999</v>
      </c>
      <c r="AC310" s="33">
        <v>0</v>
      </c>
      <c r="AD310" s="33">
        <v>0</v>
      </c>
    </row>
    <row r="311" spans="1:30" x14ac:dyDescent="0.25">
      <c r="A311" s="38" t="s">
        <v>48</v>
      </c>
      <c r="B311" s="36" t="s">
        <v>994</v>
      </c>
      <c r="C311" s="32" t="s">
        <v>682</v>
      </c>
      <c r="D311" s="30" t="s">
        <v>1003</v>
      </c>
      <c r="E311" s="35"/>
      <c r="F311" s="13"/>
      <c r="G311" s="13"/>
      <c r="H311" s="31"/>
      <c r="I311" s="31"/>
      <c r="J311" s="31"/>
      <c r="K311" s="31"/>
      <c r="M311" s="31"/>
      <c r="N311" s="31"/>
      <c r="O311" s="31"/>
      <c r="P311" s="31"/>
      <c r="Q311" s="31"/>
      <c r="R311" s="9"/>
      <c r="S311" s="33"/>
      <c r="T311" s="33"/>
      <c r="U311" s="33"/>
      <c r="V311" s="33"/>
      <c r="X311" s="33"/>
      <c r="Y311" s="9"/>
      <c r="Z311" s="33"/>
      <c r="AA311" s="33"/>
      <c r="AB311" s="33"/>
    </row>
    <row r="312" spans="1:30" x14ac:dyDescent="0.25">
      <c r="A312" t="s">
        <v>182</v>
      </c>
      <c r="B312" s="36" t="s">
        <v>996</v>
      </c>
      <c r="C312" s="9" t="s">
        <v>766</v>
      </c>
      <c r="D312" s="9" t="s">
        <v>995</v>
      </c>
      <c r="E312" s="35"/>
      <c r="F312" s="13"/>
      <c r="G312" s="13"/>
      <c r="H312" s="31"/>
      <c r="I312" s="31"/>
      <c r="J312" s="31"/>
      <c r="K312" s="31"/>
      <c r="M312" s="31"/>
      <c r="N312" s="31"/>
      <c r="O312" s="31"/>
      <c r="P312" s="31"/>
      <c r="Q312" s="31"/>
      <c r="R312" s="9"/>
      <c r="S312" s="33"/>
      <c r="T312" s="33"/>
      <c r="U312" s="33"/>
      <c r="V312" s="33"/>
      <c r="X312" s="33"/>
      <c r="Y312" s="9"/>
      <c r="Z312" s="33"/>
      <c r="AA312" s="33"/>
      <c r="AB312" s="33"/>
    </row>
    <row r="313" spans="1:30" x14ac:dyDescent="0.25">
      <c r="A313" t="s">
        <v>215</v>
      </c>
      <c r="B313" s="36" t="s">
        <v>998</v>
      </c>
      <c r="C313" s="9" t="s">
        <v>773</v>
      </c>
      <c r="D313" s="9" t="s">
        <v>997</v>
      </c>
      <c r="E313" s="35"/>
      <c r="F313" s="13"/>
      <c r="G313" s="13"/>
      <c r="H313" s="31"/>
      <c r="I313" s="31"/>
      <c r="J313" s="31"/>
      <c r="K313" s="31"/>
      <c r="M313" s="31"/>
      <c r="N313" s="31"/>
      <c r="O313" s="31"/>
      <c r="P313" s="31"/>
      <c r="Q313" s="31"/>
      <c r="R313" s="9"/>
      <c r="S313" s="33"/>
      <c r="T313" s="33"/>
      <c r="U313" s="33"/>
      <c r="V313" s="33"/>
      <c r="X313" s="33"/>
      <c r="Y313" s="9"/>
      <c r="Z313" s="33"/>
      <c r="AA313" s="33"/>
      <c r="AB313" s="33"/>
    </row>
    <row r="314" spans="1:30" x14ac:dyDescent="0.25">
      <c r="A314" s="34" t="s">
        <v>349</v>
      </c>
      <c r="B314" s="36" t="s">
        <v>991</v>
      </c>
      <c r="C314" s="32" t="s">
        <v>965</v>
      </c>
      <c r="D314" s="30" t="s">
        <v>1002</v>
      </c>
      <c r="E314" s="35"/>
      <c r="F314" s="13"/>
      <c r="G314" s="13"/>
      <c r="H314" s="31"/>
      <c r="I314" s="31"/>
      <c r="J314" s="31"/>
      <c r="K314" s="31"/>
      <c r="M314" s="31"/>
      <c r="N314" s="31"/>
      <c r="O314" s="31"/>
      <c r="P314" s="31"/>
      <c r="Q314" s="31"/>
      <c r="R314" s="9"/>
      <c r="S314" s="33"/>
      <c r="T314" s="33"/>
      <c r="U314" s="33"/>
      <c r="V314" s="33"/>
      <c r="X314" s="33"/>
      <c r="Y314" s="9"/>
      <c r="Z314" s="33"/>
      <c r="AA314" s="33"/>
      <c r="AB314" s="33"/>
    </row>
    <row r="315" spans="1:30" x14ac:dyDescent="0.25">
      <c r="A315" s="34" t="s">
        <v>489</v>
      </c>
      <c r="B315" s="36" t="s">
        <v>993</v>
      </c>
      <c r="C315" s="32" t="s">
        <v>913</v>
      </c>
      <c r="D315" s="30" t="s">
        <v>992</v>
      </c>
      <c r="E315" s="35"/>
      <c r="F315" s="13"/>
      <c r="G315" s="13"/>
      <c r="H315" s="31"/>
      <c r="I315" s="31"/>
      <c r="J315" s="31"/>
      <c r="K315" s="31"/>
      <c r="M315" s="31"/>
      <c r="N315" s="31"/>
      <c r="O315" s="31"/>
      <c r="P315" s="31"/>
      <c r="Q315" s="31"/>
      <c r="R315" s="9"/>
      <c r="S315" s="33"/>
      <c r="T315" s="33"/>
      <c r="U315" s="33"/>
      <c r="V315" s="33"/>
      <c r="X315" s="33"/>
      <c r="Y315" s="9"/>
      <c r="Z315" s="33"/>
      <c r="AA315" s="33"/>
      <c r="AB315" s="33"/>
    </row>
    <row r="316" spans="1:30" x14ac:dyDescent="0.25">
      <c r="A316" t="s">
        <v>519</v>
      </c>
      <c r="B316" s="36" t="s">
        <v>1000</v>
      </c>
      <c r="C316" s="9" t="s">
        <v>930</v>
      </c>
      <c r="D316" s="9" t="s">
        <v>999</v>
      </c>
      <c r="E316" s="35"/>
      <c r="F316" s="13"/>
      <c r="G316" s="13"/>
      <c r="H316" s="31"/>
      <c r="I316" s="31"/>
      <c r="J316" s="31"/>
      <c r="K316" s="31"/>
      <c r="M316" s="31"/>
      <c r="N316" s="31"/>
      <c r="O316" s="31"/>
      <c r="P316" s="31"/>
      <c r="Q316" s="31"/>
      <c r="R316" s="9"/>
      <c r="S316" s="33"/>
      <c r="T316" s="33"/>
      <c r="U316" s="33"/>
      <c r="V316" s="33"/>
      <c r="X316" s="33"/>
      <c r="Y316" s="9"/>
      <c r="Z316" s="33"/>
      <c r="AA316" s="33"/>
      <c r="AB316" s="33"/>
    </row>
    <row r="317" spans="1:30" x14ac:dyDescent="0.25">
      <c r="A317" s="38" t="s">
        <v>575</v>
      </c>
      <c r="B317" s="36" t="s">
        <v>990</v>
      </c>
      <c r="C317" s="32" t="s">
        <v>970</v>
      </c>
      <c r="D317" s="30" t="s">
        <v>1001</v>
      </c>
      <c r="E317" s="35"/>
      <c r="F317" s="13"/>
      <c r="G317" s="13"/>
      <c r="H317" s="31"/>
      <c r="I317" s="31"/>
      <c r="J317" s="31"/>
      <c r="K317" s="31"/>
      <c r="M317" s="31"/>
      <c r="N317" s="31"/>
      <c r="O317" s="31"/>
      <c r="P317" s="31"/>
      <c r="Q317" s="31"/>
      <c r="R317" s="9"/>
      <c r="S317" s="33"/>
      <c r="T317" s="33"/>
      <c r="U317" s="33"/>
      <c r="V317" s="33"/>
      <c r="X317" s="33"/>
      <c r="Y317" s="9"/>
      <c r="Z317" s="33"/>
      <c r="AA317" s="33"/>
      <c r="AB317" s="33"/>
    </row>
  </sheetData>
  <autoFilter ref="A8:W317" xr:uid="{00000000-0009-0000-0000-000002000000}"/>
  <sortState xmlns:xlrd2="http://schemas.microsoft.com/office/spreadsheetml/2017/richdata2" ref="A311:D317">
    <sortCondition ref="A311:A317"/>
  </sortState>
  <mergeCells count="1">
    <mergeCell ref="M5:P5"/>
  </mergeCells>
  <phoneticPr fontId="11" type="noConversion"/>
  <conditionalFormatting sqref="C311:C314 A6:A8">
    <cfRule type="duplicateValues" dxfId="4" priority="6"/>
  </conditionalFormatting>
  <conditionalFormatting sqref="A201">
    <cfRule type="duplicateValues" dxfId="3" priority="4"/>
  </conditionalFormatting>
  <conditionalFormatting sqref="A202:A306 A9:A200">
    <cfRule type="duplicateValues" dxfId="2" priority="5"/>
  </conditionalFormatting>
  <conditionalFormatting sqref="A5">
    <cfRule type="duplicateValues" dxfId="1"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298"/>
  <sheetViews>
    <sheetView workbookViewId="0">
      <pane xSplit="2" ySplit="2" topLeftCell="F3" activePane="bottomRight" state="frozen"/>
      <selection pane="topRight" activeCell="C1" sqref="C1"/>
      <selection pane="bottomLeft" activeCell="A3" sqref="A3"/>
      <selection pane="bottomRight"/>
    </sheetView>
  </sheetViews>
  <sheetFormatPr defaultRowHeight="15" x14ac:dyDescent="0.25"/>
  <cols>
    <col min="2" max="2" width="20.42578125" bestFit="1" customWidth="1"/>
    <col min="3" max="8" width="14.28515625" bestFit="1" customWidth="1"/>
    <col min="9" max="10" width="13.85546875" bestFit="1" customWidth="1"/>
    <col min="11" max="11" width="21.5703125" bestFit="1" customWidth="1"/>
  </cols>
  <sheetData>
    <row r="1" spans="1:11" x14ac:dyDescent="0.25">
      <c r="A1" t="s">
        <v>606</v>
      </c>
      <c r="B1" t="s">
        <v>596</v>
      </c>
      <c r="C1" s="6">
        <v>2019</v>
      </c>
      <c r="D1" s="6">
        <v>2020</v>
      </c>
      <c r="E1" s="6">
        <v>2021</v>
      </c>
      <c r="F1" s="6">
        <v>2022</v>
      </c>
      <c r="G1" s="6">
        <v>2023</v>
      </c>
      <c r="H1" s="6">
        <v>2024</v>
      </c>
      <c r="I1" s="6">
        <v>2025</v>
      </c>
      <c r="J1" s="6">
        <v>2026</v>
      </c>
      <c r="K1" t="s">
        <v>1187</v>
      </c>
    </row>
    <row r="2" spans="1:11" x14ac:dyDescent="0.25">
      <c r="A2" t="s">
        <v>636</v>
      </c>
      <c r="B2" t="s">
        <v>637</v>
      </c>
      <c r="C2" s="7">
        <f>SUM(C3:C297)</f>
        <v>2243795589</v>
      </c>
      <c r="D2" s="7">
        <f>SUM(D3:D297)</f>
        <v>2276315760</v>
      </c>
      <c r="E2" s="7">
        <f t="shared" ref="E2:G2" si="0">SUM(E3:E297)</f>
        <v>2380406000</v>
      </c>
      <c r="F2" s="7">
        <f t="shared" si="0"/>
        <v>2547417684</v>
      </c>
      <c r="G2" s="7">
        <f t="shared" si="0"/>
        <v>2539331235</v>
      </c>
      <c r="H2" s="7">
        <f t="shared" ref="H2:I2" si="1">SUM(H3:H297)</f>
        <v>2534077919</v>
      </c>
      <c r="I2" s="7">
        <f t="shared" si="1"/>
        <v>1713430840</v>
      </c>
      <c r="J2" s="7">
        <f t="shared" ref="J2" si="2">SUM(J3:J297)</f>
        <v>1331165676</v>
      </c>
      <c r="K2" s="7"/>
    </row>
    <row r="3" spans="1:11" x14ac:dyDescent="0.25">
      <c r="A3" t="s">
        <v>136</v>
      </c>
      <c r="B3" t="s">
        <v>137</v>
      </c>
      <c r="C3" s="2">
        <v>5200000</v>
      </c>
      <c r="D3" s="2">
        <v>5200000</v>
      </c>
      <c r="E3" s="2">
        <v>5200000</v>
      </c>
      <c r="F3" s="2">
        <v>5200000</v>
      </c>
      <c r="G3" s="2">
        <v>5200000</v>
      </c>
      <c r="H3" s="2">
        <v>5200000</v>
      </c>
      <c r="I3" s="2">
        <v>0</v>
      </c>
      <c r="J3" s="2">
        <v>0</v>
      </c>
      <c r="K3" s="2"/>
    </row>
    <row r="4" spans="1:11" x14ac:dyDescent="0.25">
      <c r="A4" t="s">
        <v>265</v>
      </c>
      <c r="B4" t="s">
        <v>266</v>
      </c>
      <c r="C4" s="2">
        <v>683833</v>
      </c>
      <c r="D4" s="2">
        <v>718025</v>
      </c>
      <c r="E4" s="2">
        <v>906687</v>
      </c>
      <c r="F4" s="2">
        <v>1015489</v>
      </c>
      <c r="G4" s="2">
        <v>1075489</v>
      </c>
      <c r="H4" s="2">
        <v>1135489</v>
      </c>
      <c r="I4" s="2">
        <v>1195489</v>
      </c>
      <c r="J4" s="2">
        <v>1255489</v>
      </c>
      <c r="K4" s="2"/>
    </row>
    <row r="5" spans="1:11" x14ac:dyDescent="0.25">
      <c r="A5" t="s">
        <v>287</v>
      </c>
      <c r="B5" t="s">
        <v>288</v>
      </c>
      <c r="C5" s="2">
        <v>210000</v>
      </c>
      <c r="D5" s="2">
        <v>215000</v>
      </c>
      <c r="E5" s="2">
        <v>215000</v>
      </c>
      <c r="F5" s="2">
        <v>215000</v>
      </c>
      <c r="G5" s="2">
        <v>0</v>
      </c>
      <c r="H5" s="2">
        <v>0</v>
      </c>
      <c r="I5" s="2">
        <v>0</v>
      </c>
      <c r="J5" s="2">
        <v>0</v>
      </c>
      <c r="K5" s="2"/>
    </row>
    <row r="6" spans="1:11" x14ac:dyDescent="0.25">
      <c r="A6" t="s">
        <v>391</v>
      </c>
      <c r="B6" t="s">
        <v>392</v>
      </c>
      <c r="C6" s="2">
        <v>7623438</v>
      </c>
      <c r="D6" s="2">
        <v>7852141</v>
      </c>
      <c r="E6" s="2">
        <v>8087705</v>
      </c>
      <c r="F6" s="2">
        <v>8330336</v>
      </c>
      <c r="G6" s="2">
        <v>7407024</v>
      </c>
      <c r="H6" s="2">
        <v>7629235</v>
      </c>
      <c r="I6" s="2">
        <v>7858112</v>
      </c>
      <c r="J6" s="2">
        <v>8093855</v>
      </c>
      <c r="K6" s="2"/>
    </row>
    <row r="7" spans="1:11" x14ac:dyDescent="0.25">
      <c r="A7" t="s">
        <v>415</v>
      </c>
      <c r="B7" t="s">
        <v>416</v>
      </c>
      <c r="C7" s="2">
        <v>14541698</v>
      </c>
      <c r="D7" s="2">
        <v>15123366</v>
      </c>
      <c r="E7" s="2">
        <v>8950000</v>
      </c>
      <c r="F7" s="2">
        <v>9200000</v>
      </c>
      <c r="G7" s="2">
        <v>9500000</v>
      </c>
      <c r="H7" s="2">
        <v>9750000</v>
      </c>
      <c r="I7" s="2">
        <v>0</v>
      </c>
      <c r="J7" s="2">
        <v>0</v>
      </c>
      <c r="K7" s="2"/>
    </row>
    <row r="8" spans="1:11" x14ac:dyDescent="0.25">
      <c r="A8" t="s">
        <v>12</v>
      </c>
      <c r="B8" t="s">
        <v>13</v>
      </c>
      <c r="C8" s="2">
        <v>652000</v>
      </c>
      <c r="D8" s="2">
        <v>635000</v>
      </c>
      <c r="E8" s="2">
        <v>648000</v>
      </c>
      <c r="F8" s="2">
        <v>1018827</v>
      </c>
      <c r="G8" s="2">
        <v>1049392</v>
      </c>
      <c r="H8" s="2">
        <v>1080874</v>
      </c>
      <c r="I8" s="2">
        <v>1113300</v>
      </c>
      <c r="J8" s="2">
        <v>0</v>
      </c>
      <c r="K8" s="2"/>
    </row>
    <row r="9" spans="1:11" x14ac:dyDescent="0.25">
      <c r="A9" t="s">
        <v>199</v>
      </c>
      <c r="B9" t="s">
        <v>200</v>
      </c>
      <c r="C9" s="2">
        <v>45400000</v>
      </c>
      <c r="D9" s="2">
        <v>47750000</v>
      </c>
      <c r="E9" s="2">
        <v>37652132</v>
      </c>
      <c r="F9" s="2">
        <v>41187668</v>
      </c>
      <c r="G9" s="2">
        <v>45055190</v>
      </c>
      <c r="H9" s="2">
        <v>49285872</v>
      </c>
      <c r="I9" s="2">
        <v>0</v>
      </c>
      <c r="J9" s="2">
        <v>0</v>
      </c>
      <c r="K9" s="2"/>
    </row>
    <row r="10" spans="1:11" x14ac:dyDescent="0.25">
      <c r="A10" t="s">
        <v>217</v>
      </c>
      <c r="B10" t="s">
        <v>218</v>
      </c>
      <c r="C10" s="2">
        <v>10600000</v>
      </c>
      <c r="D10" s="2">
        <v>10800000</v>
      </c>
      <c r="E10" s="2">
        <v>11000000</v>
      </c>
      <c r="F10" s="2">
        <v>10000000</v>
      </c>
      <c r="G10" s="2">
        <v>10300000</v>
      </c>
      <c r="H10" s="2">
        <v>10500000</v>
      </c>
      <c r="I10" s="2">
        <v>0</v>
      </c>
      <c r="J10" s="2">
        <v>0</v>
      </c>
      <c r="K10" s="2"/>
    </row>
    <row r="11" spans="1:11" x14ac:dyDescent="0.25">
      <c r="A11" t="s">
        <v>64</v>
      </c>
      <c r="B11" t="s">
        <v>65</v>
      </c>
      <c r="C11" s="2">
        <v>33260000</v>
      </c>
      <c r="D11" s="2">
        <v>34930000</v>
      </c>
      <c r="E11" s="2">
        <v>36670000</v>
      </c>
      <c r="F11" s="2">
        <v>26750000</v>
      </c>
      <c r="G11" s="2">
        <v>28200000</v>
      </c>
      <c r="H11" s="2">
        <v>29650000</v>
      </c>
      <c r="I11" s="2">
        <v>31100000</v>
      </c>
      <c r="J11" s="2">
        <v>0</v>
      </c>
      <c r="K11" s="2"/>
    </row>
    <row r="12" spans="1:11" x14ac:dyDescent="0.25">
      <c r="A12" t="s">
        <v>194</v>
      </c>
      <c r="B12" t="s">
        <v>195</v>
      </c>
      <c r="C12" s="2">
        <v>68000000</v>
      </c>
      <c r="D12" s="2">
        <v>74000000</v>
      </c>
      <c r="E12" s="2">
        <v>79000000</v>
      </c>
      <c r="F12" s="2">
        <v>83000000</v>
      </c>
      <c r="G12" s="2">
        <v>70000000</v>
      </c>
      <c r="H12" s="2">
        <v>75000000</v>
      </c>
      <c r="I12" s="2">
        <v>79000000</v>
      </c>
      <c r="J12" s="2">
        <v>84000000</v>
      </c>
      <c r="K12" s="2"/>
    </row>
    <row r="13" spans="1:11" x14ac:dyDescent="0.25">
      <c r="A13" t="s">
        <v>519</v>
      </c>
      <c r="B13" t="s">
        <v>520</v>
      </c>
      <c r="C13" s="2">
        <v>34900000</v>
      </c>
      <c r="D13" s="2">
        <v>35900000</v>
      </c>
      <c r="E13" s="2">
        <v>31000000</v>
      </c>
      <c r="F13" s="2">
        <v>32000000</v>
      </c>
      <c r="G13" s="2">
        <v>33500000</v>
      </c>
      <c r="H13" s="2">
        <v>35000000</v>
      </c>
      <c r="I13" s="2">
        <v>0</v>
      </c>
      <c r="J13" s="2">
        <v>0</v>
      </c>
      <c r="K13" s="2"/>
    </row>
    <row r="14" spans="1:11" x14ac:dyDescent="0.25">
      <c r="A14" t="s">
        <v>2</v>
      </c>
      <c r="B14" t="s">
        <v>3</v>
      </c>
      <c r="C14" s="2">
        <v>40000</v>
      </c>
      <c r="D14" s="2">
        <v>40000</v>
      </c>
      <c r="E14" s="2">
        <v>50000</v>
      </c>
      <c r="F14" s="2">
        <v>50000</v>
      </c>
      <c r="G14" s="2">
        <v>50000</v>
      </c>
      <c r="H14" s="2">
        <v>50000</v>
      </c>
      <c r="I14" s="2">
        <v>0</v>
      </c>
      <c r="J14" s="2">
        <v>0</v>
      </c>
      <c r="K14" s="2"/>
    </row>
    <row r="15" spans="1:11" x14ac:dyDescent="0.25">
      <c r="A15" t="s">
        <v>369</v>
      </c>
      <c r="B15" t="s">
        <v>370</v>
      </c>
      <c r="C15" s="2">
        <v>25500000</v>
      </c>
      <c r="D15" s="2">
        <v>29500000</v>
      </c>
      <c r="E15" s="2">
        <v>34000000</v>
      </c>
      <c r="F15" s="2">
        <v>39000000</v>
      </c>
      <c r="G15" s="165">
        <v>40900000</v>
      </c>
      <c r="H15" s="165">
        <v>42500000</v>
      </c>
      <c r="I15" s="165">
        <v>43800000</v>
      </c>
      <c r="J15" s="165">
        <v>45100000</v>
      </c>
      <c r="K15" s="2"/>
    </row>
    <row r="16" spans="1:11" x14ac:dyDescent="0.25">
      <c r="A16" t="s">
        <v>239</v>
      </c>
      <c r="B16" t="s">
        <v>240</v>
      </c>
      <c r="C16" s="2">
        <v>300000</v>
      </c>
      <c r="D16" s="2">
        <v>300000</v>
      </c>
      <c r="E16" s="2">
        <v>300000</v>
      </c>
      <c r="F16" s="2">
        <v>300000</v>
      </c>
      <c r="G16" s="2">
        <v>300000</v>
      </c>
      <c r="H16" s="2">
        <v>300000</v>
      </c>
      <c r="I16" s="2">
        <v>0</v>
      </c>
      <c r="J16" s="2">
        <v>0</v>
      </c>
      <c r="K16" s="2"/>
    </row>
    <row r="17" spans="1:11" x14ac:dyDescent="0.25">
      <c r="A17" t="s">
        <v>523</v>
      </c>
      <c r="B17" t="s">
        <v>524</v>
      </c>
      <c r="C17" s="2">
        <v>7340000</v>
      </c>
      <c r="D17" s="2">
        <v>7500000</v>
      </c>
      <c r="E17" s="2">
        <v>6000000</v>
      </c>
      <c r="F17" s="2">
        <v>6400000</v>
      </c>
      <c r="G17" s="2">
        <v>6800000</v>
      </c>
      <c r="H17" s="2">
        <v>7250000</v>
      </c>
      <c r="I17" s="2">
        <v>0</v>
      </c>
      <c r="J17" s="2">
        <v>0</v>
      </c>
      <c r="K17" s="2"/>
    </row>
    <row r="18" spans="1:11" x14ac:dyDescent="0.25">
      <c r="A18" t="s">
        <v>269</v>
      </c>
      <c r="B18" t="s">
        <v>270</v>
      </c>
      <c r="C18" s="2">
        <v>250000</v>
      </c>
      <c r="D18" s="2">
        <v>250000</v>
      </c>
      <c r="E18" s="2">
        <v>250000</v>
      </c>
      <c r="F18" s="2">
        <v>250000</v>
      </c>
      <c r="G18" s="2">
        <v>250000</v>
      </c>
      <c r="H18" s="2">
        <v>250000</v>
      </c>
      <c r="I18" s="2">
        <v>0</v>
      </c>
      <c r="J18" s="2">
        <v>0</v>
      </c>
      <c r="K18" s="2"/>
    </row>
    <row r="19" spans="1:11" x14ac:dyDescent="0.25">
      <c r="A19" t="s">
        <v>215</v>
      </c>
      <c r="B19" t="s">
        <v>216</v>
      </c>
      <c r="C19" s="2">
        <v>6652154</v>
      </c>
      <c r="D19" s="2">
        <v>8647800</v>
      </c>
      <c r="E19" s="2">
        <v>12787991</v>
      </c>
      <c r="F19" s="2">
        <v>13466996</v>
      </c>
      <c r="G19" s="2">
        <v>13851143</v>
      </c>
      <c r="H19" s="2">
        <v>14543700</v>
      </c>
      <c r="I19" s="2">
        <v>0</v>
      </c>
      <c r="J19" s="2">
        <v>0</v>
      </c>
      <c r="K19" s="2"/>
    </row>
    <row r="20" spans="1:11" x14ac:dyDescent="0.25">
      <c r="A20" t="s">
        <v>319</v>
      </c>
      <c r="B20" t="s">
        <v>320</v>
      </c>
      <c r="C20" s="2">
        <v>672176</v>
      </c>
      <c r="D20" s="2">
        <v>672176</v>
      </c>
      <c r="E20" s="2">
        <v>931940</v>
      </c>
      <c r="F20" s="2">
        <v>1144955</v>
      </c>
      <c r="G20" s="2">
        <v>1384679</v>
      </c>
      <c r="H20" s="2">
        <v>1488530</v>
      </c>
      <c r="I20" s="2">
        <v>0</v>
      </c>
      <c r="J20" s="2">
        <v>0</v>
      </c>
      <c r="K20" s="2"/>
    </row>
    <row r="21" spans="1:11" x14ac:dyDescent="0.25">
      <c r="A21" t="s">
        <v>86</v>
      </c>
      <c r="B21" t="s">
        <v>87</v>
      </c>
      <c r="C21" s="2">
        <v>285134</v>
      </c>
      <c r="D21" s="2">
        <v>287985</v>
      </c>
      <c r="E21" s="2">
        <v>280674</v>
      </c>
      <c r="F21" s="2">
        <v>297515</v>
      </c>
      <c r="G21" s="2">
        <v>315366</v>
      </c>
      <c r="H21" s="2">
        <v>334287</v>
      </c>
      <c r="I21" s="2">
        <v>0</v>
      </c>
      <c r="J21" s="2">
        <v>0</v>
      </c>
      <c r="K21" s="2"/>
    </row>
    <row r="22" spans="1:11" x14ac:dyDescent="0.25">
      <c r="A22" t="s">
        <v>170</v>
      </c>
      <c r="B22" t="s">
        <v>171</v>
      </c>
      <c r="C22" s="2">
        <v>314681</v>
      </c>
      <c r="D22" s="2">
        <v>320975</v>
      </c>
      <c r="E22" s="2">
        <v>320975</v>
      </c>
      <c r="F22" s="2">
        <v>327395</v>
      </c>
      <c r="G22" s="2">
        <v>327395</v>
      </c>
      <c r="H22" s="2">
        <v>337217</v>
      </c>
      <c r="I22" s="2">
        <v>0</v>
      </c>
      <c r="J22" s="2">
        <v>0</v>
      </c>
      <c r="K22" s="2"/>
    </row>
    <row r="23" spans="1:11" x14ac:dyDescent="0.25">
      <c r="A23" t="s">
        <v>387</v>
      </c>
      <c r="B23" t="s">
        <v>388</v>
      </c>
      <c r="C23" s="2">
        <v>9100000</v>
      </c>
      <c r="D23" s="2">
        <v>9200000</v>
      </c>
      <c r="E23" s="2">
        <v>10258000</v>
      </c>
      <c r="F23" s="2">
        <v>10566000</v>
      </c>
      <c r="G23" s="2">
        <v>10499868</v>
      </c>
      <c r="H23" s="2">
        <v>11286790</v>
      </c>
      <c r="I23" s="2">
        <v>12132731</v>
      </c>
      <c r="J23" s="2">
        <v>13042118</v>
      </c>
      <c r="K23" s="2"/>
    </row>
    <row r="24" spans="1:11" x14ac:dyDescent="0.25">
      <c r="A24" t="s">
        <v>62</v>
      </c>
      <c r="B24" t="s">
        <v>63</v>
      </c>
      <c r="C24" s="2">
        <v>16583000</v>
      </c>
      <c r="D24" s="2">
        <v>17080000</v>
      </c>
      <c r="E24" s="2">
        <v>17593000</v>
      </c>
      <c r="F24" s="2">
        <v>17180000</v>
      </c>
      <c r="G24" s="2">
        <v>17690000</v>
      </c>
      <c r="H24" s="2">
        <v>18220000</v>
      </c>
      <c r="I24" s="2">
        <v>0</v>
      </c>
      <c r="J24" s="2">
        <v>0</v>
      </c>
      <c r="K24" s="2"/>
    </row>
    <row r="25" spans="1:11" x14ac:dyDescent="0.25">
      <c r="A25" t="s">
        <v>46</v>
      </c>
      <c r="B25" t="s">
        <v>47</v>
      </c>
      <c r="C25" s="2">
        <v>275000</v>
      </c>
      <c r="D25" s="2">
        <v>275000</v>
      </c>
      <c r="E25" s="2">
        <v>360000</v>
      </c>
      <c r="F25" s="2">
        <v>361800</v>
      </c>
      <c r="G25" s="2">
        <v>361981</v>
      </c>
      <c r="H25" s="2">
        <v>362162</v>
      </c>
      <c r="I25" s="2">
        <v>0</v>
      </c>
      <c r="J25" s="2">
        <v>0</v>
      </c>
      <c r="K25" s="2"/>
    </row>
    <row r="26" spans="1:11" x14ac:dyDescent="0.25">
      <c r="A26" t="s">
        <v>353</v>
      </c>
      <c r="B26" t="s">
        <v>354</v>
      </c>
      <c r="C26" s="2">
        <v>607000</v>
      </c>
      <c r="D26" s="2">
        <v>619000</v>
      </c>
      <c r="E26" s="2">
        <v>383145</v>
      </c>
      <c r="F26" s="2">
        <v>410950</v>
      </c>
      <c r="G26" s="2">
        <v>441485</v>
      </c>
      <c r="H26" s="2">
        <v>480828</v>
      </c>
      <c r="I26" s="2">
        <v>0</v>
      </c>
      <c r="J26" s="2">
        <v>0</v>
      </c>
      <c r="K26" s="2"/>
    </row>
    <row r="27" spans="1:11" x14ac:dyDescent="0.25">
      <c r="A27" t="s">
        <v>36</v>
      </c>
      <c r="B27" t="s">
        <v>37</v>
      </c>
      <c r="C27" s="2">
        <v>3195365</v>
      </c>
      <c r="D27" s="2">
        <v>3227319</v>
      </c>
      <c r="E27" s="2">
        <v>3259592</v>
      </c>
      <c r="F27" s="2">
        <v>3450000</v>
      </c>
      <c r="G27" s="2">
        <v>3650000</v>
      </c>
      <c r="H27" s="2">
        <v>3915000</v>
      </c>
      <c r="I27" s="2">
        <v>4000000</v>
      </c>
      <c r="J27" s="2">
        <v>0</v>
      </c>
      <c r="K27" s="2"/>
    </row>
    <row r="28" spans="1:11" x14ac:dyDescent="0.25">
      <c r="A28" t="s">
        <v>34</v>
      </c>
      <c r="B28" t="s">
        <v>35</v>
      </c>
      <c r="C28" s="2">
        <v>1462859</v>
      </c>
      <c r="D28" s="2">
        <v>1682288</v>
      </c>
      <c r="E28" s="2">
        <v>1673883</v>
      </c>
      <c r="F28" s="2">
        <v>2065314</v>
      </c>
      <c r="G28" s="2">
        <v>2508661</v>
      </c>
      <c r="H28" s="2">
        <v>2709354</v>
      </c>
      <c r="I28" s="2">
        <v>0</v>
      </c>
      <c r="J28" s="2">
        <v>0</v>
      </c>
      <c r="K28" s="2"/>
    </row>
    <row r="29" spans="1:11" x14ac:dyDescent="0.25">
      <c r="A29" t="s">
        <v>76</v>
      </c>
      <c r="B29" t="s">
        <v>77</v>
      </c>
      <c r="C29" s="2">
        <v>1455000</v>
      </c>
      <c r="D29" s="2">
        <v>1605000</v>
      </c>
      <c r="E29" s="2">
        <v>2375000</v>
      </c>
      <c r="F29" s="2">
        <v>2575000</v>
      </c>
      <c r="G29" s="2">
        <v>2775000</v>
      </c>
      <c r="H29" s="2">
        <v>2975000</v>
      </c>
      <c r="I29" s="2">
        <v>3175000</v>
      </c>
      <c r="J29" s="2">
        <v>0</v>
      </c>
      <c r="K29" s="2"/>
    </row>
    <row r="30" spans="1:11" x14ac:dyDescent="0.25">
      <c r="A30" t="s">
        <v>241</v>
      </c>
      <c r="B30" t="s">
        <v>242</v>
      </c>
      <c r="C30" s="2">
        <v>225000</v>
      </c>
      <c r="D30" s="2">
        <v>225000</v>
      </c>
      <c r="E30" s="2">
        <v>295000</v>
      </c>
      <c r="F30" s="2">
        <v>295000</v>
      </c>
      <c r="G30" s="2">
        <v>295000</v>
      </c>
      <c r="H30" s="2">
        <v>295000</v>
      </c>
      <c r="I30" s="2">
        <v>0</v>
      </c>
      <c r="J30" s="2">
        <v>0</v>
      </c>
      <c r="K30" s="2"/>
    </row>
    <row r="31" spans="1:11" x14ac:dyDescent="0.25">
      <c r="A31" t="s">
        <v>221</v>
      </c>
      <c r="B31" t="s">
        <v>222</v>
      </c>
      <c r="C31" s="2">
        <v>22900000</v>
      </c>
      <c r="D31" s="2">
        <v>18000000</v>
      </c>
      <c r="E31" s="2">
        <v>18000000</v>
      </c>
      <c r="F31" s="2">
        <v>18000000</v>
      </c>
      <c r="G31" s="165">
        <v>20000000</v>
      </c>
      <c r="H31" s="165">
        <v>20000000</v>
      </c>
      <c r="I31" s="2">
        <v>0</v>
      </c>
      <c r="J31" s="2">
        <v>0</v>
      </c>
      <c r="K31" s="2"/>
    </row>
    <row r="32" spans="1:11" x14ac:dyDescent="0.25">
      <c r="A32" t="s">
        <v>447</v>
      </c>
      <c r="B32" t="s">
        <v>448</v>
      </c>
      <c r="C32" s="2">
        <v>13646750</v>
      </c>
      <c r="D32" s="2">
        <v>14738500</v>
      </c>
      <c r="E32" s="2">
        <v>27665500</v>
      </c>
      <c r="F32" s="2">
        <v>29211000</v>
      </c>
      <c r="G32" s="2">
        <v>31110000</v>
      </c>
      <c r="H32" s="2">
        <v>33132000</v>
      </c>
      <c r="I32" s="2">
        <v>0</v>
      </c>
      <c r="J32" s="2">
        <v>0</v>
      </c>
      <c r="K32" s="2"/>
    </row>
    <row r="33" spans="1:11" x14ac:dyDescent="0.25">
      <c r="A33" t="s">
        <v>281</v>
      </c>
      <c r="B33" t="s">
        <v>282</v>
      </c>
      <c r="C33" s="2">
        <v>3300000</v>
      </c>
      <c r="D33" s="2">
        <v>3500000</v>
      </c>
      <c r="E33" s="2">
        <v>0</v>
      </c>
      <c r="F33" s="2">
        <v>4500000</v>
      </c>
      <c r="G33" s="2">
        <v>4600000</v>
      </c>
      <c r="H33" s="2">
        <v>0</v>
      </c>
      <c r="I33" s="2">
        <v>0</v>
      </c>
      <c r="J33" s="2">
        <v>0</v>
      </c>
      <c r="K33" s="2"/>
    </row>
    <row r="34" spans="1:11" x14ac:dyDescent="0.25">
      <c r="A34" t="s">
        <v>277</v>
      </c>
      <c r="B34" t="s">
        <v>278</v>
      </c>
      <c r="C34" s="2">
        <v>5000000</v>
      </c>
      <c r="D34" s="2">
        <v>5100000</v>
      </c>
      <c r="E34" s="2">
        <v>5215000</v>
      </c>
      <c r="F34" s="2">
        <v>5415000</v>
      </c>
      <c r="G34" s="2">
        <v>5650000</v>
      </c>
      <c r="H34" s="2">
        <v>5850000</v>
      </c>
      <c r="I34" s="2">
        <v>0</v>
      </c>
      <c r="J34" s="2">
        <v>0</v>
      </c>
      <c r="K34" s="2"/>
    </row>
    <row r="35" spans="1:11" x14ac:dyDescent="0.25">
      <c r="A35" t="s">
        <v>451</v>
      </c>
      <c r="B35" t="s">
        <v>452</v>
      </c>
      <c r="C35" s="2">
        <v>5800000</v>
      </c>
      <c r="D35" s="2">
        <v>6400000</v>
      </c>
      <c r="E35" s="2">
        <v>7000000</v>
      </c>
      <c r="F35" s="2">
        <v>8700000</v>
      </c>
      <c r="G35" s="2">
        <v>9300000</v>
      </c>
      <c r="H35" s="2">
        <v>9900000</v>
      </c>
      <c r="I35" s="2">
        <v>0</v>
      </c>
      <c r="J35" s="2">
        <v>0</v>
      </c>
      <c r="K35" s="2"/>
    </row>
    <row r="36" spans="1:11" x14ac:dyDescent="0.25">
      <c r="A36" t="s">
        <v>465</v>
      </c>
      <c r="B36" t="s">
        <v>466</v>
      </c>
      <c r="C36" s="2">
        <v>1000000</v>
      </c>
      <c r="D36" s="2">
        <v>1000000</v>
      </c>
      <c r="E36" s="2">
        <v>1000000</v>
      </c>
      <c r="F36" s="2">
        <v>1000000</v>
      </c>
      <c r="G36" s="2">
        <v>1000000</v>
      </c>
      <c r="H36" s="2">
        <v>1000000</v>
      </c>
      <c r="I36" s="2">
        <v>0</v>
      </c>
      <c r="J36" s="2">
        <v>0</v>
      </c>
      <c r="K36" s="2"/>
    </row>
    <row r="37" spans="1:11" x14ac:dyDescent="0.25">
      <c r="A37" t="s">
        <v>174</v>
      </c>
      <c r="B37" t="s">
        <v>175</v>
      </c>
      <c r="C37" s="2">
        <v>3595000</v>
      </c>
      <c r="D37" s="2">
        <v>3775000</v>
      </c>
      <c r="E37" s="2">
        <v>3965000</v>
      </c>
      <c r="F37" s="2">
        <v>2100000</v>
      </c>
      <c r="G37" s="2">
        <v>2150000</v>
      </c>
      <c r="H37" s="2">
        <v>2200000</v>
      </c>
      <c r="I37" s="2">
        <v>2250000</v>
      </c>
      <c r="J37" s="2">
        <v>0</v>
      </c>
      <c r="K37" s="2"/>
    </row>
    <row r="38" spans="1:11" x14ac:dyDescent="0.25">
      <c r="A38" t="s">
        <v>10</v>
      </c>
      <c r="B38" t="s">
        <v>11</v>
      </c>
      <c r="C38" s="2">
        <v>2337122</v>
      </c>
      <c r="D38" s="2">
        <v>2570834</v>
      </c>
      <c r="E38" s="2">
        <v>2827917</v>
      </c>
      <c r="F38" s="2">
        <v>3110709</v>
      </c>
      <c r="G38" s="2">
        <v>4261000</v>
      </c>
      <c r="H38" s="2">
        <v>4474000</v>
      </c>
      <c r="I38" s="2">
        <v>4698000</v>
      </c>
      <c r="J38" s="2">
        <v>4933000</v>
      </c>
      <c r="K38" s="2"/>
    </row>
    <row r="39" spans="1:11" x14ac:dyDescent="0.25">
      <c r="A39" t="s">
        <v>235</v>
      </c>
      <c r="B39" t="s">
        <v>236</v>
      </c>
      <c r="C39" s="2">
        <v>2200000</v>
      </c>
      <c r="D39" s="2">
        <v>2200000</v>
      </c>
      <c r="E39" s="2">
        <v>2700000</v>
      </c>
      <c r="F39" s="2">
        <v>2700000</v>
      </c>
      <c r="G39" s="2">
        <v>2700000</v>
      </c>
      <c r="H39" s="2">
        <v>2700000</v>
      </c>
      <c r="I39" s="2">
        <v>0</v>
      </c>
      <c r="J39" s="2">
        <v>0</v>
      </c>
      <c r="K39" s="2"/>
    </row>
    <row r="40" spans="1:11" x14ac:dyDescent="0.25">
      <c r="A40" t="s">
        <v>363</v>
      </c>
      <c r="B40" t="s">
        <v>364</v>
      </c>
      <c r="C40" s="2">
        <v>23500000</v>
      </c>
      <c r="D40" s="2">
        <v>23500000</v>
      </c>
      <c r="E40" s="2">
        <v>20467699</v>
      </c>
      <c r="F40" s="2">
        <v>22105114</v>
      </c>
      <c r="G40" s="2">
        <v>23873524</v>
      </c>
      <c r="H40" s="2">
        <v>25783405</v>
      </c>
      <c r="I40" s="2">
        <v>0</v>
      </c>
      <c r="J40" s="2">
        <v>0</v>
      </c>
      <c r="K40" s="2"/>
    </row>
    <row r="41" spans="1:11" x14ac:dyDescent="0.25">
      <c r="A41" t="s">
        <v>541</v>
      </c>
      <c r="B41" t="s">
        <v>542</v>
      </c>
      <c r="C41" s="2">
        <v>750000</v>
      </c>
      <c r="D41" s="2">
        <v>750000</v>
      </c>
      <c r="E41" s="2">
        <v>900000</v>
      </c>
      <c r="F41" s="2">
        <v>900000</v>
      </c>
      <c r="G41" s="2">
        <v>960000</v>
      </c>
      <c r="H41" s="2">
        <v>990000</v>
      </c>
      <c r="I41" s="2">
        <v>0</v>
      </c>
      <c r="J41" s="2">
        <v>0</v>
      </c>
      <c r="K41" s="2"/>
    </row>
    <row r="42" spans="1:11" x14ac:dyDescent="0.25">
      <c r="A42" t="s">
        <v>509</v>
      </c>
      <c r="B42" t="s">
        <v>510</v>
      </c>
      <c r="C42" s="2">
        <v>2300000</v>
      </c>
      <c r="D42" s="2">
        <v>2450000</v>
      </c>
      <c r="E42" s="2">
        <v>2600000</v>
      </c>
      <c r="F42" s="2">
        <v>2750000</v>
      </c>
      <c r="G42" s="2">
        <v>4100000</v>
      </c>
      <c r="H42" s="2">
        <v>4500000</v>
      </c>
      <c r="I42" s="2">
        <v>4900000</v>
      </c>
      <c r="J42" s="2">
        <v>5400000</v>
      </c>
      <c r="K42" s="2"/>
    </row>
    <row r="43" spans="1:11" x14ac:dyDescent="0.25">
      <c r="A43" t="s">
        <v>549</v>
      </c>
      <c r="B43" t="s">
        <v>550</v>
      </c>
      <c r="C43" s="2">
        <v>496935</v>
      </c>
      <c r="D43" s="2">
        <v>375000</v>
      </c>
      <c r="E43" s="2">
        <v>398947</v>
      </c>
      <c r="F43" s="2">
        <v>398947</v>
      </c>
      <c r="G43" s="2">
        <v>398947</v>
      </c>
      <c r="H43" s="2">
        <v>0</v>
      </c>
      <c r="I43" s="2">
        <v>0</v>
      </c>
      <c r="J43" s="2">
        <v>0</v>
      </c>
      <c r="K43" s="2"/>
    </row>
    <row r="44" spans="1:11" x14ac:dyDescent="0.25">
      <c r="A44" t="s">
        <v>479</v>
      </c>
      <c r="B44" t="s">
        <v>480</v>
      </c>
      <c r="C44" s="2">
        <v>125000</v>
      </c>
      <c r="D44" s="2">
        <v>125000</v>
      </c>
      <c r="E44" s="2">
        <v>175000</v>
      </c>
      <c r="F44" s="2">
        <v>175000</v>
      </c>
      <c r="G44" s="2">
        <v>175000</v>
      </c>
      <c r="H44" s="2">
        <v>175000</v>
      </c>
      <c r="I44" s="2">
        <v>0</v>
      </c>
      <c r="J44" s="2">
        <v>0</v>
      </c>
      <c r="K44" s="2"/>
    </row>
    <row r="45" spans="1:11" x14ac:dyDescent="0.25">
      <c r="A45" t="s">
        <v>513</v>
      </c>
      <c r="B45" t="s">
        <v>514</v>
      </c>
      <c r="C45" s="2">
        <v>2300000</v>
      </c>
      <c r="D45" s="2">
        <v>2375000</v>
      </c>
      <c r="E45" s="2">
        <v>2500000</v>
      </c>
      <c r="F45" s="2">
        <v>2525000</v>
      </c>
      <c r="G45" s="2">
        <v>3336572</v>
      </c>
      <c r="H45" s="2">
        <v>3436669</v>
      </c>
      <c r="I45" s="2">
        <v>3550079</v>
      </c>
      <c r="J45" s="2">
        <v>3677882</v>
      </c>
      <c r="K45" s="2"/>
    </row>
    <row r="46" spans="1:11" x14ac:dyDescent="0.25">
      <c r="A46" t="s">
        <v>471</v>
      </c>
      <c r="B46" t="s">
        <v>472</v>
      </c>
      <c r="C46" s="2">
        <v>1590688</v>
      </c>
      <c r="D46" s="2">
        <v>1622502</v>
      </c>
      <c r="E46" s="2">
        <v>1687402</v>
      </c>
      <c r="F46" s="2">
        <v>1738024</v>
      </c>
      <c r="G46" s="2">
        <v>2160000</v>
      </c>
      <c r="H46" s="2">
        <v>2245000</v>
      </c>
      <c r="I46" s="2">
        <v>2335000</v>
      </c>
      <c r="J46" s="2">
        <v>2435000</v>
      </c>
      <c r="K46" s="2"/>
    </row>
    <row r="47" spans="1:11" x14ac:dyDescent="0.25">
      <c r="A47" t="s">
        <v>385</v>
      </c>
      <c r="B47" t="s">
        <v>386</v>
      </c>
      <c r="C47" s="2">
        <v>1806509</v>
      </c>
      <c r="D47" s="2">
        <v>1500000</v>
      </c>
      <c r="E47" s="2">
        <v>1500000</v>
      </c>
      <c r="F47" s="2">
        <v>1500000</v>
      </c>
      <c r="G47" s="2">
        <v>1500000</v>
      </c>
      <c r="H47" s="2">
        <v>1500000</v>
      </c>
      <c r="I47" s="2">
        <v>0</v>
      </c>
      <c r="J47" s="2">
        <v>0</v>
      </c>
      <c r="K47" s="2"/>
    </row>
    <row r="48" spans="1:11" x14ac:dyDescent="0.25">
      <c r="A48" t="s">
        <v>395</v>
      </c>
      <c r="B48" t="s">
        <v>396</v>
      </c>
      <c r="C48" s="2">
        <v>877000</v>
      </c>
      <c r="D48" s="2">
        <v>965000</v>
      </c>
      <c r="E48" s="2">
        <v>1075000</v>
      </c>
      <c r="F48" s="2">
        <v>1164000</v>
      </c>
      <c r="G48" s="2">
        <v>1198920</v>
      </c>
      <c r="H48" s="2">
        <v>1234888</v>
      </c>
      <c r="I48" s="2">
        <v>1271934</v>
      </c>
      <c r="J48" s="2">
        <v>1310092</v>
      </c>
      <c r="K48" s="2"/>
    </row>
    <row r="49" spans="1:11" x14ac:dyDescent="0.25">
      <c r="A49" t="s">
        <v>152</v>
      </c>
      <c r="B49" t="s">
        <v>153</v>
      </c>
      <c r="C49" s="2">
        <v>820000</v>
      </c>
      <c r="D49" s="2">
        <v>820000</v>
      </c>
      <c r="E49" s="2">
        <v>593758</v>
      </c>
      <c r="F49" s="2">
        <v>682821</v>
      </c>
      <c r="G49" s="2">
        <v>622985</v>
      </c>
      <c r="H49" s="2">
        <v>658970</v>
      </c>
      <c r="I49" s="2">
        <v>0</v>
      </c>
      <c r="J49" s="2">
        <v>0</v>
      </c>
      <c r="K49" s="2"/>
    </row>
    <row r="50" spans="1:11" x14ac:dyDescent="0.25">
      <c r="A50" t="s">
        <v>122</v>
      </c>
      <c r="B50" t="s">
        <v>123</v>
      </c>
      <c r="C50" s="2">
        <v>505924</v>
      </c>
      <c r="D50" s="2">
        <v>505924</v>
      </c>
      <c r="E50" s="2">
        <v>366318</v>
      </c>
      <c r="F50" s="2">
        <v>366318</v>
      </c>
      <c r="G50" s="2">
        <v>350624</v>
      </c>
      <c r="H50" s="2">
        <v>350624</v>
      </c>
      <c r="I50" s="2">
        <v>0</v>
      </c>
      <c r="J50" s="2">
        <v>0</v>
      </c>
      <c r="K50" s="2"/>
    </row>
    <row r="51" spans="1:11" x14ac:dyDescent="0.25">
      <c r="A51" t="s">
        <v>164</v>
      </c>
      <c r="B51" t="s">
        <v>165</v>
      </c>
      <c r="C51" s="2">
        <v>2440000</v>
      </c>
      <c r="D51" s="2">
        <v>2440000</v>
      </c>
      <c r="E51" s="2">
        <v>2440000</v>
      </c>
      <c r="F51" s="2">
        <v>2440000</v>
      </c>
      <c r="G51" s="2">
        <v>2500000</v>
      </c>
      <c r="H51" s="2">
        <v>2700000</v>
      </c>
      <c r="I51" s="2">
        <v>2700000</v>
      </c>
      <c r="J51" s="2">
        <v>2700000</v>
      </c>
      <c r="K51" s="2"/>
    </row>
    <row r="52" spans="1:11" x14ac:dyDescent="0.25">
      <c r="A52" t="s">
        <v>42</v>
      </c>
      <c r="B52" t="s">
        <v>43</v>
      </c>
      <c r="C52" s="2">
        <v>520000</v>
      </c>
      <c r="D52" s="2">
        <v>520000</v>
      </c>
      <c r="E52" s="2">
        <v>520000</v>
      </c>
      <c r="F52" s="2">
        <v>520000</v>
      </c>
      <c r="G52" s="2">
        <v>520000</v>
      </c>
      <c r="H52" s="2">
        <v>520000</v>
      </c>
      <c r="I52" s="2">
        <v>0</v>
      </c>
      <c r="J52" s="2">
        <v>0</v>
      </c>
      <c r="K52" s="2"/>
    </row>
    <row r="53" spans="1:11" x14ac:dyDescent="0.25">
      <c r="A53" t="s">
        <v>289</v>
      </c>
      <c r="B53" t="s">
        <v>290</v>
      </c>
      <c r="C53" s="2">
        <v>275000</v>
      </c>
      <c r="D53" s="2">
        <v>275000</v>
      </c>
      <c r="E53" s="2">
        <v>240000</v>
      </c>
      <c r="F53" s="2">
        <v>240000</v>
      </c>
      <c r="G53" s="2">
        <v>250000</v>
      </c>
      <c r="H53" s="2">
        <v>250000</v>
      </c>
      <c r="I53" s="2">
        <v>0</v>
      </c>
      <c r="J53" s="2">
        <v>0</v>
      </c>
      <c r="K53" s="2"/>
    </row>
    <row r="54" spans="1:11" x14ac:dyDescent="0.25">
      <c r="A54" t="s">
        <v>98</v>
      </c>
      <c r="B54" t="s">
        <v>99</v>
      </c>
      <c r="C54" s="2">
        <v>185000</v>
      </c>
      <c r="D54" s="2">
        <v>190000</v>
      </c>
      <c r="E54" s="2">
        <v>195000</v>
      </c>
      <c r="F54" s="2">
        <v>200000</v>
      </c>
      <c r="G54" s="2">
        <v>205000</v>
      </c>
      <c r="H54" s="2">
        <v>210000</v>
      </c>
      <c r="I54" s="2">
        <v>215000</v>
      </c>
      <c r="J54" s="2">
        <v>220000</v>
      </c>
      <c r="K54" s="2"/>
    </row>
    <row r="55" spans="1:11" x14ac:dyDescent="0.25">
      <c r="A55" t="s">
        <v>343</v>
      </c>
      <c r="B55" t="s">
        <v>344</v>
      </c>
      <c r="C55" s="2">
        <v>425000</v>
      </c>
      <c r="D55" s="2">
        <v>425000</v>
      </c>
      <c r="E55" s="2">
        <v>495000</v>
      </c>
      <c r="F55" s="2">
        <v>495000</v>
      </c>
      <c r="G55" s="2">
        <v>495000</v>
      </c>
      <c r="H55" s="2">
        <v>0</v>
      </c>
      <c r="I55" s="2">
        <v>0</v>
      </c>
      <c r="J55" s="2">
        <v>0</v>
      </c>
      <c r="K55" s="2"/>
    </row>
    <row r="56" spans="1:11" x14ac:dyDescent="0.25">
      <c r="A56" t="s">
        <v>225</v>
      </c>
      <c r="B56" t="s">
        <v>226</v>
      </c>
      <c r="C56" s="2">
        <v>125000</v>
      </c>
      <c r="D56" s="2">
        <v>125000</v>
      </c>
      <c r="E56" s="2">
        <v>85000</v>
      </c>
      <c r="F56" s="2">
        <v>85000</v>
      </c>
      <c r="G56" s="2">
        <v>125000</v>
      </c>
      <c r="H56" s="2">
        <v>135000</v>
      </c>
      <c r="I56" s="2">
        <v>150000</v>
      </c>
      <c r="J56" s="2">
        <v>0</v>
      </c>
      <c r="K56" s="2"/>
    </row>
    <row r="57" spans="1:11" x14ac:dyDescent="0.25">
      <c r="A57" t="s">
        <v>429</v>
      </c>
      <c r="B57" t="s">
        <v>430</v>
      </c>
      <c r="C57" s="2">
        <v>520596</v>
      </c>
      <c r="D57" s="2">
        <v>520596</v>
      </c>
      <c r="E57" s="2">
        <v>520596</v>
      </c>
      <c r="F57" s="2">
        <v>520596</v>
      </c>
      <c r="G57" s="2">
        <v>950000</v>
      </c>
      <c r="H57" s="2">
        <v>950000</v>
      </c>
      <c r="I57" s="2">
        <v>950000</v>
      </c>
      <c r="J57" s="2">
        <v>950000</v>
      </c>
      <c r="K57" s="2"/>
    </row>
    <row r="58" spans="1:11" x14ac:dyDescent="0.25">
      <c r="A58" t="s">
        <v>297</v>
      </c>
      <c r="B58" t="s">
        <v>298</v>
      </c>
      <c r="C58" s="2">
        <v>1109000</v>
      </c>
      <c r="D58" s="2">
        <v>1131000</v>
      </c>
      <c r="E58" s="2">
        <v>738000</v>
      </c>
      <c r="F58" s="2">
        <v>760000</v>
      </c>
      <c r="G58" s="2">
        <v>782000</v>
      </c>
      <c r="H58" s="2">
        <v>805000</v>
      </c>
      <c r="I58" s="2">
        <v>0</v>
      </c>
      <c r="J58" s="2">
        <v>0</v>
      </c>
      <c r="K58" s="2"/>
    </row>
    <row r="59" spans="1:11" x14ac:dyDescent="0.25">
      <c r="A59" t="s">
        <v>68</v>
      </c>
      <c r="B59" t="s">
        <v>69</v>
      </c>
      <c r="C59" s="2">
        <v>1460000</v>
      </c>
      <c r="D59" s="2">
        <v>1460000</v>
      </c>
      <c r="E59" s="2">
        <v>1051600</v>
      </c>
      <c r="F59" s="2">
        <v>1074800</v>
      </c>
      <c r="G59" s="2">
        <v>1098400</v>
      </c>
      <c r="H59" s="2">
        <v>1120000</v>
      </c>
      <c r="I59" s="2">
        <v>0</v>
      </c>
      <c r="J59" s="2">
        <v>0</v>
      </c>
      <c r="K59" s="2"/>
    </row>
    <row r="60" spans="1:11" x14ac:dyDescent="0.25">
      <c r="A60" t="s">
        <v>459</v>
      </c>
      <c r="B60" t="s">
        <v>460</v>
      </c>
      <c r="C60" s="2">
        <v>2000000</v>
      </c>
      <c r="D60" s="2">
        <v>2000000</v>
      </c>
      <c r="E60" s="2">
        <v>2000000</v>
      </c>
      <c r="F60" s="2">
        <v>2550000</v>
      </c>
      <c r="G60" s="2">
        <v>2550000</v>
      </c>
      <c r="H60" s="2">
        <v>2550000</v>
      </c>
      <c r="I60" s="2">
        <v>0</v>
      </c>
      <c r="J60" s="2">
        <v>0</v>
      </c>
      <c r="K60" s="2"/>
    </row>
    <row r="61" spans="1:11" x14ac:dyDescent="0.25">
      <c r="A61" t="s">
        <v>359</v>
      </c>
      <c r="B61" t="s">
        <v>360</v>
      </c>
      <c r="C61" s="2">
        <v>6650000</v>
      </c>
      <c r="D61" s="2">
        <v>7250000</v>
      </c>
      <c r="E61" s="2">
        <v>6000000</v>
      </c>
      <c r="F61" s="2">
        <v>6500000</v>
      </c>
      <c r="G61" s="2">
        <v>5800000</v>
      </c>
      <c r="H61" s="2">
        <v>6000000</v>
      </c>
      <c r="I61" s="2">
        <v>6250000</v>
      </c>
      <c r="J61" s="2">
        <v>6450000</v>
      </c>
      <c r="K61" s="2"/>
    </row>
    <row r="62" spans="1:11" x14ac:dyDescent="0.25">
      <c r="A62" t="s">
        <v>505</v>
      </c>
      <c r="B62" t="s">
        <v>506</v>
      </c>
      <c r="C62" s="2">
        <v>230730</v>
      </c>
      <c r="D62" s="2">
        <v>230730</v>
      </c>
      <c r="E62" s="2">
        <v>350730</v>
      </c>
      <c r="F62" s="2">
        <v>350730</v>
      </c>
      <c r="G62" s="2">
        <v>137000</v>
      </c>
      <c r="H62" s="2">
        <v>140000</v>
      </c>
      <c r="I62" s="2">
        <v>0</v>
      </c>
      <c r="J62" s="2">
        <v>0</v>
      </c>
      <c r="K62" s="2"/>
    </row>
    <row r="63" spans="1:11" x14ac:dyDescent="0.25">
      <c r="A63" t="s">
        <v>453</v>
      </c>
      <c r="B63" t="s">
        <v>454</v>
      </c>
      <c r="C63" s="2">
        <v>13000000</v>
      </c>
      <c r="D63" s="2">
        <v>13400000</v>
      </c>
      <c r="E63" s="2">
        <v>9945273</v>
      </c>
      <c r="F63" s="2">
        <v>10939800</v>
      </c>
      <c r="G63" s="2">
        <v>12033780</v>
      </c>
      <c r="H63" s="2">
        <v>13237159</v>
      </c>
      <c r="I63" s="2">
        <v>0</v>
      </c>
      <c r="J63" s="2">
        <v>0</v>
      </c>
      <c r="K63" s="2"/>
    </row>
    <row r="64" spans="1:11" x14ac:dyDescent="0.25">
      <c r="A64" t="s">
        <v>565</v>
      </c>
      <c r="B64" t="s">
        <v>566</v>
      </c>
      <c r="C64" s="2">
        <v>3462000</v>
      </c>
      <c r="D64" s="2">
        <v>3602000</v>
      </c>
      <c r="E64" s="2">
        <v>3746000</v>
      </c>
      <c r="F64" s="2">
        <v>4155352</v>
      </c>
      <c r="G64" s="2">
        <v>4464999</v>
      </c>
      <c r="H64" s="2">
        <v>4753174</v>
      </c>
      <c r="I64" s="2">
        <v>0</v>
      </c>
      <c r="J64" s="2">
        <v>0</v>
      </c>
      <c r="K64" s="2"/>
    </row>
    <row r="65" spans="1:11" x14ac:dyDescent="0.25">
      <c r="A65" t="s">
        <v>90</v>
      </c>
      <c r="B65" t="s">
        <v>91</v>
      </c>
      <c r="C65" s="2">
        <v>9919034</v>
      </c>
      <c r="D65" s="2">
        <v>10216605</v>
      </c>
      <c r="E65" s="2">
        <v>10523103</v>
      </c>
      <c r="F65" s="2">
        <v>11049000</v>
      </c>
      <c r="G65" s="2">
        <v>11602000</v>
      </c>
      <c r="H65" s="2">
        <v>12182000</v>
      </c>
      <c r="I65" s="2">
        <v>12791000</v>
      </c>
      <c r="J65" s="2">
        <v>0</v>
      </c>
      <c r="K65" s="2"/>
    </row>
    <row r="66" spans="1:11" x14ac:dyDescent="0.25">
      <c r="A66" t="s">
        <v>227</v>
      </c>
      <c r="B66" t="s">
        <v>228</v>
      </c>
      <c r="C66" s="2">
        <v>495000</v>
      </c>
      <c r="D66" s="2">
        <v>495000</v>
      </c>
      <c r="E66" s="2">
        <v>495000</v>
      </c>
      <c r="F66" s="2">
        <v>495000</v>
      </c>
      <c r="G66" s="2">
        <v>495000</v>
      </c>
      <c r="H66" s="2">
        <v>495000</v>
      </c>
      <c r="I66" s="2">
        <v>495000</v>
      </c>
      <c r="J66" s="2">
        <v>495000</v>
      </c>
      <c r="K66" s="2"/>
    </row>
    <row r="67" spans="1:11" x14ac:dyDescent="0.25">
      <c r="A67" t="s">
        <v>371</v>
      </c>
      <c r="B67" t="s">
        <v>372</v>
      </c>
      <c r="C67" s="2">
        <v>3695438</v>
      </c>
      <c r="D67" s="2">
        <v>3898688</v>
      </c>
      <c r="E67" s="2">
        <v>5745000</v>
      </c>
      <c r="F67" s="2">
        <v>5750000</v>
      </c>
      <c r="G67" s="2">
        <v>6350000</v>
      </c>
      <c r="H67" s="2">
        <v>7300000</v>
      </c>
      <c r="I67" s="2">
        <v>0</v>
      </c>
      <c r="J67" s="2">
        <v>0</v>
      </c>
      <c r="K67" s="2"/>
    </row>
    <row r="68" spans="1:11" x14ac:dyDescent="0.25">
      <c r="A68" t="s">
        <v>413</v>
      </c>
      <c r="B68" t="s">
        <v>414</v>
      </c>
      <c r="C68" s="2">
        <v>49000000</v>
      </c>
      <c r="D68" s="2">
        <v>57000000</v>
      </c>
      <c r="E68" s="2">
        <v>66500000</v>
      </c>
      <c r="F68" s="2">
        <v>78500000</v>
      </c>
      <c r="G68" s="2">
        <v>63500000</v>
      </c>
      <c r="H68" s="2">
        <v>67100000</v>
      </c>
      <c r="I68" s="2">
        <v>70800000</v>
      </c>
      <c r="J68" s="2">
        <v>74800000</v>
      </c>
      <c r="K68" s="2"/>
    </row>
    <row r="69" spans="1:11" x14ac:dyDescent="0.25">
      <c r="A69" t="s">
        <v>231</v>
      </c>
      <c r="B69" t="s">
        <v>232</v>
      </c>
      <c r="C69" s="2">
        <v>4512578</v>
      </c>
      <c r="D69" s="2">
        <v>4625392</v>
      </c>
      <c r="E69" s="2">
        <v>4741027</v>
      </c>
      <c r="F69" s="2">
        <v>4859552</v>
      </c>
      <c r="G69" s="2">
        <v>9700000</v>
      </c>
      <c r="H69" s="2">
        <v>10200000</v>
      </c>
      <c r="I69" s="2">
        <v>10700000</v>
      </c>
      <c r="J69" s="2">
        <v>11225000</v>
      </c>
      <c r="K69" s="2"/>
    </row>
    <row r="70" spans="1:11" x14ac:dyDescent="0.25">
      <c r="A70" t="s">
        <v>146</v>
      </c>
      <c r="B70" t="s">
        <v>147</v>
      </c>
      <c r="C70" s="2">
        <v>2514435</v>
      </c>
      <c r="D70" s="2">
        <v>2514435</v>
      </c>
      <c r="E70" s="2">
        <v>2643570</v>
      </c>
      <c r="F70" s="2">
        <v>2775749</v>
      </c>
      <c r="G70" s="2">
        <v>3034031</v>
      </c>
      <c r="H70" s="2">
        <v>3422623</v>
      </c>
      <c r="I70" s="2">
        <v>0</v>
      </c>
      <c r="J70" s="2">
        <v>0</v>
      </c>
      <c r="K70" s="2"/>
    </row>
    <row r="71" spans="1:11" x14ac:dyDescent="0.25">
      <c r="A71" t="s">
        <v>551</v>
      </c>
      <c r="B71" t="s">
        <v>552</v>
      </c>
      <c r="C71" s="2">
        <v>370000</v>
      </c>
      <c r="D71" s="2">
        <v>370000</v>
      </c>
      <c r="E71" s="2">
        <v>231137</v>
      </c>
      <c r="F71" s="2">
        <v>241591</v>
      </c>
      <c r="G71" s="2">
        <v>236390</v>
      </c>
      <c r="H71" s="2">
        <v>243482</v>
      </c>
      <c r="I71" s="2">
        <v>0</v>
      </c>
      <c r="J71" s="2">
        <v>0</v>
      </c>
      <c r="K71" s="2"/>
    </row>
    <row r="72" spans="1:11" x14ac:dyDescent="0.25">
      <c r="A72" t="s">
        <v>30</v>
      </c>
      <c r="B72" t="s">
        <v>31</v>
      </c>
      <c r="C72" s="2">
        <v>650000</v>
      </c>
      <c r="D72" s="2">
        <v>650000</v>
      </c>
      <c r="E72" s="2">
        <v>485000</v>
      </c>
      <c r="F72" s="2">
        <v>500000</v>
      </c>
      <c r="G72" s="2">
        <v>500000</v>
      </c>
      <c r="H72" s="2">
        <v>515000</v>
      </c>
      <c r="I72" s="2">
        <v>0</v>
      </c>
      <c r="J72" s="2">
        <v>0</v>
      </c>
      <c r="K72" s="2"/>
    </row>
    <row r="73" spans="1:11" x14ac:dyDescent="0.25">
      <c r="A73" t="s">
        <v>182</v>
      </c>
      <c r="B73" t="s">
        <v>183</v>
      </c>
      <c r="C73" s="2">
        <v>6320160</v>
      </c>
      <c r="D73" s="2">
        <v>7268164</v>
      </c>
      <c r="E73" s="2">
        <v>8358411</v>
      </c>
      <c r="F73" s="2">
        <v>9612173</v>
      </c>
      <c r="G73" s="2">
        <v>11698530</v>
      </c>
      <c r="H73" s="2">
        <v>12592978</v>
      </c>
      <c r="I73" s="2">
        <v>13539615</v>
      </c>
      <c r="J73" s="2">
        <v>14510581</v>
      </c>
      <c r="K73" s="2"/>
    </row>
    <row r="74" spans="1:11" x14ac:dyDescent="0.25">
      <c r="A74" t="s">
        <v>130</v>
      </c>
      <c r="B74" t="s">
        <v>131</v>
      </c>
      <c r="C74" s="2">
        <v>4006060</v>
      </c>
      <c r="D74" s="2">
        <v>1540000</v>
      </c>
      <c r="E74" s="2">
        <v>1694000</v>
      </c>
      <c r="F74" s="2">
        <v>1855000</v>
      </c>
      <c r="G74" s="2">
        <v>2004000</v>
      </c>
      <c r="H74" s="2">
        <v>2113500</v>
      </c>
      <c r="I74" s="2">
        <v>2230000</v>
      </c>
      <c r="J74" s="2">
        <v>0</v>
      </c>
      <c r="K74" s="2"/>
    </row>
    <row r="75" spans="1:11" x14ac:dyDescent="0.25">
      <c r="A75" t="s">
        <v>259</v>
      </c>
      <c r="B75" t="s">
        <v>260</v>
      </c>
      <c r="C75" s="2">
        <v>190000</v>
      </c>
      <c r="D75" s="2">
        <v>190000</v>
      </c>
      <c r="E75" s="2">
        <v>190000</v>
      </c>
      <c r="F75" s="2">
        <v>190000</v>
      </c>
      <c r="G75" s="2">
        <v>190000</v>
      </c>
      <c r="H75" s="2">
        <v>0</v>
      </c>
      <c r="I75" s="2">
        <v>0</v>
      </c>
      <c r="J75" s="2">
        <v>0</v>
      </c>
      <c r="K75" s="2"/>
    </row>
    <row r="76" spans="1:11" x14ac:dyDescent="0.25">
      <c r="A76" t="s">
        <v>407</v>
      </c>
      <c r="B76" t="s">
        <v>408</v>
      </c>
      <c r="C76" s="2">
        <v>44220000</v>
      </c>
      <c r="D76" s="2">
        <v>45320000</v>
      </c>
      <c r="E76" s="2">
        <v>48880000</v>
      </c>
      <c r="F76" s="2">
        <v>53250000</v>
      </c>
      <c r="G76" s="2">
        <v>65500000</v>
      </c>
      <c r="H76" s="2">
        <v>67000000</v>
      </c>
      <c r="I76" s="2">
        <v>69000000</v>
      </c>
      <c r="J76" s="2">
        <v>71000000</v>
      </c>
      <c r="K76" s="2"/>
    </row>
    <row r="77" spans="1:11" x14ac:dyDescent="0.25">
      <c r="A77" t="s">
        <v>60</v>
      </c>
      <c r="B77" t="s">
        <v>61</v>
      </c>
      <c r="C77" s="2">
        <v>54097000</v>
      </c>
      <c r="D77" s="2">
        <v>31950000</v>
      </c>
      <c r="E77" s="2">
        <v>35300000</v>
      </c>
      <c r="F77" s="2">
        <v>38650000</v>
      </c>
      <c r="G77" s="165">
        <v>42900000</v>
      </c>
      <c r="H77" s="165">
        <v>45500000</v>
      </c>
      <c r="I77" s="165">
        <v>47800000</v>
      </c>
      <c r="J77" s="2">
        <v>0</v>
      </c>
      <c r="K77" s="2"/>
    </row>
    <row r="78" spans="1:11" x14ac:dyDescent="0.25">
      <c r="A78" t="s">
        <v>477</v>
      </c>
      <c r="B78" t="s">
        <v>478</v>
      </c>
      <c r="C78" s="2">
        <v>30000</v>
      </c>
      <c r="D78" s="2">
        <v>30000</v>
      </c>
      <c r="E78" s="2">
        <v>30000</v>
      </c>
      <c r="F78" s="2">
        <v>30000</v>
      </c>
      <c r="G78" s="2">
        <v>30000</v>
      </c>
      <c r="H78" s="2">
        <v>0</v>
      </c>
      <c r="I78" s="2">
        <v>0</v>
      </c>
      <c r="J78" s="2">
        <v>0</v>
      </c>
      <c r="K78" s="2"/>
    </row>
    <row r="79" spans="1:11" x14ac:dyDescent="0.25">
      <c r="A79" t="s">
        <v>180</v>
      </c>
      <c r="B79" t="s">
        <v>181</v>
      </c>
      <c r="C79" s="2">
        <v>33000000</v>
      </c>
      <c r="D79" s="2">
        <v>33000000</v>
      </c>
      <c r="E79" s="2">
        <v>33000000</v>
      </c>
      <c r="F79" s="2">
        <v>33000000</v>
      </c>
      <c r="G79" s="2">
        <v>39000000</v>
      </c>
      <c r="H79" s="2">
        <v>42000000</v>
      </c>
      <c r="I79" s="2">
        <v>45000000</v>
      </c>
      <c r="J79" s="2">
        <v>48000000</v>
      </c>
      <c r="K79" s="2"/>
    </row>
    <row r="80" spans="1:11" x14ac:dyDescent="0.25">
      <c r="A80" t="s">
        <v>521</v>
      </c>
      <c r="B80" t="s">
        <v>522</v>
      </c>
      <c r="C80" s="2">
        <v>15060000</v>
      </c>
      <c r="D80" s="2">
        <v>15360000</v>
      </c>
      <c r="E80" s="2">
        <v>8273000</v>
      </c>
      <c r="F80" s="2">
        <v>8687000</v>
      </c>
      <c r="G80" s="2">
        <v>11000000</v>
      </c>
      <c r="H80" s="2">
        <v>12000000</v>
      </c>
      <c r="I80" s="2">
        <v>0</v>
      </c>
      <c r="J80" s="2">
        <v>0</v>
      </c>
      <c r="K80" s="2"/>
    </row>
    <row r="81" spans="1:11" x14ac:dyDescent="0.25">
      <c r="A81" t="s">
        <v>375</v>
      </c>
      <c r="B81" t="s">
        <v>376</v>
      </c>
      <c r="C81" s="2">
        <v>9600000</v>
      </c>
      <c r="D81" s="2">
        <v>9700000</v>
      </c>
      <c r="E81" s="2">
        <v>9800000</v>
      </c>
      <c r="F81" s="2">
        <v>9900000</v>
      </c>
      <c r="G81" s="2">
        <v>10593000</v>
      </c>
      <c r="H81" s="2">
        <v>11017000</v>
      </c>
      <c r="I81" s="2">
        <v>11458000</v>
      </c>
      <c r="J81" s="2">
        <v>12145000</v>
      </c>
      <c r="K81" s="2"/>
    </row>
    <row r="82" spans="1:11" x14ac:dyDescent="0.25">
      <c r="A82" t="s">
        <v>20</v>
      </c>
      <c r="B82" t="s">
        <v>21</v>
      </c>
      <c r="C82" s="2">
        <v>1000000</v>
      </c>
      <c r="D82" s="2">
        <v>1000000</v>
      </c>
      <c r="E82" s="2">
        <v>1125000</v>
      </c>
      <c r="F82" s="2">
        <v>1175000</v>
      </c>
      <c r="G82" s="2">
        <v>0</v>
      </c>
      <c r="H82" s="2">
        <v>0</v>
      </c>
      <c r="I82" s="2">
        <v>0</v>
      </c>
      <c r="J82" s="2">
        <v>0</v>
      </c>
      <c r="K82" s="2"/>
    </row>
    <row r="83" spans="1:11" x14ac:dyDescent="0.25">
      <c r="A83" t="s">
        <v>367</v>
      </c>
      <c r="B83" t="s">
        <v>368</v>
      </c>
      <c r="C83" s="2">
        <v>19000000</v>
      </c>
      <c r="D83" s="2">
        <v>20000000</v>
      </c>
      <c r="E83" s="2">
        <v>21000000</v>
      </c>
      <c r="F83" s="2">
        <v>22000000</v>
      </c>
      <c r="G83" s="2">
        <v>18939414</v>
      </c>
      <c r="H83" s="2">
        <v>20833356</v>
      </c>
      <c r="I83" s="2">
        <v>22916691</v>
      </c>
      <c r="J83" s="2">
        <v>25208361</v>
      </c>
      <c r="K83" s="2"/>
    </row>
    <row r="84" spans="1:11" x14ac:dyDescent="0.25">
      <c r="A84" t="s">
        <v>449</v>
      </c>
      <c r="B84" t="s">
        <v>450</v>
      </c>
      <c r="C84" s="2">
        <v>997304</v>
      </c>
      <c r="D84" s="2">
        <v>1097035</v>
      </c>
      <c r="E84" s="2">
        <v>1206738</v>
      </c>
      <c r="F84" s="2">
        <v>1318023</v>
      </c>
      <c r="G84" s="2">
        <v>1449825</v>
      </c>
      <c r="H84" s="2">
        <v>1594808</v>
      </c>
      <c r="I84" s="2">
        <v>0</v>
      </c>
      <c r="J84" s="2">
        <v>0</v>
      </c>
      <c r="K84" s="2"/>
    </row>
    <row r="85" spans="1:11" x14ac:dyDescent="0.25">
      <c r="A85" t="s">
        <v>545</v>
      </c>
      <c r="B85" t="s">
        <v>546</v>
      </c>
      <c r="C85" s="2">
        <v>165000</v>
      </c>
      <c r="D85" s="2">
        <v>165000</v>
      </c>
      <c r="E85" s="2">
        <v>176040</v>
      </c>
      <c r="F85" s="2">
        <v>176040</v>
      </c>
      <c r="G85" s="2">
        <v>176040</v>
      </c>
      <c r="H85" s="2">
        <v>176040</v>
      </c>
      <c r="I85" s="2">
        <v>176040</v>
      </c>
      <c r="J85" s="2">
        <v>0</v>
      </c>
      <c r="K85" s="2"/>
    </row>
    <row r="86" spans="1:11" x14ac:dyDescent="0.25">
      <c r="A86" t="s">
        <v>245</v>
      </c>
      <c r="B86" t="s">
        <v>246</v>
      </c>
      <c r="C86" s="2">
        <v>110000</v>
      </c>
      <c r="D86" s="2">
        <v>110000</v>
      </c>
      <c r="E86" s="2">
        <v>110000</v>
      </c>
      <c r="F86" s="2">
        <v>110000</v>
      </c>
      <c r="G86" s="2">
        <v>110000</v>
      </c>
      <c r="H86" s="2">
        <v>110000</v>
      </c>
      <c r="I86" s="2">
        <v>0</v>
      </c>
      <c r="J86" s="2">
        <v>0</v>
      </c>
      <c r="K86" s="2"/>
    </row>
    <row r="87" spans="1:11" x14ac:dyDescent="0.25">
      <c r="A87" t="s">
        <v>251</v>
      </c>
      <c r="B87" t="s">
        <v>252</v>
      </c>
      <c r="C87" s="2">
        <v>1943620</v>
      </c>
      <c r="D87" s="2">
        <v>1943620</v>
      </c>
      <c r="E87" s="2">
        <v>2472769</v>
      </c>
      <c r="F87" s="2">
        <v>2522224</v>
      </c>
      <c r="G87" s="2">
        <v>2572668</v>
      </c>
      <c r="H87" s="2">
        <v>2624121</v>
      </c>
      <c r="I87" s="2">
        <v>0</v>
      </c>
      <c r="J87" s="2">
        <v>0</v>
      </c>
      <c r="K87" s="2"/>
    </row>
    <row r="88" spans="1:11" x14ac:dyDescent="0.25">
      <c r="A88" t="s">
        <v>134</v>
      </c>
      <c r="B88" t="s">
        <v>135</v>
      </c>
      <c r="C88" s="2">
        <v>1130000</v>
      </c>
      <c r="D88" s="2">
        <v>475000</v>
      </c>
      <c r="E88" s="2">
        <v>806022</v>
      </c>
      <c r="F88" s="2">
        <v>845307</v>
      </c>
      <c r="G88" s="2">
        <v>0</v>
      </c>
      <c r="H88" s="2">
        <v>0</v>
      </c>
      <c r="I88" s="2">
        <v>0</v>
      </c>
      <c r="J88" s="2">
        <v>0</v>
      </c>
      <c r="K88" s="2"/>
    </row>
    <row r="89" spans="1:11" x14ac:dyDescent="0.25">
      <c r="A89" t="s">
        <v>571</v>
      </c>
      <c r="B89" t="s">
        <v>572</v>
      </c>
      <c r="C89" s="2">
        <v>1660000</v>
      </c>
      <c r="D89" s="2">
        <v>1725000</v>
      </c>
      <c r="E89" s="2">
        <v>1800000</v>
      </c>
      <c r="F89" s="2">
        <v>1850000</v>
      </c>
      <c r="G89" s="165">
        <v>2000000</v>
      </c>
      <c r="H89" s="165">
        <v>2150000</v>
      </c>
      <c r="I89" s="165">
        <v>2300000</v>
      </c>
      <c r="J89" s="165">
        <v>2450000</v>
      </c>
      <c r="K89" s="2"/>
    </row>
    <row r="90" spans="1:11" x14ac:dyDescent="0.25">
      <c r="A90" t="s">
        <v>579</v>
      </c>
      <c r="B90" t="s">
        <v>580</v>
      </c>
      <c r="C90" s="2">
        <v>626000</v>
      </c>
      <c r="D90" s="2">
        <v>626000</v>
      </c>
      <c r="E90" s="2">
        <v>626000</v>
      </c>
      <c r="F90" s="2">
        <v>715000</v>
      </c>
      <c r="G90" s="2">
        <v>760000</v>
      </c>
      <c r="H90" s="2">
        <v>810000</v>
      </c>
      <c r="I90" s="2">
        <v>0</v>
      </c>
      <c r="J90" s="2">
        <v>0</v>
      </c>
      <c r="K90" s="2"/>
    </row>
    <row r="91" spans="1:11" x14ac:dyDescent="0.25">
      <c r="A91" t="s">
        <v>431</v>
      </c>
      <c r="B91" t="s">
        <v>432</v>
      </c>
      <c r="C91" s="2">
        <v>4449366</v>
      </c>
      <c r="D91" s="2">
        <v>4449366</v>
      </c>
      <c r="E91" s="2">
        <v>4449366</v>
      </c>
      <c r="F91" s="2">
        <v>4449366</v>
      </c>
      <c r="G91" s="165">
        <v>5000000</v>
      </c>
      <c r="H91" s="165">
        <v>5000000</v>
      </c>
      <c r="I91" s="165">
        <v>5000000</v>
      </c>
      <c r="J91" s="165">
        <v>5000000</v>
      </c>
      <c r="K91" s="2"/>
    </row>
    <row r="92" spans="1:11" x14ac:dyDescent="0.25">
      <c r="A92" t="s">
        <v>301</v>
      </c>
      <c r="B92" t="s">
        <v>302</v>
      </c>
      <c r="C92" s="2">
        <v>736752</v>
      </c>
      <c r="D92" s="2">
        <v>751487</v>
      </c>
      <c r="E92" s="2">
        <v>735020</v>
      </c>
      <c r="F92" s="2">
        <v>751925</v>
      </c>
      <c r="G92" s="2">
        <v>776529</v>
      </c>
      <c r="H92" s="2">
        <v>807343</v>
      </c>
      <c r="I92" s="2">
        <v>0</v>
      </c>
      <c r="J92" s="2">
        <v>0</v>
      </c>
      <c r="K92" s="2"/>
    </row>
    <row r="93" spans="1:11" x14ac:dyDescent="0.25">
      <c r="A93" t="s">
        <v>439</v>
      </c>
      <c r="B93" t="s">
        <v>440</v>
      </c>
      <c r="C93" s="2">
        <v>185000</v>
      </c>
      <c r="D93" s="2">
        <v>200000</v>
      </c>
      <c r="E93" s="2">
        <v>215000</v>
      </c>
      <c r="F93" s="2">
        <v>242508</v>
      </c>
      <c r="G93" s="2">
        <v>253619</v>
      </c>
      <c r="H93" s="2">
        <v>266424</v>
      </c>
      <c r="I93" s="2">
        <v>0</v>
      </c>
      <c r="J93" s="2">
        <v>0</v>
      </c>
      <c r="K93" s="2"/>
    </row>
    <row r="94" spans="1:11" x14ac:dyDescent="0.25">
      <c r="A94" t="s">
        <v>56</v>
      </c>
      <c r="B94" t="s">
        <v>57</v>
      </c>
      <c r="C94" s="2">
        <v>550000</v>
      </c>
      <c r="D94" s="2">
        <v>321129</v>
      </c>
      <c r="E94" s="2">
        <v>353241</v>
      </c>
      <c r="F94" s="2">
        <v>388566</v>
      </c>
      <c r="G94" s="2">
        <v>419920</v>
      </c>
      <c r="H94" s="2">
        <v>432298</v>
      </c>
      <c r="I94" s="2">
        <v>0</v>
      </c>
      <c r="J94" s="2">
        <v>0</v>
      </c>
      <c r="K94" s="2"/>
    </row>
    <row r="95" spans="1:11" x14ac:dyDescent="0.25">
      <c r="A95" t="s">
        <v>497</v>
      </c>
      <c r="B95" t="s">
        <v>498</v>
      </c>
      <c r="C95" s="2">
        <v>2267000</v>
      </c>
      <c r="D95" s="2">
        <v>2301000</v>
      </c>
      <c r="E95" s="2">
        <v>2500000</v>
      </c>
      <c r="F95" s="2">
        <v>2750000</v>
      </c>
      <c r="G95" s="2">
        <v>3000000</v>
      </c>
      <c r="H95" s="2">
        <v>3250000</v>
      </c>
      <c r="I95" s="2">
        <v>0</v>
      </c>
      <c r="J95" s="2">
        <v>0</v>
      </c>
      <c r="K95" s="2"/>
    </row>
    <row r="96" spans="1:11" x14ac:dyDescent="0.25">
      <c r="A96" t="s">
        <v>295</v>
      </c>
      <c r="B96" t="s">
        <v>296</v>
      </c>
      <c r="C96" s="2">
        <v>270000</v>
      </c>
      <c r="D96" s="2">
        <v>270000</v>
      </c>
      <c r="E96" s="2">
        <v>375000</v>
      </c>
      <c r="F96" s="2">
        <v>375000</v>
      </c>
      <c r="G96" s="2">
        <v>375000</v>
      </c>
      <c r="H96" s="2">
        <v>375000</v>
      </c>
      <c r="I96" s="2">
        <v>0</v>
      </c>
      <c r="J96" s="2">
        <v>0</v>
      </c>
      <c r="K96" s="2"/>
    </row>
    <row r="97" spans="1:11" x14ac:dyDescent="0.25">
      <c r="A97" t="s">
        <v>577</v>
      </c>
      <c r="B97" t="s">
        <v>578</v>
      </c>
      <c r="C97" s="2">
        <v>1400000</v>
      </c>
      <c r="D97" s="2">
        <v>1150000</v>
      </c>
      <c r="E97" s="2">
        <v>1200000</v>
      </c>
      <c r="F97" s="2">
        <v>1250000</v>
      </c>
      <c r="G97" s="2">
        <v>1350000</v>
      </c>
      <c r="H97" s="2">
        <v>0</v>
      </c>
      <c r="I97" s="2">
        <v>0</v>
      </c>
      <c r="J97" s="2">
        <v>0</v>
      </c>
      <c r="K97" s="2"/>
    </row>
    <row r="98" spans="1:11" x14ac:dyDescent="0.25">
      <c r="A98" t="s">
        <v>186</v>
      </c>
      <c r="B98" t="s">
        <v>187</v>
      </c>
      <c r="C98" s="2">
        <v>47329540</v>
      </c>
      <c r="D98" s="2">
        <v>48749426</v>
      </c>
      <c r="E98" s="2">
        <v>50211909</v>
      </c>
      <c r="F98" s="2">
        <v>51718266</v>
      </c>
      <c r="G98" s="2">
        <v>63808067</v>
      </c>
      <c r="H98" s="2">
        <v>66360390</v>
      </c>
      <c r="I98" s="2">
        <v>67988856</v>
      </c>
      <c r="J98" s="2">
        <v>69873487</v>
      </c>
      <c r="K98" s="2"/>
    </row>
    <row r="99" spans="1:11" x14ac:dyDescent="0.25">
      <c r="A99" t="s">
        <v>52</v>
      </c>
      <c r="B99" t="s">
        <v>53</v>
      </c>
      <c r="C99" s="2">
        <v>4997000</v>
      </c>
      <c r="D99" s="2">
        <v>2685000</v>
      </c>
      <c r="E99" s="2">
        <v>3005000</v>
      </c>
      <c r="F99" s="2">
        <v>3335000</v>
      </c>
      <c r="G99" s="2">
        <v>4075000</v>
      </c>
      <c r="H99" s="2">
        <v>4300000</v>
      </c>
      <c r="I99" s="2">
        <v>4525000</v>
      </c>
      <c r="J99" s="2">
        <v>4775000</v>
      </c>
      <c r="K99" s="2"/>
    </row>
    <row r="100" spans="1:11" x14ac:dyDescent="0.25">
      <c r="A100" t="s">
        <v>311</v>
      </c>
      <c r="B100" t="s">
        <v>312</v>
      </c>
      <c r="C100" s="2">
        <v>1914895</v>
      </c>
      <c r="D100" s="2">
        <v>1363969</v>
      </c>
      <c r="E100" s="2">
        <v>1418528</v>
      </c>
      <c r="F100" s="2">
        <v>1475269</v>
      </c>
      <c r="G100" s="2">
        <v>1541656</v>
      </c>
      <c r="H100" s="2">
        <v>1611031</v>
      </c>
      <c r="I100" s="2">
        <v>1683527</v>
      </c>
      <c r="J100" s="2">
        <v>0</v>
      </c>
      <c r="K100" s="2"/>
    </row>
    <row r="101" spans="1:11" x14ac:dyDescent="0.25">
      <c r="A101" t="s">
        <v>138</v>
      </c>
      <c r="B101" t="s">
        <v>139</v>
      </c>
      <c r="C101" s="2">
        <v>2975750</v>
      </c>
      <c r="D101" s="2">
        <v>2975750</v>
      </c>
      <c r="E101" s="2">
        <v>1999296</v>
      </c>
      <c r="F101" s="2">
        <v>2287145</v>
      </c>
      <c r="G101" s="2">
        <v>2874962</v>
      </c>
      <c r="H101" s="2">
        <v>3306206</v>
      </c>
      <c r="I101" s="2">
        <v>0</v>
      </c>
      <c r="J101" s="2">
        <v>0</v>
      </c>
      <c r="K101" s="2"/>
    </row>
    <row r="102" spans="1:11" x14ac:dyDescent="0.25">
      <c r="A102" t="s">
        <v>102</v>
      </c>
      <c r="B102" t="s">
        <v>103</v>
      </c>
      <c r="C102" s="2">
        <v>100000</v>
      </c>
      <c r="D102" s="2">
        <v>105312</v>
      </c>
      <c r="E102" s="2">
        <v>106582</v>
      </c>
      <c r="F102" s="2">
        <v>107149</v>
      </c>
      <c r="G102" s="2">
        <v>0</v>
      </c>
      <c r="H102" s="2">
        <v>0</v>
      </c>
      <c r="I102" s="2">
        <v>0</v>
      </c>
      <c r="J102" s="2">
        <v>0</v>
      </c>
      <c r="K102" s="2"/>
    </row>
    <row r="103" spans="1:11" x14ac:dyDescent="0.25">
      <c r="A103" t="s">
        <v>419</v>
      </c>
      <c r="B103" t="s">
        <v>420</v>
      </c>
      <c r="C103" s="2">
        <v>196000</v>
      </c>
      <c r="D103" s="2">
        <v>160000</v>
      </c>
      <c r="E103" s="2">
        <v>168000</v>
      </c>
      <c r="F103" s="2">
        <v>177000</v>
      </c>
      <c r="G103" s="2">
        <v>88000</v>
      </c>
      <c r="H103" s="2">
        <v>99000</v>
      </c>
      <c r="I103" s="2">
        <v>103000</v>
      </c>
      <c r="J103" s="2">
        <v>106000</v>
      </c>
      <c r="K103" s="2"/>
    </row>
    <row r="104" spans="1:11" x14ac:dyDescent="0.25">
      <c r="A104" t="s">
        <v>205</v>
      </c>
      <c r="B104" t="s">
        <v>206</v>
      </c>
      <c r="C104" s="2">
        <v>36300000</v>
      </c>
      <c r="D104" s="2">
        <v>44900000</v>
      </c>
      <c r="E104" s="2">
        <v>49850000</v>
      </c>
      <c r="F104" s="2">
        <v>54000000</v>
      </c>
      <c r="G104" s="2">
        <v>61000000</v>
      </c>
      <c r="H104" s="2">
        <v>64000000</v>
      </c>
      <c r="I104" s="2">
        <v>67000000</v>
      </c>
      <c r="J104" s="2">
        <v>70000000</v>
      </c>
      <c r="K104" s="2"/>
    </row>
    <row r="105" spans="1:11" x14ac:dyDescent="0.25">
      <c r="A105" t="s">
        <v>112</v>
      </c>
      <c r="B105" t="s">
        <v>113</v>
      </c>
      <c r="C105" s="2">
        <v>75000</v>
      </c>
      <c r="D105" s="2">
        <v>75000</v>
      </c>
      <c r="E105" s="2">
        <v>75000</v>
      </c>
      <c r="F105" s="2">
        <v>75000</v>
      </c>
      <c r="G105" s="2">
        <v>95000</v>
      </c>
      <c r="H105" s="2">
        <v>95000</v>
      </c>
      <c r="I105" s="2">
        <v>0</v>
      </c>
      <c r="J105" s="2">
        <v>0</v>
      </c>
      <c r="K105" s="2"/>
    </row>
    <row r="106" spans="1:11" x14ac:dyDescent="0.25">
      <c r="A106" t="s">
        <v>78</v>
      </c>
      <c r="B106" t="s">
        <v>79</v>
      </c>
      <c r="C106" s="2">
        <v>2592947</v>
      </c>
      <c r="D106" s="2">
        <v>2668947</v>
      </c>
      <c r="E106" s="2">
        <v>2329475</v>
      </c>
      <c r="F106" s="2">
        <v>2492539</v>
      </c>
      <c r="G106" s="2">
        <v>2667016</v>
      </c>
      <c r="H106" s="2">
        <v>0</v>
      </c>
      <c r="I106" s="2">
        <v>0</v>
      </c>
      <c r="J106" s="2">
        <v>0</v>
      </c>
      <c r="K106" s="2"/>
    </row>
    <row r="107" spans="1:11" x14ac:dyDescent="0.25">
      <c r="A107" t="s">
        <v>96</v>
      </c>
      <c r="B107" t="s">
        <v>97</v>
      </c>
      <c r="C107" s="2">
        <v>18325</v>
      </c>
      <c r="D107" s="2">
        <v>18325</v>
      </c>
      <c r="E107" s="2">
        <v>18325</v>
      </c>
      <c r="F107" s="2">
        <v>18325</v>
      </c>
      <c r="G107" s="2">
        <v>18325</v>
      </c>
      <c r="H107" s="2">
        <v>18325</v>
      </c>
      <c r="I107" s="2">
        <v>0</v>
      </c>
      <c r="J107" s="2">
        <v>0</v>
      </c>
      <c r="K107" s="2"/>
    </row>
    <row r="108" spans="1:11" x14ac:dyDescent="0.25">
      <c r="A108" t="s">
        <v>82</v>
      </c>
      <c r="B108" t="s">
        <v>83</v>
      </c>
      <c r="C108" s="2">
        <v>3500000</v>
      </c>
      <c r="D108" s="2">
        <v>3850000</v>
      </c>
      <c r="E108" s="2">
        <v>6000000</v>
      </c>
      <c r="F108" s="2">
        <v>6500000</v>
      </c>
      <c r="G108" s="2">
        <v>7000000</v>
      </c>
      <c r="H108" s="2">
        <v>7500000</v>
      </c>
      <c r="I108" s="2">
        <v>0</v>
      </c>
      <c r="J108" s="2">
        <v>0</v>
      </c>
      <c r="K108" s="2"/>
    </row>
    <row r="109" spans="1:11" x14ac:dyDescent="0.25">
      <c r="A109" t="s">
        <v>14</v>
      </c>
      <c r="B109" t="s">
        <v>15</v>
      </c>
      <c r="C109" s="2">
        <v>13200000</v>
      </c>
      <c r="D109" s="2">
        <v>14850000</v>
      </c>
      <c r="E109" s="2">
        <v>16500000</v>
      </c>
      <c r="F109" s="2">
        <v>18150000</v>
      </c>
      <c r="G109" s="2">
        <v>0</v>
      </c>
      <c r="H109" s="2">
        <v>0</v>
      </c>
      <c r="I109" s="2">
        <v>0</v>
      </c>
      <c r="J109" s="2">
        <v>0</v>
      </c>
      <c r="K109" s="2"/>
    </row>
    <row r="110" spans="1:11" x14ac:dyDescent="0.25">
      <c r="A110" t="s">
        <v>211</v>
      </c>
      <c r="B110" t="s">
        <v>212</v>
      </c>
      <c r="C110" s="2">
        <v>44000000</v>
      </c>
      <c r="D110" s="2">
        <v>50000000</v>
      </c>
      <c r="E110" s="2">
        <v>69000000</v>
      </c>
      <c r="F110" s="2">
        <v>76250000</v>
      </c>
      <c r="G110" s="2">
        <v>76250000</v>
      </c>
      <c r="H110" s="2">
        <v>76250000</v>
      </c>
      <c r="I110" s="2">
        <v>0</v>
      </c>
      <c r="J110" s="2">
        <v>0</v>
      </c>
      <c r="K110" s="2"/>
    </row>
    <row r="111" spans="1:11" x14ac:dyDescent="0.25">
      <c r="A111" t="s">
        <v>485</v>
      </c>
      <c r="B111" t="s">
        <v>486</v>
      </c>
      <c r="C111" s="2">
        <v>1459925</v>
      </c>
      <c r="D111" s="2">
        <v>859062</v>
      </c>
      <c r="E111" s="2">
        <v>910606</v>
      </c>
      <c r="F111" s="2">
        <v>965242</v>
      </c>
      <c r="G111" s="2">
        <v>1023157</v>
      </c>
      <c r="H111" s="2">
        <v>0</v>
      </c>
      <c r="I111" s="2">
        <v>0</v>
      </c>
      <c r="J111" s="2">
        <v>0</v>
      </c>
      <c r="K111" s="2"/>
    </row>
    <row r="112" spans="1:11" x14ac:dyDescent="0.25">
      <c r="A112" t="s">
        <v>18</v>
      </c>
      <c r="B112" t="s">
        <v>19</v>
      </c>
      <c r="C112" s="2">
        <v>1400000</v>
      </c>
      <c r="D112" s="2">
        <v>1500000</v>
      </c>
      <c r="E112" s="2">
        <v>0</v>
      </c>
      <c r="F112" s="2">
        <v>1445090</v>
      </c>
      <c r="G112" s="2">
        <v>1560697</v>
      </c>
      <c r="H112" s="2">
        <v>0</v>
      </c>
      <c r="I112" s="2">
        <v>0</v>
      </c>
      <c r="J112" s="2">
        <v>0</v>
      </c>
      <c r="K112" s="2"/>
    </row>
    <row r="113" spans="1:11" x14ac:dyDescent="0.25">
      <c r="A113" t="s">
        <v>233</v>
      </c>
      <c r="B113" t="s">
        <v>234</v>
      </c>
      <c r="C113" s="2">
        <v>1650108</v>
      </c>
      <c r="D113" s="2">
        <v>1666605</v>
      </c>
      <c r="E113" s="2">
        <v>1683268</v>
      </c>
      <c r="F113" s="2">
        <v>1700097</v>
      </c>
      <c r="G113" s="2">
        <v>1804449</v>
      </c>
      <c r="H113" s="2">
        <v>1804449</v>
      </c>
      <c r="I113" s="2">
        <v>1804449</v>
      </c>
      <c r="J113" s="2">
        <v>1804449</v>
      </c>
      <c r="K113" s="2"/>
    </row>
    <row r="114" spans="1:11" x14ac:dyDescent="0.25">
      <c r="A114" t="s">
        <v>247</v>
      </c>
      <c r="B114" t="s">
        <v>248</v>
      </c>
      <c r="C114" s="2">
        <v>90000</v>
      </c>
      <c r="D114" s="2">
        <v>90000</v>
      </c>
      <c r="E114" s="2">
        <v>90000</v>
      </c>
      <c r="F114" s="2">
        <v>90000</v>
      </c>
      <c r="G114" s="2">
        <v>116000</v>
      </c>
      <c r="H114" s="2">
        <v>116000</v>
      </c>
      <c r="I114" s="2">
        <v>116000</v>
      </c>
      <c r="J114" s="2">
        <v>116000</v>
      </c>
      <c r="K114" s="2"/>
    </row>
    <row r="115" spans="1:11" x14ac:dyDescent="0.25">
      <c r="A115" t="s">
        <v>393</v>
      </c>
      <c r="B115" t="s">
        <v>394</v>
      </c>
      <c r="C115" s="2">
        <v>1250000</v>
      </c>
      <c r="D115" s="2">
        <v>874605</v>
      </c>
      <c r="E115" s="2">
        <v>874605</v>
      </c>
      <c r="F115" s="2">
        <v>964783</v>
      </c>
      <c r="G115" s="2">
        <v>993717</v>
      </c>
      <c r="H115" s="2">
        <v>1023519</v>
      </c>
      <c r="I115" s="2">
        <v>1054215</v>
      </c>
      <c r="J115" s="2">
        <v>0</v>
      </c>
      <c r="K115" s="2"/>
    </row>
    <row r="116" spans="1:11" x14ac:dyDescent="0.25">
      <c r="A116" t="s">
        <v>54</v>
      </c>
      <c r="B116" t="s">
        <v>55</v>
      </c>
      <c r="C116" s="2">
        <v>2954259</v>
      </c>
      <c r="D116" s="2">
        <v>2405775</v>
      </c>
      <c r="E116" s="2">
        <v>2766641</v>
      </c>
      <c r="F116" s="2">
        <v>3181637</v>
      </c>
      <c r="G116" s="2">
        <v>2635172</v>
      </c>
      <c r="H116" s="2">
        <v>2819501</v>
      </c>
      <c r="I116" s="2">
        <v>3016734</v>
      </c>
      <c r="J116" s="2">
        <v>0</v>
      </c>
      <c r="K116" s="2"/>
    </row>
    <row r="117" spans="1:11" x14ac:dyDescent="0.25">
      <c r="A117" t="s">
        <v>533</v>
      </c>
      <c r="B117" t="s">
        <v>534</v>
      </c>
      <c r="C117" s="2">
        <v>614000</v>
      </c>
      <c r="D117" s="2">
        <v>614000</v>
      </c>
      <c r="E117" s="2">
        <v>614000</v>
      </c>
      <c r="F117" s="2">
        <v>614000</v>
      </c>
      <c r="G117" s="2">
        <v>300000</v>
      </c>
      <c r="H117" s="2">
        <v>300000</v>
      </c>
      <c r="I117" s="2">
        <v>0</v>
      </c>
      <c r="J117" s="2">
        <v>0</v>
      </c>
      <c r="K117" s="2"/>
    </row>
    <row r="118" spans="1:11" x14ac:dyDescent="0.25">
      <c r="A118" t="s">
        <v>32</v>
      </c>
      <c r="B118" t="s">
        <v>33</v>
      </c>
      <c r="C118" s="2">
        <v>3354086</v>
      </c>
      <c r="D118" s="2">
        <v>3454709</v>
      </c>
      <c r="E118" s="2">
        <v>3539532</v>
      </c>
      <c r="F118" s="2">
        <v>3608822</v>
      </c>
      <c r="G118" s="2">
        <v>3850000</v>
      </c>
      <c r="H118" s="2">
        <v>3950000</v>
      </c>
      <c r="I118" s="2">
        <v>0</v>
      </c>
      <c r="J118" s="2">
        <v>0</v>
      </c>
      <c r="K118" s="2"/>
    </row>
    <row r="119" spans="1:11" x14ac:dyDescent="0.25">
      <c r="A119" t="s">
        <v>409</v>
      </c>
      <c r="B119" t="s">
        <v>410</v>
      </c>
      <c r="C119" s="2">
        <v>9548300</v>
      </c>
      <c r="D119" s="2">
        <v>10980500</v>
      </c>
      <c r="E119" s="2">
        <v>12627600</v>
      </c>
      <c r="F119" s="2">
        <v>14521800</v>
      </c>
      <c r="G119" s="2">
        <v>18150000</v>
      </c>
      <c r="H119" s="2">
        <v>19800000</v>
      </c>
      <c r="I119" s="2">
        <v>21550000</v>
      </c>
      <c r="J119" s="2">
        <v>23600000</v>
      </c>
      <c r="K119" s="2"/>
    </row>
    <row r="120" spans="1:11" x14ac:dyDescent="0.25">
      <c r="A120" t="s">
        <v>209</v>
      </c>
      <c r="B120" t="s">
        <v>210</v>
      </c>
      <c r="C120" s="2">
        <v>59200000</v>
      </c>
      <c r="D120" s="2">
        <v>62200000</v>
      </c>
      <c r="E120" s="2">
        <v>65100000</v>
      </c>
      <c r="F120" s="2">
        <v>67700000</v>
      </c>
      <c r="G120" s="2">
        <v>85600000</v>
      </c>
      <c r="H120" s="2">
        <v>89900000</v>
      </c>
      <c r="I120" s="2">
        <v>94400000</v>
      </c>
      <c r="J120" s="2">
        <v>99100000</v>
      </c>
      <c r="K120" s="2"/>
    </row>
    <row r="121" spans="1:11" x14ac:dyDescent="0.25">
      <c r="A121" t="s">
        <v>425</v>
      </c>
      <c r="B121" t="s">
        <v>426</v>
      </c>
      <c r="C121" s="2">
        <v>6725902</v>
      </c>
      <c r="D121" s="2">
        <v>6894049</v>
      </c>
      <c r="E121" s="2">
        <v>0</v>
      </c>
      <c r="F121" s="2">
        <v>6081871</v>
      </c>
      <c r="G121" s="2">
        <v>6446783</v>
      </c>
      <c r="H121" s="2">
        <v>6833590</v>
      </c>
      <c r="I121" s="2">
        <v>0</v>
      </c>
      <c r="J121" s="2">
        <v>0</v>
      </c>
      <c r="K121" s="2"/>
    </row>
    <row r="122" spans="1:11" x14ac:dyDescent="0.25">
      <c r="A122" t="s">
        <v>535</v>
      </c>
      <c r="B122" t="s">
        <v>536</v>
      </c>
      <c r="C122" s="2">
        <v>170000</v>
      </c>
      <c r="D122" s="2">
        <v>85000</v>
      </c>
      <c r="E122" s="2">
        <v>90000</v>
      </c>
      <c r="F122" s="2">
        <v>130000</v>
      </c>
      <c r="G122" s="2">
        <v>132000</v>
      </c>
      <c r="H122" s="2">
        <v>0</v>
      </c>
      <c r="I122" s="2">
        <v>0</v>
      </c>
      <c r="J122" s="2">
        <v>0</v>
      </c>
      <c r="K122" s="2"/>
    </row>
    <row r="123" spans="1:11" x14ac:dyDescent="0.25">
      <c r="A123" t="s">
        <v>455</v>
      </c>
      <c r="B123" t="s">
        <v>456</v>
      </c>
      <c r="C123" s="2">
        <v>1068175</v>
      </c>
      <c r="D123" s="2">
        <v>1281811</v>
      </c>
      <c r="E123" s="2">
        <v>1538173</v>
      </c>
      <c r="F123" s="2">
        <v>1484202</v>
      </c>
      <c r="G123" s="2">
        <v>1564881</v>
      </c>
      <c r="H123" s="2">
        <v>1647984</v>
      </c>
      <c r="I123" s="2">
        <v>0</v>
      </c>
      <c r="J123" s="2">
        <v>0</v>
      </c>
      <c r="K123" s="2"/>
    </row>
    <row r="124" spans="1:11" x14ac:dyDescent="0.25">
      <c r="A124" t="s">
        <v>6</v>
      </c>
      <c r="B124" t="s">
        <v>7</v>
      </c>
      <c r="C124" s="2">
        <v>465000</v>
      </c>
      <c r="D124" s="2">
        <v>511000</v>
      </c>
      <c r="E124" s="2">
        <v>525000</v>
      </c>
      <c r="F124" s="2">
        <v>525000</v>
      </c>
      <c r="G124" s="2">
        <v>545000</v>
      </c>
      <c r="H124" s="2">
        <v>555000</v>
      </c>
      <c r="I124" s="2">
        <v>0</v>
      </c>
      <c r="J124" s="2">
        <v>0</v>
      </c>
      <c r="K124" s="2"/>
    </row>
    <row r="125" spans="1:11" x14ac:dyDescent="0.25">
      <c r="A125" t="s">
        <v>72</v>
      </c>
      <c r="B125" t="s">
        <v>73</v>
      </c>
      <c r="C125" s="2">
        <v>8102901</v>
      </c>
      <c r="D125" s="2">
        <v>9075249</v>
      </c>
      <c r="E125" s="2">
        <v>13790705</v>
      </c>
      <c r="F125" s="2">
        <v>14496559</v>
      </c>
      <c r="G125" s="2">
        <v>15235033</v>
      </c>
      <c r="H125" s="2">
        <v>16007613</v>
      </c>
      <c r="I125" s="2">
        <v>0</v>
      </c>
      <c r="J125" s="2">
        <v>0</v>
      </c>
      <c r="K125" s="2"/>
    </row>
    <row r="126" spans="1:11" x14ac:dyDescent="0.25">
      <c r="A126" t="s">
        <v>473</v>
      </c>
      <c r="B126" t="s">
        <v>474</v>
      </c>
      <c r="C126" s="2">
        <v>250000</v>
      </c>
      <c r="D126" s="2">
        <v>250000</v>
      </c>
      <c r="E126" s="2">
        <v>250000</v>
      </c>
      <c r="F126" s="2">
        <v>250000</v>
      </c>
      <c r="G126" s="2">
        <v>250000</v>
      </c>
      <c r="H126" s="2">
        <v>250000</v>
      </c>
      <c r="I126" s="2">
        <v>0</v>
      </c>
      <c r="J126" s="2">
        <v>0</v>
      </c>
      <c r="K126" s="2"/>
    </row>
    <row r="127" spans="1:11" x14ac:dyDescent="0.25">
      <c r="A127" t="s">
        <v>381</v>
      </c>
      <c r="B127" t="s">
        <v>382</v>
      </c>
      <c r="C127" s="2">
        <v>953708</v>
      </c>
      <c r="D127" s="2">
        <v>970875</v>
      </c>
      <c r="E127" s="2">
        <v>988350</v>
      </c>
      <c r="F127" s="2">
        <v>1006141</v>
      </c>
      <c r="G127" s="2">
        <v>1026264</v>
      </c>
      <c r="H127" s="2">
        <v>1046789</v>
      </c>
      <c r="I127" s="2">
        <v>1067725</v>
      </c>
      <c r="J127" s="2">
        <v>1089079</v>
      </c>
      <c r="K127" s="2"/>
    </row>
    <row r="128" spans="1:11" x14ac:dyDescent="0.25">
      <c r="A128" t="s">
        <v>255</v>
      </c>
      <c r="B128" t="s">
        <v>256</v>
      </c>
      <c r="C128" s="2">
        <v>1026823</v>
      </c>
      <c r="D128" s="2">
        <v>700000</v>
      </c>
      <c r="E128" s="2">
        <v>700000</v>
      </c>
      <c r="F128" s="2">
        <v>700000</v>
      </c>
      <c r="G128" s="2">
        <v>700000</v>
      </c>
      <c r="H128" s="2">
        <v>0</v>
      </c>
      <c r="I128" s="2">
        <v>0</v>
      </c>
      <c r="J128" s="2">
        <v>0</v>
      </c>
      <c r="K128" s="2"/>
    </row>
    <row r="129" spans="1:11" x14ac:dyDescent="0.25">
      <c r="A129" t="s">
        <v>525</v>
      </c>
      <c r="B129" t="s">
        <v>526</v>
      </c>
      <c r="C129" s="2">
        <v>6250000</v>
      </c>
      <c r="D129" s="2">
        <v>6450000</v>
      </c>
      <c r="E129" s="2">
        <v>6700000</v>
      </c>
      <c r="F129" s="2">
        <v>7200000</v>
      </c>
      <c r="G129" s="2">
        <v>7600000</v>
      </c>
      <c r="H129" s="2">
        <v>8000000</v>
      </c>
      <c r="I129" s="2">
        <v>0</v>
      </c>
      <c r="J129" s="2">
        <v>0</v>
      </c>
      <c r="K129" s="2"/>
    </row>
    <row r="130" spans="1:11" x14ac:dyDescent="0.25">
      <c r="A130" t="s">
        <v>569</v>
      </c>
      <c r="B130" t="s">
        <v>570</v>
      </c>
      <c r="C130" s="2">
        <v>320000</v>
      </c>
      <c r="D130" s="2">
        <v>325000</v>
      </c>
      <c r="E130" s="2">
        <v>385000</v>
      </c>
      <c r="F130" s="2">
        <v>400000</v>
      </c>
      <c r="G130" s="2">
        <v>415000</v>
      </c>
      <c r="H130" s="2">
        <v>430000</v>
      </c>
      <c r="I130" s="2">
        <v>0</v>
      </c>
      <c r="J130" s="2">
        <v>0</v>
      </c>
      <c r="K130" s="2"/>
    </row>
    <row r="131" spans="1:11" x14ac:dyDescent="0.25">
      <c r="A131" t="s">
        <v>92</v>
      </c>
      <c r="B131" t="s">
        <v>93</v>
      </c>
      <c r="C131" s="2">
        <v>150000</v>
      </c>
      <c r="D131" s="2">
        <v>150000</v>
      </c>
      <c r="E131" s="2">
        <v>175000</v>
      </c>
      <c r="F131" s="2">
        <v>175000</v>
      </c>
      <c r="G131" s="2">
        <v>175000</v>
      </c>
      <c r="H131" s="2">
        <v>175000</v>
      </c>
      <c r="I131" s="2">
        <v>0</v>
      </c>
      <c r="J131" s="2">
        <v>0</v>
      </c>
      <c r="K131" s="2"/>
    </row>
    <row r="132" spans="1:11" x14ac:dyDescent="0.25">
      <c r="A132" t="s">
        <v>26</v>
      </c>
      <c r="B132" t="s">
        <v>27</v>
      </c>
      <c r="C132" s="2">
        <v>1426962</v>
      </c>
      <c r="D132" s="2">
        <v>1449314</v>
      </c>
      <c r="E132" s="2">
        <v>1536273</v>
      </c>
      <c r="F132" s="2">
        <v>1671774</v>
      </c>
      <c r="G132" s="2">
        <v>1738474</v>
      </c>
      <c r="H132" s="2">
        <v>0</v>
      </c>
      <c r="I132" s="2">
        <v>0</v>
      </c>
      <c r="J132" s="2">
        <v>0</v>
      </c>
      <c r="K132" s="2"/>
    </row>
    <row r="133" spans="1:11" x14ac:dyDescent="0.25">
      <c r="A133" t="s">
        <v>305</v>
      </c>
      <c r="B133" t="s">
        <v>306</v>
      </c>
      <c r="C133" s="2">
        <v>505862</v>
      </c>
      <c r="D133" s="2">
        <v>505862</v>
      </c>
      <c r="E133" s="2">
        <v>560397</v>
      </c>
      <c r="F133" s="2">
        <v>655664</v>
      </c>
      <c r="G133" s="2">
        <v>586817</v>
      </c>
      <c r="H133" s="2">
        <v>639631</v>
      </c>
      <c r="I133" s="2">
        <v>0</v>
      </c>
      <c r="J133" s="2">
        <v>0</v>
      </c>
      <c r="K133" s="2"/>
    </row>
    <row r="134" spans="1:11" x14ac:dyDescent="0.25">
      <c r="A134" t="s">
        <v>481</v>
      </c>
      <c r="B134" t="s">
        <v>482</v>
      </c>
      <c r="C134" s="2">
        <v>287000</v>
      </c>
      <c r="D134" s="2">
        <v>287000</v>
      </c>
      <c r="E134" s="2">
        <v>287000</v>
      </c>
      <c r="F134" s="2">
        <v>342273</v>
      </c>
      <c r="G134" s="2">
        <v>350830</v>
      </c>
      <c r="H134" s="2">
        <v>359601</v>
      </c>
      <c r="I134" s="2">
        <v>368591</v>
      </c>
      <c r="J134" s="2">
        <v>0</v>
      </c>
      <c r="K134" s="2"/>
    </row>
    <row r="135" spans="1:11" x14ac:dyDescent="0.25">
      <c r="A135" t="s">
        <v>417</v>
      </c>
      <c r="B135" t="s">
        <v>418</v>
      </c>
      <c r="C135" s="2">
        <v>26500000</v>
      </c>
      <c r="D135" s="2">
        <v>26500000</v>
      </c>
      <c r="E135" s="2">
        <v>26500000</v>
      </c>
      <c r="F135" s="2">
        <v>26500000</v>
      </c>
      <c r="G135" s="2">
        <v>0</v>
      </c>
      <c r="H135" s="2">
        <v>0</v>
      </c>
      <c r="I135" s="2">
        <v>0</v>
      </c>
      <c r="J135" s="2">
        <v>0</v>
      </c>
      <c r="K135" s="2"/>
    </row>
    <row r="136" spans="1:11" x14ac:dyDescent="0.25">
      <c r="A136" t="s">
        <v>142</v>
      </c>
      <c r="B136" t="s">
        <v>143</v>
      </c>
      <c r="C136" s="2">
        <v>800000</v>
      </c>
      <c r="D136" s="2">
        <v>800000</v>
      </c>
      <c r="E136" s="2">
        <v>815591</v>
      </c>
      <c r="F136" s="2">
        <v>937930</v>
      </c>
      <c r="G136" s="2">
        <v>0</v>
      </c>
      <c r="H136" s="2">
        <v>0</v>
      </c>
      <c r="I136" s="2">
        <v>0</v>
      </c>
      <c r="J136" s="2">
        <v>0</v>
      </c>
      <c r="K136" s="2"/>
    </row>
    <row r="137" spans="1:11" x14ac:dyDescent="0.25">
      <c r="A137" t="s">
        <v>445</v>
      </c>
      <c r="B137" t="s">
        <v>446</v>
      </c>
      <c r="C137" s="2">
        <v>9500000</v>
      </c>
      <c r="D137" s="2">
        <v>9900000</v>
      </c>
      <c r="E137" s="2">
        <v>10500000</v>
      </c>
      <c r="F137" s="2">
        <v>16450000</v>
      </c>
      <c r="G137" s="2">
        <v>17750000</v>
      </c>
      <c r="H137" s="2">
        <v>19000000</v>
      </c>
      <c r="I137" s="2">
        <v>0</v>
      </c>
      <c r="J137" s="2">
        <v>0</v>
      </c>
      <c r="K137" s="2"/>
    </row>
    <row r="138" spans="1:11" x14ac:dyDescent="0.25">
      <c r="A138" t="s">
        <v>443</v>
      </c>
      <c r="B138" t="s">
        <v>444</v>
      </c>
      <c r="C138" s="2">
        <v>976836</v>
      </c>
      <c r="D138" s="2">
        <v>1035446</v>
      </c>
      <c r="E138" s="2">
        <v>1097573</v>
      </c>
      <c r="F138" s="2">
        <v>1385117</v>
      </c>
      <c r="G138" s="2">
        <v>1523629</v>
      </c>
      <c r="H138" s="2">
        <v>1675992</v>
      </c>
      <c r="I138" s="2">
        <v>0</v>
      </c>
      <c r="J138" s="2">
        <v>0</v>
      </c>
      <c r="K138" s="2"/>
    </row>
    <row r="139" spans="1:11" x14ac:dyDescent="0.25">
      <c r="A139" t="s">
        <v>184</v>
      </c>
      <c r="B139" t="s">
        <v>185</v>
      </c>
      <c r="C139" s="2">
        <v>11750000</v>
      </c>
      <c r="D139" s="2">
        <v>12000000</v>
      </c>
      <c r="E139" s="2">
        <v>12300000</v>
      </c>
      <c r="F139" s="2">
        <v>12750000</v>
      </c>
      <c r="G139" s="2">
        <v>12000000</v>
      </c>
      <c r="H139" s="2">
        <v>12000000</v>
      </c>
      <c r="I139" s="2">
        <v>12000000</v>
      </c>
      <c r="J139" s="2">
        <v>12000000</v>
      </c>
      <c r="K139" s="2"/>
    </row>
    <row r="140" spans="1:11" x14ac:dyDescent="0.25">
      <c r="A140" t="s">
        <v>527</v>
      </c>
      <c r="B140" t="s">
        <v>528</v>
      </c>
      <c r="C140" s="2">
        <v>4225000</v>
      </c>
      <c r="D140" s="2">
        <v>4250000</v>
      </c>
      <c r="E140" s="2">
        <v>4027516</v>
      </c>
      <c r="F140" s="2">
        <v>4269167</v>
      </c>
      <c r="G140" s="2">
        <v>4525317</v>
      </c>
      <c r="H140" s="2">
        <v>4796836</v>
      </c>
      <c r="I140" s="2">
        <v>0</v>
      </c>
      <c r="J140" s="2">
        <v>0</v>
      </c>
      <c r="K140" s="2"/>
    </row>
    <row r="141" spans="1:11" x14ac:dyDescent="0.25">
      <c r="A141" t="s">
        <v>323</v>
      </c>
      <c r="B141" t="s">
        <v>324</v>
      </c>
      <c r="C141" s="2">
        <v>1900000</v>
      </c>
      <c r="D141" s="2">
        <v>1950000</v>
      </c>
      <c r="E141" s="2">
        <v>2000000</v>
      </c>
      <c r="F141" s="2">
        <v>2050000</v>
      </c>
      <c r="G141" s="2">
        <v>2100000</v>
      </c>
      <c r="H141" s="2">
        <v>2150000</v>
      </c>
      <c r="I141" s="2">
        <v>0</v>
      </c>
      <c r="J141" s="2">
        <v>0</v>
      </c>
      <c r="K141" s="2"/>
    </row>
    <row r="142" spans="1:11" x14ac:dyDescent="0.25">
      <c r="A142" t="s">
        <v>403</v>
      </c>
      <c r="B142" t="s">
        <v>404</v>
      </c>
      <c r="C142" s="2">
        <v>0</v>
      </c>
      <c r="D142" s="2">
        <v>0</v>
      </c>
      <c r="E142" s="2">
        <v>0</v>
      </c>
      <c r="F142" s="2">
        <v>0</v>
      </c>
      <c r="G142" s="2">
        <v>0</v>
      </c>
      <c r="H142" s="2">
        <v>0</v>
      </c>
      <c r="I142" s="2">
        <v>0</v>
      </c>
      <c r="J142" s="2">
        <v>0</v>
      </c>
      <c r="K142" s="2"/>
    </row>
    <row r="143" spans="1:11" x14ac:dyDescent="0.25">
      <c r="A143" t="s">
        <v>421</v>
      </c>
      <c r="B143" t="s">
        <v>422</v>
      </c>
      <c r="C143" s="2">
        <v>10350062</v>
      </c>
      <c r="D143" s="2">
        <v>11902571</v>
      </c>
      <c r="E143" s="2">
        <v>13687957</v>
      </c>
      <c r="F143" s="2">
        <v>15741150</v>
      </c>
      <c r="G143" s="2">
        <v>0</v>
      </c>
      <c r="H143" s="2">
        <v>0</v>
      </c>
      <c r="I143" s="2">
        <v>0</v>
      </c>
      <c r="J143" s="2">
        <v>0</v>
      </c>
      <c r="K143" s="2"/>
    </row>
    <row r="144" spans="1:11" x14ac:dyDescent="0.25">
      <c r="A144" t="s">
        <v>144</v>
      </c>
      <c r="B144" t="s">
        <v>145</v>
      </c>
      <c r="C144" s="2">
        <v>2317041</v>
      </c>
      <c r="D144" s="2">
        <v>2317041</v>
      </c>
      <c r="E144" s="2">
        <v>2125182</v>
      </c>
      <c r="F144" s="2">
        <v>2337700</v>
      </c>
      <c r="G144" s="2">
        <v>2454586</v>
      </c>
      <c r="H144" s="2">
        <v>2700044</v>
      </c>
      <c r="I144" s="2">
        <v>0</v>
      </c>
      <c r="J144" s="2">
        <v>0</v>
      </c>
      <c r="K144" s="2"/>
    </row>
    <row r="145" spans="1:11" x14ac:dyDescent="0.25">
      <c r="A145" t="s">
        <v>263</v>
      </c>
      <c r="B145" t="s">
        <v>264</v>
      </c>
      <c r="C145" s="2">
        <v>805000</v>
      </c>
      <c r="D145" s="2">
        <v>805000</v>
      </c>
      <c r="E145" s="2">
        <v>900000</v>
      </c>
      <c r="F145" s="2">
        <v>950000</v>
      </c>
      <c r="G145" s="2">
        <v>1050000</v>
      </c>
      <c r="H145" s="2">
        <v>1115000</v>
      </c>
      <c r="I145" s="2">
        <v>0</v>
      </c>
      <c r="J145" s="2">
        <v>0</v>
      </c>
      <c r="K145" s="2"/>
    </row>
    <row r="146" spans="1:11" x14ac:dyDescent="0.25">
      <c r="A146" t="s">
        <v>128</v>
      </c>
      <c r="B146" t="s">
        <v>129</v>
      </c>
      <c r="C146" s="2">
        <v>6718758</v>
      </c>
      <c r="D146" s="2">
        <v>6559024</v>
      </c>
      <c r="E146" s="2">
        <v>6952565</v>
      </c>
      <c r="F146" s="2">
        <v>7093914</v>
      </c>
      <c r="G146" s="2">
        <v>7661427</v>
      </c>
      <c r="H146" s="2">
        <v>8121113</v>
      </c>
      <c r="I146" s="2">
        <v>0</v>
      </c>
      <c r="J146" s="2">
        <v>0</v>
      </c>
      <c r="K146" s="2"/>
    </row>
    <row r="147" spans="1:11" x14ac:dyDescent="0.25">
      <c r="A147" t="s">
        <v>261</v>
      </c>
      <c r="B147" t="s">
        <v>262</v>
      </c>
      <c r="C147" s="2">
        <v>946000</v>
      </c>
      <c r="D147" s="2">
        <v>687299</v>
      </c>
      <c r="E147" s="2">
        <v>721664</v>
      </c>
      <c r="F147" s="2">
        <v>757747</v>
      </c>
      <c r="G147" s="2">
        <v>930000</v>
      </c>
      <c r="H147" s="2">
        <v>985000</v>
      </c>
      <c r="I147" s="2">
        <v>1015000</v>
      </c>
      <c r="J147" s="2">
        <v>0</v>
      </c>
      <c r="K147" s="2"/>
    </row>
    <row r="148" spans="1:11" x14ac:dyDescent="0.25">
      <c r="A148" t="s">
        <v>587</v>
      </c>
      <c r="B148" t="s">
        <v>588</v>
      </c>
      <c r="C148" s="2">
        <v>247000</v>
      </c>
      <c r="D148" s="2">
        <v>252000</v>
      </c>
      <c r="E148" s="2">
        <v>257000</v>
      </c>
      <c r="F148" s="2">
        <v>262000</v>
      </c>
      <c r="G148" s="2">
        <v>330000</v>
      </c>
      <c r="H148" s="2">
        <v>338783</v>
      </c>
      <c r="I148" s="2">
        <v>348892</v>
      </c>
      <c r="J148" s="2">
        <v>359305</v>
      </c>
      <c r="K148" s="2"/>
    </row>
    <row r="149" spans="1:11" x14ac:dyDescent="0.25">
      <c r="A149" t="s">
        <v>531</v>
      </c>
      <c r="B149" t="s">
        <v>532</v>
      </c>
      <c r="C149" s="2">
        <v>5970000</v>
      </c>
      <c r="D149" s="2">
        <v>6060000</v>
      </c>
      <c r="E149" s="2">
        <v>5000000</v>
      </c>
      <c r="F149" s="2">
        <v>5100000</v>
      </c>
      <c r="G149" s="2">
        <v>5200000</v>
      </c>
      <c r="H149" s="2">
        <v>5350000</v>
      </c>
      <c r="I149" s="166">
        <v>0</v>
      </c>
      <c r="J149" s="2">
        <v>0</v>
      </c>
      <c r="K149" s="2"/>
    </row>
    <row r="150" spans="1:11" x14ac:dyDescent="0.25">
      <c r="A150" t="s">
        <v>401</v>
      </c>
      <c r="B150" t="s">
        <v>402</v>
      </c>
      <c r="C150" s="2">
        <v>155000</v>
      </c>
      <c r="D150" s="2">
        <v>155000</v>
      </c>
      <c r="E150" s="2">
        <v>155000</v>
      </c>
      <c r="F150" s="2">
        <v>155000</v>
      </c>
      <c r="G150" s="2">
        <v>155000</v>
      </c>
      <c r="H150" s="2">
        <v>155000</v>
      </c>
      <c r="I150" s="2">
        <v>155000</v>
      </c>
      <c r="J150" s="2">
        <v>0</v>
      </c>
      <c r="K150" s="2"/>
    </row>
    <row r="151" spans="1:11" x14ac:dyDescent="0.25">
      <c r="A151" t="s">
        <v>397</v>
      </c>
      <c r="B151" t="s">
        <v>398</v>
      </c>
      <c r="C151" s="2">
        <v>15417716</v>
      </c>
      <c r="D151" s="2">
        <v>11316941</v>
      </c>
      <c r="E151" s="2">
        <v>11882329</v>
      </c>
      <c r="F151" s="2">
        <v>13593622</v>
      </c>
      <c r="G151" s="2">
        <v>14953028</v>
      </c>
      <c r="H151" s="2">
        <v>16448331</v>
      </c>
      <c r="I151" s="2">
        <v>0</v>
      </c>
      <c r="J151" s="2">
        <v>0</v>
      </c>
      <c r="K151" s="2"/>
    </row>
    <row r="152" spans="1:11" x14ac:dyDescent="0.25">
      <c r="A152" t="s">
        <v>411</v>
      </c>
      <c r="B152" t="s">
        <v>412</v>
      </c>
      <c r="C152" s="2">
        <v>31636355</v>
      </c>
      <c r="D152" s="2">
        <v>36381808</v>
      </c>
      <c r="E152" s="2">
        <v>41839079</v>
      </c>
      <c r="F152" s="2">
        <v>48144941</v>
      </c>
      <c r="G152" s="2">
        <v>43425750</v>
      </c>
      <c r="H152" s="2">
        <v>45179064</v>
      </c>
      <c r="I152" s="2">
        <v>47003169</v>
      </c>
      <c r="J152" s="2">
        <v>48900922</v>
      </c>
      <c r="K152" s="2"/>
    </row>
    <row r="153" spans="1:11" x14ac:dyDescent="0.25">
      <c r="A153" t="s">
        <v>561</v>
      </c>
      <c r="B153" t="s">
        <v>562</v>
      </c>
      <c r="C153" s="2">
        <v>3099000</v>
      </c>
      <c r="D153" s="2">
        <v>3250000</v>
      </c>
      <c r="E153" s="2">
        <v>2750000</v>
      </c>
      <c r="F153" s="2">
        <v>2950000</v>
      </c>
      <c r="G153" s="2">
        <v>3175000</v>
      </c>
      <c r="H153" s="2">
        <v>3400000</v>
      </c>
      <c r="I153" s="2">
        <v>0</v>
      </c>
      <c r="J153" s="2">
        <v>0</v>
      </c>
      <c r="K153" s="2"/>
    </row>
    <row r="154" spans="1:11" x14ac:dyDescent="0.25">
      <c r="A154" t="s">
        <v>257</v>
      </c>
      <c r="B154" t="s">
        <v>258</v>
      </c>
      <c r="C154" s="2">
        <v>925000</v>
      </c>
      <c r="D154" s="2">
        <v>687924</v>
      </c>
      <c r="E154" s="2">
        <v>756716</v>
      </c>
      <c r="F154" s="2">
        <v>832388</v>
      </c>
      <c r="G154" s="2">
        <v>1075000</v>
      </c>
      <c r="H154" s="2">
        <v>1155000</v>
      </c>
      <c r="I154" s="2">
        <v>1245000</v>
      </c>
      <c r="J154" s="2">
        <v>0</v>
      </c>
      <c r="K154" s="2"/>
    </row>
    <row r="155" spans="1:11" x14ac:dyDescent="0.25">
      <c r="A155" t="s">
        <v>335</v>
      </c>
      <c r="B155" t="s">
        <v>336</v>
      </c>
      <c r="C155" s="2">
        <v>450000</v>
      </c>
      <c r="D155" s="2">
        <v>450000</v>
      </c>
      <c r="E155" s="2">
        <v>450000</v>
      </c>
      <c r="F155" s="2">
        <v>579000</v>
      </c>
      <c r="G155" s="2">
        <v>579000</v>
      </c>
      <c r="H155" s="2">
        <v>579000</v>
      </c>
      <c r="I155" s="2">
        <v>0</v>
      </c>
      <c r="J155" s="2">
        <v>0</v>
      </c>
      <c r="K155" s="2"/>
    </row>
    <row r="156" spans="1:11" x14ac:dyDescent="0.25">
      <c r="A156" t="s">
        <v>313</v>
      </c>
      <c r="B156" t="s">
        <v>314</v>
      </c>
      <c r="C156" s="2">
        <v>36000</v>
      </c>
      <c r="D156" s="2">
        <v>36000</v>
      </c>
      <c r="E156" s="2">
        <v>36000</v>
      </c>
      <c r="F156" s="2">
        <v>36000</v>
      </c>
      <c r="G156" s="2">
        <v>36000</v>
      </c>
      <c r="H156" s="2">
        <v>36000</v>
      </c>
      <c r="I156" s="2">
        <v>0</v>
      </c>
      <c r="J156" s="2">
        <v>0</v>
      </c>
      <c r="K156" s="2"/>
    </row>
    <row r="157" spans="1:11" x14ac:dyDescent="0.25">
      <c r="A157" t="s">
        <v>341</v>
      </c>
      <c r="B157" t="s">
        <v>342</v>
      </c>
      <c r="C157" s="2">
        <v>1760445</v>
      </c>
      <c r="D157" s="2">
        <v>1786945</v>
      </c>
      <c r="E157" s="2">
        <v>1573148</v>
      </c>
      <c r="F157" s="2">
        <v>1606681</v>
      </c>
      <c r="G157" s="2">
        <v>1637634</v>
      </c>
      <c r="H157" s="2">
        <v>0</v>
      </c>
      <c r="I157" s="2">
        <v>0</v>
      </c>
      <c r="J157" s="2">
        <v>0</v>
      </c>
      <c r="K157" s="2"/>
    </row>
    <row r="158" spans="1:11" x14ac:dyDescent="0.25">
      <c r="A158" t="s">
        <v>441</v>
      </c>
      <c r="B158" t="s">
        <v>442</v>
      </c>
      <c r="C158" s="2">
        <v>1785000</v>
      </c>
      <c r="D158" s="2">
        <v>1995000</v>
      </c>
      <c r="E158" s="2">
        <v>2240000</v>
      </c>
      <c r="F158" s="2">
        <v>3375550</v>
      </c>
      <c r="G158" s="2">
        <v>3611575</v>
      </c>
      <c r="H158" s="2">
        <v>3864120</v>
      </c>
      <c r="I158" s="2">
        <v>0</v>
      </c>
      <c r="J158" s="2">
        <v>0</v>
      </c>
      <c r="K158" s="2"/>
    </row>
    <row r="159" spans="1:11" x14ac:dyDescent="0.25">
      <c r="A159" t="s">
        <v>529</v>
      </c>
      <c r="B159" t="s">
        <v>530</v>
      </c>
      <c r="C159" s="2">
        <v>3900000</v>
      </c>
      <c r="D159" s="2">
        <v>4000000</v>
      </c>
      <c r="E159" s="2">
        <v>2500000</v>
      </c>
      <c r="F159" s="2">
        <v>2700000</v>
      </c>
      <c r="G159" s="2">
        <v>2900000</v>
      </c>
      <c r="H159" s="2">
        <v>3100000</v>
      </c>
      <c r="I159" s="2">
        <v>0</v>
      </c>
      <c r="J159" s="2">
        <v>0</v>
      </c>
      <c r="K159" s="2"/>
    </row>
    <row r="160" spans="1:11" x14ac:dyDescent="0.25">
      <c r="A160" t="s">
        <v>140</v>
      </c>
      <c r="B160" t="s">
        <v>141</v>
      </c>
      <c r="C160" s="2">
        <v>1900742</v>
      </c>
      <c r="D160" s="2">
        <v>1900742</v>
      </c>
      <c r="E160" s="2">
        <v>2504168</v>
      </c>
      <c r="F160" s="2">
        <v>2504168</v>
      </c>
      <c r="G160" s="2">
        <v>2629000</v>
      </c>
      <c r="H160" s="2">
        <v>2708000</v>
      </c>
      <c r="I160" s="2">
        <v>0</v>
      </c>
      <c r="J160" s="2">
        <v>0</v>
      </c>
      <c r="K160" s="2"/>
    </row>
    <row r="161" spans="1:11" x14ac:dyDescent="0.25">
      <c r="A161" t="s">
        <v>108</v>
      </c>
      <c r="B161" t="s">
        <v>109</v>
      </c>
      <c r="C161" s="2">
        <v>1850000</v>
      </c>
      <c r="D161" s="2">
        <v>1900000</v>
      </c>
      <c r="E161" s="2">
        <v>1950000</v>
      </c>
      <c r="F161" s="2">
        <v>2010000</v>
      </c>
      <c r="G161" s="2">
        <v>2010000</v>
      </c>
      <c r="H161" s="2">
        <v>2010000</v>
      </c>
      <c r="I161" s="2">
        <v>0</v>
      </c>
      <c r="J161" s="2">
        <v>0</v>
      </c>
      <c r="K161" s="2"/>
    </row>
    <row r="162" spans="1:11" x14ac:dyDescent="0.25">
      <c r="A162" t="s">
        <v>219</v>
      </c>
      <c r="B162" t="s">
        <v>220</v>
      </c>
      <c r="C162" s="2">
        <v>11405613</v>
      </c>
      <c r="D162" s="2">
        <v>11975894</v>
      </c>
      <c r="E162" s="2">
        <v>12574688</v>
      </c>
      <c r="F162" s="2">
        <v>13203423</v>
      </c>
      <c r="G162" s="2">
        <v>16972500</v>
      </c>
      <c r="H162" s="2">
        <v>17777000</v>
      </c>
      <c r="I162" s="2">
        <v>18706500</v>
      </c>
      <c r="J162" s="2">
        <v>19558500</v>
      </c>
      <c r="K162" s="2"/>
    </row>
    <row r="163" spans="1:11" x14ac:dyDescent="0.25">
      <c r="A163" t="s">
        <v>309</v>
      </c>
      <c r="B163" t="s">
        <v>310</v>
      </c>
      <c r="C163" s="2">
        <v>4654330</v>
      </c>
      <c r="D163" s="2">
        <v>4654330</v>
      </c>
      <c r="E163" s="2">
        <v>0</v>
      </c>
      <c r="F163" s="2">
        <v>3831125</v>
      </c>
      <c r="G163" s="2">
        <v>3831125</v>
      </c>
      <c r="H163" s="2">
        <v>3831125</v>
      </c>
      <c r="I163" s="2">
        <v>3831125</v>
      </c>
      <c r="J163" s="2">
        <v>0</v>
      </c>
      <c r="K163" s="2"/>
    </row>
    <row r="164" spans="1:11" x14ac:dyDescent="0.25">
      <c r="A164" t="s">
        <v>339</v>
      </c>
      <c r="B164" t="s">
        <v>340</v>
      </c>
      <c r="C164" s="2">
        <v>0</v>
      </c>
      <c r="D164" s="2">
        <v>0</v>
      </c>
      <c r="E164" s="2">
        <v>0</v>
      </c>
      <c r="F164" s="2">
        <v>0</v>
      </c>
      <c r="G164" s="2">
        <v>0</v>
      </c>
      <c r="H164" s="2">
        <v>0</v>
      </c>
      <c r="I164" s="2">
        <v>0</v>
      </c>
      <c r="J164" s="2">
        <v>0</v>
      </c>
      <c r="K164" s="2"/>
    </row>
    <row r="165" spans="1:11" x14ac:dyDescent="0.25">
      <c r="A165" t="s">
        <v>489</v>
      </c>
      <c r="B165" t="s">
        <v>490</v>
      </c>
      <c r="C165" s="2">
        <v>42000000</v>
      </c>
      <c r="D165" s="2">
        <v>44500000</v>
      </c>
      <c r="E165" s="2">
        <v>43125000</v>
      </c>
      <c r="F165" s="2">
        <v>45700000</v>
      </c>
      <c r="G165" s="2">
        <v>48250000</v>
      </c>
      <c r="H165" s="2">
        <v>50875000</v>
      </c>
      <c r="I165" s="2">
        <v>0</v>
      </c>
      <c r="J165" s="2">
        <v>0</v>
      </c>
      <c r="K165" s="2"/>
    </row>
    <row r="166" spans="1:11" x14ac:dyDescent="0.25">
      <c r="A166" t="s">
        <v>483</v>
      </c>
      <c r="B166" t="s">
        <v>484</v>
      </c>
      <c r="C166" s="2">
        <v>300000</v>
      </c>
      <c r="D166" s="2">
        <v>300000</v>
      </c>
      <c r="E166" s="2">
        <v>375000</v>
      </c>
      <c r="F166" s="2">
        <v>375000</v>
      </c>
      <c r="G166" s="2">
        <v>375000</v>
      </c>
      <c r="H166" s="2">
        <v>375000</v>
      </c>
      <c r="I166" s="2">
        <v>0</v>
      </c>
      <c r="J166" s="2">
        <v>0</v>
      </c>
      <c r="K166" s="2"/>
    </row>
    <row r="167" spans="1:11" x14ac:dyDescent="0.25">
      <c r="A167" t="s">
        <v>213</v>
      </c>
      <c r="B167" t="s">
        <v>214</v>
      </c>
      <c r="C167" s="2">
        <v>57000000</v>
      </c>
      <c r="D167" s="2">
        <v>58000000</v>
      </c>
      <c r="E167" s="2">
        <v>59000000</v>
      </c>
      <c r="F167" s="2">
        <v>60000000</v>
      </c>
      <c r="G167" s="2">
        <v>62500000</v>
      </c>
      <c r="H167" s="2">
        <v>64900000</v>
      </c>
      <c r="I167" s="2">
        <v>67500000</v>
      </c>
      <c r="J167" s="2">
        <v>70200000</v>
      </c>
      <c r="K167" s="2"/>
    </row>
    <row r="168" spans="1:11" x14ac:dyDescent="0.25">
      <c r="A168" t="s">
        <v>162</v>
      </c>
      <c r="B168" t="s">
        <v>163</v>
      </c>
      <c r="C168" s="2">
        <v>10000000</v>
      </c>
      <c r="D168" s="2">
        <v>10450000</v>
      </c>
      <c r="E168" s="2">
        <v>10950000</v>
      </c>
      <c r="F168" s="2">
        <v>11400000</v>
      </c>
      <c r="G168" s="2">
        <v>11850000</v>
      </c>
      <c r="H168" s="2">
        <v>12350000</v>
      </c>
      <c r="I168" s="2">
        <v>12850000</v>
      </c>
      <c r="J168" s="2">
        <v>0</v>
      </c>
      <c r="K168" s="2"/>
    </row>
    <row r="169" spans="1:11" x14ac:dyDescent="0.25">
      <c r="A169" t="s">
        <v>557</v>
      </c>
      <c r="B169" t="s">
        <v>558</v>
      </c>
      <c r="C169" s="2">
        <v>676000</v>
      </c>
      <c r="D169" s="2">
        <v>667000</v>
      </c>
      <c r="E169" s="2">
        <v>667000</v>
      </c>
      <c r="F169" s="2">
        <v>667000</v>
      </c>
      <c r="G169" s="2">
        <v>667000</v>
      </c>
      <c r="H169" s="2">
        <v>0</v>
      </c>
      <c r="I169" s="2">
        <v>0</v>
      </c>
      <c r="J169" s="2">
        <v>0</v>
      </c>
      <c r="K169" s="2"/>
    </row>
    <row r="170" spans="1:11" x14ac:dyDescent="0.25">
      <c r="A170" t="s">
        <v>160</v>
      </c>
      <c r="B170" t="s">
        <v>161</v>
      </c>
      <c r="C170" s="2">
        <v>384200</v>
      </c>
      <c r="D170" s="2">
        <v>384200</v>
      </c>
      <c r="E170" s="2">
        <v>400000</v>
      </c>
      <c r="F170" s="2">
        <v>400000</v>
      </c>
      <c r="G170" s="2">
        <v>410000</v>
      </c>
      <c r="H170" s="2">
        <v>410000</v>
      </c>
      <c r="I170" s="2">
        <v>0</v>
      </c>
      <c r="J170" s="2">
        <v>0</v>
      </c>
      <c r="K170" s="2"/>
    </row>
    <row r="171" spans="1:11" x14ac:dyDescent="0.25">
      <c r="A171" t="s">
        <v>329</v>
      </c>
      <c r="B171" t="s">
        <v>330</v>
      </c>
      <c r="C171" s="2">
        <v>3370370</v>
      </c>
      <c r="D171" s="2">
        <v>3471481</v>
      </c>
      <c r="E171" s="2">
        <v>2756000</v>
      </c>
      <c r="F171" s="2">
        <v>2838548</v>
      </c>
      <c r="G171" s="2">
        <v>2932497</v>
      </c>
      <c r="H171" s="2">
        <v>3020160</v>
      </c>
      <c r="I171" s="2">
        <v>0</v>
      </c>
      <c r="J171" s="2">
        <v>0</v>
      </c>
      <c r="K171" s="2"/>
    </row>
    <row r="172" spans="1:11" x14ac:dyDescent="0.25">
      <c r="A172" t="s">
        <v>158</v>
      </c>
      <c r="B172" t="s">
        <v>159</v>
      </c>
      <c r="C172" s="2">
        <v>2000000</v>
      </c>
      <c r="D172" s="2">
        <v>2000000</v>
      </c>
      <c r="E172" s="2">
        <v>1594640</v>
      </c>
      <c r="F172" s="2">
        <v>1643000</v>
      </c>
      <c r="G172" s="2">
        <v>1692600</v>
      </c>
      <c r="H172" s="2">
        <v>0</v>
      </c>
      <c r="I172" s="2">
        <v>0</v>
      </c>
      <c r="J172" s="2">
        <v>0</v>
      </c>
      <c r="K172" s="2"/>
    </row>
    <row r="173" spans="1:11" x14ac:dyDescent="0.25">
      <c r="A173" t="s">
        <v>291</v>
      </c>
      <c r="B173" t="s">
        <v>292</v>
      </c>
      <c r="C173" s="2">
        <v>386000</v>
      </c>
      <c r="D173" s="2">
        <v>398328</v>
      </c>
      <c r="E173" s="2">
        <v>600000</v>
      </c>
      <c r="F173" s="2">
        <v>550000</v>
      </c>
      <c r="G173" s="2">
        <v>550000</v>
      </c>
      <c r="H173" s="2">
        <v>0</v>
      </c>
      <c r="I173" s="2">
        <v>0</v>
      </c>
      <c r="J173" s="2">
        <v>0</v>
      </c>
      <c r="K173" s="2"/>
    </row>
    <row r="174" spans="1:11" x14ac:dyDescent="0.25">
      <c r="A174" t="s">
        <v>317</v>
      </c>
      <c r="B174" t="s">
        <v>318</v>
      </c>
      <c r="C174" s="2">
        <v>919590</v>
      </c>
      <c r="D174" s="2">
        <v>612158</v>
      </c>
      <c r="E174" s="2">
        <v>642766</v>
      </c>
      <c r="F174" s="2">
        <v>674904</v>
      </c>
      <c r="G174" s="2">
        <v>708649</v>
      </c>
      <c r="H174" s="2">
        <v>0</v>
      </c>
      <c r="I174" s="2">
        <v>0</v>
      </c>
      <c r="J174" s="2">
        <v>0</v>
      </c>
      <c r="K174" s="2"/>
    </row>
    <row r="175" spans="1:11" x14ac:dyDescent="0.25">
      <c r="A175" t="s">
        <v>493</v>
      </c>
      <c r="B175" t="s">
        <v>494</v>
      </c>
      <c r="C175" s="2">
        <v>27100000</v>
      </c>
      <c r="D175" s="2">
        <v>27900000</v>
      </c>
      <c r="E175" s="2">
        <v>30900000</v>
      </c>
      <c r="F175" s="2">
        <v>31970000</v>
      </c>
      <c r="G175" s="2">
        <v>34200000</v>
      </c>
      <c r="H175" s="2">
        <v>36500000</v>
      </c>
      <c r="I175" s="2">
        <v>0</v>
      </c>
      <c r="J175" s="2">
        <v>0</v>
      </c>
      <c r="K175" s="2"/>
    </row>
    <row r="176" spans="1:11" x14ac:dyDescent="0.25">
      <c r="A176" t="s">
        <v>315</v>
      </c>
      <c r="B176" t="s">
        <v>316</v>
      </c>
      <c r="C176" s="2">
        <v>995380</v>
      </c>
      <c r="D176" s="2">
        <v>995380</v>
      </c>
      <c r="E176" s="2">
        <v>1175719</v>
      </c>
      <c r="F176" s="2">
        <v>1187476</v>
      </c>
      <c r="G176" s="2">
        <v>1199351</v>
      </c>
      <c r="H176" s="2">
        <v>1211344</v>
      </c>
      <c r="I176" s="2">
        <v>0</v>
      </c>
      <c r="J176" s="2">
        <v>0</v>
      </c>
      <c r="K176" s="2"/>
    </row>
    <row r="177" spans="1:11" x14ac:dyDescent="0.25">
      <c r="A177" t="s">
        <v>273</v>
      </c>
      <c r="B177" t="s">
        <v>274</v>
      </c>
      <c r="C177" s="2">
        <v>1100000</v>
      </c>
      <c r="D177" s="2">
        <v>864849</v>
      </c>
      <c r="E177" s="2">
        <v>916740</v>
      </c>
      <c r="F177" s="2">
        <v>971743</v>
      </c>
      <c r="G177" s="2">
        <v>1200000</v>
      </c>
      <c r="H177" s="2">
        <v>1200000</v>
      </c>
      <c r="I177" s="2">
        <v>1200000</v>
      </c>
      <c r="J177" s="2">
        <v>0</v>
      </c>
      <c r="K177" s="2"/>
    </row>
    <row r="178" spans="1:11" x14ac:dyDescent="0.25">
      <c r="A178" t="s">
        <v>463</v>
      </c>
      <c r="B178" t="s">
        <v>464</v>
      </c>
      <c r="C178" s="2">
        <v>45000</v>
      </c>
      <c r="D178" s="2">
        <v>45000</v>
      </c>
      <c r="E178" s="2">
        <v>74255</v>
      </c>
      <c r="F178" s="2">
        <v>76060</v>
      </c>
      <c r="G178" s="2">
        <v>77909</v>
      </c>
      <c r="H178" s="2">
        <v>79802</v>
      </c>
      <c r="I178" s="2">
        <v>0</v>
      </c>
      <c r="J178" s="2">
        <v>0</v>
      </c>
      <c r="K178" s="2"/>
    </row>
    <row r="179" spans="1:11" x14ac:dyDescent="0.25">
      <c r="A179" t="s">
        <v>379</v>
      </c>
      <c r="B179" t="s">
        <v>380</v>
      </c>
      <c r="C179" s="2">
        <v>2225000</v>
      </c>
      <c r="D179" s="2">
        <v>2225000</v>
      </c>
      <c r="E179" s="2">
        <v>2225000</v>
      </c>
      <c r="F179" s="2">
        <v>2225000</v>
      </c>
      <c r="G179" s="2">
        <v>2350000</v>
      </c>
      <c r="H179" s="2">
        <v>2350000</v>
      </c>
      <c r="I179" s="2">
        <v>0</v>
      </c>
      <c r="J179" s="2">
        <v>0</v>
      </c>
      <c r="K179" s="2"/>
    </row>
    <row r="180" spans="1:11" x14ac:dyDescent="0.25">
      <c r="A180" t="s">
        <v>437</v>
      </c>
      <c r="B180" t="s">
        <v>438</v>
      </c>
      <c r="C180" s="2">
        <v>115000</v>
      </c>
      <c r="D180" s="2">
        <v>125000</v>
      </c>
      <c r="E180" s="2">
        <v>125000</v>
      </c>
      <c r="F180" s="2">
        <v>160000</v>
      </c>
      <c r="G180" s="2">
        <v>165000</v>
      </c>
      <c r="H180" s="2">
        <v>0</v>
      </c>
      <c r="I180" s="2">
        <v>0</v>
      </c>
      <c r="J180" s="2">
        <v>0</v>
      </c>
      <c r="K180" s="2"/>
    </row>
    <row r="181" spans="1:11" x14ac:dyDescent="0.25">
      <c r="A181" t="s">
        <v>100</v>
      </c>
      <c r="B181" t="s">
        <v>101</v>
      </c>
      <c r="C181" s="2">
        <v>60000</v>
      </c>
      <c r="D181" s="2">
        <v>60000</v>
      </c>
      <c r="E181" s="2">
        <v>60000</v>
      </c>
      <c r="F181" s="2">
        <v>0</v>
      </c>
      <c r="G181" s="2">
        <v>0</v>
      </c>
      <c r="H181" s="2">
        <v>0</v>
      </c>
      <c r="I181" s="2">
        <v>0</v>
      </c>
      <c r="J181" s="2">
        <v>0</v>
      </c>
      <c r="K181" s="2"/>
    </row>
    <row r="182" spans="1:11" x14ac:dyDescent="0.25">
      <c r="A182" t="s">
        <v>84</v>
      </c>
      <c r="B182" t="s">
        <v>85</v>
      </c>
      <c r="C182" s="2">
        <v>584079</v>
      </c>
      <c r="D182" s="2">
        <v>584079</v>
      </c>
      <c r="E182" s="2">
        <v>631250</v>
      </c>
      <c r="F182" s="2">
        <v>648925</v>
      </c>
      <c r="G182" s="2">
        <v>703964</v>
      </c>
      <c r="H182" s="2">
        <v>739162</v>
      </c>
      <c r="I182" s="2">
        <v>0</v>
      </c>
      <c r="J182" s="2">
        <v>0</v>
      </c>
      <c r="K182" s="2"/>
    </row>
    <row r="183" spans="1:11" x14ac:dyDescent="0.25">
      <c r="A183" t="s">
        <v>327</v>
      </c>
      <c r="B183" t="s">
        <v>328</v>
      </c>
      <c r="C183" s="2">
        <v>1497371</v>
      </c>
      <c r="D183" s="2">
        <v>1497371</v>
      </c>
      <c r="E183" s="2">
        <v>1229600</v>
      </c>
      <c r="F183" s="2">
        <v>1229600</v>
      </c>
      <c r="G183" s="2">
        <v>0</v>
      </c>
      <c r="H183" s="2">
        <v>0</v>
      </c>
      <c r="I183" s="2">
        <v>0</v>
      </c>
      <c r="J183" s="2">
        <v>0</v>
      </c>
      <c r="K183" s="2"/>
    </row>
    <row r="184" spans="1:11" x14ac:dyDescent="0.25">
      <c r="A184" t="s">
        <v>361</v>
      </c>
      <c r="B184" t="s">
        <v>362</v>
      </c>
      <c r="C184" s="2">
        <v>3300000</v>
      </c>
      <c r="D184" s="2">
        <v>3900000</v>
      </c>
      <c r="E184" s="2">
        <v>3900000</v>
      </c>
      <c r="F184" s="2">
        <v>4100000</v>
      </c>
      <c r="G184" s="2">
        <v>5676309</v>
      </c>
      <c r="H184" s="2">
        <v>6527756</v>
      </c>
      <c r="I184" s="2">
        <v>7506919</v>
      </c>
      <c r="J184" s="2">
        <v>8632957</v>
      </c>
      <c r="K184" s="2"/>
    </row>
    <row r="185" spans="1:11" x14ac:dyDescent="0.25">
      <c r="A185" t="s">
        <v>4</v>
      </c>
      <c r="B185" t="s">
        <v>5</v>
      </c>
      <c r="C185" s="2">
        <v>3200000</v>
      </c>
      <c r="D185" s="2">
        <v>3350000</v>
      </c>
      <c r="E185" s="2">
        <v>2350000</v>
      </c>
      <c r="F185" s="2">
        <v>2435000</v>
      </c>
      <c r="G185" s="2">
        <v>2560000</v>
      </c>
      <c r="H185" s="2">
        <v>0</v>
      </c>
      <c r="I185" s="2">
        <v>0</v>
      </c>
      <c r="J185" s="2">
        <v>0</v>
      </c>
      <c r="K185" s="2"/>
    </row>
    <row r="186" spans="1:11" x14ac:dyDescent="0.25">
      <c r="A186" t="s">
        <v>88</v>
      </c>
      <c r="B186" t="s">
        <v>89</v>
      </c>
      <c r="C186" s="2">
        <v>149000</v>
      </c>
      <c r="D186" s="2">
        <v>149000</v>
      </c>
      <c r="E186" s="2">
        <v>151980</v>
      </c>
      <c r="F186" s="2">
        <v>151980</v>
      </c>
      <c r="G186" s="2">
        <v>126891</v>
      </c>
      <c r="H186" s="2">
        <v>128921</v>
      </c>
      <c r="I186" s="2">
        <v>131371</v>
      </c>
      <c r="J186" s="2">
        <v>133998</v>
      </c>
      <c r="K186" s="2"/>
    </row>
    <row r="187" spans="1:11" x14ac:dyDescent="0.25">
      <c r="A187" t="s">
        <v>543</v>
      </c>
      <c r="B187" t="s">
        <v>544</v>
      </c>
      <c r="C187" s="2">
        <v>270000</v>
      </c>
      <c r="D187" s="2">
        <v>270000</v>
      </c>
      <c r="E187" s="2">
        <v>420574</v>
      </c>
      <c r="F187" s="2">
        <v>441603</v>
      </c>
      <c r="G187" s="2">
        <v>441000</v>
      </c>
      <c r="H187" s="2">
        <v>441000</v>
      </c>
      <c r="I187" s="2">
        <v>441000</v>
      </c>
      <c r="J187" s="2">
        <v>0</v>
      </c>
      <c r="K187" s="2"/>
    </row>
    <row r="188" spans="1:11" x14ac:dyDescent="0.25">
      <c r="A188" t="s">
        <v>106</v>
      </c>
      <c r="B188" t="s">
        <v>107</v>
      </c>
      <c r="C188" s="2">
        <v>10537658</v>
      </c>
      <c r="D188" s="2">
        <v>11802177</v>
      </c>
      <c r="E188" s="2">
        <v>13218439</v>
      </c>
      <c r="F188" s="2">
        <v>14804651</v>
      </c>
      <c r="G188" s="2">
        <v>21500000</v>
      </c>
      <c r="H188" s="2">
        <v>25360000</v>
      </c>
      <c r="I188" s="2">
        <v>29680000</v>
      </c>
      <c r="J188" s="2">
        <v>34130000</v>
      </c>
      <c r="K188" s="2"/>
    </row>
    <row r="189" spans="1:11" x14ac:dyDescent="0.25">
      <c r="A189" t="s">
        <v>321</v>
      </c>
      <c r="B189" t="s">
        <v>322</v>
      </c>
      <c r="C189" s="2">
        <v>664000</v>
      </c>
      <c r="D189" s="2">
        <v>664000</v>
      </c>
      <c r="E189" s="2">
        <v>664000</v>
      </c>
      <c r="F189" s="2">
        <v>664000</v>
      </c>
      <c r="G189" s="2">
        <v>602000</v>
      </c>
      <c r="H189" s="2">
        <v>602000</v>
      </c>
      <c r="I189" s="2">
        <v>602000</v>
      </c>
      <c r="J189" s="2">
        <v>602000</v>
      </c>
      <c r="K189" s="2"/>
    </row>
    <row r="190" spans="1:11" x14ac:dyDescent="0.25">
      <c r="A190" t="s">
        <v>16</v>
      </c>
      <c r="B190" t="s">
        <v>17</v>
      </c>
      <c r="C190" s="2">
        <v>314807</v>
      </c>
      <c r="D190" s="2">
        <v>330547</v>
      </c>
      <c r="E190" s="2">
        <v>335521</v>
      </c>
      <c r="F190" s="2">
        <v>346314</v>
      </c>
      <c r="G190" s="2">
        <v>355497</v>
      </c>
      <c r="H190" s="2">
        <v>0</v>
      </c>
      <c r="I190" s="2">
        <v>0</v>
      </c>
      <c r="J190" s="2">
        <v>0</v>
      </c>
      <c r="K190" s="2"/>
    </row>
    <row r="191" spans="1:11" x14ac:dyDescent="0.25">
      <c r="A191" t="s">
        <v>275</v>
      </c>
      <c r="B191" t="s">
        <v>276</v>
      </c>
      <c r="C191" s="2">
        <v>350000</v>
      </c>
      <c r="D191" s="2">
        <v>350000</v>
      </c>
      <c r="E191" s="2">
        <v>350000</v>
      </c>
      <c r="F191" s="2">
        <v>350000</v>
      </c>
      <c r="G191" s="2">
        <v>350000</v>
      </c>
      <c r="H191" s="2">
        <v>350000</v>
      </c>
      <c r="I191" s="2">
        <v>350000</v>
      </c>
      <c r="J191" s="2">
        <v>0</v>
      </c>
      <c r="K191" s="2"/>
    </row>
    <row r="192" spans="1:11" x14ac:dyDescent="0.25">
      <c r="A192" t="s">
        <v>365</v>
      </c>
      <c r="B192" t="s">
        <v>366</v>
      </c>
      <c r="C192" s="2">
        <v>26750000</v>
      </c>
      <c r="D192" s="2">
        <v>27690000</v>
      </c>
      <c r="E192" s="2">
        <v>25140000</v>
      </c>
      <c r="F192" s="2">
        <v>26900000</v>
      </c>
      <c r="G192" s="2">
        <v>28225000</v>
      </c>
      <c r="H192" s="2">
        <v>0</v>
      </c>
      <c r="I192" s="2">
        <v>0</v>
      </c>
      <c r="J192" s="2">
        <v>0</v>
      </c>
      <c r="K192" s="2"/>
    </row>
    <row r="193" spans="1:11" x14ac:dyDescent="0.25">
      <c r="A193" t="s">
        <v>307</v>
      </c>
      <c r="B193" t="s">
        <v>308</v>
      </c>
      <c r="C193" s="2">
        <v>2641258</v>
      </c>
      <c r="D193" s="2">
        <v>2641258</v>
      </c>
      <c r="E193" s="2">
        <v>2641258</v>
      </c>
      <c r="F193" s="2">
        <v>2720495</v>
      </c>
      <c r="G193" s="2">
        <v>2802110</v>
      </c>
      <c r="H193" s="2">
        <v>0</v>
      </c>
      <c r="I193" s="2">
        <v>0</v>
      </c>
      <c r="J193" s="2">
        <v>0</v>
      </c>
      <c r="K193" s="2"/>
    </row>
    <row r="194" spans="1:11" x14ac:dyDescent="0.25">
      <c r="A194" t="s">
        <v>114</v>
      </c>
      <c r="B194" t="s">
        <v>115</v>
      </c>
      <c r="C194" s="2">
        <v>1080000</v>
      </c>
      <c r="D194" s="2">
        <v>1080000</v>
      </c>
      <c r="E194" s="2">
        <v>1080000</v>
      </c>
      <c r="F194" s="2">
        <v>1080000</v>
      </c>
      <c r="G194" s="2">
        <v>1080000</v>
      </c>
      <c r="H194" s="2">
        <v>0</v>
      </c>
      <c r="I194" s="2">
        <v>0</v>
      </c>
      <c r="J194" s="2">
        <v>0</v>
      </c>
      <c r="K194" s="2"/>
    </row>
    <row r="195" spans="1:11" x14ac:dyDescent="0.25">
      <c r="A195" t="s">
        <v>40</v>
      </c>
      <c r="B195" t="s">
        <v>41</v>
      </c>
      <c r="C195" s="2">
        <v>9100000</v>
      </c>
      <c r="D195" s="2">
        <v>9100000</v>
      </c>
      <c r="E195" s="2">
        <v>9100000</v>
      </c>
      <c r="F195" s="2">
        <v>5600000</v>
      </c>
      <c r="G195" s="2">
        <v>5600000</v>
      </c>
      <c r="H195" s="2">
        <v>5600000</v>
      </c>
      <c r="I195" s="2">
        <v>5600000</v>
      </c>
      <c r="J195" s="2">
        <v>0</v>
      </c>
      <c r="K195" s="2"/>
    </row>
    <row r="196" spans="1:11" x14ac:dyDescent="0.25">
      <c r="A196" t="s">
        <v>176</v>
      </c>
      <c r="B196" t="s">
        <v>177</v>
      </c>
      <c r="C196" s="2">
        <v>3880000</v>
      </c>
      <c r="D196" s="2">
        <v>3030000</v>
      </c>
      <c r="E196" s="2">
        <v>3195000</v>
      </c>
      <c r="F196" s="2">
        <v>3375000</v>
      </c>
      <c r="G196" s="2">
        <v>3450000</v>
      </c>
      <c r="H196" s="2">
        <v>3550000</v>
      </c>
      <c r="I196" s="2">
        <v>3525000</v>
      </c>
      <c r="J196" s="2">
        <v>0</v>
      </c>
      <c r="K196" s="2"/>
    </row>
    <row r="197" spans="1:11" x14ac:dyDescent="0.25">
      <c r="A197" t="s">
        <v>517</v>
      </c>
      <c r="B197" t="s">
        <v>518</v>
      </c>
      <c r="C197" s="2">
        <v>560600</v>
      </c>
      <c r="D197" s="2">
        <v>590000</v>
      </c>
      <c r="E197" s="2">
        <v>670000</v>
      </c>
      <c r="F197" s="2">
        <v>670000</v>
      </c>
      <c r="G197" s="2">
        <v>685000</v>
      </c>
      <c r="H197" s="2">
        <v>685000</v>
      </c>
      <c r="I197" s="2">
        <v>685000</v>
      </c>
      <c r="J197" s="2">
        <v>0</v>
      </c>
      <c r="K197" s="2"/>
    </row>
    <row r="198" spans="1:11" x14ac:dyDescent="0.25">
      <c r="A198" t="s">
        <v>22</v>
      </c>
      <c r="B198" t="s">
        <v>23</v>
      </c>
      <c r="C198" s="2">
        <v>2412401</v>
      </c>
      <c r="D198" s="2">
        <v>2774261</v>
      </c>
      <c r="E198" s="2">
        <v>3190400</v>
      </c>
      <c r="F198" s="2">
        <v>3668960</v>
      </c>
      <c r="G198" s="165">
        <v>3782032</v>
      </c>
      <c r="H198" s="165">
        <v>3895493</v>
      </c>
      <c r="I198" s="2">
        <v>0</v>
      </c>
      <c r="J198" s="2">
        <v>0</v>
      </c>
      <c r="K198" s="2"/>
    </row>
    <row r="199" spans="1:11" x14ac:dyDescent="0.25">
      <c r="A199" t="s">
        <v>539</v>
      </c>
      <c r="B199" t="s">
        <v>540</v>
      </c>
      <c r="C199" s="2">
        <v>5500000</v>
      </c>
      <c r="D199" s="2">
        <v>5500000</v>
      </c>
      <c r="E199" s="2">
        <v>5300000</v>
      </c>
      <c r="F199" s="2">
        <v>5300000</v>
      </c>
      <c r="G199" s="2">
        <v>5300000</v>
      </c>
      <c r="H199" s="2">
        <v>5300000</v>
      </c>
      <c r="I199" s="2">
        <v>0</v>
      </c>
      <c r="J199" s="2">
        <v>0</v>
      </c>
      <c r="K199" s="2"/>
    </row>
    <row r="200" spans="1:11" x14ac:dyDescent="0.25">
      <c r="A200" t="s">
        <v>349</v>
      </c>
      <c r="B200" t="s">
        <v>350</v>
      </c>
      <c r="C200" s="2">
        <v>31500000</v>
      </c>
      <c r="D200" s="2">
        <v>33000000</v>
      </c>
      <c r="E200" s="2">
        <v>52349127</v>
      </c>
      <c r="F200" s="2">
        <v>55725189</v>
      </c>
      <c r="G200" s="2">
        <v>62976738</v>
      </c>
      <c r="H200" s="2">
        <v>65357581</v>
      </c>
      <c r="I200" s="2">
        <v>67998879</v>
      </c>
      <c r="J200" s="2">
        <v>70716915</v>
      </c>
      <c r="K200" s="2"/>
    </row>
    <row r="201" spans="1:11" x14ac:dyDescent="0.25">
      <c r="A201" t="s">
        <v>168</v>
      </c>
      <c r="B201" t="s">
        <v>169</v>
      </c>
      <c r="C201" s="2">
        <v>75000</v>
      </c>
      <c r="D201" s="2">
        <v>75000</v>
      </c>
      <c r="E201" s="2">
        <v>75000</v>
      </c>
      <c r="F201" s="2">
        <v>75000</v>
      </c>
      <c r="G201" s="2">
        <v>75000</v>
      </c>
      <c r="H201" s="2">
        <v>75000</v>
      </c>
      <c r="I201" s="2">
        <v>0</v>
      </c>
      <c r="J201" s="2">
        <v>0</v>
      </c>
      <c r="K201" s="2"/>
    </row>
    <row r="202" spans="1:11" x14ac:dyDescent="0.25">
      <c r="A202" t="s">
        <v>172</v>
      </c>
      <c r="B202" t="s">
        <v>173</v>
      </c>
      <c r="C202" s="2">
        <v>561915</v>
      </c>
      <c r="D202" s="2">
        <v>573153</v>
      </c>
      <c r="E202" s="2">
        <v>599004</v>
      </c>
      <c r="F202" s="2">
        <v>607737</v>
      </c>
      <c r="G202" s="2">
        <v>616602</v>
      </c>
      <c r="H202" s="2">
        <v>625599</v>
      </c>
      <c r="I202" s="2">
        <v>0</v>
      </c>
      <c r="J202" s="2">
        <v>0</v>
      </c>
      <c r="K202" s="2"/>
    </row>
    <row r="203" spans="1:11" x14ac:dyDescent="0.25">
      <c r="A203" t="s">
        <v>48</v>
      </c>
      <c r="B203" t="s">
        <v>49</v>
      </c>
      <c r="C203" s="2">
        <v>714304</v>
      </c>
      <c r="D203" s="2">
        <v>714304</v>
      </c>
      <c r="E203" s="2">
        <v>714304</v>
      </c>
      <c r="F203" s="2">
        <v>714304</v>
      </c>
      <c r="G203" s="2">
        <v>714304</v>
      </c>
      <c r="H203" s="2">
        <v>714304</v>
      </c>
      <c r="I203" s="2">
        <v>714304</v>
      </c>
      <c r="J203" s="2">
        <v>0</v>
      </c>
      <c r="K203" s="2"/>
    </row>
    <row r="204" spans="1:11" x14ac:dyDescent="0.25">
      <c r="A204" t="s">
        <v>150</v>
      </c>
      <c r="B204" t="s">
        <v>151</v>
      </c>
      <c r="C204" s="2">
        <v>204509</v>
      </c>
      <c r="D204" s="2">
        <v>204509</v>
      </c>
      <c r="E204" s="2">
        <v>331448</v>
      </c>
      <c r="F204" s="2">
        <v>331448</v>
      </c>
      <c r="G204" s="2">
        <v>341311</v>
      </c>
      <c r="H204" s="2">
        <v>348855</v>
      </c>
      <c r="I204" s="2">
        <v>350054</v>
      </c>
      <c r="J204" s="2">
        <v>351253</v>
      </c>
      <c r="K204" s="2"/>
    </row>
    <row r="205" spans="1:11" x14ac:dyDescent="0.25">
      <c r="A205" t="s">
        <v>118</v>
      </c>
      <c r="B205" t="s">
        <v>119</v>
      </c>
      <c r="C205" s="2">
        <v>8460547</v>
      </c>
      <c r="D205" s="2">
        <v>7141484</v>
      </c>
      <c r="E205" s="2">
        <v>7998462</v>
      </c>
      <c r="F205" s="2">
        <v>8462372</v>
      </c>
      <c r="G205" s="2">
        <v>8359000</v>
      </c>
      <c r="H205" s="2">
        <v>8610000</v>
      </c>
      <c r="I205" s="2">
        <v>8868000</v>
      </c>
      <c r="J205" s="2">
        <v>9134000</v>
      </c>
      <c r="K205" s="2"/>
    </row>
    <row r="206" spans="1:11" x14ac:dyDescent="0.25">
      <c r="A206" t="s">
        <v>495</v>
      </c>
      <c r="B206" t="s">
        <v>496</v>
      </c>
      <c r="C206" s="2">
        <v>1690000</v>
      </c>
      <c r="D206" s="2">
        <v>1690000</v>
      </c>
      <c r="E206" s="2">
        <v>1678103</v>
      </c>
      <c r="F206" s="2">
        <v>1879475</v>
      </c>
      <c r="G206" s="2">
        <v>2105012</v>
      </c>
      <c r="H206" s="2">
        <v>2357614</v>
      </c>
      <c r="I206" s="2">
        <v>0</v>
      </c>
      <c r="J206" s="2">
        <v>0</v>
      </c>
      <c r="K206" s="2"/>
    </row>
    <row r="207" spans="1:11" x14ac:dyDescent="0.25">
      <c r="A207" t="s">
        <v>331</v>
      </c>
      <c r="B207" t="s">
        <v>332</v>
      </c>
      <c r="C207" s="2">
        <v>860371</v>
      </c>
      <c r="D207" s="2">
        <v>860371</v>
      </c>
      <c r="E207" s="2">
        <v>632000</v>
      </c>
      <c r="F207" s="2">
        <v>632000</v>
      </c>
      <c r="G207" s="2">
        <v>632000</v>
      </c>
      <c r="H207" s="2">
        <v>632000</v>
      </c>
      <c r="I207" s="2">
        <v>0</v>
      </c>
      <c r="J207" s="2">
        <v>0</v>
      </c>
      <c r="K207" s="2"/>
    </row>
    <row r="208" spans="1:11" x14ac:dyDescent="0.25">
      <c r="A208" t="s">
        <v>285</v>
      </c>
      <c r="B208" t="s">
        <v>286</v>
      </c>
      <c r="C208" s="2">
        <v>903098</v>
      </c>
      <c r="D208" s="2">
        <v>1083718</v>
      </c>
      <c r="E208" s="2">
        <v>1300462</v>
      </c>
      <c r="F208" s="2">
        <v>1300112</v>
      </c>
      <c r="G208" s="2">
        <v>1358617</v>
      </c>
      <c r="H208" s="2">
        <v>1419755</v>
      </c>
      <c r="I208" s="2">
        <v>0</v>
      </c>
      <c r="J208" s="2">
        <v>0</v>
      </c>
      <c r="K208" s="2"/>
    </row>
    <row r="209" spans="1:11" x14ac:dyDescent="0.25">
      <c r="A209" t="s">
        <v>190</v>
      </c>
      <c r="B209" t="s">
        <v>191</v>
      </c>
      <c r="C209" s="2">
        <v>57151000</v>
      </c>
      <c r="D209" s="2">
        <v>56000000</v>
      </c>
      <c r="E209" s="2">
        <v>58000000</v>
      </c>
      <c r="F209" s="2">
        <v>59000000</v>
      </c>
      <c r="G209" s="2">
        <v>41236226</v>
      </c>
      <c r="H209" s="2">
        <v>41896005</v>
      </c>
      <c r="I209" s="2">
        <v>43272122</v>
      </c>
      <c r="J209" s="2">
        <v>44093427</v>
      </c>
      <c r="K209" s="2"/>
    </row>
    <row r="210" spans="1:11" x14ac:dyDescent="0.25">
      <c r="A210" t="s">
        <v>104</v>
      </c>
      <c r="B210" t="s">
        <v>105</v>
      </c>
      <c r="C210" s="2">
        <v>450000</v>
      </c>
      <c r="D210" s="2">
        <v>460000</v>
      </c>
      <c r="E210" s="2">
        <v>475000</v>
      </c>
      <c r="F210" s="2">
        <v>490000</v>
      </c>
      <c r="G210" s="165">
        <v>495000</v>
      </c>
      <c r="H210" s="165">
        <v>495000</v>
      </c>
      <c r="I210" s="165">
        <v>495000</v>
      </c>
      <c r="J210" s="165">
        <v>495000</v>
      </c>
      <c r="K210" s="2"/>
    </row>
    <row r="211" spans="1:11" x14ac:dyDescent="0.25">
      <c r="A211" t="s">
        <v>24</v>
      </c>
      <c r="B211" t="s">
        <v>25</v>
      </c>
      <c r="C211" s="2">
        <v>23000000</v>
      </c>
      <c r="D211" s="2">
        <v>24000000</v>
      </c>
      <c r="E211" s="2">
        <v>25000000</v>
      </c>
      <c r="F211" s="2">
        <v>26000000</v>
      </c>
      <c r="G211" s="2">
        <v>28533131</v>
      </c>
      <c r="H211" s="2">
        <v>29959787</v>
      </c>
      <c r="I211" s="2">
        <v>31457777</v>
      </c>
      <c r="J211" s="2">
        <v>33030666</v>
      </c>
      <c r="K211" s="2"/>
    </row>
    <row r="212" spans="1:11" x14ac:dyDescent="0.25">
      <c r="A212" t="s">
        <v>66</v>
      </c>
      <c r="B212" t="s">
        <v>67</v>
      </c>
      <c r="C212" s="2">
        <v>7572923</v>
      </c>
      <c r="D212" s="2">
        <v>6144310</v>
      </c>
      <c r="E212" s="2">
        <v>7065957</v>
      </c>
      <c r="F212" s="2">
        <v>7984531</v>
      </c>
      <c r="G212" s="2">
        <v>9053791</v>
      </c>
      <c r="H212" s="2">
        <v>10411860</v>
      </c>
      <c r="I212" s="2">
        <v>11611283</v>
      </c>
      <c r="J212" s="2">
        <v>0</v>
      </c>
      <c r="K212" s="2"/>
    </row>
    <row r="213" spans="1:11" x14ac:dyDescent="0.25">
      <c r="A213" t="s">
        <v>8</v>
      </c>
      <c r="B213" t="s">
        <v>9</v>
      </c>
      <c r="C213" s="2">
        <v>596719</v>
      </c>
      <c r="D213" s="2">
        <v>656391</v>
      </c>
      <c r="E213" s="2">
        <v>877500</v>
      </c>
      <c r="F213" s="2">
        <v>877500</v>
      </c>
      <c r="G213" s="2">
        <v>914000</v>
      </c>
      <c r="H213" s="2">
        <v>914000</v>
      </c>
      <c r="I213" s="2">
        <v>0</v>
      </c>
      <c r="J213" s="2">
        <v>0</v>
      </c>
      <c r="K213" s="2"/>
    </row>
    <row r="214" spans="1:11" x14ac:dyDescent="0.25">
      <c r="A214" t="s">
        <v>461</v>
      </c>
      <c r="B214" t="s">
        <v>462</v>
      </c>
      <c r="C214" s="2">
        <v>1664500</v>
      </c>
      <c r="D214" s="2">
        <v>1864200</v>
      </c>
      <c r="E214" s="2">
        <v>2087900</v>
      </c>
      <c r="F214" s="2">
        <v>2196049</v>
      </c>
      <c r="G214" s="2">
        <v>2415654</v>
      </c>
      <c r="H214" s="2">
        <v>2657220</v>
      </c>
      <c r="I214" s="2">
        <v>0</v>
      </c>
      <c r="J214" s="2">
        <v>0</v>
      </c>
      <c r="K214" s="2"/>
    </row>
    <row r="215" spans="1:11" x14ac:dyDescent="0.25">
      <c r="A215" t="s">
        <v>197</v>
      </c>
      <c r="B215" t="s">
        <v>198</v>
      </c>
      <c r="C215" s="2">
        <v>8450000</v>
      </c>
      <c r="D215" s="2">
        <v>7800000</v>
      </c>
      <c r="E215" s="2">
        <v>7820000</v>
      </c>
      <c r="F215" s="2">
        <v>7820000</v>
      </c>
      <c r="G215" s="2">
        <v>8690124</v>
      </c>
      <c r="H215" s="2">
        <v>9094041</v>
      </c>
      <c r="I215" s="2">
        <v>9544833</v>
      </c>
      <c r="J215" s="2">
        <v>10017970</v>
      </c>
      <c r="K215" s="2"/>
    </row>
    <row r="216" spans="1:11" x14ac:dyDescent="0.25">
      <c r="A216" t="s">
        <v>499</v>
      </c>
      <c r="B216" t="s">
        <v>500</v>
      </c>
      <c r="C216" s="2">
        <v>4119985</v>
      </c>
      <c r="D216" s="2">
        <v>4198856</v>
      </c>
      <c r="E216" s="2">
        <v>3732229</v>
      </c>
      <c r="F216" s="2">
        <v>4105452</v>
      </c>
      <c r="G216" s="2">
        <v>4515997</v>
      </c>
      <c r="H216" s="2">
        <v>4967597</v>
      </c>
      <c r="I216" s="2">
        <v>0</v>
      </c>
      <c r="J216" s="2">
        <v>0</v>
      </c>
      <c r="K216" s="2"/>
    </row>
    <row r="217" spans="1:11" x14ac:dyDescent="0.25">
      <c r="A217" t="s">
        <v>249</v>
      </c>
      <c r="B217" t="s">
        <v>250</v>
      </c>
      <c r="C217" s="2">
        <v>60000</v>
      </c>
      <c r="D217" s="2">
        <v>60000</v>
      </c>
      <c r="E217" s="2">
        <v>60000</v>
      </c>
      <c r="F217" s="2">
        <v>60000</v>
      </c>
      <c r="G217" s="2">
        <v>60000</v>
      </c>
      <c r="H217" s="2">
        <v>60000</v>
      </c>
      <c r="I217" s="2">
        <v>0</v>
      </c>
      <c r="J217" s="2">
        <v>0</v>
      </c>
      <c r="K217" s="2"/>
    </row>
    <row r="218" spans="1:11" x14ac:dyDescent="0.25">
      <c r="A218" t="s">
        <v>553</v>
      </c>
      <c r="B218" t="s">
        <v>554</v>
      </c>
      <c r="C218" s="2">
        <v>305000</v>
      </c>
      <c r="D218" s="2">
        <v>335000</v>
      </c>
      <c r="E218" s="2">
        <v>448000</v>
      </c>
      <c r="F218" s="2">
        <v>448000</v>
      </c>
      <c r="G218" s="2">
        <v>434500</v>
      </c>
      <c r="H218" s="2">
        <v>456500</v>
      </c>
      <c r="I218" s="2">
        <v>0</v>
      </c>
      <c r="J218" s="2">
        <v>0</v>
      </c>
      <c r="K218" s="2"/>
    </row>
    <row r="219" spans="1:11" x14ac:dyDescent="0.25">
      <c r="A219" t="s">
        <v>126</v>
      </c>
      <c r="B219" t="s">
        <v>127</v>
      </c>
      <c r="C219" s="2">
        <v>1370000</v>
      </c>
      <c r="D219" s="2">
        <v>1370000</v>
      </c>
      <c r="E219" s="2">
        <v>1370000</v>
      </c>
      <c r="F219" s="2">
        <v>1370000</v>
      </c>
      <c r="G219" s="2">
        <v>1370000</v>
      </c>
      <c r="H219" s="2">
        <v>1370000</v>
      </c>
      <c r="I219" s="2">
        <v>0</v>
      </c>
      <c r="J219" s="2">
        <v>0</v>
      </c>
      <c r="K219" s="2"/>
    </row>
    <row r="220" spans="1:11" x14ac:dyDescent="0.25">
      <c r="A220" t="s">
        <v>383</v>
      </c>
      <c r="B220" t="s">
        <v>384</v>
      </c>
      <c r="C220" s="2">
        <v>2426500</v>
      </c>
      <c r="D220" s="2">
        <v>2559958</v>
      </c>
      <c r="E220" s="2">
        <v>2700755</v>
      </c>
      <c r="F220" s="2">
        <v>2849297</v>
      </c>
      <c r="G220" s="2">
        <v>2787082</v>
      </c>
      <c r="H220" s="2">
        <v>2984965</v>
      </c>
      <c r="I220" s="2">
        <v>3196897</v>
      </c>
      <c r="J220" s="2">
        <v>3423877</v>
      </c>
      <c r="K220" s="2"/>
    </row>
    <row r="221" spans="1:11" x14ac:dyDescent="0.25">
      <c r="A221" t="s">
        <v>154</v>
      </c>
      <c r="B221" t="s">
        <v>155</v>
      </c>
      <c r="C221" s="2">
        <v>80000</v>
      </c>
      <c r="D221" s="2">
        <v>80000</v>
      </c>
      <c r="E221" s="2">
        <v>80000</v>
      </c>
      <c r="F221" s="2">
        <v>80000</v>
      </c>
      <c r="G221" s="2">
        <v>80000</v>
      </c>
      <c r="H221" s="2">
        <v>80000</v>
      </c>
      <c r="I221" s="2">
        <v>0</v>
      </c>
      <c r="J221" s="2">
        <v>0</v>
      </c>
      <c r="K221" s="2"/>
    </row>
    <row r="222" spans="1:11" x14ac:dyDescent="0.25">
      <c r="A222" t="s">
        <v>178</v>
      </c>
      <c r="B222" t="s">
        <v>179</v>
      </c>
      <c r="C222" s="2">
        <v>278600000</v>
      </c>
      <c r="D222" s="2">
        <v>271300000</v>
      </c>
      <c r="E222" s="2">
        <v>271700000</v>
      </c>
      <c r="F222" s="2">
        <v>272000000</v>
      </c>
      <c r="G222" s="2">
        <v>205900000</v>
      </c>
      <c r="H222" s="2">
        <v>215900000</v>
      </c>
      <c r="I222" s="2">
        <v>225000000</v>
      </c>
      <c r="J222" s="2">
        <v>0</v>
      </c>
      <c r="K222" s="2"/>
    </row>
    <row r="223" spans="1:11" x14ac:dyDescent="0.25">
      <c r="A223" t="s">
        <v>389</v>
      </c>
      <c r="B223" t="s">
        <v>390</v>
      </c>
      <c r="C223" s="2">
        <v>12046115</v>
      </c>
      <c r="D223" s="2">
        <v>12564097</v>
      </c>
      <c r="E223" s="2">
        <v>13104354</v>
      </c>
      <c r="F223" s="2">
        <v>13667841</v>
      </c>
      <c r="G223" s="2">
        <v>11919069</v>
      </c>
      <c r="H223" s="2">
        <v>12515023</v>
      </c>
      <c r="I223" s="2">
        <v>13140774</v>
      </c>
      <c r="J223" s="2">
        <v>13797813</v>
      </c>
      <c r="K223" s="2"/>
    </row>
    <row r="224" spans="1:11" x14ac:dyDescent="0.25">
      <c r="A224" t="s">
        <v>567</v>
      </c>
      <c r="B224" t="s">
        <v>568</v>
      </c>
      <c r="C224" s="2">
        <v>5730736</v>
      </c>
      <c r="D224" s="2">
        <v>3097205</v>
      </c>
      <c r="E224" s="2">
        <v>3468869</v>
      </c>
      <c r="F224" s="2">
        <v>3550187</v>
      </c>
      <c r="G224" s="2">
        <v>3905205</v>
      </c>
      <c r="H224" s="2">
        <v>0</v>
      </c>
      <c r="I224" s="2">
        <v>0</v>
      </c>
      <c r="J224" s="2">
        <v>0</v>
      </c>
      <c r="K224" s="2"/>
    </row>
    <row r="225" spans="1:11" x14ac:dyDescent="0.25">
      <c r="A225" t="s">
        <v>345</v>
      </c>
      <c r="B225" t="s">
        <v>346</v>
      </c>
      <c r="C225" s="2">
        <v>575000</v>
      </c>
      <c r="D225" s="2">
        <v>583000</v>
      </c>
      <c r="E225" s="2">
        <v>675910</v>
      </c>
      <c r="F225" s="2">
        <v>695760</v>
      </c>
      <c r="G225" s="2">
        <v>714981</v>
      </c>
      <c r="H225" s="2">
        <v>0</v>
      </c>
      <c r="I225" s="2">
        <v>0</v>
      </c>
      <c r="J225" s="2">
        <v>0</v>
      </c>
      <c r="K225" s="2"/>
    </row>
    <row r="226" spans="1:11" x14ac:dyDescent="0.25">
      <c r="A226" t="s">
        <v>44</v>
      </c>
      <c r="B226" t="s">
        <v>45</v>
      </c>
      <c r="C226" s="2">
        <v>6524000</v>
      </c>
      <c r="D226" s="2">
        <v>6724000</v>
      </c>
      <c r="E226" s="2">
        <v>6924000</v>
      </c>
      <c r="F226" s="2">
        <v>7155000</v>
      </c>
      <c r="G226" s="2">
        <v>7338560</v>
      </c>
      <c r="H226" s="2">
        <v>7526780</v>
      </c>
      <c r="I226" s="2">
        <v>7718191</v>
      </c>
      <c r="J226" s="2">
        <v>0</v>
      </c>
      <c r="K226" s="2"/>
    </row>
    <row r="227" spans="1:11" x14ac:dyDescent="0.25">
      <c r="A227" t="s">
        <v>377</v>
      </c>
      <c r="B227" t="s">
        <v>378</v>
      </c>
      <c r="C227" s="2">
        <v>0</v>
      </c>
      <c r="D227" s="2">
        <v>0</v>
      </c>
      <c r="E227" s="2">
        <v>0</v>
      </c>
      <c r="F227" s="2">
        <v>0</v>
      </c>
      <c r="G227" s="2">
        <v>0</v>
      </c>
      <c r="H227" s="2">
        <v>0</v>
      </c>
      <c r="I227" s="2">
        <v>0</v>
      </c>
      <c r="J227" s="2">
        <v>0</v>
      </c>
      <c r="K227" s="2"/>
    </row>
    <row r="228" spans="1:11" x14ac:dyDescent="0.25">
      <c r="A228" t="s">
        <v>303</v>
      </c>
      <c r="B228" t="s">
        <v>304</v>
      </c>
      <c r="C228" s="2">
        <v>7330000</v>
      </c>
      <c r="D228" s="2">
        <v>7330000</v>
      </c>
      <c r="E228" s="2">
        <v>5500000</v>
      </c>
      <c r="F228" s="2">
        <v>5500000</v>
      </c>
      <c r="G228" s="2">
        <v>5500000</v>
      </c>
      <c r="H228" s="2">
        <v>0</v>
      </c>
      <c r="I228" s="2">
        <v>0</v>
      </c>
      <c r="J228" s="2">
        <v>0</v>
      </c>
      <c r="K228" s="2"/>
    </row>
    <row r="229" spans="1:11" x14ac:dyDescent="0.25">
      <c r="A229" t="s">
        <v>207</v>
      </c>
      <c r="B229" t="s">
        <v>208</v>
      </c>
      <c r="C229" s="2">
        <v>21300000</v>
      </c>
      <c r="D229" s="2">
        <v>23500000</v>
      </c>
      <c r="E229" s="2">
        <v>25602000</v>
      </c>
      <c r="F229" s="2">
        <v>28250000</v>
      </c>
      <c r="G229" s="2">
        <v>26000000</v>
      </c>
      <c r="H229" s="2">
        <v>26500000</v>
      </c>
      <c r="I229" s="2">
        <v>27500000</v>
      </c>
      <c r="J229" s="2">
        <v>28750000</v>
      </c>
      <c r="K229" s="2"/>
    </row>
    <row r="230" spans="1:11" x14ac:dyDescent="0.25">
      <c r="A230" t="s">
        <v>399</v>
      </c>
      <c r="B230" t="s">
        <v>400</v>
      </c>
      <c r="C230" s="2">
        <v>175000</v>
      </c>
      <c r="D230" s="2">
        <v>175000</v>
      </c>
      <c r="E230" s="2">
        <v>229400</v>
      </c>
      <c r="F230" s="2">
        <v>229400</v>
      </c>
      <c r="G230" s="2">
        <v>229400</v>
      </c>
      <c r="H230" s="2">
        <v>0</v>
      </c>
      <c r="I230" s="2">
        <v>0</v>
      </c>
      <c r="J230" s="2">
        <v>0</v>
      </c>
      <c r="K230" s="2"/>
    </row>
    <row r="231" spans="1:11" x14ac:dyDescent="0.25">
      <c r="A231" t="s">
        <v>192</v>
      </c>
      <c r="B231" t="s">
        <v>193</v>
      </c>
      <c r="C231" s="2">
        <v>291554</v>
      </c>
      <c r="D231" s="2">
        <v>320709</v>
      </c>
      <c r="E231" s="2">
        <v>352780</v>
      </c>
      <c r="F231" s="2">
        <v>388058</v>
      </c>
      <c r="G231" s="2">
        <v>142561</v>
      </c>
      <c r="H231" s="2">
        <v>145215</v>
      </c>
      <c r="I231" s="2">
        <v>147923</v>
      </c>
      <c r="J231" s="2">
        <v>150684</v>
      </c>
      <c r="K231" s="2"/>
    </row>
    <row r="232" spans="1:11" x14ac:dyDescent="0.25">
      <c r="A232" t="s">
        <v>423</v>
      </c>
      <c r="B232" t="s">
        <v>424</v>
      </c>
      <c r="C232" s="2">
        <v>15085000</v>
      </c>
      <c r="D232" s="2">
        <v>17350000</v>
      </c>
      <c r="E232" s="2">
        <v>19950000</v>
      </c>
      <c r="F232" s="2">
        <v>22945000</v>
      </c>
      <c r="G232" s="2">
        <v>24545000</v>
      </c>
      <c r="H232" s="2">
        <v>26999000</v>
      </c>
      <c r="I232" s="2">
        <v>29698000</v>
      </c>
      <c r="J232" s="2">
        <v>32668000</v>
      </c>
      <c r="K232" s="2"/>
    </row>
    <row r="233" spans="1:11" x14ac:dyDescent="0.25">
      <c r="A233" t="s">
        <v>203</v>
      </c>
      <c r="B233" t="s">
        <v>204</v>
      </c>
      <c r="C233" s="2">
        <v>14250000</v>
      </c>
      <c r="D233" s="2">
        <v>15100000</v>
      </c>
      <c r="E233" s="2">
        <v>15950000</v>
      </c>
      <c r="F233" s="2">
        <v>16900000</v>
      </c>
      <c r="G233" s="2">
        <v>20585000</v>
      </c>
      <c r="H233" s="2">
        <v>21472000</v>
      </c>
      <c r="I233" s="2">
        <v>22382000</v>
      </c>
      <c r="J233" s="2">
        <v>23473000</v>
      </c>
      <c r="K233" s="2"/>
    </row>
    <row r="234" spans="1:11" x14ac:dyDescent="0.25">
      <c r="A234" t="s">
        <v>124</v>
      </c>
      <c r="B234" t="s">
        <v>125</v>
      </c>
      <c r="C234" s="2">
        <v>842366</v>
      </c>
      <c r="D234" s="2">
        <v>856534</v>
      </c>
      <c r="E234" s="2">
        <v>579000</v>
      </c>
      <c r="F234" s="2">
        <v>620000</v>
      </c>
      <c r="G234" s="2">
        <v>663000</v>
      </c>
      <c r="H234" s="2">
        <v>709000</v>
      </c>
      <c r="I234" s="2">
        <v>0</v>
      </c>
      <c r="J234" s="2">
        <v>0</v>
      </c>
      <c r="K234" s="2"/>
    </row>
    <row r="235" spans="1:11" x14ac:dyDescent="0.25">
      <c r="A235" t="s">
        <v>333</v>
      </c>
      <c r="B235" t="s">
        <v>334</v>
      </c>
      <c r="C235" s="2">
        <v>711000</v>
      </c>
      <c r="D235" s="2">
        <v>711000</v>
      </c>
      <c r="E235" s="2">
        <v>525000</v>
      </c>
      <c r="F235" s="2">
        <v>525000</v>
      </c>
      <c r="G235" s="2">
        <v>525000</v>
      </c>
      <c r="H235" s="2">
        <v>525000</v>
      </c>
      <c r="I235" s="2">
        <v>0</v>
      </c>
      <c r="J235" s="2">
        <v>0</v>
      </c>
      <c r="K235" s="2"/>
    </row>
    <row r="236" spans="1:11" x14ac:dyDescent="0.25">
      <c r="A236" t="s">
        <v>223</v>
      </c>
      <c r="B236" t="s">
        <v>224</v>
      </c>
      <c r="C236" s="2">
        <v>24650304</v>
      </c>
      <c r="D236" s="2">
        <v>25020059</v>
      </c>
      <c r="E236" s="2">
        <v>25520460</v>
      </c>
      <c r="F236" s="2">
        <v>27880220</v>
      </c>
      <c r="G236" s="2">
        <v>30386678</v>
      </c>
      <c r="H236" s="2">
        <v>33118717</v>
      </c>
      <c r="I236" s="2">
        <v>36096640</v>
      </c>
      <c r="J236" s="2">
        <v>0</v>
      </c>
      <c r="K236" s="2"/>
    </row>
    <row r="237" spans="1:11" x14ac:dyDescent="0.25">
      <c r="A237" t="s">
        <v>166</v>
      </c>
      <c r="B237" t="s">
        <v>167</v>
      </c>
      <c r="C237" s="2">
        <v>4300000</v>
      </c>
      <c r="D237" s="2">
        <v>4017000</v>
      </c>
      <c r="E237" s="2">
        <v>4018000</v>
      </c>
      <c r="F237" s="2">
        <v>4019000</v>
      </c>
      <c r="G237" s="2">
        <v>3400000</v>
      </c>
      <c r="H237" s="2">
        <v>3500000</v>
      </c>
      <c r="I237" s="2">
        <v>3600000</v>
      </c>
      <c r="J237" s="2">
        <v>0</v>
      </c>
      <c r="K237" s="2"/>
    </row>
    <row r="238" spans="1:11" x14ac:dyDescent="0.25">
      <c r="A238" t="s">
        <v>299</v>
      </c>
      <c r="B238" t="s">
        <v>300</v>
      </c>
      <c r="C238" s="2">
        <v>573905</v>
      </c>
      <c r="D238" s="2">
        <v>585383</v>
      </c>
      <c r="E238" s="2">
        <v>597090</v>
      </c>
      <c r="F238" s="2">
        <v>609032</v>
      </c>
      <c r="G238" s="2">
        <v>0</v>
      </c>
      <c r="H238" s="2">
        <v>0</v>
      </c>
      <c r="I238" s="2">
        <v>0</v>
      </c>
      <c r="J238" s="2">
        <v>0</v>
      </c>
      <c r="K238" s="2"/>
    </row>
    <row r="239" spans="1:11" x14ac:dyDescent="0.25">
      <c r="A239" t="s">
        <v>435</v>
      </c>
      <c r="B239" t="s">
        <v>436</v>
      </c>
      <c r="C239" s="2">
        <v>32000000</v>
      </c>
      <c r="D239" s="2">
        <v>35000000</v>
      </c>
      <c r="E239" s="2">
        <v>38000000</v>
      </c>
      <c r="F239" s="2">
        <v>65700000</v>
      </c>
      <c r="G239" s="2">
        <v>73800000</v>
      </c>
      <c r="H239" s="2">
        <v>82100000</v>
      </c>
      <c r="I239" s="2">
        <v>0</v>
      </c>
      <c r="J239" s="2">
        <v>0</v>
      </c>
      <c r="K239" s="2"/>
    </row>
    <row r="240" spans="1:11" x14ac:dyDescent="0.25">
      <c r="A240" t="s">
        <v>283</v>
      </c>
      <c r="B240" t="s">
        <v>284</v>
      </c>
      <c r="C240" s="2">
        <v>295000</v>
      </c>
      <c r="D240" s="2">
        <v>185000</v>
      </c>
      <c r="E240" s="2">
        <v>195000</v>
      </c>
      <c r="F240" s="2">
        <v>195000</v>
      </c>
      <c r="G240" s="2">
        <v>195000</v>
      </c>
      <c r="H240" s="2">
        <v>0</v>
      </c>
      <c r="I240" s="2">
        <v>0</v>
      </c>
      <c r="J240" s="2">
        <v>0</v>
      </c>
      <c r="K240" s="2"/>
    </row>
    <row r="241" spans="1:11" x14ac:dyDescent="0.25">
      <c r="A241" t="s">
        <v>555</v>
      </c>
      <c r="B241" t="s">
        <v>556</v>
      </c>
      <c r="C241" s="2">
        <v>510000</v>
      </c>
      <c r="D241" s="2">
        <v>510000</v>
      </c>
      <c r="E241" s="2">
        <v>400000</v>
      </c>
      <c r="F241" s="2">
        <v>415000</v>
      </c>
      <c r="G241" s="2">
        <v>404393</v>
      </c>
      <c r="H241" s="2">
        <v>416524</v>
      </c>
      <c r="I241" s="2">
        <v>0</v>
      </c>
      <c r="J241" s="2">
        <v>0</v>
      </c>
      <c r="K241" s="2"/>
    </row>
    <row r="242" spans="1:11" x14ac:dyDescent="0.25">
      <c r="A242" t="s">
        <v>433</v>
      </c>
      <c r="B242" t="s">
        <v>434</v>
      </c>
      <c r="C242" s="2">
        <v>13049199</v>
      </c>
      <c r="D242" s="2">
        <v>13484964</v>
      </c>
      <c r="E242" s="2">
        <v>13163041</v>
      </c>
      <c r="F242" s="2">
        <v>13952824</v>
      </c>
      <c r="G242" s="2">
        <v>14650465</v>
      </c>
      <c r="H242" s="2">
        <v>15236482</v>
      </c>
      <c r="I242" s="2">
        <v>0</v>
      </c>
      <c r="J242" s="2">
        <v>0</v>
      </c>
      <c r="K242" s="2"/>
    </row>
    <row r="243" spans="1:11" x14ac:dyDescent="0.25">
      <c r="A243" t="s">
        <v>110</v>
      </c>
      <c r="B243" t="s">
        <v>111</v>
      </c>
      <c r="C243" s="2">
        <v>0</v>
      </c>
      <c r="D243" s="2">
        <v>0</v>
      </c>
      <c r="E243" s="2">
        <v>0</v>
      </c>
      <c r="F243" s="2">
        <v>0</v>
      </c>
      <c r="G243" s="2">
        <v>0</v>
      </c>
      <c r="H243" s="2">
        <v>0</v>
      </c>
      <c r="I243" s="2">
        <v>0</v>
      </c>
      <c r="J243" s="2">
        <v>0</v>
      </c>
      <c r="K243" s="2"/>
    </row>
    <row r="244" spans="1:11" x14ac:dyDescent="0.25">
      <c r="A244" t="s">
        <v>70</v>
      </c>
      <c r="B244" t="s">
        <v>71</v>
      </c>
      <c r="C244" s="2">
        <v>0</v>
      </c>
      <c r="D244" s="2">
        <v>0</v>
      </c>
      <c r="E244" s="2">
        <v>0</v>
      </c>
      <c r="F244" s="2">
        <v>0</v>
      </c>
      <c r="G244" s="2">
        <v>0</v>
      </c>
      <c r="H244" s="2">
        <v>0</v>
      </c>
      <c r="I244" s="2">
        <v>0</v>
      </c>
      <c r="J244" s="2">
        <v>0</v>
      </c>
      <c r="K244" s="2"/>
    </row>
    <row r="245" spans="1:11" x14ac:dyDescent="0.25">
      <c r="A245" t="s">
        <v>28</v>
      </c>
      <c r="B245" t="s">
        <v>29</v>
      </c>
      <c r="C245" s="2">
        <v>0</v>
      </c>
      <c r="D245" s="2">
        <v>0</v>
      </c>
      <c r="E245" s="2">
        <v>0</v>
      </c>
      <c r="F245" s="2">
        <v>0</v>
      </c>
      <c r="G245" s="2">
        <v>0</v>
      </c>
      <c r="H245" s="2">
        <v>0</v>
      </c>
      <c r="I245" s="2">
        <v>0</v>
      </c>
      <c r="J245" s="2">
        <v>0</v>
      </c>
      <c r="K245" s="2"/>
    </row>
    <row r="246" spans="1:11" x14ac:dyDescent="0.25">
      <c r="A246" t="s">
        <v>347</v>
      </c>
      <c r="B246" t="s">
        <v>348</v>
      </c>
      <c r="C246" s="2">
        <v>4975000</v>
      </c>
      <c r="D246" s="2">
        <v>5475000</v>
      </c>
      <c r="E246" s="2">
        <v>6025000</v>
      </c>
      <c r="F246" s="2">
        <v>6625000</v>
      </c>
      <c r="G246" s="2">
        <v>7000000</v>
      </c>
      <c r="H246" s="2">
        <v>9600000</v>
      </c>
      <c r="I246" s="2">
        <v>9875000</v>
      </c>
      <c r="J246" s="2">
        <v>10150000</v>
      </c>
      <c r="K246" s="2"/>
    </row>
    <row r="247" spans="1:11" x14ac:dyDescent="0.25">
      <c r="A247" t="s">
        <v>547</v>
      </c>
      <c r="B247" t="s">
        <v>548</v>
      </c>
      <c r="C247" s="2">
        <v>110000</v>
      </c>
      <c r="D247" s="2">
        <v>110000</v>
      </c>
      <c r="E247" s="2">
        <v>110000</v>
      </c>
      <c r="F247" s="2">
        <v>110000</v>
      </c>
      <c r="G247" s="2">
        <v>110000</v>
      </c>
      <c r="H247" s="2">
        <v>110000</v>
      </c>
      <c r="I247" s="2">
        <v>0</v>
      </c>
      <c r="J247" s="2">
        <v>0</v>
      </c>
      <c r="K247" s="2"/>
    </row>
    <row r="248" spans="1:11" x14ac:dyDescent="0.25">
      <c r="A248" t="s">
        <v>405</v>
      </c>
      <c r="B248" t="s">
        <v>406</v>
      </c>
      <c r="C248" s="2">
        <v>2000000</v>
      </c>
      <c r="D248" s="2">
        <v>2000000</v>
      </c>
      <c r="E248" s="2">
        <v>2100000</v>
      </c>
      <c r="F248" s="2">
        <v>2210000</v>
      </c>
      <c r="G248" s="2">
        <v>2300000</v>
      </c>
      <c r="H248" s="2">
        <v>0</v>
      </c>
      <c r="I248" s="2">
        <v>0</v>
      </c>
      <c r="J248" s="2">
        <v>0</v>
      </c>
      <c r="K248" s="2"/>
    </row>
    <row r="249" spans="1:11" x14ac:dyDescent="0.25">
      <c r="A249" t="s">
        <v>427</v>
      </c>
      <c r="B249" t="s">
        <v>428</v>
      </c>
      <c r="C249" s="2">
        <v>2372865</v>
      </c>
      <c r="D249" s="2">
        <v>2705066</v>
      </c>
      <c r="E249" s="2">
        <v>3083775</v>
      </c>
      <c r="F249" s="2">
        <v>3515504</v>
      </c>
      <c r="G249" s="2">
        <v>3912643</v>
      </c>
      <c r="H249" s="2">
        <v>4382161</v>
      </c>
      <c r="I249" s="2">
        <v>4820377</v>
      </c>
      <c r="J249" s="2">
        <v>5206007</v>
      </c>
      <c r="K249" s="2"/>
    </row>
    <row r="250" spans="1:11" x14ac:dyDescent="0.25">
      <c r="A250" t="s">
        <v>475</v>
      </c>
      <c r="B250" t="s">
        <v>476</v>
      </c>
      <c r="C250" s="2">
        <v>91000</v>
      </c>
      <c r="D250" s="2">
        <v>92000</v>
      </c>
      <c r="E250" s="2">
        <v>93000</v>
      </c>
      <c r="F250" s="2">
        <v>94500</v>
      </c>
      <c r="G250" s="2">
        <v>96500</v>
      </c>
      <c r="H250" s="2">
        <v>98500</v>
      </c>
      <c r="I250" s="2">
        <v>101500</v>
      </c>
      <c r="J250" s="2">
        <v>0</v>
      </c>
      <c r="K250" s="2"/>
    </row>
    <row r="251" spans="1:11" x14ac:dyDescent="0.25">
      <c r="A251" t="s">
        <v>357</v>
      </c>
      <c r="B251" t="s">
        <v>358</v>
      </c>
      <c r="C251" s="2">
        <v>20000000</v>
      </c>
      <c r="D251" s="2">
        <v>24000000</v>
      </c>
      <c r="E251" s="2">
        <v>28000000</v>
      </c>
      <c r="F251" s="2">
        <v>32500000</v>
      </c>
      <c r="G251" s="2">
        <v>38000000</v>
      </c>
      <c r="H251" s="2">
        <v>45000000</v>
      </c>
      <c r="I251" s="2">
        <v>0</v>
      </c>
      <c r="J251" s="2">
        <v>0</v>
      </c>
      <c r="K251" s="2"/>
    </row>
    <row r="252" spans="1:11" x14ac:dyDescent="0.25">
      <c r="A252" t="s">
        <v>573</v>
      </c>
      <c r="B252" t="s">
        <v>574</v>
      </c>
      <c r="C252" s="2">
        <v>2582904</v>
      </c>
      <c r="D252" s="2">
        <v>2582904</v>
      </c>
      <c r="E252" s="2">
        <v>2800000</v>
      </c>
      <c r="F252" s="2">
        <v>3100000</v>
      </c>
      <c r="G252" s="2">
        <v>3400000</v>
      </c>
      <c r="H252" s="2">
        <v>3700000</v>
      </c>
      <c r="I252" s="2">
        <v>0</v>
      </c>
      <c r="J252" s="2">
        <v>0</v>
      </c>
      <c r="K252" s="2"/>
    </row>
    <row r="253" spans="1:11" x14ac:dyDescent="0.25">
      <c r="A253" t="s">
        <v>351</v>
      </c>
      <c r="B253" t="s">
        <v>352</v>
      </c>
      <c r="C253" s="2">
        <v>70000000</v>
      </c>
      <c r="D253" s="2">
        <v>72000000</v>
      </c>
      <c r="E253" s="2">
        <v>74000000</v>
      </c>
      <c r="F253" s="2">
        <v>76000000</v>
      </c>
      <c r="G253" s="2">
        <v>77500000</v>
      </c>
      <c r="H253" s="2">
        <v>79000000</v>
      </c>
      <c r="I253" s="2">
        <v>80500000</v>
      </c>
      <c r="J253" s="2">
        <v>82000000</v>
      </c>
      <c r="K253" s="2"/>
    </row>
    <row r="254" spans="1:11" x14ac:dyDescent="0.25">
      <c r="A254" t="s">
        <v>148</v>
      </c>
      <c r="B254" t="s">
        <v>149</v>
      </c>
      <c r="C254" s="2">
        <v>150000</v>
      </c>
      <c r="D254" s="2">
        <v>150000</v>
      </c>
      <c r="E254" s="2">
        <v>35000</v>
      </c>
      <c r="F254" s="2">
        <v>36000</v>
      </c>
      <c r="G254" s="2">
        <v>35000</v>
      </c>
      <c r="H254" s="2">
        <v>35000</v>
      </c>
      <c r="I254" s="2">
        <v>35000</v>
      </c>
      <c r="J254" s="2">
        <v>0</v>
      </c>
      <c r="K254" s="2"/>
    </row>
    <row r="255" spans="1:11" x14ac:dyDescent="0.25">
      <c r="A255" t="s">
        <v>201</v>
      </c>
      <c r="B255" t="s">
        <v>202</v>
      </c>
      <c r="C255" s="2">
        <v>10710073</v>
      </c>
      <c r="D255" s="2">
        <v>11823067</v>
      </c>
      <c r="E255" s="2">
        <v>16419347</v>
      </c>
      <c r="F255" s="2">
        <v>17895669</v>
      </c>
      <c r="G255" s="2">
        <v>19504860</v>
      </c>
      <c r="H255" s="2">
        <v>21258878</v>
      </c>
      <c r="I255" s="2">
        <v>0</v>
      </c>
      <c r="J255" s="2">
        <v>0</v>
      </c>
      <c r="K255" s="2"/>
    </row>
    <row r="256" spans="1:11" x14ac:dyDescent="0.25">
      <c r="A256" t="s">
        <v>537</v>
      </c>
      <c r="B256" t="s">
        <v>538</v>
      </c>
      <c r="C256" s="2">
        <v>127000</v>
      </c>
      <c r="D256" s="2">
        <v>127000</v>
      </c>
      <c r="E256" s="2">
        <v>236818</v>
      </c>
      <c r="F256" s="2">
        <v>236818</v>
      </c>
      <c r="G256" s="2">
        <v>236818</v>
      </c>
      <c r="H256" s="2">
        <v>236818</v>
      </c>
      <c r="I256" s="2">
        <v>0</v>
      </c>
      <c r="J256" s="2">
        <v>0</v>
      </c>
      <c r="K256" s="2"/>
    </row>
    <row r="257" spans="1:11" x14ac:dyDescent="0.25">
      <c r="A257" t="s">
        <v>501</v>
      </c>
      <c r="B257" t="s">
        <v>502</v>
      </c>
      <c r="C257" s="2">
        <v>3067927</v>
      </c>
      <c r="D257" s="2">
        <v>3067927</v>
      </c>
      <c r="E257" s="2">
        <v>3213815</v>
      </c>
      <c r="F257" s="2">
        <v>3535196</v>
      </c>
      <c r="G257" s="2">
        <v>3888716</v>
      </c>
      <c r="H257" s="2">
        <v>4277587</v>
      </c>
      <c r="I257" s="2">
        <v>0</v>
      </c>
      <c r="J257" s="2">
        <v>0</v>
      </c>
      <c r="K257" s="2"/>
    </row>
    <row r="258" spans="1:11" x14ac:dyDescent="0.25">
      <c r="A258" t="s">
        <v>229</v>
      </c>
      <c r="B258" t="s">
        <v>230</v>
      </c>
      <c r="C258" s="2">
        <v>776867</v>
      </c>
      <c r="D258" s="2">
        <v>776867</v>
      </c>
      <c r="E258" s="2">
        <v>776867</v>
      </c>
      <c r="F258" s="2">
        <v>776867</v>
      </c>
      <c r="G258" s="2">
        <v>613786</v>
      </c>
      <c r="H258" s="2">
        <v>625701</v>
      </c>
      <c r="I258" s="2">
        <v>638464</v>
      </c>
      <c r="J258" s="2">
        <v>653400</v>
      </c>
      <c r="K258" s="2"/>
    </row>
    <row r="259" spans="1:11" x14ac:dyDescent="0.25">
      <c r="A259" t="s">
        <v>271</v>
      </c>
      <c r="B259" t="s">
        <v>272</v>
      </c>
      <c r="C259" s="2">
        <v>1100000</v>
      </c>
      <c r="D259" s="2">
        <v>895000</v>
      </c>
      <c r="E259" s="2">
        <v>895000</v>
      </c>
      <c r="F259" s="2">
        <v>1100000</v>
      </c>
      <c r="G259" s="2">
        <v>1150000</v>
      </c>
      <c r="H259" s="2">
        <v>1200000</v>
      </c>
      <c r="I259" s="2">
        <v>0</v>
      </c>
      <c r="J259" s="2">
        <v>0</v>
      </c>
      <c r="K259" s="2"/>
    </row>
    <row r="260" spans="1:11" x14ac:dyDescent="0.25">
      <c r="A260" t="s">
        <v>325</v>
      </c>
      <c r="B260" t="s">
        <v>326</v>
      </c>
      <c r="C260" s="2">
        <v>830000</v>
      </c>
      <c r="D260" s="2">
        <v>900000</v>
      </c>
      <c r="E260" s="2">
        <v>878240</v>
      </c>
      <c r="F260" s="2">
        <v>922152</v>
      </c>
      <c r="G260" s="2">
        <v>0</v>
      </c>
      <c r="H260" s="2">
        <v>0</v>
      </c>
      <c r="I260" s="2">
        <v>0</v>
      </c>
      <c r="J260" s="2">
        <v>0</v>
      </c>
      <c r="K260" s="2"/>
    </row>
    <row r="261" spans="1:11" x14ac:dyDescent="0.25">
      <c r="A261" t="s">
        <v>575</v>
      </c>
      <c r="B261" t="s">
        <v>576</v>
      </c>
      <c r="C261" s="2">
        <v>1320000</v>
      </c>
      <c r="D261" s="2">
        <v>1360000</v>
      </c>
      <c r="E261" s="2">
        <v>1400000</v>
      </c>
      <c r="F261" s="2">
        <v>1420000</v>
      </c>
      <c r="G261" s="2">
        <v>1460000</v>
      </c>
      <c r="H261" s="2">
        <v>1500000</v>
      </c>
      <c r="I261" s="2">
        <v>1540000</v>
      </c>
      <c r="J261" s="2">
        <v>0</v>
      </c>
      <c r="K261" s="2"/>
    </row>
    <row r="262" spans="1:11" x14ac:dyDescent="0.25">
      <c r="A262" t="s">
        <v>511</v>
      </c>
      <c r="B262" t="s">
        <v>512</v>
      </c>
      <c r="C262" s="2">
        <v>688031</v>
      </c>
      <c r="D262" s="2">
        <v>734966</v>
      </c>
      <c r="E262" s="2">
        <v>734966</v>
      </c>
      <c r="F262" s="2">
        <v>734966</v>
      </c>
      <c r="G262" s="2">
        <v>734966</v>
      </c>
      <c r="H262" s="2">
        <v>734966</v>
      </c>
      <c r="I262" s="2">
        <v>734966</v>
      </c>
      <c r="J262" s="2">
        <v>0</v>
      </c>
      <c r="K262" s="2"/>
    </row>
    <row r="263" spans="1:11" x14ac:dyDescent="0.25">
      <c r="A263" t="s">
        <v>74</v>
      </c>
      <c r="B263" t="s">
        <v>75</v>
      </c>
      <c r="C263" s="2">
        <v>1110000</v>
      </c>
      <c r="D263" s="2">
        <v>1110000</v>
      </c>
      <c r="E263" s="2">
        <v>1358225</v>
      </c>
      <c r="F263" s="2">
        <v>1453300</v>
      </c>
      <c r="G263" s="2">
        <v>1555030</v>
      </c>
      <c r="H263" s="2">
        <v>1663885</v>
      </c>
      <c r="I263" s="2">
        <v>0</v>
      </c>
      <c r="J263" s="2">
        <v>0</v>
      </c>
      <c r="K263" s="2"/>
    </row>
    <row r="264" spans="1:11" x14ac:dyDescent="0.25">
      <c r="A264" t="s">
        <v>243</v>
      </c>
      <c r="B264" t="s">
        <v>244</v>
      </c>
      <c r="C264" s="2">
        <v>412000</v>
      </c>
      <c r="D264" s="2">
        <v>290000</v>
      </c>
      <c r="E264" s="2">
        <v>290000</v>
      </c>
      <c r="F264" s="2">
        <v>540000</v>
      </c>
      <c r="G264" s="2">
        <v>575000</v>
      </c>
      <c r="H264" s="2">
        <v>0</v>
      </c>
      <c r="I264" s="2">
        <v>0</v>
      </c>
      <c r="J264" s="2">
        <v>0</v>
      </c>
      <c r="K264" s="2"/>
    </row>
    <row r="265" spans="1:11" x14ac:dyDescent="0.25">
      <c r="A265" t="s">
        <v>196</v>
      </c>
      <c r="B265" s="30" t="s">
        <v>959</v>
      </c>
      <c r="C265" s="2">
        <v>12662093</v>
      </c>
      <c r="D265" s="2">
        <v>13168576</v>
      </c>
      <c r="E265" s="2">
        <v>7850000</v>
      </c>
      <c r="F265" s="2">
        <v>8250000</v>
      </c>
      <c r="G265" s="2">
        <v>8700000</v>
      </c>
      <c r="H265" s="2">
        <v>9150000</v>
      </c>
      <c r="I265" s="2">
        <v>0</v>
      </c>
      <c r="J265" s="2">
        <v>0</v>
      </c>
      <c r="K265" s="2"/>
    </row>
    <row r="266" spans="1:11" x14ac:dyDescent="0.25">
      <c r="A266" t="s">
        <v>491</v>
      </c>
      <c r="B266" t="s">
        <v>492</v>
      </c>
      <c r="C266" s="2">
        <v>16547000</v>
      </c>
      <c r="D266" s="2">
        <v>17209000</v>
      </c>
      <c r="E266" s="2">
        <v>16750000</v>
      </c>
      <c r="F266" s="2">
        <v>18100000</v>
      </c>
      <c r="G266" s="2">
        <v>19350000</v>
      </c>
      <c r="H266" s="2">
        <v>20500000</v>
      </c>
      <c r="I266" s="2">
        <v>0</v>
      </c>
      <c r="J266" s="2">
        <v>0</v>
      </c>
      <c r="K266" s="2"/>
    </row>
    <row r="267" spans="1:11" x14ac:dyDescent="0.25">
      <c r="A267" t="s">
        <v>559</v>
      </c>
      <c r="B267" t="s">
        <v>560</v>
      </c>
      <c r="C267" s="2">
        <v>922500</v>
      </c>
      <c r="D267" s="2">
        <v>922500</v>
      </c>
      <c r="E267" s="2">
        <v>922500</v>
      </c>
      <c r="F267" s="2">
        <v>922500</v>
      </c>
      <c r="G267" s="2">
        <v>922500</v>
      </c>
      <c r="H267" s="2">
        <v>922500</v>
      </c>
      <c r="I267" s="2">
        <v>922500</v>
      </c>
      <c r="J267" s="2">
        <v>922500</v>
      </c>
      <c r="K267" s="2"/>
    </row>
    <row r="268" spans="1:11" x14ac:dyDescent="0.25">
      <c r="A268" t="s">
        <v>355</v>
      </c>
      <c r="B268" t="s">
        <v>356</v>
      </c>
      <c r="C268" s="2">
        <v>9961000</v>
      </c>
      <c r="D268" s="2">
        <v>10957000</v>
      </c>
      <c r="E268" s="2">
        <v>12053000</v>
      </c>
      <c r="F268" s="2">
        <v>13258000</v>
      </c>
      <c r="G268" s="2">
        <v>15378000</v>
      </c>
      <c r="H268" s="2">
        <v>16532000</v>
      </c>
      <c r="I268" s="2">
        <v>17524000</v>
      </c>
      <c r="J268" s="2">
        <v>18313000</v>
      </c>
      <c r="K268" s="2"/>
    </row>
    <row r="269" spans="1:11" x14ac:dyDescent="0.25">
      <c r="A269" t="s">
        <v>469</v>
      </c>
      <c r="B269" t="s">
        <v>470</v>
      </c>
      <c r="C269" s="2">
        <v>152000</v>
      </c>
      <c r="D269" s="2">
        <v>152000</v>
      </c>
      <c r="E269" s="2">
        <v>152000</v>
      </c>
      <c r="F269" s="2">
        <v>152000</v>
      </c>
      <c r="G269" s="2">
        <v>152000</v>
      </c>
      <c r="H269" s="2">
        <v>152000</v>
      </c>
      <c r="I269" s="2">
        <v>152000</v>
      </c>
      <c r="J269" s="2">
        <v>152000</v>
      </c>
      <c r="K269" s="2"/>
    </row>
    <row r="270" spans="1:11" x14ac:dyDescent="0.25">
      <c r="A270" t="s">
        <v>50</v>
      </c>
      <c r="B270" t="s">
        <v>51</v>
      </c>
      <c r="C270" s="2">
        <v>48400000</v>
      </c>
      <c r="D270" s="2">
        <v>32775000</v>
      </c>
      <c r="E270" s="2">
        <v>45400000</v>
      </c>
      <c r="F270" s="2">
        <v>48640000</v>
      </c>
      <c r="G270" s="2">
        <v>52175000</v>
      </c>
      <c r="H270" s="2">
        <v>0</v>
      </c>
      <c r="I270" s="2">
        <v>0</v>
      </c>
      <c r="J270" s="2">
        <v>0</v>
      </c>
      <c r="K270" s="2"/>
    </row>
    <row r="271" spans="1:11" x14ac:dyDescent="0.25">
      <c r="A271" t="s">
        <v>188</v>
      </c>
      <c r="B271" t="s">
        <v>189</v>
      </c>
      <c r="C271" s="2">
        <v>4556285</v>
      </c>
      <c r="D271" s="2">
        <v>4784099</v>
      </c>
      <c r="E271" s="2">
        <v>5023304</v>
      </c>
      <c r="F271" s="2">
        <v>5274470</v>
      </c>
      <c r="G271" s="2">
        <v>5711006</v>
      </c>
      <c r="H271" s="2">
        <v>6053642</v>
      </c>
      <c r="I271" s="2">
        <v>6416836</v>
      </c>
      <c r="J271" s="2">
        <v>6801821</v>
      </c>
      <c r="K271" s="2"/>
    </row>
    <row r="272" spans="1:11" x14ac:dyDescent="0.25">
      <c r="A272" t="s">
        <v>503</v>
      </c>
      <c r="B272" t="s">
        <v>504</v>
      </c>
      <c r="C272" s="2">
        <v>997000</v>
      </c>
      <c r="D272" s="2">
        <v>997000</v>
      </c>
      <c r="E272" s="2">
        <v>997000</v>
      </c>
      <c r="F272" s="2">
        <v>997000</v>
      </c>
      <c r="G272" s="2">
        <v>997000</v>
      </c>
      <c r="H272" s="2">
        <v>997000</v>
      </c>
      <c r="I272" s="2">
        <v>997000</v>
      </c>
      <c r="J272" s="2">
        <v>997000</v>
      </c>
      <c r="K272" s="2"/>
    </row>
    <row r="273" spans="1:11" x14ac:dyDescent="0.25">
      <c r="A273" t="s">
        <v>116</v>
      </c>
      <c r="B273" t="s">
        <v>117</v>
      </c>
      <c r="C273" s="2">
        <v>1860865</v>
      </c>
      <c r="D273" s="2">
        <v>1860865</v>
      </c>
      <c r="E273" s="2">
        <v>2214962</v>
      </c>
      <c r="F273" s="2">
        <v>2434238</v>
      </c>
      <c r="G273" s="2">
        <v>2232443</v>
      </c>
      <c r="H273" s="2">
        <v>2351209</v>
      </c>
      <c r="I273" s="2">
        <v>2476293</v>
      </c>
      <c r="J273" s="2">
        <v>2608032</v>
      </c>
      <c r="K273" s="2"/>
    </row>
    <row r="274" spans="1:11" x14ac:dyDescent="0.25">
      <c r="A274" t="s">
        <v>515</v>
      </c>
      <c r="B274" t="s">
        <v>516</v>
      </c>
      <c r="C274" s="2">
        <v>520846</v>
      </c>
      <c r="D274" s="2">
        <v>562433</v>
      </c>
      <c r="E274" s="2">
        <v>622156</v>
      </c>
      <c r="F274" s="2">
        <v>640535</v>
      </c>
      <c r="G274" s="2">
        <v>731953</v>
      </c>
      <c r="H274" s="2">
        <v>761218</v>
      </c>
      <c r="I274" s="2">
        <v>0</v>
      </c>
      <c r="J274" s="2">
        <v>0</v>
      </c>
      <c r="K274" s="2"/>
    </row>
    <row r="275" spans="1:11" x14ac:dyDescent="0.25">
      <c r="A275" t="s">
        <v>507</v>
      </c>
      <c r="B275" t="s">
        <v>508</v>
      </c>
      <c r="C275" s="2">
        <v>11687674</v>
      </c>
      <c r="D275" s="2">
        <v>11921427</v>
      </c>
      <c r="E275" s="2">
        <v>11010402</v>
      </c>
      <c r="F275" s="2">
        <v>11285662</v>
      </c>
      <c r="G275" s="2">
        <v>11567804</v>
      </c>
      <c r="H275" s="2">
        <v>11856999</v>
      </c>
      <c r="I275" s="2">
        <v>0</v>
      </c>
      <c r="J275" s="2">
        <v>0</v>
      </c>
      <c r="K275" s="2"/>
    </row>
    <row r="276" spans="1:11" x14ac:dyDescent="0.25">
      <c r="A276" t="s">
        <v>583</v>
      </c>
      <c r="B276" t="s">
        <v>584</v>
      </c>
      <c r="C276" s="2">
        <v>1200000</v>
      </c>
      <c r="D276" s="2">
        <v>1200000</v>
      </c>
      <c r="E276" s="2">
        <v>1350000</v>
      </c>
      <c r="F276" s="2">
        <v>1350000</v>
      </c>
      <c r="G276" s="2">
        <v>1525000</v>
      </c>
      <c r="H276" s="2">
        <v>1525000</v>
      </c>
      <c r="I276" s="2">
        <v>1675000</v>
      </c>
      <c r="J276" s="2">
        <v>1675000</v>
      </c>
      <c r="K276" s="2"/>
    </row>
    <row r="277" spans="1:11" x14ac:dyDescent="0.25">
      <c r="A277" t="s">
        <v>120</v>
      </c>
      <c r="B277" t="s">
        <v>121</v>
      </c>
      <c r="C277" s="2">
        <v>787147</v>
      </c>
      <c r="D277" s="2">
        <v>905219</v>
      </c>
      <c r="E277" s="2">
        <v>1082316</v>
      </c>
      <c r="F277" s="2">
        <v>1168901</v>
      </c>
      <c r="G277" s="2">
        <v>1259710</v>
      </c>
      <c r="H277" s="2">
        <v>1322696</v>
      </c>
      <c r="I277" s="2">
        <v>0</v>
      </c>
      <c r="J277" s="2">
        <v>0</v>
      </c>
      <c r="K277" s="2"/>
    </row>
    <row r="278" spans="1:11" x14ac:dyDescent="0.25">
      <c r="A278" t="s">
        <v>58</v>
      </c>
      <c r="B278" t="s">
        <v>59</v>
      </c>
      <c r="C278" s="2">
        <v>7750000</v>
      </c>
      <c r="D278" s="2">
        <v>7980000</v>
      </c>
      <c r="E278" s="2">
        <v>7392656</v>
      </c>
      <c r="F278" s="2">
        <v>7984068</v>
      </c>
      <c r="G278" s="2">
        <v>8622793</v>
      </c>
      <c r="H278" s="2">
        <v>0</v>
      </c>
      <c r="I278" s="2">
        <v>0</v>
      </c>
      <c r="J278" s="2">
        <v>0</v>
      </c>
      <c r="K278" s="2"/>
    </row>
    <row r="279" spans="1:11" x14ac:dyDescent="0.25">
      <c r="A279" t="s">
        <v>0</v>
      </c>
      <c r="B279" t="s">
        <v>1</v>
      </c>
      <c r="C279" s="2">
        <v>79075</v>
      </c>
      <c r="D279" s="2">
        <v>79075</v>
      </c>
      <c r="E279" s="2">
        <v>150000</v>
      </c>
      <c r="F279" s="2">
        <v>150000</v>
      </c>
      <c r="G279" s="2">
        <v>150000</v>
      </c>
      <c r="H279" s="2">
        <v>150000</v>
      </c>
      <c r="I279" s="2">
        <v>150000</v>
      </c>
      <c r="J279" s="2">
        <v>150000</v>
      </c>
      <c r="K279" s="2"/>
    </row>
    <row r="280" spans="1:11" x14ac:dyDescent="0.25">
      <c r="A280" t="s">
        <v>94</v>
      </c>
      <c r="B280" t="s">
        <v>95</v>
      </c>
      <c r="C280" s="2">
        <v>298300</v>
      </c>
      <c r="D280" s="2">
        <v>346656</v>
      </c>
      <c r="E280" s="2">
        <v>583000</v>
      </c>
      <c r="F280" s="2">
        <v>617980</v>
      </c>
      <c r="G280" s="2">
        <v>655059</v>
      </c>
      <c r="H280" s="2">
        <v>694362</v>
      </c>
      <c r="I280" s="2">
        <v>0</v>
      </c>
      <c r="J280" s="2">
        <v>0</v>
      </c>
      <c r="K280" s="2"/>
    </row>
    <row r="281" spans="1:11" x14ac:dyDescent="0.25">
      <c r="A281" t="s">
        <v>467</v>
      </c>
      <c r="B281" t="s">
        <v>468</v>
      </c>
      <c r="C281" s="2">
        <v>50000</v>
      </c>
      <c r="D281" s="2">
        <v>50000</v>
      </c>
      <c r="E281" s="2">
        <v>50000</v>
      </c>
      <c r="F281" s="2">
        <v>50000</v>
      </c>
      <c r="G281" s="2">
        <v>75000</v>
      </c>
      <c r="H281" s="2">
        <v>75000</v>
      </c>
      <c r="I281" s="2">
        <v>75000</v>
      </c>
      <c r="J281" s="2">
        <v>75000</v>
      </c>
      <c r="K281" s="2"/>
    </row>
    <row r="282" spans="1:11" x14ac:dyDescent="0.25">
      <c r="A282" t="s">
        <v>38</v>
      </c>
      <c r="B282" t="s">
        <v>39</v>
      </c>
      <c r="C282" s="2">
        <v>12903727</v>
      </c>
      <c r="D282" s="2">
        <v>13290839</v>
      </c>
      <c r="E282" s="2">
        <v>13689564</v>
      </c>
      <c r="F282" s="2">
        <v>12000000</v>
      </c>
      <c r="G282" s="2">
        <v>12350000</v>
      </c>
      <c r="H282" s="2">
        <v>12700000</v>
      </c>
      <c r="I282" s="2">
        <v>13050000</v>
      </c>
      <c r="J282" s="2">
        <v>0</v>
      </c>
      <c r="K282" s="2"/>
    </row>
    <row r="283" spans="1:11" x14ac:dyDescent="0.25">
      <c r="A283" t="s">
        <v>457</v>
      </c>
      <c r="B283" t="s">
        <v>458</v>
      </c>
      <c r="C283" s="2">
        <v>3446815</v>
      </c>
      <c r="D283" s="2">
        <v>6319162</v>
      </c>
      <c r="E283" s="2">
        <v>6951077</v>
      </c>
      <c r="F283" s="2">
        <v>7574504</v>
      </c>
      <c r="G283" s="2">
        <v>8142592</v>
      </c>
      <c r="H283" s="2">
        <v>8753286</v>
      </c>
      <c r="I283" s="2">
        <v>0</v>
      </c>
      <c r="J283" s="2">
        <v>0</v>
      </c>
      <c r="K283" s="2"/>
    </row>
    <row r="284" spans="1:11" x14ac:dyDescent="0.25">
      <c r="A284" t="s">
        <v>585</v>
      </c>
      <c r="B284" t="s">
        <v>586</v>
      </c>
      <c r="C284" s="2">
        <v>5965626</v>
      </c>
      <c r="D284" s="2">
        <v>5965626</v>
      </c>
      <c r="E284" s="2">
        <v>5965626</v>
      </c>
      <c r="F284" s="2">
        <v>5965626</v>
      </c>
      <c r="G284" s="2">
        <v>6901236</v>
      </c>
      <c r="H284" s="2">
        <v>6901236</v>
      </c>
      <c r="I284" s="2">
        <v>6901236</v>
      </c>
      <c r="J284" s="2">
        <v>6901236</v>
      </c>
      <c r="K284" s="2"/>
    </row>
    <row r="285" spans="1:11" x14ac:dyDescent="0.25">
      <c r="A285" t="s">
        <v>279</v>
      </c>
      <c r="B285" t="s">
        <v>280</v>
      </c>
      <c r="C285" s="2">
        <v>1188000</v>
      </c>
      <c r="D285" s="2">
        <v>1188000</v>
      </c>
      <c r="E285" s="2">
        <v>1188000</v>
      </c>
      <c r="F285" s="2">
        <v>932927</v>
      </c>
      <c r="G285" s="2">
        <v>932927</v>
      </c>
      <c r="H285" s="2">
        <v>932927</v>
      </c>
      <c r="I285" s="2">
        <v>932927</v>
      </c>
      <c r="J285" s="2">
        <v>0</v>
      </c>
      <c r="K285" s="2"/>
    </row>
    <row r="286" spans="1:11" x14ac:dyDescent="0.25">
      <c r="A286" t="s">
        <v>373</v>
      </c>
      <c r="B286" t="s">
        <v>374</v>
      </c>
      <c r="C286" s="2">
        <v>4750000</v>
      </c>
      <c r="D286" s="2">
        <v>5100000</v>
      </c>
      <c r="E286" s="2">
        <v>9250000</v>
      </c>
      <c r="F286" s="2">
        <v>9750000</v>
      </c>
      <c r="G286" s="2">
        <v>11200000</v>
      </c>
      <c r="H286" s="2">
        <v>12000000</v>
      </c>
      <c r="I286" s="2">
        <v>12800000</v>
      </c>
      <c r="J286" s="2">
        <v>13600000</v>
      </c>
      <c r="K286" s="2"/>
    </row>
    <row r="287" spans="1:11" x14ac:dyDescent="0.25">
      <c r="A287" t="s">
        <v>253</v>
      </c>
      <c r="B287" t="s">
        <v>254</v>
      </c>
      <c r="C287" s="2">
        <v>2830000</v>
      </c>
      <c r="D287" s="2">
        <v>2880000</v>
      </c>
      <c r="E287" s="2">
        <v>3260000</v>
      </c>
      <c r="F287" s="2">
        <v>3350000</v>
      </c>
      <c r="G287" s="2">
        <v>3425000</v>
      </c>
      <c r="H287" s="2">
        <v>0</v>
      </c>
      <c r="I287" s="2">
        <v>0</v>
      </c>
      <c r="J287" s="2">
        <v>0</v>
      </c>
      <c r="K287" s="2"/>
    </row>
    <row r="288" spans="1:11" x14ac:dyDescent="0.25">
      <c r="A288" t="s">
        <v>293</v>
      </c>
      <c r="B288" t="s">
        <v>294</v>
      </c>
      <c r="C288" s="2">
        <v>305000</v>
      </c>
      <c r="D288" s="2">
        <v>350000</v>
      </c>
      <c r="E288" s="2">
        <v>465000</v>
      </c>
      <c r="F288" s="2">
        <v>465000</v>
      </c>
      <c r="G288" s="2">
        <v>475000</v>
      </c>
      <c r="H288" s="2">
        <v>475000</v>
      </c>
      <c r="I288" s="2">
        <v>0</v>
      </c>
      <c r="J288" s="2">
        <v>0</v>
      </c>
      <c r="K288" s="2"/>
    </row>
    <row r="289" spans="1:11" x14ac:dyDescent="0.25">
      <c r="A289" t="s">
        <v>337</v>
      </c>
      <c r="B289" t="s">
        <v>338</v>
      </c>
      <c r="C289" s="2">
        <v>724500</v>
      </c>
      <c r="D289" s="2">
        <v>724500</v>
      </c>
      <c r="E289" s="2">
        <v>0</v>
      </c>
      <c r="F289" s="2">
        <v>544125</v>
      </c>
      <c r="G289" s="2">
        <v>544125</v>
      </c>
      <c r="H289" s="2">
        <v>0</v>
      </c>
      <c r="I289" s="2">
        <v>0</v>
      </c>
      <c r="J289" s="2">
        <v>0</v>
      </c>
      <c r="K289" s="2"/>
    </row>
    <row r="290" spans="1:11" x14ac:dyDescent="0.25">
      <c r="A290" t="s">
        <v>132</v>
      </c>
      <c r="B290" t="s">
        <v>133</v>
      </c>
      <c r="C290" s="2">
        <v>263500</v>
      </c>
      <c r="D290" s="2">
        <v>263500</v>
      </c>
      <c r="E290" s="2">
        <v>212375</v>
      </c>
      <c r="F290" s="2">
        <v>212375</v>
      </c>
      <c r="G290" s="2">
        <v>263500</v>
      </c>
      <c r="H290" s="2">
        <v>263500</v>
      </c>
      <c r="I290" s="2">
        <v>0</v>
      </c>
      <c r="J290" s="2">
        <v>0</v>
      </c>
      <c r="K290" s="2"/>
    </row>
    <row r="291" spans="1:11" x14ac:dyDescent="0.25">
      <c r="A291" t="s">
        <v>267</v>
      </c>
      <c r="B291" t="s">
        <v>268</v>
      </c>
      <c r="C291" s="2">
        <v>560000</v>
      </c>
      <c r="D291" s="2">
        <v>600000</v>
      </c>
      <c r="E291" s="2">
        <v>640000</v>
      </c>
      <c r="F291" s="2">
        <v>680000</v>
      </c>
      <c r="G291" s="2">
        <v>945000</v>
      </c>
      <c r="H291" s="2">
        <v>990000</v>
      </c>
      <c r="I291" s="2">
        <v>1015000</v>
      </c>
      <c r="J291" s="2">
        <v>0</v>
      </c>
      <c r="K291" s="2"/>
    </row>
    <row r="292" spans="1:11" x14ac:dyDescent="0.25">
      <c r="A292" t="s">
        <v>156</v>
      </c>
      <c r="B292" t="s">
        <v>157</v>
      </c>
      <c r="C292" s="2">
        <v>500000</v>
      </c>
      <c r="D292" s="2">
        <v>500000</v>
      </c>
      <c r="E292" s="2">
        <v>392654</v>
      </c>
      <c r="F292" s="2">
        <v>400506</v>
      </c>
      <c r="G292" s="2">
        <v>473000</v>
      </c>
      <c r="H292" s="2">
        <v>473000</v>
      </c>
      <c r="I292" s="2">
        <v>0</v>
      </c>
      <c r="J292" s="2">
        <v>0</v>
      </c>
      <c r="K292" s="2"/>
    </row>
    <row r="293" spans="1:11" x14ac:dyDescent="0.25">
      <c r="A293" t="s">
        <v>237</v>
      </c>
      <c r="B293" t="s">
        <v>238</v>
      </c>
      <c r="C293" s="2">
        <v>75000</v>
      </c>
      <c r="D293" s="2">
        <v>75000</v>
      </c>
      <c r="E293" s="2">
        <v>75000</v>
      </c>
      <c r="F293" s="2">
        <v>75000</v>
      </c>
      <c r="G293" s="2">
        <v>75000</v>
      </c>
      <c r="H293" s="2">
        <v>75000</v>
      </c>
      <c r="I293" s="2">
        <v>0</v>
      </c>
      <c r="J293" s="2">
        <v>0</v>
      </c>
      <c r="K293" s="2"/>
    </row>
    <row r="294" spans="1:11" x14ac:dyDescent="0.25">
      <c r="A294" t="s">
        <v>80</v>
      </c>
      <c r="B294" t="s">
        <v>81</v>
      </c>
      <c r="C294" s="2">
        <v>4750000</v>
      </c>
      <c r="D294" s="2">
        <v>5000000</v>
      </c>
      <c r="E294" s="2">
        <v>5400000</v>
      </c>
      <c r="F294" s="2">
        <v>5750000</v>
      </c>
      <c r="G294" s="2">
        <v>6100000</v>
      </c>
      <c r="H294" s="2">
        <v>0</v>
      </c>
      <c r="I294" s="2">
        <v>0</v>
      </c>
      <c r="J294" s="2">
        <v>0</v>
      </c>
      <c r="K294" s="2"/>
    </row>
    <row r="295" spans="1:11" x14ac:dyDescent="0.25">
      <c r="A295" t="s">
        <v>563</v>
      </c>
      <c r="B295" t="s">
        <v>564</v>
      </c>
      <c r="C295" s="2">
        <v>14400000</v>
      </c>
      <c r="D295" s="2">
        <v>14600000</v>
      </c>
      <c r="E295" s="2">
        <v>14694709</v>
      </c>
      <c r="F295" s="2">
        <v>15282497</v>
      </c>
      <c r="G295" s="2">
        <v>15893797</v>
      </c>
      <c r="H295" s="2">
        <v>16529549</v>
      </c>
      <c r="I295" s="2">
        <v>0</v>
      </c>
      <c r="J295" s="2">
        <v>0</v>
      </c>
      <c r="K295" s="2"/>
    </row>
    <row r="296" spans="1:11" x14ac:dyDescent="0.25">
      <c r="A296" t="s">
        <v>487</v>
      </c>
      <c r="B296" t="s">
        <v>488</v>
      </c>
      <c r="C296" s="2">
        <v>11700000</v>
      </c>
      <c r="D296" s="2">
        <v>12300000</v>
      </c>
      <c r="E296" s="2">
        <v>10100000</v>
      </c>
      <c r="F296" s="2">
        <v>10925000</v>
      </c>
      <c r="G296" s="2">
        <v>11800000</v>
      </c>
      <c r="H296" s="2">
        <v>12750000</v>
      </c>
      <c r="I296" s="2">
        <v>0</v>
      </c>
      <c r="J296" s="2">
        <v>0</v>
      </c>
      <c r="K296" s="2"/>
    </row>
    <row r="297" spans="1:11" x14ac:dyDescent="0.25">
      <c r="A297" t="s">
        <v>581</v>
      </c>
      <c r="B297" t="s">
        <v>582</v>
      </c>
      <c r="C297" s="2">
        <v>900000</v>
      </c>
      <c r="D297" s="2">
        <v>900000</v>
      </c>
      <c r="E297" s="2">
        <v>1100000</v>
      </c>
      <c r="F297" s="2">
        <v>1100000</v>
      </c>
      <c r="G297" s="2">
        <v>1300000</v>
      </c>
      <c r="H297" s="2">
        <v>1350000</v>
      </c>
      <c r="I297" s="2">
        <v>1400000</v>
      </c>
      <c r="J297" s="2">
        <v>1475000</v>
      </c>
      <c r="K297" s="2"/>
    </row>
    <row r="298" spans="1:11" x14ac:dyDescent="0.25">
      <c r="A298" s="25" t="s">
        <v>636</v>
      </c>
      <c r="B298" s="25" t="s">
        <v>653</v>
      </c>
      <c r="C298" s="7">
        <f>SUM(C3:C297)</f>
        <v>2243795589</v>
      </c>
      <c r="D298" s="7">
        <f t="shared" ref="D298:G298" si="3">SUM(D3:D297)</f>
        <v>2276315760</v>
      </c>
      <c r="E298" s="7">
        <f t="shared" si="3"/>
        <v>2380406000</v>
      </c>
      <c r="F298" s="7">
        <f t="shared" si="3"/>
        <v>2547417684</v>
      </c>
      <c r="G298" s="7">
        <f t="shared" si="3"/>
        <v>2539331235</v>
      </c>
      <c r="H298" s="7">
        <f t="shared" ref="H298:I298" si="4">SUM(H3:H297)</f>
        <v>2534077919</v>
      </c>
      <c r="I298" s="7">
        <f t="shared" si="4"/>
        <v>1713430840</v>
      </c>
      <c r="J298" s="7">
        <f t="shared" ref="J298" si="5">SUM(J3:J297)</f>
        <v>1331165676</v>
      </c>
    </row>
  </sheetData>
  <autoFilter ref="A1:J1" xr:uid="{D65AEBCC-EEFC-4C20-83E7-30FF58DCADEA}"/>
  <conditionalFormatting sqref="A298">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41D09-EE27-4C35-981C-8E8ADED82D95}">
  <sheetPr codeName="Sheet6"/>
  <dimension ref="C3:G15"/>
  <sheetViews>
    <sheetView workbookViewId="0">
      <selection activeCell="E3" sqref="E3:E15"/>
    </sheetView>
  </sheetViews>
  <sheetFormatPr defaultRowHeight="15" x14ac:dyDescent="0.25"/>
  <sheetData>
    <row r="3" spans="3:7" x14ac:dyDescent="0.25">
      <c r="C3" s="60" t="s">
        <v>1025</v>
      </c>
      <c r="E3" s="60" t="s">
        <v>1025</v>
      </c>
    </row>
    <row r="4" spans="3:7" x14ac:dyDescent="0.25">
      <c r="C4">
        <v>2022</v>
      </c>
      <c r="D4" t="s">
        <v>966</v>
      </c>
      <c r="E4" t="s">
        <v>1079</v>
      </c>
      <c r="F4" t="s">
        <v>658</v>
      </c>
      <c r="G4" t="s">
        <v>1080</v>
      </c>
    </row>
    <row r="5" spans="3:7" x14ac:dyDescent="0.25">
      <c r="C5">
        <v>2023</v>
      </c>
      <c r="D5" t="s">
        <v>977</v>
      </c>
      <c r="E5" t="s">
        <v>1081</v>
      </c>
      <c r="F5" t="s">
        <v>656</v>
      </c>
      <c r="G5" t="s">
        <v>1039</v>
      </c>
    </row>
    <row r="6" spans="3:7" x14ac:dyDescent="0.25">
      <c r="C6">
        <v>2024</v>
      </c>
      <c r="D6" t="s">
        <v>987</v>
      </c>
      <c r="E6" t="s">
        <v>1082</v>
      </c>
    </row>
    <row r="7" spans="3:7" x14ac:dyDescent="0.25">
      <c r="C7">
        <v>2025</v>
      </c>
      <c r="D7" t="s">
        <v>1083</v>
      </c>
      <c r="E7" t="s">
        <v>1084</v>
      </c>
    </row>
    <row r="8" spans="3:7" x14ac:dyDescent="0.25">
      <c r="C8">
        <v>2026</v>
      </c>
      <c r="D8" t="s">
        <v>1085</v>
      </c>
      <c r="E8" t="s">
        <v>1086</v>
      </c>
    </row>
    <row r="9" spans="3:7" x14ac:dyDescent="0.25">
      <c r="C9">
        <v>2027</v>
      </c>
      <c r="D9" t="s">
        <v>1087</v>
      </c>
      <c r="E9" t="s">
        <v>1088</v>
      </c>
    </row>
    <row r="10" spans="3:7" x14ac:dyDescent="0.25">
      <c r="C10">
        <v>2028</v>
      </c>
      <c r="D10" t="s">
        <v>1089</v>
      </c>
      <c r="E10" t="s">
        <v>1090</v>
      </c>
    </row>
    <row r="11" spans="3:7" x14ac:dyDescent="0.25">
      <c r="C11">
        <v>2029</v>
      </c>
      <c r="D11" t="s">
        <v>1091</v>
      </c>
      <c r="E11" t="s">
        <v>1092</v>
      </c>
    </row>
    <row r="12" spans="3:7" x14ac:dyDescent="0.25">
      <c r="C12">
        <v>2030</v>
      </c>
      <c r="D12" t="s">
        <v>1093</v>
      </c>
      <c r="E12" t="s">
        <v>1094</v>
      </c>
    </row>
    <row r="13" spans="3:7" x14ac:dyDescent="0.25">
      <c r="C13">
        <v>2031</v>
      </c>
      <c r="D13" t="s">
        <v>1095</v>
      </c>
      <c r="E13" t="s">
        <v>1096</v>
      </c>
    </row>
    <row r="14" spans="3:7" x14ac:dyDescent="0.25">
      <c r="E14" t="s">
        <v>1097</v>
      </c>
    </row>
    <row r="15" spans="3:7" x14ac:dyDescent="0.25">
      <c r="E15" t="s">
        <v>1098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Instructions for Pre-Ballot</vt:lpstr>
      <vt:lpstr>LevyCalc</vt:lpstr>
      <vt:lpstr>LevyCalc no Stab</vt:lpstr>
      <vt:lpstr>Pre-Ballot Approval</vt:lpstr>
      <vt:lpstr>Data</vt:lpstr>
      <vt:lpstr>District AAFTE</vt:lpstr>
      <vt:lpstr>VAL</vt:lpstr>
      <vt:lpstr>Sheet1</vt:lpstr>
      <vt:lpstr>Data</vt:lpstr>
      <vt:lpstr>enrollment</vt:lpstr>
      <vt:lpstr>LevyCalc!Print_Area</vt:lpstr>
      <vt:lpstr>'LevyCalc no Stab'!Print_Area</vt:lpstr>
      <vt:lpstr>'Pre-Ballot Approval'!Print_Area</vt:lpstr>
      <vt:lpstr>LevyCalc!Print_Titles</vt:lpstr>
      <vt:lpstr>'LevyCalc no Stab'!Print_Titles</vt:lpstr>
      <vt:lpstr>SY202021Growth</vt:lpstr>
      <vt:lpstr>SY202122Growth</vt:lpstr>
      <vt:lpstr>SY202223growth</vt:lpstr>
      <vt:lpstr>SY202324growth</vt:lpstr>
      <vt:lpstr>SY202425Growth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Jarmon</dc:creator>
  <cp:lastModifiedBy>Melissa Jarmon</cp:lastModifiedBy>
  <cp:lastPrinted>2022-03-31T21:57:12Z</cp:lastPrinted>
  <dcterms:created xsi:type="dcterms:W3CDTF">2018-05-30T18:28:14Z</dcterms:created>
  <dcterms:modified xsi:type="dcterms:W3CDTF">2022-10-26T17:20:39Z</dcterms:modified>
</cp:coreProperties>
</file>