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12\shares\user data\coleen.putaansuu\My Documents\Title I Part A\Fiscal guidance docs\Fiscal Handbook\"/>
    </mc:Choice>
  </mc:AlternateContent>
  <xr:revisionPtr revIDLastSave="0" documentId="13_ncr:1_{646CBA3F-B1D6-4D54-BA2D-40974B90743E}" xr6:coauthVersionLast="44" xr6:coauthVersionMax="45" xr10:uidLastSave="{00000000-0000-0000-0000-000000000000}"/>
  <bookViews>
    <workbookView xWindow="-98" yWindow="-98" windowWidth="20715" windowHeight="13276" xr2:uid="{10DC1FC8-961C-4177-8359-CB1CB5FB55E8}"/>
  </bookViews>
  <sheets>
    <sheet name="Title I " sheetId="2" r:id="rId1"/>
    <sheet name="Base LAP" sheetId="4" r:id="rId2"/>
  </sheets>
  <definedNames>
    <definedName name="_xlnm.Print_Area" localSheetId="1">'Base LAP'!$A$1:$M$213</definedName>
    <definedName name="_xlnm.Print_Area" localSheetId="0">'Title I '!$A$1:$N$133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5" i="2" l="1"/>
  <c r="W16" i="2" s="1"/>
  <c r="K42" i="2"/>
  <c r="K58" i="2"/>
  <c r="L102" i="4" l="1"/>
  <c r="G106" i="4"/>
  <c r="L153" i="4"/>
  <c r="L127" i="4"/>
  <c r="F129" i="4"/>
  <c r="L129" i="4"/>
  <c r="K6" i="2"/>
  <c r="C134" i="2"/>
  <c r="D133" i="2"/>
  <c r="F46" i="2"/>
  <c r="E139" i="4"/>
  <c r="F139" i="4" s="1"/>
  <c r="M61" i="2" l="1"/>
  <c r="L61" i="2"/>
  <c r="F60" i="2"/>
  <c r="G57" i="2" s="1"/>
  <c r="E60" i="2"/>
  <c r="K57" i="2"/>
  <c r="K61" i="2" l="1"/>
  <c r="N61" i="2" s="1"/>
  <c r="L17" i="4"/>
  <c r="G20" i="4"/>
  <c r="L211" i="4" l="1"/>
  <c r="L12" i="4" l="1"/>
  <c r="C108" i="2"/>
  <c r="K36" i="2"/>
  <c r="E85" i="2" l="1"/>
  <c r="E53" i="2"/>
  <c r="E11" i="2"/>
  <c r="D123" i="4"/>
  <c r="D63" i="4"/>
  <c r="L138" i="4"/>
  <c r="G142" i="4"/>
  <c r="D142" i="4" l="1"/>
  <c r="L59" i="4" l="1"/>
  <c r="G63" i="4"/>
  <c r="G133" i="4"/>
  <c r="L194" i="4" l="1"/>
  <c r="A182" i="4"/>
  <c r="G181" i="4"/>
  <c r="M182" i="4" s="1"/>
  <c r="E181" i="4"/>
  <c r="A181" i="4"/>
  <c r="F180" i="4"/>
  <c r="L179" i="4"/>
  <c r="F179" i="4"/>
  <c r="L178" i="4"/>
  <c r="A175" i="4"/>
  <c r="G174" i="4"/>
  <c r="E174" i="4"/>
  <c r="D174" i="4"/>
  <c r="A174" i="4"/>
  <c r="F173" i="4"/>
  <c r="F172" i="4"/>
  <c r="A172" i="4"/>
  <c r="A173" i="4" s="1"/>
  <c r="L171" i="4"/>
  <c r="F171" i="4"/>
  <c r="L170" i="4"/>
  <c r="F170" i="4"/>
  <c r="A170" i="4"/>
  <c r="A167" i="4"/>
  <c r="G166" i="4"/>
  <c r="E166" i="4"/>
  <c r="A166" i="4"/>
  <c r="L162" i="4"/>
  <c r="L161" i="4"/>
  <c r="F161" i="4"/>
  <c r="F166" i="4" s="1"/>
  <c r="A161" i="4"/>
  <c r="A162" i="4" s="1"/>
  <c r="A163" i="4" s="1"/>
  <c r="A164" i="4" s="1"/>
  <c r="A165" i="4" s="1"/>
  <c r="A158" i="4"/>
  <c r="G157" i="4"/>
  <c r="A157" i="4"/>
  <c r="L155" i="4"/>
  <c r="E155" i="4"/>
  <c r="E157" i="4" s="1"/>
  <c r="A155" i="4"/>
  <c r="F153" i="4"/>
  <c r="A153" i="4"/>
  <c r="A150" i="4"/>
  <c r="G149" i="4"/>
  <c r="E149" i="4"/>
  <c r="D149" i="4"/>
  <c r="A149" i="4"/>
  <c r="F148" i="4"/>
  <c r="L147" i="4"/>
  <c r="L146" i="4"/>
  <c r="F146" i="4"/>
  <c r="A146" i="4"/>
  <c r="A148" i="4" s="1"/>
  <c r="A143" i="4"/>
  <c r="A142" i="4"/>
  <c r="F138" i="4"/>
  <c r="L137" i="4"/>
  <c r="F137" i="4"/>
  <c r="A137" i="4"/>
  <c r="A138" i="4" s="1"/>
  <c r="A139" i="4" s="1"/>
  <c r="A134" i="4"/>
  <c r="E133" i="4"/>
  <c r="D133" i="4"/>
  <c r="A133" i="4"/>
  <c r="F130" i="4"/>
  <c r="F127" i="4"/>
  <c r="A127" i="4"/>
  <c r="A124" i="4"/>
  <c r="G123" i="4"/>
  <c r="A123" i="4"/>
  <c r="E119" i="4"/>
  <c r="F119" i="4" s="1"/>
  <c r="L118" i="4"/>
  <c r="E118" i="4"/>
  <c r="F118" i="4" s="1"/>
  <c r="A118" i="4"/>
  <c r="L117" i="4"/>
  <c r="F117" i="4"/>
  <c r="A117" i="4"/>
  <c r="A119" i="4" s="1"/>
  <c r="A114" i="4"/>
  <c r="G113" i="4"/>
  <c r="E113" i="4"/>
  <c r="A113" i="4"/>
  <c r="L111" i="4"/>
  <c r="F111" i="4"/>
  <c r="L110" i="4"/>
  <c r="F110" i="4"/>
  <c r="A110" i="4"/>
  <c r="A111" i="4" s="1"/>
  <c r="A107" i="4"/>
  <c r="E106" i="4"/>
  <c r="A106" i="4"/>
  <c r="F103" i="4"/>
  <c r="F102" i="4"/>
  <c r="L101" i="4"/>
  <c r="F101" i="4"/>
  <c r="A101" i="4"/>
  <c r="A102" i="4" s="1"/>
  <c r="A103" i="4" s="1"/>
  <c r="A98" i="4"/>
  <c r="G97" i="4"/>
  <c r="E97" i="4"/>
  <c r="A97" i="4"/>
  <c r="L96" i="4"/>
  <c r="F96" i="4"/>
  <c r="A96" i="4"/>
  <c r="L95" i="4"/>
  <c r="F95" i="4"/>
  <c r="A95" i="4"/>
  <c r="A92" i="4"/>
  <c r="G91" i="4"/>
  <c r="E91" i="4"/>
  <c r="D91" i="4"/>
  <c r="A91" i="4"/>
  <c r="L90" i="4"/>
  <c r="F90" i="4"/>
  <c r="L89" i="4"/>
  <c r="F89" i="4"/>
  <c r="A89" i="4"/>
  <c r="A90" i="4" s="1"/>
  <c r="A86" i="4"/>
  <c r="G85" i="4"/>
  <c r="E85" i="4"/>
  <c r="A85" i="4"/>
  <c r="L83" i="4"/>
  <c r="F83" i="4"/>
  <c r="L82" i="4"/>
  <c r="F82" i="4"/>
  <c r="A82" i="4"/>
  <c r="A83" i="4" s="1"/>
  <c r="A84" i="4" s="1"/>
  <c r="G78" i="4"/>
  <c r="E78" i="4"/>
  <c r="L76" i="4"/>
  <c r="F76" i="4"/>
  <c r="L75" i="4"/>
  <c r="F75" i="4"/>
  <c r="A75" i="4"/>
  <c r="A76" i="4" s="1"/>
  <c r="A78" i="4" s="1"/>
  <c r="A72" i="4"/>
  <c r="G71" i="4"/>
  <c r="E71" i="4"/>
  <c r="A71" i="4"/>
  <c r="L69" i="4"/>
  <c r="F69" i="4"/>
  <c r="L68" i="4"/>
  <c r="F68" i="4"/>
  <c r="A68" i="4"/>
  <c r="A69" i="4" s="1"/>
  <c r="A70" i="4" s="1"/>
  <c r="A65" i="4"/>
  <c r="D64" i="4"/>
  <c r="A64" i="4"/>
  <c r="F61" i="4"/>
  <c r="E60" i="4"/>
  <c r="F60" i="4" s="1"/>
  <c r="A60" i="4"/>
  <c r="A63" i="4" s="1"/>
  <c r="E59" i="4"/>
  <c r="F59" i="4" s="1"/>
  <c r="L58" i="4"/>
  <c r="F58" i="4"/>
  <c r="A58" i="4"/>
  <c r="A55" i="4"/>
  <c r="G54" i="4"/>
  <c r="E54" i="4"/>
  <c r="A54" i="4"/>
  <c r="F50" i="4"/>
  <c r="L49" i="4"/>
  <c r="F49" i="4"/>
  <c r="L48" i="4"/>
  <c r="F48" i="4"/>
  <c r="A48" i="4"/>
  <c r="A49" i="4" s="1"/>
  <c r="A50" i="4" s="1"/>
  <c r="A52" i="4" s="1"/>
  <c r="A45" i="4"/>
  <c r="G44" i="4"/>
  <c r="E44" i="4"/>
  <c r="F44" i="4" s="1"/>
  <c r="A44" i="4"/>
  <c r="L43" i="4"/>
  <c r="L42" i="4"/>
  <c r="F42" i="4"/>
  <c r="A42" i="4"/>
  <c r="A39" i="4"/>
  <c r="G38" i="4"/>
  <c r="A38" i="4"/>
  <c r="L34" i="4"/>
  <c r="A36" i="4"/>
  <c r="A37" i="4" s="1"/>
  <c r="L33" i="4"/>
  <c r="F33" i="4"/>
  <c r="A33" i="4"/>
  <c r="A30" i="4"/>
  <c r="G29" i="4"/>
  <c r="E29" i="4"/>
  <c r="A29" i="4"/>
  <c r="L25" i="4"/>
  <c r="F25" i="4"/>
  <c r="L24" i="4"/>
  <c r="F24" i="4"/>
  <c r="A24" i="4"/>
  <c r="A25" i="4" s="1"/>
  <c r="A26" i="4" s="1"/>
  <c r="A27" i="4" s="1"/>
  <c r="A21" i="4"/>
  <c r="E20" i="4"/>
  <c r="D20" i="4"/>
  <c r="L18" i="4"/>
  <c r="F18" i="4"/>
  <c r="A18" i="4"/>
  <c r="F17" i="4"/>
  <c r="A17" i="4"/>
  <c r="A20" i="4" s="1"/>
  <c r="A14" i="4"/>
  <c r="G13" i="4"/>
  <c r="D13" i="4"/>
  <c r="E12" i="4"/>
  <c r="F12" i="4" s="1"/>
  <c r="A12" i="4"/>
  <c r="L11" i="4"/>
  <c r="F11" i="4"/>
  <c r="A11" i="4"/>
  <c r="A13" i="4" s="1"/>
  <c r="A8" i="4"/>
  <c r="G7" i="4"/>
  <c r="E7" i="4"/>
  <c r="A7" i="4"/>
  <c r="L6" i="4"/>
  <c r="L5" i="4"/>
  <c r="F5" i="4"/>
  <c r="F7" i="4" s="1"/>
  <c r="A5" i="4"/>
  <c r="A6" i="4" s="1"/>
  <c r="M8" i="4" l="1"/>
  <c r="F29" i="4"/>
  <c r="M45" i="4"/>
  <c r="M72" i="4"/>
  <c r="M98" i="4"/>
  <c r="M107" i="4"/>
  <c r="M114" i="4"/>
  <c r="F123" i="4"/>
  <c r="F91" i="4"/>
  <c r="F106" i="4"/>
  <c r="M150" i="4"/>
  <c r="F181" i="4"/>
  <c r="M175" i="4"/>
  <c r="M158" i="4"/>
  <c r="E13" i="4"/>
  <c r="F20" i="4"/>
  <c r="E38" i="4"/>
  <c r="M55" i="4"/>
  <c r="M65" i="4"/>
  <c r="F97" i="4"/>
  <c r="F113" i="4"/>
  <c r="M143" i="4"/>
  <c r="F54" i="4"/>
  <c r="M21" i="4"/>
  <c r="M92" i="4"/>
  <c r="F155" i="4"/>
  <c r="F157" i="4" s="1"/>
  <c r="M39" i="4"/>
  <c r="F71" i="4"/>
  <c r="M79" i="4"/>
  <c r="M86" i="4"/>
  <c r="M124" i="4"/>
  <c r="M134" i="4"/>
  <c r="M14" i="4"/>
  <c r="F78" i="4"/>
  <c r="F85" i="4"/>
  <c r="E123" i="4"/>
  <c r="M167" i="4"/>
  <c r="M30" i="4"/>
  <c r="F142" i="4"/>
  <c r="E142" i="4"/>
  <c r="F149" i="4"/>
  <c r="F174" i="4"/>
  <c r="F133" i="4"/>
  <c r="F13" i="4"/>
  <c r="A77" i="4"/>
  <c r="F63" i="4"/>
  <c r="A51" i="4"/>
  <c r="E63" i="4"/>
  <c r="E64" i="4" s="1"/>
  <c r="F64" i="4" s="1"/>
  <c r="F38" i="4"/>
  <c r="L184" i="4" l="1"/>
  <c r="L213" i="4" s="1"/>
  <c r="B188" i="4" s="1"/>
  <c r="K82" i="2" l="1"/>
  <c r="F85" i="2"/>
  <c r="G81" i="2" s="1"/>
  <c r="D132" i="2" l="1"/>
  <c r="D131" i="2"/>
  <c r="D130" i="2"/>
  <c r="D129" i="2"/>
  <c r="D128" i="2"/>
  <c r="D127" i="2"/>
  <c r="D126" i="2"/>
  <c r="D125" i="2"/>
  <c r="D124" i="2"/>
  <c r="D123" i="2"/>
  <c r="C113" i="2"/>
  <c r="F94" i="2"/>
  <c r="N95" i="2" s="1"/>
  <c r="E94" i="2"/>
  <c r="B94" i="2"/>
  <c r="B91" i="2"/>
  <c r="B92" i="2" s="1"/>
  <c r="K90" i="2"/>
  <c r="K89" i="2"/>
  <c r="B78" i="2"/>
  <c r="F77" i="2"/>
  <c r="G72" i="2" s="1"/>
  <c r="E77" i="2"/>
  <c r="K73" i="2"/>
  <c r="K72" i="2"/>
  <c r="L69" i="2"/>
  <c r="B69" i="2"/>
  <c r="F68" i="2"/>
  <c r="G64" i="2" s="1"/>
  <c r="K65" i="2"/>
  <c r="K64" i="2"/>
  <c r="M86" i="2"/>
  <c r="L86" i="2"/>
  <c r="K81" i="2"/>
  <c r="K86" i="2" s="1"/>
  <c r="L47" i="2"/>
  <c r="B47" i="2"/>
  <c r="G42" i="2"/>
  <c r="K43" i="2"/>
  <c r="L54" i="2"/>
  <c r="B54" i="2"/>
  <c r="F53" i="2"/>
  <c r="G50" i="2" s="1"/>
  <c r="K51" i="2"/>
  <c r="K50" i="2"/>
  <c r="L26" i="2"/>
  <c r="B26" i="2"/>
  <c r="F25" i="2"/>
  <c r="G22" i="2" s="1"/>
  <c r="E25" i="2"/>
  <c r="K23" i="2"/>
  <c r="K22" i="2"/>
  <c r="L32" i="2"/>
  <c r="B32" i="2"/>
  <c r="F31" i="2"/>
  <c r="G29" i="2" s="1"/>
  <c r="K29" i="2"/>
  <c r="K32" i="2" s="1"/>
  <c r="N32" i="2" s="1"/>
  <c r="L12" i="2"/>
  <c r="B12" i="2"/>
  <c r="F11" i="2"/>
  <c r="G6" i="2" s="1"/>
  <c r="K7" i="2"/>
  <c r="L39" i="2"/>
  <c r="B39" i="2"/>
  <c r="F38" i="2"/>
  <c r="G35" i="2" s="1"/>
  <c r="K35" i="2"/>
  <c r="M19" i="2"/>
  <c r="L19" i="2"/>
  <c r="B19" i="2"/>
  <c r="F18" i="2"/>
  <c r="G15" i="2" s="1"/>
  <c r="K16" i="2"/>
  <c r="K15" i="2"/>
  <c r="K78" i="2" l="1"/>
  <c r="N78" i="2" s="1"/>
  <c r="P10" i="2"/>
  <c r="K69" i="2"/>
  <c r="N69" i="2" s="1"/>
  <c r="K19" i="2"/>
  <c r="N19" i="2" s="1"/>
  <c r="K12" i="2"/>
  <c r="N12" i="2" s="1"/>
  <c r="J26" i="2"/>
  <c r="N26" i="2" s="1"/>
  <c r="K47" i="2"/>
  <c r="N47" i="2" s="1"/>
  <c r="N86" i="2"/>
  <c r="K54" i="2"/>
  <c r="N54" i="2" s="1"/>
  <c r="K39" i="2"/>
  <c r="N39" i="2" s="1"/>
  <c r="P14" i="2" l="1"/>
  <c r="P18" i="2" s="1"/>
  <c r="N97" i="2"/>
  <c r="K115" i="2" s="1"/>
  <c r="N118" i="2" s="1"/>
  <c r="P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Frank, Traci M.</author>
  </authors>
  <commentList>
    <comment ref="G15" authorId="0" shapeId="0" xr:uid="{0397DAEC-DE14-47B7-A400-7FEB01F2CB45}">
      <text>
        <r>
          <rPr>
            <b/>
            <sz val="9"/>
            <color indexed="81"/>
            <rFont val="Tahoma"/>
            <family val="2"/>
          </rPr>
          <t>Frank, Traci M.:</t>
        </r>
      </text>
    </comment>
  </commentList>
</comments>
</file>

<file path=xl/sharedStrings.xml><?xml version="1.0" encoding="utf-8"?>
<sst xmlns="http://schemas.openxmlformats.org/spreadsheetml/2006/main" count="444" uniqueCount="147">
  <si>
    <t>FREE / REDUCED %</t>
  </si>
  <si>
    <t>BUILDING</t>
  </si>
  <si>
    <t>NAME</t>
  </si>
  <si>
    <t>POSITION</t>
  </si>
  <si>
    <t>SCHOOL POSITION TOTAL</t>
  </si>
  <si>
    <t>STAFF</t>
  </si>
  <si>
    <t>1% Parent Involvement</t>
  </si>
  <si>
    <t xml:space="preserve">Additional </t>
  </si>
  <si>
    <t>TOTAL BLDG</t>
  </si>
  <si>
    <t>CERT</t>
  </si>
  <si>
    <t>PARA</t>
  </si>
  <si>
    <t>TOTAL</t>
  </si>
  <si>
    <t>ADMIN | 76</t>
  </si>
  <si>
    <t>ADMIN</t>
  </si>
  <si>
    <t>CLASF</t>
  </si>
  <si>
    <t>TOTAL ADMIN ANTICIPATED</t>
  </si>
  <si>
    <t>ANTICIPATED ALL TITLE SCHOOLS SALARIES &amp; ADMIN</t>
  </si>
  <si>
    <t>ANTICIPATED DISTRICT SET ASIDES</t>
  </si>
  <si>
    <t>District Set Asides:</t>
  </si>
  <si>
    <t>Buy Back</t>
  </si>
  <si>
    <t>Summer School</t>
  </si>
  <si>
    <t>MV &amp; Foster</t>
  </si>
  <si>
    <t>Vacation</t>
  </si>
  <si>
    <t>PRIVATE</t>
  </si>
  <si>
    <t>Parent Inv</t>
  </si>
  <si>
    <t xml:space="preserve">Sub Certs </t>
  </si>
  <si>
    <t>Indirects</t>
  </si>
  <si>
    <t>Sub Classified</t>
  </si>
  <si>
    <t xml:space="preserve">SUB </t>
  </si>
  <si>
    <t>Materials/Mileage/Travel</t>
  </si>
  <si>
    <t xml:space="preserve">TOTAL </t>
  </si>
  <si>
    <t>School in Rank</t>
  </si>
  <si>
    <t>Povety Students</t>
  </si>
  <si>
    <t>Allocation</t>
  </si>
  <si>
    <t>Per Pupil</t>
  </si>
  <si>
    <t>PER PUPIL EXPENDITURE</t>
  </si>
  <si>
    <t>SY 15 COST w/BENEFITS</t>
  </si>
  <si>
    <t>3.5% Para &amp; 4.5% Cert</t>
  </si>
  <si>
    <t>STAFF with increases</t>
  </si>
  <si>
    <t>TOTAL BLDG ANTICIPATED</t>
  </si>
  <si>
    <t xml:space="preserve">TOTAL BLDG PROJECTED </t>
  </si>
  <si>
    <t>TOTAL ANTICIPATED SALARY AND BENEFITS</t>
  </si>
  <si>
    <t>SUB</t>
  </si>
  <si>
    <t>TOTAL VACATION/BUY BACK/SUBS</t>
  </si>
  <si>
    <t>District Indirect</t>
  </si>
  <si>
    <t>Kindergarten Jump Start</t>
  </si>
  <si>
    <t>READY For Kindergarten</t>
  </si>
  <si>
    <t>PLCS</t>
  </si>
  <si>
    <t>Parent Engagement</t>
  </si>
  <si>
    <t>TOTAL MSOC</t>
  </si>
  <si>
    <t>Good Sam &amp; Linkages</t>
  </si>
  <si>
    <t>Balance:</t>
  </si>
  <si>
    <t xml:space="preserve">Initial Funding: </t>
  </si>
  <si>
    <t>SY 20 Hours</t>
  </si>
  <si>
    <t>SY 20 HOURS</t>
  </si>
  <si>
    <t>PRO DEV</t>
  </si>
  <si>
    <t>Base Grant</t>
  </si>
  <si>
    <t>CIS Site Coordinator</t>
  </si>
  <si>
    <t>Allowable Carryover</t>
  </si>
  <si>
    <t>Carryover Goal:  $291,144-$436,716</t>
  </si>
  <si>
    <t>Student Count: 699</t>
  </si>
  <si>
    <t>Student Count: 761</t>
  </si>
  <si>
    <t>Student Count: 967</t>
  </si>
  <si>
    <t>Student Count: 736</t>
  </si>
  <si>
    <t>Student Count: 557</t>
  </si>
  <si>
    <t>Student Count: 653</t>
  </si>
  <si>
    <t>Student Count: 766</t>
  </si>
  <si>
    <t>Student Count: 372</t>
  </si>
  <si>
    <t>Student Count: 388</t>
  </si>
  <si>
    <t>Student Count: 338</t>
  </si>
  <si>
    <t>Student Count: 508</t>
  </si>
  <si>
    <t>Student Count: 487</t>
  </si>
  <si>
    <t>Student Count: 486</t>
  </si>
  <si>
    <t>Student Count: 734</t>
  </si>
  <si>
    <t>Student Count: 328</t>
  </si>
  <si>
    <t>Student Count: 744</t>
  </si>
  <si>
    <t>Student Count: 413</t>
  </si>
  <si>
    <t>No increases in pay calculated yet</t>
  </si>
  <si>
    <t>Student Count: 366</t>
  </si>
  <si>
    <t xml:space="preserve">
Student Count: 344</t>
  </si>
  <si>
    <t xml:space="preserve">
Student Count: 601</t>
  </si>
  <si>
    <t>Student Count: 401</t>
  </si>
  <si>
    <t xml:space="preserve">
Student Count: 541</t>
  </si>
  <si>
    <t>**A 15% cert increase would cost $247,588</t>
  </si>
  <si>
    <t xml:space="preserve">VACATION </t>
  </si>
  <si>
    <t xml:space="preserve">BUY BACK </t>
  </si>
  <si>
    <t>SUB (CERT)</t>
  </si>
  <si>
    <t>SUB (CLASS)</t>
  </si>
  <si>
    <t>2020-21 ANTICIPATED LAP EXPENDITURES</t>
  </si>
  <si>
    <t>Current Salaries = No step increases</t>
  </si>
  <si>
    <t>15% Cert increase would add an additional $425,127 in cert salary and benefits</t>
  </si>
  <si>
    <t>CERT (0.4)</t>
  </si>
  <si>
    <t>CERT (0.25)</t>
  </si>
  <si>
    <t>CERT (.6)</t>
  </si>
  <si>
    <t>CERT (.75)</t>
  </si>
  <si>
    <t>CERT (0.6)</t>
  </si>
  <si>
    <t>School A</t>
  </si>
  <si>
    <t>SCHOOL A</t>
  </si>
  <si>
    <t>SCHOOL B</t>
  </si>
  <si>
    <t>SCHOOL C</t>
  </si>
  <si>
    <t>Staff Name</t>
  </si>
  <si>
    <t>School B</t>
  </si>
  <si>
    <t>School C</t>
  </si>
  <si>
    <t>School D</t>
  </si>
  <si>
    <t>School E</t>
  </si>
  <si>
    <t>School F</t>
  </si>
  <si>
    <t>School G</t>
  </si>
  <si>
    <t>School H</t>
  </si>
  <si>
    <t>School I</t>
  </si>
  <si>
    <t>School J</t>
  </si>
  <si>
    <t>School K</t>
  </si>
  <si>
    <t xml:space="preserve">Historically over 40% so keeping Schoolwide Title. </t>
  </si>
  <si>
    <t>Rounds up to 40%</t>
  </si>
  <si>
    <t>New Title School due to boundary changes</t>
  </si>
  <si>
    <t>SCHOOL D</t>
  </si>
  <si>
    <t>SCHOOL E</t>
  </si>
  <si>
    <t>SCHOOL F</t>
  </si>
  <si>
    <t>SCHOOL G</t>
  </si>
  <si>
    <t>SCHOOL H</t>
  </si>
  <si>
    <t>SCHOOL I</t>
  </si>
  <si>
    <t>SCHOOL J</t>
  </si>
  <si>
    <t>SCHOOL K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</si>
  <si>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</si>
  <si>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</si>
  <si>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</si>
  <si>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</si>
  <si>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</si>
  <si>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</si>
  <si>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</si>
  <si>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</si>
  <si>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SCHOOL 9</t>
  </si>
  <si>
    <t>SCHOOL 10</t>
  </si>
  <si>
    <t>SCHOOL 11</t>
  </si>
  <si>
    <t>SCHOOL 12</t>
  </si>
  <si>
    <t>SCHOOL 13</t>
  </si>
  <si>
    <t>SCHOOL 14</t>
  </si>
  <si>
    <t>SCHOOL 15</t>
  </si>
  <si>
    <t>SCHOOL 16</t>
  </si>
  <si>
    <t>SCHOOL 17</t>
  </si>
  <si>
    <t>SCHOOL 18</t>
  </si>
  <si>
    <t>SCHOOL 19</t>
  </si>
  <si>
    <t>SCHOOL 20</t>
  </si>
  <si>
    <t>SCHOOL 21</t>
  </si>
  <si>
    <t>SCHOOL 22</t>
  </si>
  <si>
    <t>NOTES: STUDENT COUNT IS 10 DAY COUNT</t>
  </si>
  <si>
    <t>2020-2021 INITIAL BUDGET. DOES NOT TAKE INTO ACCOUNT ANY CARRYOVER FROM THE PREVIOUS YEAR</t>
  </si>
  <si>
    <t>2020-2021 INITIAL TITLE I STAFFING BUDGET - DOES NOT TAKE INTO ACCOUNT ANY ANTICIAPTED CARRYOVER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</si>
</sst>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0.0"/>
    <numFmt numFmtId="168" formatCode="&quot;$&quot;#,##0"/>
    <numFmt numFmtId="169" formatCode="_(&quot;$&quot;* #,##0.000_);_(&quot;$&quot;* \(#,##0.000\);_(&quot;$&quot;* &quot;-&quot;?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trike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9900CC"/>
      <name val="Calibri"/>
      <family val="2"/>
      <scheme val="minor"/>
    </font>
    <font>
      <sz val="10"/>
      <color rgb="FF9900CC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63377788628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5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0" fontId="3" fillId="0" borderId="0" xfId="2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44" fontId="7" fillId="3" borderId="7" xfId="1" applyFont="1" applyFill="1" applyBorder="1" applyAlignment="1">
      <alignment vertical="center"/>
    </xf>
    <xf numFmtId="44" fontId="7" fillId="3" borderId="7" xfId="1" applyFont="1" applyFill="1" applyBorder="1" applyAlignment="1">
      <alignment horizontal="center" vertical="center"/>
    </xf>
    <xf numFmtId="44" fontId="8" fillId="3" borderId="7" xfId="1" applyFont="1" applyFill="1" applyBorder="1" applyAlignment="1">
      <alignment horizontal="center" vertical="center"/>
    </xf>
    <xf numFmtId="44" fontId="8" fillId="3" borderId="9" xfId="1" applyFont="1" applyFill="1" applyBorder="1" applyAlignment="1">
      <alignment vertical="center"/>
    </xf>
    <xf numFmtId="0" fontId="6" fillId="0" borderId="0" xfId="0" applyFont="1"/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44" fontId="1" fillId="4" borderId="7" xfId="1" applyFont="1" applyFill="1" applyBorder="1" applyAlignment="1">
      <alignment horizontal="center" vertical="center"/>
    </xf>
    <xf numFmtId="44" fontId="1" fillId="4" borderId="9" xfId="1" applyFont="1" applyFill="1" applyBorder="1" applyAlignment="1">
      <alignment vertical="center"/>
    </xf>
    <xf numFmtId="0" fontId="1" fillId="0" borderId="0" xfId="0" applyFont="1"/>
    <xf numFmtId="164" fontId="9" fillId="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66" fontId="9" fillId="0" borderId="11" xfId="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5" borderId="14" xfId="0" applyFont="1" applyFill="1" applyBorder="1" applyAlignment="1">
      <alignment horizontal="center" vertical="center"/>
    </xf>
    <xf numFmtId="44" fontId="8" fillId="0" borderId="14" xfId="1" applyFont="1" applyFill="1" applyBorder="1" applyAlignment="1">
      <alignment horizontal="center" vertical="center"/>
    </xf>
    <xf numFmtId="44" fontId="8" fillId="0" borderId="14" xfId="1" applyFont="1" applyFill="1" applyBorder="1" applyAlignment="1">
      <alignment vertical="center"/>
    </xf>
    <xf numFmtId="0" fontId="8" fillId="0" borderId="0" xfId="0" applyFont="1"/>
    <xf numFmtId="164" fontId="9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44" fontId="8" fillId="0" borderId="0" xfId="1" applyFont="1" applyFill="1" applyBorder="1" applyAlignment="1">
      <alignment horizontal="center" vertical="center"/>
    </xf>
    <xf numFmtId="165" fontId="8" fillId="0" borderId="15" xfId="1" applyNumberFormat="1" applyFont="1" applyFill="1" applyBorder="1" applyAlignment="1">
      <alignment vertical="center"/>
    </xf>
    <xf numFmtId="44" fontId="8" fillId="0" borderId="15" xfId="1" applyFont="1" applyFill="1" applyBorder="1" applyAlignment="1">
      <alignment vertical="center"/>
    </xf>
    <xf numFmtId="0" fontId="8" fillId="3" borderId="0" xfId="0" applyFont="1" applyFill="1"/>
    <xf numFmtId="165" fontId="0" fillId="0" borderId="0" xfId="0" applyNumberFormat="1"/>
    <xf numFmtId="0" fontId="9" fillId="0" borderId="16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166" fontId="9" fillId="0" borderId="5" xfId="1" applyNumberFormat="1" applyFont="1" applyFill="1" applyBorder="1" applyAlignment="1">
      <alignment vertical="center"/>
    </xf>
    <xf numFmtId="164" fontId="4" fillId="7" borderId="14" xfId="0" applyNumberFormat="1" applyFont="1" applyFill="1" applyBorder="1" applyAlignment="1">
      <alignment horizontal="center" vertical="center"/>
    </xf>
    <xf numFmtId="164" fontId="4" fillId="7" borderId="14" xfId="0" applyNumberFormat="1" applyFont="1" applyFill="1" applyBorder="1" applyAlignment="1">
      <alignment horizontal="right" vertical="center"/>
    </xf>
    <xf numFmtId="0" fontId="4" fillId="7" borderId="16" xfId="0" applyFont="1" applyFill="1" applyBorder="1" applyAlignment="1">
      <alignment horizontal="center" vertical="center"/>
    </xf>
    <xf numFmtId="2" fontId="4" fillId="7" borderId="16" xfId="0" applyNumberFormat="1" applyFont="1" applyFill="1" applyBorder="1" applyAlignment="1">
      <alignment horizontal="center" vertical="center"/>
    </xf>
    <xf numFmtId="166" fontId="4" fillId="7" borderId="12" xfId="1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4" fontId="6" fillId="0" borderId="0" xfId="1" applyFont="1" applyFill="1" applyBorder="1" applyAlignment="1">
      <alignment vertical="center"/>
    </xf>
    <xf numFmtId="44" fontId="6" fillId="0" borderId="15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44" fontId="7" fillId="4" borderId="9" xfId="1" applyFont="1" applyFill="1" applyBorder="1" applyAlignment="1">
      <alignment vertical="center"/>
    </xf>
    <xf numFmtId="44" fontId="7" fillId="0" borderId="9" xfId="1" applyFont="1" applyFill="1" applyBorder="1" applyAlignment="1">
      <alignment horizontal="center" vertical="center"/>
    </xf>
    <xf numFmtId="44" fontId="8" fillId="4" borderId="14" xfId="1" applyFont="1" applyFill="1" applyBorder="1" applyAlignment="1">
      <alignment vertical="center"/>
    </xf>
    <xf numFmtId="0" fontId="2" fillId="0" borderId="0" xfId="0" applyFont="1"/>
    <xf numFmtId="10" fontId="2" fillId="0" borderId="8" xfId="2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166" fontId="8" fillId="0" borderId="0" xfId="1" applyNumberFormat="1" applyFont="1" applyAlignment="1">
      <alignment vertical="center"/>
    </xf>
    <xf numFmtId="166" fontId="8" fillId="0" borderId="0" xfId="1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4" fontId="8" fillId="0" borderId="0" xfId="1" applyFont="1" applyBorder="1" applyAlignment="1">
      <alignment horizontal="center" vertical="center"/>
    </xf>
    <xf numFmtId="44" fontId="8" fillId="0" borderId="0" xfId="1" applyFont="1" applyBorder="1" applyAlignment="1">
      <alignment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166" fontId="9" fillId="0" borderId="14" xfId="1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44" fontId="0" fillId="0" borderId="0" xfId="0" applyNumberFormat="1"/>
    <xf numFmtId="0" fontId="4" fillId="7" borderId="14" xfId="0" applyFont="1" applyFill="1" applyBorder="1" applyAlignment="1">
      <alignment horizontal="center" vertical="center"/>
    </xf>
    <xf numFmtId="2" fontId="4" fillId="7" borderId="14" xfId="0" applyNumberFormat="1" applyFont="1" applyFill="1" applyBorder="1" applyAlignment="1">
      <alignment horizontal="center" vertical="center"/>
    </xf>
    <xf numFmtId="166" fontId="4" fillId="7" borderId="14" xfId="1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2" fontId="9" fillId="3" borderId="14" xfId="0" applyNumberFormat="1" applyFont="1" applyFill="1" applyBorder="1" applyAlignment="1">
      <alignment horizontal="center" vertical="center"/>
    </xf>
    <xf numFmtId="164" fontId="4" fillId="7" borderId="6" xfId="0" applyNumberFormat="1" applyFont="1" applyFill="1" applyBorder="1" applyAlignment="1">
      <alignment horizontal="center" vertical="center"/>
    </xf>
    <xf numFmtId="164" fontId="4" fillId="7" borderId="9" xfId="0" applyNumberFormat="1" applyFont="1" applyFill="1" applyBorder="1" applyAlignment="1">
      <alignment horizontal="right" vertical="center"/>
    </xf>
    <xf numFmtId="166" fontId="4" fillId="7" borderId="12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4" fontId="8" fillId="4" borderId="14" xfId="1" applyFont="1" applyFill="1" applyBorder="1" applyAlignment="1">
      <alignment horizontal="center" vertical="center"/>
    </xf>
    <xf numFmtId="44" fontId="8" fillId="0" borderId="14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8" fillId="0" borderId="0" xfId="0" applyFont="1" applyFill="1" applyBorder="1"/>
    <xf numFmtId="0" fontId="6" fillId="3" borderId="5" xfId="0" applyFont="1" applyFill="1" applyBorder="1" applyAlignment="1">
      <alignment vertical="center"/>
    </xf>
    <xf numFmtId="44" fontId="6" fillId="3" borderId="0" xfId="1" applyFont="1" applyFill="1" applyBorder="1" applyAlignment="1">
      <alignment vertical="center"/>
    </xf>
    <xf numFmtId="44" fontId="6" fillId="3" borderId="15" xfId="1" applyFont="1" applyFill="1" applyBorder="1" applyAlignment="1">
      <alignment vertical="center"/>
    </xf>
    <xf numFmtId="164" fontId="4" fillId="7" borderId="12" xfId="0" applyNumberFormat="1" applyFont="1" applyFill="1" applyBorder="1" applyAlignment="1">
      <alignment horizontal="center" vertical="center"/>
    </xf>
    <xf numFmtId="164" fontId="4" fillId="7" borderId="13" xfId="0" applyNumberFormat="1" applyFont="1" applyFill="1" applyBorder="1" applyAlignment="1">
      <alignment horizontal="right" vertical="center"/>
    </xf>
    <xf numFmtId="44" fontId="4" fillId="7" borderId="12" xfId="1" applyFont="1" applyFill="1" applyBorder="1" applyAlignment="1">
      <alignment vertical="center"/>
    </xf>
    <xf numFmtId="0" fontId="6" fillId="0" borderId="0" xfId="0" applyFont="1" applyFill="1"/>
    <xf numFmtId="165" fontId="0" fillId="0" borderId="0" xfId="0" applyNumberFormat="1" applyFill="1"/>
    <xf numFmtId="0" fontId="0" fillId="0" borderId="0" xfId="0" applyFill="1"/>
    <xf numFmtId="166" fontId="1" fillId="4" borderId="8" xfId="1" applyNumberFormat="1" applyFont="1" applyFill="1" applyBorder="1" applyAlignment="1">
      <alignment vertical="center"/>
    </xf>
    <xf numFmtId="166" fontId="1" fillId="4" borderId="13" xfId="1" applyNumberFormat="1" applyFont="1" applyFill="1" applyBorder="1" applyAlignment="1">
      <alignment vertical="center"/>
    </xf>
    <xf numFmtId="165" fontId="4" fillId="7" borderId="12" xfId="1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8" fillId="9" borderId="0" xfId="0" applyFont="1" applyFill="1" applyBorder="1" applyAlignment="1">
      <alignment vertical="center"/>
    </xf>
    <xf numFmtId="165" fontId="8" fillId="2" borderId="0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44" fontId="8" fillId="3" borderId="0" xfId="1" applyFont="1" applyFill="1" applyBorder="1" applyAlignment="1">
      <alignment vertical="center"/>
    </xf>
    <xf numFmtId="44" fontId="8" fillId="3" borderId="15" xfId="1" applyFont="1" applyFill="1" applyBorder="1" applyAlignment="1">
      <alignment vertical="center"/>
    </xf>
    <xf numFmtId="0" fontId="1" fillId="10" borderId="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65" fontId="4" fillId="7" borderId="12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44" fontId="7" fillId="0" borderId="7" xfId="1" applyFont="1" applyFill="1" applyBorder="1" applyAlignment="1">
      <alignment vertical="center"/>
    </xf>
    <xf numFmtId="44" fontId="7" fillId="0" borderId="7" xfId="1" applyFont="1" applyFill="1" applyBorder="1" applyAlignment="1">
      <alignment horizontal="center" vertical="center"/>
    </xf>
    <xf numFmtId="44" fontId="8" fillId="0" borderId="9" xfId="1" applyFont="1" applyFill="1" applyBorder="1" applyAlignment="1">
      <alignment vertical="center"/>
    </xf>
    <xf numFmtId="44" fontId="0" fillId="0" borderId="0" xfId="1" applyFont="1"/>
    <xf numFmtId="167" fontId="4" fillId="7" borderId="16" xfId="0" applyNumberFormat="1" applyFont="1" applyFill="1" applyBorder="1" applyAlignment="1">
      <alignment horizontal="center" vertical="center"/>
    </xf>
    <xf numFmtId="44" fontId="8" fillId="10" borderId="14" xfId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166" fontId="4" fillId="3" borderId="0" xfId="1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0" borderId="14" xfId="0" applyFont="1" applyBorder="1" applyAlignment="1">
      <alignment horizontal="center"/>
    </xf>
    <xf numFmtId="44" fontId="8" fillId="0" borderId="0" xfId="1" applyFont="1" applyFill="1" applyBorder="1" applyAlignment="1">
      <alignment vertical="center"/>
    </xf>
    <xf numFmtId="10" fontId="2" fillId="0" borderId="0" xfId="2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44" fontId="8" fillId="0" borderId="10" xfId="1" applyFont="1" applyFill="1" applyBorder="1" applyAlignment="1">
      <alignment horizontal="center" vertical="center"/>
    </xf>
    <xf numFmtId="44" fontId="8" fillId="0" borderId="10" xfId="1" applyFont="1" applyFill="1" applyBorder="1" applyAlignment="1">
      <alignment vertical="center"/>
    </xf>
    <xf numFmtId="44" fontId="8" fillId="0" borderId="15" xfId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6" fontId="9" fillId="7" borderId="12" xfId="0" applyNumberFormat="1" applyFont="1" applyFill="1" applyBorder="1" applyAlignment="1">
      <alignment vertical="center"/>
    </xf>
    <xf numFmtId="10" fontId="2" fillId="3" borderId="0" xfId="2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4" fontId="7" fillId="3" borderId="0" xfId="1" applyFont="1" applyFill="1" applyBorder="1" applyAlignment="1">
      <alignment horizontal="center" vertical="center"/>
    </xf>
    <xf numFmtId="44" fontId="8" fillId="11" borderId="23" xfId="1" applyFont="1" applyFill="1" applyBorder="1" applyAlignment="1">
      <alignment horizontal="center" vertical="center"/>
    </xf>
    <xf numFmtId="44" fontId="13" fillId="11" borderId="23" xfId="1" applyNumberFormat="1" applyFont="1" applyFill="1" applyBorder="1" applyAlignment="1">
      <alignment vertical="center"/>
    </xf>
    <xf numFmtId="44" fontId="13" fillId="11" borderId="21" xfId="1" applyFont="1" applyFill="1" applyBorder="1" applyAlignment="1">
      <alignment vertical="center"/>
    </xf>
    <xf numFmtId="44" fontId="13" fillId="11" borderId="22" xfId="1" applyFont="1" applyFill="1" applyBorder="1" applyAlignment="1">
      <alignment vertical="center"/>
    </xf>
    <xf numFmtId="44" fontId="13" fillId="11" borderId="23" xfId="1" applyFont="1" applyFill="1" applyBorder="1" applyAlignment="1">
      <alignment vertical="center"/>
    </xf>
    <xf numFmtId="164" fontId="8" fillId="0" borderId="24" xfId="0" applyNumberFormat="1" applyFont="1" applyBorder="1" applyAlignment="1">
      <alignment vertical="center"/>
    </xf>
    <xf numFmtId="44" fontId="8" fillId="0" borderId="4" xfId="1" applyFont="1" applyBorder="1" applyAlignment="1">
      <alignment vertical="center"/>
    </xf>
    <xf numFmtId="2" fontId="14" fillId="0" borderId="0" xfId="0" applyNumberFormat="1" applyFont="1" applyFill="1" applyBorder="1" applyAlignment="1">
      <alignment horizontal="right" vertical="center"/>
    </xf>
    <xf numFmtId="44" fontId="13" fillId="10" borderId="14" xfId="1" applyFont="1" applyFill="1" applyBorder="1" applyAlignment="1">
      <alignment vertical="center"/>
    </xf>
    <xf numFmtId="164" fontId="8" fillId="13" borderId="25" xfId="0" applyNumberFormat="1" applyFont="1" applyFill="1" applyBorder="1" applyAlignment="1">
      <alignment vertical="center"/>
    </xf>
    <xf numFmtId="44" fontId="8" fillId="13" borderId="26" xfId="1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166" fontId="8" fillId="0" borderId="21" xfId="1" applyNumberFormat="1" applyFont="1" applyBorder="1" applyAlignment="1">
      <alignment vertical="center"/>
    </xf>
    <xf numFmtId="166" fontId="8" fillId="0" borderId="22" xfId="1" applyNumberFormat="1" applyFont="1" applyBorder="1" applyAlignment="1">
      <alignment vertical="center"/>
    </xf>
    <xf numFmtId="44" fontId="15" fillId="0" borderId="0" xfId="1" applyFont="1" applyBorder="1" applyAlignment="1">
      <alignment vertical="center"/>
    </xf>
    <xf numFmtId="164" fontId="8" fillId="14" borderId="25" xfId="0" applyNumberFormat="1" applyFont="1" applyFill="1" applyBorder="1" applyAlignment="1">
      <alignment vertical="center"/>
    </xf>
    <xf numFmtId="44" fontId="8" fillId="14" borderId="26" xfId="1" applyFont="1" applyFill="1" applyBorder="1" applyAlignment="1">
      <alignment vertical="center"/>
    </xf>
    <xf numFmtId="10" fontId="2" fillId="0" borderId="0" xfId="2" applyNumberFormat="1" applyFont="1" applyFill="1" applyAlignment="1">
      <alignment horizontal="center" vertical="center"/>
    </xf>
    <xf numFmtId="0" fontId="8" fillId="14" borderId="25" xfId="0" applyFont="1" applyFill="1" applyBorder="1" applyAlignment="1">
      <alignment vertical="center"/>
    </xf>
    <xf numFmtId="44" fontId="8" fillId="14" borderId="26" xfId="1" applyFont="1" applyFill="1" applyBorder="1" applyAlignment="1">
      <alignment horizontal="right"/>
    </xf>
    <xf numFmtId="44" fontId="6" fillId="13" borderId="26" xfId="1" applyFont="1" applyFill="1" applyBorder="1" applyAlignment="1">
      <alignment vertical="center"/>
    </xf>
    <xf numFmtId="166" fontId="8" fillId="3" borderId="0" xfId="1" applyNumberFormat="1" applyFont="1" applyFill="1" applyAlignment="1">
      <alignment vertical="center"/>
    </xf>
    <xf numFmtId="166" fontId="2" fillId="9" borderId="21" xfId="1" applyNumberFormat="1" applyFont="1" applyFill="1" applyBorder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25" xfId="0" applyFont="1" applyFill="1" applyBorder="1" applyAlignment="1">
      <alignment vertical="center"/>
    </xf>
    <xf numFmtId="44" fontId="8" fillId="0" borderId="26" xfId="1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44" fontId="8" fillId="0" borderId="28" xfId="1" applyFont="1" applyFill="1" applyBorder="1" applyAlignment="1">
      <alignment vertical="center"/>
    </xf>
    <xf numFmtId="166" fontId="2" fillId="9" borderId="0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167" fontId="13" fillId="10" borderId="21" xfId="0" applyNumberFormat="1" applyFont="1" applyFill="1" applyBorder="1" applyAlignment="1">
      <alignment horizontal="center" vertical="center"/>
    </xf>
    <xf numFmtId="167" fontId="13" fillId="10" borderId="22" xfId="0" applyNumberFormat="1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167" fontId="13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44" fontId="13" fillId="3" borderId="0" xfId="1" applyFont="1" applyFill="1" applyBorder="1" applyAlignment="1">
      <alignment horizontal="center" vertical="center"/>
    </xf>
    <xf numFmtId="44" fontId="8" fillId="0" borderId="0" xfId="0" applyNumberFormat="1" applyFont="1"/>
    <xf numFmtId="166" fontId="6" fillId="0" borderId="0" xfId="1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wrapText="1"/>
    </xf>
    <xf numFmtId="44" fontId="8" fillId="0" borderId="23" xfId="1" applyFont="1" applyBorder="1" applyAlignment="1">
      <alignment horizontal="center" vertical="center" wrapText="1"/>
    </xf>
    <xf numFmtId="0" fontId="0" fillId="0" borderId="0" xfId="0" applyNumberFormat="1"/>
    <xf numFmtId="10" fontId="2" fillId="0" borderId="0" xfId="2" applyNumberFormat="1" applyFont="1" applyFill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164" fontId="9" fillId="3" borderId="14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4" fontId="7" fillId="4" borderId="9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2" fontId="9" fillId="3" borderId="16" xfId="0" applyNumberFormat="1" applyFont="1" applyFill="1" applyBorder="1" applyAlignment="1">
      <alignment horizontal="center" vertical="center"/>
    </xf>
    <xf numFmtId="165" fontId="8" fillId="0" borderId="14" xfId="1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4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44" fontId="8" fillId="0" borderId="7" xfId="1" applyFont="1" applyBorder="1" applyAlignment="1">
      <alignment vertical="center"/>
    </xf>
    <xf numFmtId="166" fontId="8" fillId="0" borderId="7" xfId="1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166" fontId="8" fillId="0" borderId="9" xfId="1" applyNumberFormat="1" applyFont="1" applyBorder="1" applyAlignment="1">
      <alignment vertical="center"/>
    </xf>
    <xf numFmtId="44" fontId="2" fillId="0" borderId="0" xfId="1" applyFont="1"/>
    <xf numFmtId="16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44" fontId="9" fillId="0" borderId="10" xfId="1" applyFont="1" applyBorder="1" applyAlignment="1">
      <alignment vertical="center"/>
    </xf>
    <xf numFmtId="44" fontId="9" fillId="0" borderId="14" xfId="1" applyFont="1" applyBorder="1" applyAlignment="1">
      <alignment vertical="center"/>
    </xf>
    <xf numFmtId="0" fontId="8" fillId="2" borderId="0" xfId="0" applyFont="1" applyFill="1" applyAlignment="1">
      <alignment vertical="center"/>
    </xf>
    <xf numFmtId="165" fontId="8" fillId="0" borderId="14" xfId="0" applyNumberFormat="1" applyFont="1" applyBorder="1" applyAlignment="1">
      <alignment horizontal="center" vertical="center"/>
    </xf>
    <xf numFmtId="166" fontId="8" fillId="0" borderId="14" xfId="1" applyNumberFormat="1" applyFont="1" applyBorder="1" applyAlignment="1">
      <alignment vertical="center"/>
    </xf>
    <xf numFmtId="44" fontId="8" fillId="0" borderId="0" xfId="0" applyNumberFormat="1" applyFont="1" applyAlignment="1">
      <alignment horizont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44" fontId="9" fillId="0" borderId="16" xfId="1" applyFont="1" applyBorder="1" applyAlignment="1">
      <alignment vertical="center"/>
    </xf>
    <xf numFmtId="44" fontId="9" fillId="0" borderId="18" xfId="1" applyFont="1" applyBorder="1" applyAlignment="1">
      <alignment vertical="center"/>
    </xf>
    <xf numFmtId="44" fontId="4" fillId="7" borderId="16" xfId="1" applyFont="1" applyFill="1" applyBorder="1" applyAlignment="1">
      <alignment vertical="center"/>
    </xf>
    <xf numFmtId="44" fontId="9" fillId="7" borderId="16" xfId="1" applyFont="1" applyFill="1" applyBorder="1" applyAlignment="1">
      <alignment vertical="center"/>
    </xf>
    <xf numFmtId="44" fontId="9" fillId="7" borderId="14" xfId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166" fontId="6" fillId="0" borderId="15" xfId="1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6" fontId="8" fillId="3" borderId="15" xfId="1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44" fontId="11" fillId="0" borderId="14" xfId="1" applyFont="1" applyBorder="1" applyAlignment="1">
      <alignment vertical="center"/>
    </xf>
    <xf numFmtId="44" fontId="11" fillId="0" borderId="10" xfId="1" applyFont="1" applyBorder="1" applyAlignment="1">
      <alignment vertical="center"/>
    </xf>
    <xf numFmtId="166" fontId="8" fillId="0" borderId="15" xfId="1" applyNumberFormat="1" applyFont="1" applyBorder="1" applyAlignment="1">
      <alignment vertical="center"/>
    </xf>
    <xf numFmtId="164" fontId="9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5" fontId="8" fillId="3" borderId="0" xfId="0" applyNumberFormat="1" applyFont="1" applyFill="1" applyAlignment="1">
      <alignment horizontal="center" vertical="center"/>
    </xf>
    <xf numFmtId="44" fontId="9" fillId="0" borderId="14" xfId="1" applyFont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166" fontId="6" fillId="3" borderId="15" xfId="1" applyNumberFormat="1" applyFont="1" applyFill="1" applyBorder="1" applyAlignment="1">
      <alignment vertical="center"/>
    </xf>
    <xf numFmtId="44" fontId="4" fillId="7" borderId="16" xfId="1" applyFont="1" applyFill="1" applyBorder="1" applyAlignment="1">
      <alignment horizontal="right" vertical="center"/>
    </xf>
    <xf numFmtId="44" fontId="18" fillId="0" borderId="0" xfId="0" applyNumberFormat="1" applyFont="1"/>
    <xf numFmtId="44" fontId="19" fillId="0" borderId="0" xfId="0" applyNumberFormat="1" applyFont="1" applyAlignment="1">
      <alignment horizontal="center"/>
    </xf>
    <xf numFmtId="0" fontId="9" fillId="0" borderId="9" xfId="0" applyFont="1" applyBorder="1" applyAlignment="1">
      <alignment vertical="center"/>
    </xf>
    <xf numFmtId="44" fontId="11" fillId="0" borderId="16" xfId="1" applyFont="1" applyBorder="1" applyAlignment="1">
      <alignment vertical="center"/>
    </xf>
    <xf numFmtId="44" fontId="9" fillId="7" borderId="10" xfId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164" fontId="9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3" borderId="13" xfId="0" applyFont="1" applyFill="1" applyBorder="1" applyAlignment="1">
      <alignment horizontal="left" vertical="center"/>
    </xf>
    <xf numFmtId="44" fontId="9" fillId="3" borderId="14" xfId="1" applyFont="1" applyFill="1" applyBorder="1" applyAlignment="1">
      <alignment vertical="center"/>
    </xf>
    <xf numFmtId="0" fontId="4" fillId="7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4" fillId="7" borderId="11" xfId="0" applyNumberFormat="1" applyFont="1" applyFill="1" applyBorder="1" applyAlignment="1">
      <alignment horizontal="center" vertical="center"/>
    </xf>
    <xf numFmtId="164" fontId="4" fillId="7" borderId="17" xfId="0" applyNumberFormat="1" applyFont="1" applyFill="1" applyBorder="1" applyAlignment="1">
      <alignment horizontal="right" vertical="center"/>
    </xf>
    <xf numFmtId="166" fontId="9" fillId="0" borderId="17" xfId="1" applyNumberFormat="1" applyFont="1" applyBorder="1" applyAlignment="1">
      <alignment vertical="center"/>
    </xf>
    <xf numFmtId="166" fontId="9" fillId="0" borderId="10" xfId="1" applyNumberFormat="1" applyFont="1" applyBorder="1" applyAlignment="1">
      <alignment vertical="center"/>
    </xf>
    <xf numFmtId="44" fontId="8" fillId="0" borderId="0" xfId="1" applyFont="1"/>
    <xf numFmtId="0" fontId="8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6" xfId="0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0" fontId="6" fillId="5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4" fontId="4" fillId="7" borderId="16" xfId="1" applyFont="1" applyFill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44" fontId="9" fillId="3" borderId="10" xfId="1" applyFont="1" applyFill="1" applyBorder="1" applyAlignment="1">
      <alignment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4" fontId="11" fillId="0" borderId="18" xfId="1" applyFont="1" applyBorder="1" applyAlignment="1">
      <alignment vertical="center"/>
    </xf>
    <xf numFmtId="166" fontId="8" fillId="0" borderId="16" xfId="1" applyNumberFormat="1" applyFont="1" applyBorder="1" applyAlignment="1">
      <alignment vertical="center"/>
    </xf>
    <xf numFmtId="44" fontId="4" fillId="17" borderId="16" xfId="1" applyFont="1" applyFill="1" applyBorder="1" applyAlignment="1">
      <alignment vertical="center"/>
    </xf>
    <xf numFmtId="166" fontId="11" fillId="0" borderId="15" xfId="1" applyNumberFormat="1" applyFont="1" applyBorder="1" applyAlignment="1">
      <alignment vertical="center"/>
    </xf>
    <xf numFmtId="0" fontId="20" fillId="0" borderId="0" xfId="0" applyFont="1"/>
    <xf numFmtId="0" fontId="4" fillId="7" borderId="18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44" fontId="4" fillId="7" borderId="18" xfId="1" applyFont="1" applyFill="1" applyBorder="1" applyAlignment="1">
      <alignment vertical="center"/>
    </xf>
    <xf numFmtId="164" fontId="9" fillId="0" borderId="16" xfId="0" applyNumberFormat="1" applyFont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166" fontId="6" fillId="3" borderId="17" xfId="1" applyNumberFormat="1" applyFont="1" applyFill="1" applyBorder="1" applyAlignment="1">
      <alignment vertical="center"/>
    </xf>
    <xf numFmtId="2" fontId="14" fillId="0" borderId="0" xfId="0" applyNumberFormat="1" applyFont="1" applyAlignment="1">
      <alignment horizontal="right" vertical="center"/>
    </xf>
    <xf numFmtId="44" fontId="8" fillId="0" borderId="6" xfId="1" applyFont="1" applyBorder="1" applyAlignment="1">
      <alignment horizontal="center"/>
    </xf>
    <xf numFmtId="166" fontId="6" fillId="0" borderId="0" xfId="1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6" fontId="8" fillId="0" borderId="14" xfId="1" applyNumberFormat="1" applyFont="1" applyBorder="1" applyAlignment="1">
      <alignment horizontal="center" vertical="center"/>
    </xf>
    <xf numFmtId="2" fontId="8" fillId="3" borderId="0" xfId="0" applyNumberFormat="1" applyFont="1" applyFill="1" applyAlignment="1">
      <alignment vertical="center"/>
    </xf>
    <xf numFmtId="44" fontId="8" fillId="3" borderId="0" xfId="1" applyFont="1" applyFill="1" applyAlignment="1">
      <alignment horizontal="center" vertical="center"/>
    </xf>
    <xf numFmtId="166" fontId="2" fillId="3" borderId="31" xfId="1" applyNumberFormat="1" applyFont="1" applyFill="1" applyBorder="1" applyAlignment="1">
      <alignment horizontal="center" vertical="center"/>
    </xf>
    <xf numFmtId="44" fontId="9" fillId="0" borderId="0" xfId="1" applyFont="1" applyAlignment="1">
      <alignment vertical="center"/>
    </xf>
    <xf numFmtId="44" fontId="8" fillId="0" borderId="7" xfId="1" applyFont="1" applyBorder="1" applyAlignment="1">
      <alignment horizontal="center"/>
    </xf>
    <xf numFmtId="44" fontId="6" fillId="3" borderId="5" xfId="1" applyFont="1" applyFill="1" applyBorder="1" applyAlignment="1">
      <alignment vertical="center"/>
    </xf>
    <xf numFmtId="44" fontId="6" fillId="15" borderId="7" xfId="1" applyFont="1" applyFill="1" applyBorder="1" applyAlignment="1">
      <alignment vertical="center"/>
    </xf>
    <xf numFmtId="166" fontId="6" fillId="15" borderId="7" xfId="1" applyNumberFormat="1" applyFont="1" applyFill="1" applyBorder="1" applyAlignment="1">
      <alignment vertical="center"/>
    </xf>
    <xf numFmtId="166" fontId="6" fillId="19" borderId="14" xfId="1" applyNumberFormat="1" applyFont="1" applyFill="1" applyBorder="1" applyAlignment="1">
      <alignment vertical="center"/>
    </xf>
    <xf numFmtId="44" fontId="8" fillId="0" borderId="0" xfId="1" applyFont="1" applyAlignment="1">
      <alignment horizontal="center"/>
    </xf>
    <xf numFmtId="44" fontId="6" fillId="3" borderId="0" xfId="1" applyFont="1" applyFill="1" applyAlignment="1">
      <alignment vertical="center"/>
    </xf>
    <xf numFmtId="44" fontId="6" fillId="3" borderId="7" xfId="1" applyFont="1" applyFill="1" applyBorder="1" applyAlignment="1">
      <alignment vertical="center"/>
    </xf>
    <xf numFmtId="166" fontId="6" fillId="3" borderId="7" xfId="1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6" fontId="6" fillId="3" borderId="14" xfId="1" applyNumberFormat="1" applyFont="1" applyFill="1" applyBorder="1" applyAlignment="1">
      <alignment vertical="center"/>
    </xf>
    <xf numFmtId="44" fontId="6" fillId="15" borderId="6" xfId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66" fontId="6" fillId="19" borderId="9" xfId="1" applyNumberFormat="1" applyFont="1" applyFill="1" applyBorder="1" applyAlignment="1">
      <alignment vertical="center"/>
    </xf>
    <xf numFmtId="166" fontId="6" fillId="3" borderId="0" xfId="1" applyNumberFormat="1" applyFont="1" applyFill="1" applyAlignment="1">
      <alignment vertical="center"/>
    </xf>
    <xf numFmtId="166" fontId="6" fillId="15" borderId="9" xfId="1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6" fontId="6" fillId="15" borderId="0" xfId="1" applyNumberFormat="1" applyFont="1" applyFill="1" applyAlignment="1">
      <alignment vertical="center"/>
    </xf>
    <xf numFmtId="0" fontId="8" fillId="9" borderId="0" xfId="0" applyFont="1" applyFill="1" applyAlignment="1">
      <alignment vertical="center"/>
    </xf>
    <xf numFmtId="166" fontId="6" fillId="16" borderId="14" xfId="1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166" fontId="8" fillId="0" borderId="9" xfId="1" applyNumberFormat="1" applyFont="1" applyFill="1" applyBorder="1" applyAlignment="1">
      <alignment vertical="center"/>
    </xf>
    <xf numFmtId="2" fontId="9" fillId="0" borderId="0" xfId="0" applyNumberFormat="1" applyFont="1" applyAlignment="1">
      <alignment vertical="center"/>
    </xf>
    <xf numFmtId="167" fontId="9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166" fontId="21" fillId="20" borderId="21" xfId="1" applyNumberFormat="1" applyFont="1" applyFill="1" applyBorder="1" applyAlignment="1">
      <alignment horizontal="center" vertical="center"/>
    </xf>
    <xf numFmtId="165" fontId="5" fillId="20" borderId="32" xfId="0" applyNumberFormat="1" applyFont="1" applyFill="1" applyBorder="1" applyAlignment="1">
      <alignment horizontal="center" vertical="center"/>
    </xf>
    <xf numFmtId="166" fontId="2" fillId="5" borderId="33" xfId="1" applyNumberFormat="1" applyFont="1" applyFill="1" applyBorder="1" applyAlignment="1">
      <alignment horizontal="center" vertical="center"/>
    </xf>
    <xf numFmtId="166" fontId="2" fillId="5" borderId="34" xfId="1" applyNumberFormat="1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vertical="center"/>
    </xf>
    <xf numFmtId="166" fontId="2" fillId="15" borderId="34" xfId="1" applyNumberFormat="1" applyFont="1" applyFill="1" applyBorder="1" applyAlignment="1">
      <alignment horizontal="center" vertical="center"/>
    </xf>
    <xf numFmtId="166" fontId="18" fillId="5" borderId="34" xfId="1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21" borderId="7" xfId="0" applyFont="1" applyFill="1" applyBorder="1" applyAlignment="1">
      <alignment horizontal="center" vertical="center"/>
    </xf>
    <xf numFmtId="166" fontId="1" fillId="21" borderId="9" xfId="1" applyNumberFormat="1" applyFill="1" applyBorder="1" applyAlignment="1">
      <alignment vertical="center"/>
    </xf>
    <xf numFmtId="166" fontId="8" fillId="21" borderId="14" xfId="1" applyNumberFormat="1" applyFont="1" applyFill="1" applyBorder="1" applyAlignment="1">
      <alignment vertical="center"/>
    </xf>
    <xf numFmtId="0" fontId="1" fillId="21" borderId="8" xfId="0" applyFont="1" applyFill="1" applyBorder="1" applyAlignment="1">
      <alignment horizontal="center" vertical="center"/>
    </xf>
    <xf numFmtId="166" fontId="1" fillId="21" borderId="13" xfId="1" applyNumberFormat="1" applyFill="1" applyBorder="1" applyAlignment="1">
      <alignment vertical="center"/>
    </xf>
    <xf numFmtId="166" fontId="8" fillId="21" borderId="14" xfId="1" applyNumberFormat="1" applyFont="1" applyFill="1" applyBorder="1" applyAlignment="1">
      <alignment horizontal="center" vertical="center"/>
    </xf>
    <xf numFmtId="0" fontId="7" fillId="21" borderId="6" xfId="0" applyFont="1" applyFill="1" applyBorder="1" applyAlignment="1">
      <alignment vertical="center"/>
    </xf>
    <xf numFmtId="0" fontId="7" fillId="21" borderId="9" xfId="0" applyFont="1" applyFill="1" applyBorder="1" applyAlignment="1">
      <alignment vertical="center"/>
    </xf>
    <xf numFmtId="0" fontId="1" fillId="22" borderId="7" xfId="0" applyFont="1" applyFill="1" applyBorder="1" applyAlignment="1">
      <alignment vertical="center"/>
    </xf>
    <xf numFmtId="0" fontId="8" fillId="22" borderId="0" xfId="0" applyFont="1" applyFill="1" applyAlignment="1">
      <alignment vertical="center"/>
    </xf>
    <xf numFmtId="0" fontId="1" fillId="22" borderId="0" xfId="0" applyFont="1" applyFill="1" applyAlignment="1">
      <alignment vertical="center"/>
    </xf>
    <xf numFmtId="0" fontId="2" fillId="22" borderId="0" xfId="0" applyFont="1" applyFill="1" applyAlignment="1">
      <alignment vertical="center"/>
    </xf>
    <xf numFmtId="0" fontId="8" fillId="22" borderId="6" xfId="0" applyFont="1" applyFill="1" applyBorder="1" applyAlignment="1">
      <alignment vertical="center"/>
    </xf>
    <xf numFmtId="0" fontId="6" fillId="22" borderId="6" xfId="0" applyFont="1" applyFill="1" applyBorder="1" applyAlignment="1">
      <alignment vertical="center"/>
    </xf>
    <xf numFmtId="0" fontId="6" fillId="22" borderId="0" xfId="0" applyFont="1" applyFill="1" applyAlignment="1">
      <alignment vertical="center"/>
    </xf>
    <xf numFmtId="165" fontId="8" fillId="22" borderId="0" xfId="0" applyNumberFormat="1" applyFont="1" applyFill="1" applyAlignment="1">
      <alignment vertical="center"/>
    </xf>
    <xf numFmtId="0" fontId="8" fillId="22" borderId="16" xfId="0" applyFont="1" applyFill="1" applyBorder="1" applyAlignment="1">
      <alignment vertical="center"/>
    </xf>
    <xf numFmtId="0" fontId="8" fillId="22" borderId="18" xfId="0" applyFont="1" applyFill="1" applyBorder="1" applyAlignment="1">
      <alignment vertical="center"/>
    </xf>
    <xf numFmtId="0" fontId="11" fillId="22" borderId="0" xfId="0" applyFont="1" applyFill="1" applyAlignment="1">
      <alignment vertical="center"/>
    </xf>
    <xf numFmtId="0" fontId="6" fillId="22" borderId="19" xfId="0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3" borderId="0" xfId="1" applyNumberFormat="1" applyFont="1" applyFill="1" applyBorder="1" applyAlignment="1">
      <alignment horizontal="center" vertical="center"/>
    </xf>
    <xf numFmtId="166" fontId="2" fillId="3" borderId="36" xfId="1" applyNumberFormat="1" applyFont="1" applyFill="1" applyBorder="1" applyAlignment="1">
      <alignment horizontal="center" vertical="center"/>
    </xf>
    <xf numFmtId="44" fontId="13" fillId="3" borderId="2" xfId="0" applyNumberFormat="1" applyFont="1" applyFill="1" applyBorder="1" applyAlignment="1">
      <alignment horizontal="center" vertical="center"/>
    </xf>
    <xf numFmtId="44" fontId="13" fillId="3" borderId="3" xfId="0" applyNumberFormat="1" applyFont="1" applyFill="1" applyBorder="1" applyAlignment="1">
      <alignment horizontal="center" vertical="center"/>
    </xf>
    <xf numFmtId="165" fontId="5" fillId="5" borderId="33" xfId="0" applyNumberFormat="1" applyFont="1" applyFill="1" applyBorder="1" applyAlignment="1">
      <alignment vertical="center"/>
    </xf>
    <xf numFmtId="165" fontId="5" fillId="5" borderId="34" xfId="0" applyNumberFormat="1" applyFont="1" applyFill="1" applyBorder="1" applyAlignment="1">
      <alignment vertical="center"/>
    </xf>
    <xf numFmtId="0" fontId="2" fillId="5" borderId="34" xfId="0" applyFont="1" applyFill="1" applyBorder="1" applyAlignment="1">
      <alignment vertical="center"/>
    </xf>
    <xf numFmtId="165" fontId="5" fillId="5" borderId="34" xfId="0" applyNumberFormat="1" applyFont="1" applyFill="1" applyBorder="1" applyAlignment="1">
      <alignment horizontal="center" vertical="center"/>
    </xf>
    <xf numFmtId="0" fontId="1" fillId="22" borderId="0" xfId="0" applyFont="1" applyFill="1" applyBorder="1" applyAlignment="1">
      <alignment vertical="center"/>
    </xf>
    <xf numFmtId="165" fontId="8" fillId="0" borderId="0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44" fontId="17" fillId="0" borderId="14" xfId="1" applyFont="1" applyBorder="1" applyAlignment="1">
      <alignment vertical="center"/>
    </xf>
    <xf numFmtId="44" fontId="17" fillId="0" borderId="10" xfId="1" applyFont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8" fontId="9" fillId="0" borderId="14" xfId="1" applyNumberFormat="1" applyFont="1" applyBorder="1" applyAlignment="1">
      <alignment vertical="center"/>
    </xf>
    <xf numFmtId="167" fontId="9" fillId="0" borderId="16" xfId="0" applyNumberFormat="1" applyFont="1" applyBorder="1" applyAlignment="1">
      <alignment horizontal="center" vertical="center"/>
    </xf>
    <xf numFmtId="165" fontId="11" fillId="11" borderId="0" xfId="0" applyNumberFormat="1" applyFont="1" applyFill="1" applyAlignment="1">
      <alignment vertical="center"/>
    </xf>
    <xf numFmtId="164" fontId="8" fillId="11" borderId="0" xfId="0" applyNumberFormat="1" applyFont="1" applyFill="1" applyAlignment="1">
      <alignment horizontal="center" vertical="center"/>
    </xf>
    <xf numFmtId="6" fontId="11" fillId="0" borderId="14" xfId="1" applyNumberFormat="1" applyFont="1" applyBorder="1" applyAlignment="1">
      <alignment vertical="center"/>
    </xf>
    <xf numFmtId="44" fontId="8" fillId="0" borderId="13" xfId="1" applyFont="1" applyFill="1" applyBorder="1" applyAlignment="1">
      <alignment vertical="center" wrapText="1"/>
    </xf>
    <xf numFmtId="44" fontId="8" fillId="0" borderId="15" xfId="1" applyFont="1" applyFill="1" applyBorder="1" applyAlignment="1">
      <alignment vertical="center" wrapText="1"/>
    </xf>
    <xf numFmtId="44" fontId="8" fillId="0" borderId="17" xfId="1" applyFont="1" applyFill="1" applyBorder="1" applyAlignment="1">
      <alignment vertical="center" wrapText="1"/>
    </xf>
    <xf numFmtId="165" fontId="8" fillId="0" borderId="13" xfId="1" applyNumberFormat="1" applyFont="1" applyFill="1" applyBorder="1" applyAlignment="1">
      <alignment vertical="center" wrapText="1"/>
    </xf>
    <xf numFmtId="44" fontId="6" fillId="0" borderId="0" xfId="1" applyFont="1" applyBorder="1" applyAlignment="1">
      <alignment horizontal="center" vertical="center"/>
    </xf>
    <xf numFmtId="165" fontId="8" fillId="0" borderId="13" xfId="1" applyNumberFormat="1" applyFont="1" applyFill="1" applyBorder="1" applyAlignment="1">
      <alignment vertical="center"/>
    </xf>
    <xf numFmtId="0" fontId="8" fillId="3" borderId="14" xfId="0" applyFont="1" applyFill="1" applyBorder="1"/>
    <xf numFmtId="164" fontId="6" fillId="12" borderId="20" xfId="0" applyNumberFormat="1" applyFont="1" applyFill="1" applyBorder="1" applyAlignment="1">
      <alignment vertical="center"/>
    </xf>
    <xf numFmtId="165" fontId="6" fillId="12" borderId="22" xfId="0" applyNumberFormat="1" applyFont="1" applyFill="1" applyBorder="1" applyAlignment="1">
      <alignment vertical="center"/>
    </xf>
    <xf numFmtId="44" fontId="13" fillId="21" borderId="0" xfId="1" applyFont="1" applyFill="1" applyBorder="1" applyAlignment="1">
      <alignment horizontal="center" vertical="center"/>
    </xf>
    <xf numFmtId="44" fontId="7" fillId="21" borderId="0" xfId="1" applyFont="1" applyFill="1" applyBorder="1" applyAlignment="1">
      <alignment horizontal="center" vertical="center"/>
    </xf>
    <xf numFmtId="168" fontId="6" fillId="21" borderId="0" xfId="1" applyNumberFormat="1" applyFont="1" applyFill="1" applyBorder="1" applyAlignment="1">
      <alignment vertical="center"/>
    </xf>
    <xf numFmtId="44" fontId="8" fillId="4" borderId="9" xfId="1" applyFont="1" applyFill="1" applyBorder="1" applyAlignment="1">
      <alignment vertical="center"/>
    </xf>
    <xf numFmtId="0" fontId="8" fillId="23" borderId="23" xfId="0" applyFont="1" applyFill="1" applyBorder="1" applyAlignment="1">
      <alignment horizontal="center" vertical="center"/>
    </xf>
    <xf numFmtId="0" fontId="8" fillId="23" borderId="23" xfId="1" applyNumberFormat="1" applyFont="1" applyFill="1" applyBorder="1" applyAlignment="1">
      <alignment horizontal="center" vertical="center"/>
    </xf>
    <xf numFmtId="168" fontId="8" fillId="23" borderId="23" xfId="1" applyNumberFormat="1" applyFont="1" applyFill="1" applyBorder="1" applyAlignment="1">
      <alignment horizontal="right" vertical="center"/>
    </xf>
    <xf numFmtId="44" fontId="8" fillId="23" borderId="23" xfId="1" applyFont="1" applyFill="1" applyBorder="1" applyAlignment="1">
      <alignment horizontal="center" vertical="center"/>
    </xf>
    <xf numFmtId="168" fontId="0" fillId="23" borderId="23" xfId="0" applyNumberFormat="1" applyFill="1" applyBorder="1" applyAlignment="1">
      <alignment horizontal="right"/>
    </xf>
    <xf numFmtId="44" fontId="9" fillId="3" borderId="16" xfId="1" applyFont="1" applyFill="1" applyBorder="1" applyAlignment="1">
      <alignment vertical="center"/>
    </xf>
    <xf numFmtId="0" fontId="9" fillId="0" borderId="14" xfId="0" applyFont="1" applyBorder="1"/>
    <xf numFmtId="6" fontId="9" fillId="0" borderId="14" xfId="0" applyNumberFormat="1" applyFont="1" applyBorder="1"/>
    <xf numFmtId="6" fontId="6" fillId="18" borderId="23" xfId="0" applyNumberFormat="1" applyFont="1" applyFill="1" applyBorder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65" fontId="8" fillId="3" borderId="8" xfId="0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vertical="center"/>
    </xf>
    <xf numFmtId="166" fontId="6" fillId="16" borderId="16" xfId="1" applyNumberFormat="1" applyFont="1" applyFill="1" applyBorder="1" applyAlignment="1">
      <alignment vertical="center"/>
    </xf>
    <xf numFmtId="6" fontId="6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9" fontId="0" fillId="0" borderId="0" xfId="0" applyNumberFormat="1"/>
    <xf numFmtId="0" fontId="6" fillId="3" borderId="5" xfId="0" applyFont="1" applyFill="1" applyBorder="1" applyAlignment="1">
      <alignment horizontal="center" vertical="center"/>
    </xf>
    <xf numFmtId="2" fontId="0" fillId="0" borderId="0" xfId="0" applyNumberFormat="1"/>
    <xf numFmtId="0" fontId="9" fillId="3" borderId="10" xfId="0" applyFont="1" applyFill="1" applyBorder="1" applyAlignment="1">
      <alignment horizontal="left" vertical="center"/>
    </xf>
    <xf numFmtId="44" fontId="9" fillId="0" borderId="7" xfId="1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166" fontId="11" fillId="0" borderId="14" xfId="1" applyNumberFormat="1" applyFont="1" applyFill="1" applyBorder="1" applyAlignment="1">
      <alignment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166" fontId="11" fillId="0" borderId="11" xfId="1" applyNumberFormat="1" applyFont="1" applyFill="1" applyBorder="1" applyAlignment="1">
      <alignment vertic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8" fillId="8" borderId="23" xfId="1" applyNumberFormat="1" applyFont="1" applyFill="1" applyBorder="1" applyAlignment="1">
      <alignment horizontal="center" vertical="center"/>
    </xf>
    <xf numFmtId="168" fontId="8" fillId="8" borderId="23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44" fontId="9" fillId="3" borderId="18" xfId="1" applyFont="1" applyFill="1" applyBorder="1" applyAlignment="1">
      <alignment vertical="center"/>
    </xf>
    <xf numFmtId="0" fontId="1" fillId="22" borderId="8" xfId="0" applyFont="1" applyFill="1" applyBorder="1" applyAlignment="1">
      <alignment vertical="center"/>
    </xf>
    <xf numFmtId="165" fontId="8" fillId="3" borderId="0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8" fillId="0" borderId="25" xfId="0" applyFont="1" applyBorder="1"/>
    <xf numFmtId="0" fontId="8" fillId="0" borderId="26" xfId="0" applyFont="1" applyBorder="1"/>
    <xf numFmtId="167" fontId="13" fillId="10" borderId="20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44" fontId="7" fillId="0" borderId="8" xfId="1" applyFont="1" applyFill="1" applyBorder="1" applyAlignment="1">
      <alignment vertical="center"/>
    </xf>
    <xf numFmtId="44" fontId="7" fillId="0" borderId="8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 applyBorder="1"/>
    <xf numFmtId="44" fontId="8" fillId="0" borderId="8" xfId="1" applyFont="1" applyFill="1" applyBorder="1" applyAlignment="1">
      <alignment vertical="center"/>
    </xf>
    <xf numFmtId="10" fontId="2" fillId="3" borderId="7" xfId="2" applyNumberFormat="1" applyFont="1" applyFill="1" applyBorder="1" applyAlignment="1">
      <alignment horizontal="center" vertical="center"/>
    </xf>
    <xf numFmtId="10" fontId="2" fillId="3" borderId="7" xfId="2" applyNumberFormat="1" applyFont="1" applyFill="1" applyBorder="1" applyAlignment="1">
      <alignment horizontal="center" vertical="center" wrapText="1"/>
    </xf>
    <xf numFmtId="10" fontId="2" fillId="0" borderId="7" xfId="2" applyNumberFormat="1" applyFont="1" applyFill="1" applyBorder="1" applyAlignment="1">
      <alignment horizontal="center" vertical="center"/>
    </xf>
    <xf numFmtId="10" fontId="3" fillId="0" borderId="43" xfId="2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165" fontId="4" fillId="0" borderId="32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4" fontId="4" fillId="0" borderId="21" xfId="1" applyFont="1" applyFill="1" applyBorder="1" applyAlignment="1">
      <alignment horizontal="center" vertical="center" wrapText="1"/>
    </xf>
    <xf numFmtId="44" fontId="4" fillId="0" borderId="22" xfId="1" applyFont="1" applyFill="1" applyBorder="1" applyAlignment="1">
      <alignment horizontal="center" vertical="center" wrapText="1"/>
    </xf>
    <xf numFmtId="10" fontId="2" fillId="3" borderId="19" xfId="2" applyNumberFormat="1" applyFont="1" applyFill="1" applyBorder="1" applyAlignment="1">
      <alignment horizontal="center" vertical="center"/>
    </xf>
    <xf numFmtId="164" fontId="8" fillId="3" borderId="19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2" fontId="8" fillId="3" borderId="19" xfId="0" applyNumberFormat="1" applyFont="1" applyFill="1" applyBorder="1" applyAlignment="1">
      <alignment vertical="center"/>
    </xf>
    <xf numFmtId="166" fontId="8" fillId="3" borderId="19" xfId="1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44" fontId="8" fillId="3" borderId="19" xfId="1" applyFont="1" applyFill="1" applyBorder="1" applyAlignment="1">
      <alignment horizontal="center" vertical="center"/>
    </xf>
    <xf numFmtId="44" fontId="8" fillId="3" borderId="19" xfId="1" applyFont="1" applyFill="1" applyBorder="1" applyAlignment="1">
      <alignment vertical="center"/>
    </xf>
    <xf numFmtId="10" fontId="1" fillId="8" borderId="23" xfId="2" applyNumberFormat="1" applyFont="1" applyFill="1" applyBorder="1" applyAlignment="1">
      <alignment horizontal="center" vertical="center"/>
    </xf>
    <xf numFmtId="44" fontId="8" fillId="8" borderId="23" xfId="0" applyNumberFormat="1" applyFont="1" applyFill="1" applyBorder="1" applyAlignment="1">
      <alignment vertical="center"/>
    </xf>
    <xf numFmtId="44" fontId="9" fillId="7" borderId="18" xfId="1" applyFont="1" applyFill="1" applyBorder="1" applyAlignment="1">
      <alignment vertical="center"/>
    </xf>
    <xf numFmtId="6" fontId="6" fillId="3" borderId="0" xfId="0" applyNumberFormat="1" applyFont="1" applyFill="1" applyAlignment="1">
      <alignment vertical="center"/>
    </xf>
    <xf numFmtId="164" fontId="9" fillId="3" borderId="16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2" fontId="9" fillId="3" borderId="10" xfId="0" applyNumberFormat="1" applyFont="1" applyFill="1" applyBorder="1" applyAlignment="1">
      <alignment horizontal="center" vertical="center"/>
    </xf>
    <xf numFmtId="6" fontId="9" fillId="3" borderId="14" xfId="1" applyNumberFormat="1" applyFont="1" applyFill="1" applyBorder="1" applyAlignment="1">
      <alignment vertical="center"/>
    </xf>
    <xf numFmtId="164" fontId="9" fillId="3" borderId="18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44" fontId="4" fillId="3" borderId="16" xfId="1" applyFont="1" applyFill="1" applyBorder="1" applyAlignment="1">
      <alignment vertical="center"/>
    </xf>
    <xf numFmtId="166" fontId="4" fillId="16" borderId="14" xfId="1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66" fontId="4" fillId="0" borderId="14" xfId="1" applyNumberFormat="1" applyFont="1" applyFill="1" applyBorder="1" applyAlignment="1">
      <alignment vertical="center"/>
    </xf>
    <xf numFmtId="164" fontId="4" fillId="3" borderId="14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166" fontId="4" fillId="3" borderId="14" xfId="1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6" fontId="4" fillId="0" borderId="11" xfId="1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66" fontId="4" fillId="0" borderId="5" xfId="1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166" fontId="4" fillId="3" borderId="11" xfId="1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0" fontId="2" fillId="4" borderId="6" xfId="2" applyNumberFormat="1" applyFont="1" applyFill="1" applyBorder="1" applyAlignment="1">
      <alignment horizontal="center" vertical="center"/>
    </xf>
    <xf numFmtId="10" fontId="2" fillId="4" borderId="14" xfId="2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44" fontId="9" fillId="3" borderId="12" xfId="1" applyNumberFormat="1" applyFont="1" applyFill="1" applyBorder="1" applyAlignment="1">
      <alignment horizontal="center" vertical="center" wrapText="1"/>
    </xf>
    <xf numFmtId="166" fontId="9" fillId="3" borderId="13" xfId="1" applyNumberFormat="1" applyFont="1" applyFill="1" applyBorder="1" applyAlignment="1">
      <alignment horizontal="center" vertical="center" wrapText="1"/>
    </xf>
    <xf numFmtId="166" fontId="9" fillId="3" borderId="5" xfId="1" applyNumberFormat="1" applyFont="1" applyFill="1" applyBorder="1" applyAlignment="1">
      <alignment horizontal="center" vertical="center" wrapText="1"/>
    </xf>
    <xf numFmtId="166" fontId="9" fillId="3" borderId="15" xfId="1" applyNumberFormat="1" applyFont="1" applyFill="1" applyBorder="1" applyAlignment="1">
      <alignment horizontal="center" vertical="center" wrapText="1"/>
    </xf>
    <xf numFmtId="166" fontId="9" fillId="3" borderId="11" xfId="1" applyNumberFormat="1" applyFont="1" applyFill="1" applyBorder="1" applyAlignment="1">
      <alignment horizontal="center" vertical="center" wrapText="1"/>
    </xf>
    <xf numFmtId="166" fontId="9" fillId="3" borderId="17" xfId="1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/>
    </xf>
    <xf numFmtId="44" fontId="10" fillId="3" borderId="12" xfId="1" applyNumberFormat="1" applyFont="1" applyFill="1" applyBorder="1" applyAlignment="1">
      <alignment horizontal="center" vertical="center" wrapText="1"/>
    </xf>
    <xf numFmtId="166" fontId="10" fillId="3" borderId="13" xfId="1" applyNumberFormat="1" applyFont="1" applyFill="1" applyBorder="1" applyAlignment="1">
      <alignment horizontal="center" vertical="center" wrapText="1"/>
    </xf>
    <xf numFmtId="166" fontId="10" fillId="3" borderId="5" xfId="1" applyNumberFormat="1" applyFont="1" applyFill="1" applyBorder="1" applyAlignment="1">
      <alignment horizontal="center" vertical="center" wrapText="1"/>
    </xf>
    <xf numFmtId="166" fontId="10" fillId="3" borderId="15" xfId="1" applyNumberFormat="1" applyFont="1" applyFill="1" applyBorder="1" applyAlignment="1">
      <alignment horizontal="center" vertical="center" wrapText="1"/>
    </xf>
    <xf numFmtId="166" fontId="10" fillId="3" borderId="11" xfId="1" applyNumberFormat="1" applyFont="1" applyFill="1" applyBorder="1" applyAlignment="1">
      <alignment horizontal="center" vertical="center" wrapText="1"/>
    </xf>
    <xf numFmtId="166" fontId="10" fillId="3" borderId="17" xfId="1" applyNumberFormat="1" applyFont="1" applyFill="1" applyBorder="1" applyAlignment="1">
      <alignment horizontal="center" vertical="center" wrapText="1"/>
    </xf>
    <xf numFmtId="10" fontId="2" fillId="4" borderId="16" xfId="2" applyNumberFormat="1" applyFont="1" applyFill="1" applyBorder="1" applyAlignment="1">
      <alignment horizontal="center" vertical="center"/>
    </xf>
    <xf numFmtId="10" fontId="2" fillId="4" borderId="18" xfId="2" applyNumberFormat="1" applyFont="1" applyFill="1" applyBorder="1" applyAlignment="1">
      <alignment horizontal="center" vertical="center"/>
    </xf>
    <xf numFmtId="10" fontId="2" fillId="4" borderId="10" xfId="2" applyNumberFormat="1" applyFont="1" applyFill="1" applyBorder="1" applyAlignment="1">
      <alignment horizontal="center" vertical="center"/>
    </xf>
    <xf numFmtId="166" fontId="9" fillId="0" borderId="12" xfId="1" applyNumberFormat="1" applyFont="1" applyFill="1" applyBorder="1" applyAlignment="1">
      <alignment horizontal="center" vertical="center" wrapText="1"/>
    </xf>
    <xf numFmtId="166" fontId="9" fillId="0" borderId="13" xfId="1" applyNumberFormat="1" applyFont="1" applyFill="1" applyBorder="1" applyAlignment="1">
      <alignment horizontal="center" vertical="center" wrapText="1"/>
    </xf>
    <xf numFmtId="166" fontId="9" fillId="0" borderId="5" xfId="1" applyNumberFormat="1" applyFont="1" applyFill="1" applyBorder="1" applyAlignment="1">
      <alignment horizontal="center" vertical="center" wrapText="1"/>
    </xf>
    <xf numFmtId="166" fontId="9" fillId="0" borderId="15" xfId="1" applyNumberFormat="1" applyFont="1" applyFill="1" applyBorder="1" applyAlignment="1">
      <alignment horizontal="center" vertical="center" wrapText="1"/>
    </xf>
    <xf numFmtId="166" fontId="9" fillId="0" borderId="11" xfId="1" applyNumberFormat="1" applyFont="1" applyFill="1" applyBorder="1" applyAlignment="1">
      <alignment horizontal="center" vertical="center" wrapText="1"/>
    </xf>
    <xf numFmtId="166" fontId="9" fillId="0" borderId="17" xfId="1" applyNumberFormat="1" applyFont="1" applyFill="1" applyBorder="1" applyAlignment="1">
      <alignment horizontal="center" vertical="center" wrapText="1"/>
    </xf>
    <xf numFmtId="166" fontId="9" fillId="0" borderId="8" xfId="1" applyNumberFormat="1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>
      <alignment horizontal="center" vertical="center" wrapText="1"/>
    </xf>
    <xf numFmtId="166" fontId="9" fillId="0" borderId="19" xfId="1" applyNumberFormat="1" applyFont="1" applyFill="1" applyBorder="1" applyAlignment="1">
      <alignment horizontal="center" vertical="center" wrapText="1"/>
    </xf>
    <xf numFmtId="10" fontId="2" fillId="0" borderId="31" xfId="2" applyNumberFormat="1" applyFont="1" applyFill="1" applyBorder="1" applyAlignment="1">
      <alignment horizontal="center" vertical="center"/>
    </xf>
    <xf numFmtId="44" fontId="9" fillId="0" borderId="12" xfId="1" applyNumberFormat="1" applyFont="1" applyFill="1" applyBorder="1" applyAlignment="1">
      <alignment horizontal="center" vertical="center" wrapText="1"/>
    </xf>
    <xf numFmtId="166" fontId="4" fillId="0" borderId="44" xfId="1" applyNumberFormat="1" applyFont="1" applyFill="1" applyBorder="1" applyAlignment="1">
      <alignment horizontal="center" vertical="center" wrapText="1"/>
    </xf>
    <xf numFmtId="166" fontId="4" fillId="0" borderId="21" xfId="1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0" fontId="2" fillId="4" borderId="6" xfId="2" applyNumberFormat="1" applyFont="1" applyFill="1" applyBorder="1" applyAlignment="1">
      <alignment horizontal="center" vertical="center" wrapText="1"/>
    </xf>
    <xf numFmtId="10" fontId="2" fillId="4" borderId="14" xfId="2" applyNumberFormat="1" applyFont="1" applyFill="1" applyBorder="1" applyAlignment="1">
      <alignment horizontal="center" vertical="center" wrapText="1"/>
    </xf>
    <xf numFmtId="44" fontId="9" fillId="0" borderId="12" xfId="1" applyNumberFormat="1" applyFont="1" applyFill="1" applyBorder="1" applyAlignment="1">
      <alignment horizontal="center" vertical="center"/>
    </xf>
    <xf numFmtId="166" fontId="9" fillId="0" borderId="13" xfId="1" applyNumberFormat="1" applyFont="1" applyFill="1" applyBorder="1" applyAlignment="1">
      <alignment horizontal="center" vertical="center"/>
    </xf>
    <xf numFmtId="166" fontId="9" fillId="0" borderId="5" xfId="1" applyNumberFormat="1" applyFont="1" applyFill="1" applyBorder="1" applyAlignment="1">
      <alignment horizontal="center" vertical="center"/>
    </xf>
    <xf numFmtId="166" fontId="9" fillId="0" borderId="15" xfId="1" applyNumberFormat="1" applyFont="1" applyFill="1" applyBorder="1" applyAlignment="1">
      <alignment horizontal="center" vertical="center"/>
    </xf>
    <xf numFmtId="166" fontId="9" fillId="0" borderId="11" xfId="1" applyNumberFormat="1" applyFont="1" applyFill="1" applyBorder="1" applyAlignment="1">
      <alignment horizontal="center" vertical="center"/>
    </xf>
    <xf numFmtId="166" fontId="9" fillId="0" borderId="17" xfId="1" applyNumberFormat="1" applyFont="1" applyFill="1" applyBorder="1" applyAlignment="1">
      <alignment horizontal="center" vertical="center"/>
    </xf>
    <xf numFmtId="10" fontId="2" fillId="0" borderId="11" xfId="2" applyNumberFormat="1" applyFont="1" applyFill="1" applyBorder="1" applyAlignment="1">
      <alignment horizontal="center" vertical="center"/>
    </xf>
    <xf numFmtId="10" fontId="2" fillId="0" borderId="19" xfId="2" applyNumberFormat="1" applyFont="1" applyFill="1" applyBorder="1" applyAlignment="1">
      <alignment horizontal="center" vertical="center"/>
    </xf>
    <xf numFmtId="10" fontId="2" fillId="0" borderId="17" xfId="2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center" vertical="center" wrapText="1"/>
    </xf>
    <xf numFmtId="165" fontId="11" fillId="0" borderId="15" xfId="1" applyNumberFormat="1" applyFont="1" applyFill="1" applyBorder="1" applyAlignment="1">
      <alignment horizontal="center" vertical="center" wrapText="1"/>
    </xf>
    <xf numFmtId="165" fontId="11" fillId="0" borderId="19" xfId="1" applyNumberFormat="1" applyFont="1" applyFill="1" applyBorder="1" applyAlignment="1">
      <alignment horizontal="center" vertical="center" wrapText="1"/>
    </xf>
    <xf numFmtId="165" fontId="11" fillId="0" borderId="17" xfId="1" applyNumberFormat="1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44" fontId="8" fillId="10" borderId="20" xfId="1" applyFont="1" applyFill="1" applyBorder="1" applyAlignment="1">
      <alignment horizontal="center"/>
    </xf>
    <xf numFmtId="44" fontId="8" fillId="10" borderId="21" xfId="1" applyFont="1" applyFill="1" applyBorder="1" applyAlignment="1">
      <alignment horizontal="center"/>
    </xf>
    <xf numFmtId="44" fontId="8" fillId="10" borderId="22" xfId="1" applyFont="1" applyFill="1" applyBorder="1" applyAlignment="1">
      <alignment horizontal="center"/>
    </xf>
    <xf numFmtId="165" fontId="5" fillId="11" borderId="20" xfId="0" applyNumberFormat="1" applyFont="1" applyFill="1" applyBorder="1" applyAlignment="1">
      <alignment horizontal="center" vertical="center"/>
    </xf>
    <xf numFmtId="165" fontId="5" fillId="11" borderId="21" xfId="0" applyNumberFormat="1" applyFont="1" applyFill="1" applyBorder="1" applyAlignment="1">
      <alignment horizontal="center" vertical="center"/>
    </xf>
    <xf numFmtId="165" fontId="5" fillId="11" borderId="22" xfId="0" applyNumberFormat="1" applyFont="1" applyFill="1" applyBorder="1" applyAlignment="1">
      <alignment horizontal="center" vertical="center"/>
    </xf>
    <xf numFmtId="2" fontId="13" fillId="11" borderId="20" xfId="0" applyNumberFormat="1" applyFont="1" applyFill="1" applyBorder="1" applyAlignment="1">
      <alignment horizontal="center" vertical="center"/>
    </xf>
    <xf numFmtId="2" fontId="13" fillId="11" borderId="21" xfId="0" applyNumberFormat="1" applyFont="1" applyFill="1" applyBorder="1" applyAlignment="1">
      <alignment horizontal="center" vertical="center"/>
    </xf>
    <xf numFmtId="44" fontId="8" fillId="10" borderId="20" xfId="1" applyFont="1" applyFill="1" applyBorder="1" applyAlignment="1">
      <alignment horizontal="center" vertical="center"/>
    </xf>
    <xf numFmtId="44" fontId="8" fillId="10" borderId="21" xfId="1" applyFont="1" applyFill="1" applyBorder="1" applyAlignment="1">
      <alignment horizontal="center" vertical="center"/>
    </xf>
    <xf numFmtId="44" fontId="8" fillId="10" borderId="22" xfId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horizontal="right" vertical="center"/>
    </xf>
    <xf numFmtId="44" fontId="13" fillId="11" borderId="20" xfId="1" applyFont="1" applyFill="1" applyBorder="1" applyAlignment="1">
      <alignment horizontal="center" vertical="center"/>
    </xf>
    <xf numFmtId="44" fontId="13" fillId="11" borderId="21" xfId="1" applyFont="1" applyFill="1" applyBorder="1" applyAlignment="1">
      <alignment horizontal="center" vertical="center"/>
    </xf>
    <xf numFmtId="44" fontId="13" fillId="11" borderId="22" xfId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6" fontId="9" fillId="0" borderId="16" xfId="1" applyNumberFormat="1" applyFont="1" applyFill="1" applyBorder="1" applyAlignment="1">
      <alignment horizontal="center" vertical="center"/>
    </xf>
    <xf numFmtId="166" fontId="9" fillId="0" borderId="18" xfId="1" applyNumberFormat="1" applyFont="1" applyFill="1" applyBorder="1" applyAlignment="1">
      <alignment horizontal="center" vertical="center"/>
    </xf>
    <xf numFmtId="166" fontId="9" fillId="0" borderId="10" xfId="1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44" fontId="7" fillId="4" borderId="6" xfId="1" applyFont="1" applyFill="1" applyBorder="1" applyAlignment="1">
      <alignment horizontal="center" vertical="center"/>
    </xf>
    <xf numFmtId="44" fontId="7" fillId="4" borderId="9" xfId="1" applyFont="1" applyFill="1" applyBorder="1" applyAlignment="1">
      <alignment horizontal="center" vertical="center"/>
    </xf>
    <xf numFmtId="164" fontId="4" fillId="21" borderId="6" xfId="0" applyNumberFormat="1" applyFont="1" applyFill="1" applyBorder="1" applyAlignment="1">
      <alignment horizontal="center" vertical="center"/>
    </xf>
    <xf numFmtId="164" fontId="4" fillId="21" borderId="7" xfId="0" applyNumberFormat="1" applyFont="1" applyFill="1" applyBorder="1" applyAlignment="1">
      <alignment horizontal="center" vertical="center"/>
    </xf>
    <xf numFmtId="164" fontId="4" fillId="21" borderId="9" xfId="0" applyNumberFormat="1" applyFont="1" applyFill="1" applyBorder="1" applyAlignment="1">
      <alignment horizontal="center" vertical="center"/>
    </xf>
    <xf numFmtId="164" fontId="5" fillId="21" borderId="6" xfId="0" applyNumberFormat="1" applyFont="1" applyFill="1" applyBorder="1" applyAlignment="1">
      <alignment horizontal="center" vertical="center"/>
    </xf>
    <xf numFmtId="164" fontId="5" fillId="21" borderId="7" xfId="0" applyNumberFormat="1" applyFont="1" applyFill="1" applyBorder="1" applyAlignment="1">
      <alignment horizontal="center" vertical="center"/>
    </xf>
    <xf numFmtId="166" fontId="22" fillId="0" borderId="8" xfId="1" applyNumberFormat="1" applyFont="1" applyBorder="1" applyAlignment="1">
      <alignment horizontal="center" vertical="center" wrapText="1"/>
    </xf>
    <xf numFmtId="166" fontId="22" fillId="0" borderId="13" xfId="1" applyNumberFormat="1" applyFont="1" applyBorder="1" applyAlignment="1">
      <alignment horizontal="center" vertical="center" wrapText="1"/>
    </xf>
    <xf numFmtId="166" fontId="22" fillId="0" borderId="0" xfId="1" applyNumberFormat="1" applyFont="1" applyAlignment="1">
      <alignment horizontal="center" vertical="center" wrapText="1"/>
    </xf>
    <xf numFmtId="166" fontId="22" fillId="0" borderId="15" xfId="1" applyNumberFormat="1" applyFont="1" applyBorder="1" applyAlignment="1">
      <alignment horizontal="center" vertical="center" wrapText="1"/>
    </xf>
    <xf numFmtId="166" fontId="22" fillId="0" borderId="19" xfId="1" applyNumberFormat="1" applyFont="1" applyBorder="1" applyAlignment="1">
      <alignment horizontal="center" vertical="center" wrapText="1"/>
    </xf>
    <xf numFmtId="166" fontId="22" fillId="0" borderId="17" xfId="1" applyNumberFormat="1" applyFont="1" applyBorder="1" applyAlignment="1">
      <alignment horizontal="center" vertical="center" wrapText="1"/>
    </xf>
    <xf numFmtId="164" fontId="5" fillId="21" borderId="9" xfId="0" applyNumberFormat="1" applyFont="1" applyFill="1" applyBorder="1" applyAlignment="1">
      <alignment horizontal="center" vertical="center"/>
    </xf>
    <xf numFmtId="0" fontId="7" fillId="21" borderId="6" xfId="0" applyFont="1" applyFill="1" applyBorder="1" applyAlignment="1">
      <alignment horizontal="center" vertical="center"/>
    </xf>
    <xf numFmtId="0" fontId="7" fillId="21" borderId="9" xfId="0" applyFont="1" applyFill="1" applyBorder="1" applyAlignment="1">
      <alignment horizontal="center" vertical="center"/>
    </xf>
    <xf numFmtId="166" fontId="22" fillId="3" borderId="8" xfId="1" applyNumberFormat="1" applyFont="1" applyFill="1" applyBorder="1" applyAlignment="1">
      <alignment horizontal="center" vertical="center" wrapText="1"/>
    </xf>
    <xf numFmtId="166" fontId="22" fillId="3" borderId="13" xfId="1" applyNumberFormat="1" applyFont="1" applyFill="1" applyBorder="1" applyAlignment="1">
      <alignment horizontal="center" vertical="center" wrapText="1"/>
    </xf>
    <xf numFmtId="166" fontId="22" fillId="3" borderId="0" xfId="1" applyNumberFormat="1" applyFont="1" applyFill="1" applyAlignment="1">
      <alignment horizontal="center" vertical="center" wrapText="1"/>
    </xf>
    <xf numFmtId="166" fontId="22" fillId="3" borderId="15" xfId="1" applyNumberFormat="1" applyFont="1" applyFill="1" applyBorder="1" applyAlignment="1">
      <alignment horizontal="center" vertical="center" wrapText="1"/>
    </xf>
    <xf numFmtId="166" fontId="22" fillId="3" borderId="19" xfId="1" applyNumberFormat="1" applyFont="1" applyFill="1" applyBorder="1" applyAlignment="1">
      <alignment horizontal="center" vertical="center" wrapText="1"/>
    </xf>
    <xf numFmtId="166" fontId="22" fillId="3" borderId="17" xfId="1" applyNumberFormat="1" applyFont="1" applyFill="1" applyBorder="1" applyAlignment="1">
      <alignment horizontal="center" vertical="center" wrapText="1"/>
    </xf>
    <xf numFmtId="164" fontId="4" fillId="21" borderId="19" xfId="0" applyNumberFormat="1" applyFont="1" applyFill="1" applyBorder="1" applyAlignment="1">
      <alignment horizontal="center" vertical="center"/>
    </xf>
    <xf numFmtId="166" fontId="22" fillId="0" borderId="8" xfId="1" applyNumberFormat="1" applyFont="1" applyBorder="1" applyAlignment="1">
      <alignment horizontal="center" vertical="center"/>
    </xf>
    <xf numFmtId="166" fontId="22" fillId="0" borderId="0" xfId="1" applyNumberFormat="1" applyFont="1" applyAlignment="1">
      <alignment horizontal="center" vertical="center"/>
    </xf>
    <xf numFmtId="166" fontId="22" fillId="0" borderId="19" xfId="1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6" fontId="4" fillId="0" borderId="29" xfId="1" applyNumberFormat="1" applyFont="1" applyBorder="1" applyAlignment="1">
      <alignment horizontal="center" vertical="center" wrapText="1"/>
    </xf>
    <xf numFmtId="166" fontId="4" fillId="0" borderId="30" xfId="1" applyNumberFormat="1" applyFont="1" applyBorder="1" applyAlignment="1">
      <alignment horizontal="center" vertical="center" wrapText="1"/>
    </xf>
    <xf numFmtId="166" fontId="23" fillId="0" borderId="13" xfId="1" applyNumberFormat="1" applyFont="1" applyBorder="1" applyAlignment="1">
      <alignment horizontal="center" vertical="center" wrapText="1"/>
    </xf>
    <xf numFmtId="166" fontId="23" fillId="0" borderId="0" xfId="1" applyNumberFormat="1" applyFont="1" applyAlignment="1">
      <alignment horizontal="center" vertical="center" wrapText="1"/>
    </xf>
    <xf numFmtId="166" fontId="23" fillId="0" borderId="15" xfId="1" applyNumberFormat="1" applyFont="1" applyBorder="1" applyAlignment="1">
      <alignment horizontal="center" vertical="center" wrapText="1"/>
    </xf>
    <xf numFmtId="166" fontId="23" fillId="0" borderId="19" xfId="1" applyNumberFormat="1" applyFont="1" applyBorder="1" applyAlignment="1">
      <alignment horizontal="center" vertical="center" wrapText="1"/>
    </xf>
    <xf numFmtId="166" fontId="23" fillId="0" borderId="17" xfId="1" applyNumberFormat="1" applyFont="1" applyBorder="1" applyAlignment="1">
      <alignment horizontal="center" vertical="center" wrapText="1"/>
    </xf>
    <xf numFmtId="166" fontId="22" fillId="0" borderId="13" xfId="1" applyNumberFormat="1" applyFont="1" applyBorder="1" applyAlignment="1">
      <alignment horizontal="center" vertical="center"/>
    </xf>
    <xf numFmtId="166" fontId="22" fillId="0" borderId="15" xfId="1" applyNumberFormat="1" applyFont="1" applyBorder="1" applyAlignment="1">
      <alignment horizontal="center" vertical="center"/>
    </xf>
    <xf numFmtId="166" fontId="22" fillId="0" borderId="17" xfId="1" applyNumberFormat="1" applyFont="1" applyBorder="1" applyAlignment="1">
      <alignment horizontal="center" vertical="center"/>
    </xf>
    <xf numFmtId="164" fontId="5" fillId="21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6" fontId="22" fillId="0" borderId="0" xfId="1" applyNumberFormat="1" applyFont="1" applyBorder="1" applyAlignment="1">
      <alignment horizontal="center" vertical="center" wrapText="1"/>
    </xf>
    <xf numFmtId="166" fontId="22" fillId="0" borderId="12" xfId="1" applyNumberFormat="1" applyFont="1" applyBorder="1" applyAlignment="1">
      <alignment horizontal="center" vertical="center" wrapText="1"/>
    </xf>
    <xf numFmtId="166" fontId="22" fillId="0" borderId="5" xfId="1" applyNumberFormat="1" applyFont="1" applyBorder="1" applyAlignment="1">
      <alignment horizontal="center" vertical="center" wrapText="1"/>
    </xf>
    <xf numFmtId="166" fontId="22" fillId="0" borderId="11" xfId="1" applyNumberFormat="1" applyFont="1" applyBorder="1" applyAlignment="1">
      <alignment horizontal="center" vertical="center" wrapText="1"/>
    </xf>
    <xf numFmtId="166" fontId="9" fillId="0" borderId="12" xfId="1" applyNumberFormat="1" applyFont="1" applyBorder="1" applyAlignment="1">
      <alignment horizontal="center" vertical="center"/>
    </xf>
    <xf numFmtId="166" fontId="9" fillId="0" borderId="13" xfId="1" applyNumberFormat="1" applyFont="1" applyBorder="1" applyAlignment="1">
      <alignment horizontal="center" vertical="center"/>
    </xf>
    <xf numFmtId="166" fontId="9" fillId="0" borderId="5" xfId="1" applyNumberFormat="1" applyFont="1" applyBorder="1" applyAlignment="1">
      <alignment horizontal="center" vertical="center"/>
    </xf>
    <xf numFmtId="166" fontId="9" fillId="0" borderId="15" xfId="1" applyNumberFormat="1" applyFont="1" applyBorder="1" applyAlignment="1">
      <alignment horizontal="center" vertical="center"/>
    </xf>
    <xf numFmtId="166" fontId="9" fillId="0" borderId="11" xfId="1" applyNumberFormat="1" applyFont="1" applyBorder="1" applyAlignment="1">
      <alignment horizontal="center" vertical="center"/>
    </xf>
    <xf numFmtId="166" fontId="9" fillId="0" borderId="17" xfId="1" applyNumberFormat="1" applyFont="1" applyBorder="1" applyAlignment="1">
      <alignment horizontal="center" vertical="center"/>
    </xf>
    <xf numFmtId="166" fontId="2" fillId="15" borderId="33" xfId="1" applyNumberFormat="1" applyFont="1" applyFill="1" applyBorder="1" applyAlignment="1">
      <alignment horizontal="center" vertical="center"/>
    </xf>
    <xf numFmtId="166" fontId="2" fillId="15" borderId="34" xfId="1" applyNumberFormat="1" applyFont="1" applyFill="1" applyBorder="1" applyAlignment="1">
      <alignment horizontal="center" vertical="center"/>
    </xf>
    <xf numFmtId="165" fontId="13" fillId="4" borderId="33" xfId="0" applyNumberFormat="1" applyFont="1" applyFill="1" applyBorder="1" applyAlignment="1">
      <alignment horizontal="right" vertical="center"/>
    </xf>
    <xf numFmtId="165" fontId="13" fillId="4" borderId="35" xfId="0" applyNumberFormat="1" applyFont="1" applyFill="1" applyBorder="1" applyAlignment="1">
      <alignment horizontal="right" vertical="center"/>
    </xf>
    <xf numFmtId="166" fontId="18" fillId="5" borderId="33" xfId="1" applyNumberFormat="1" applyFont="1" applyFill="1" applyBorder="1" applyAlignment="1">
      <alignment horizontal="center" vertical="center"/>
    </xf>
    <xf numFmtId="166" fontId="18" fillId="5" borderId="34" xfId="1" applyNumberFormat="1" applyFont="1" applyFill="1" applyBorder="1" applyAlignment="1">
      <alignment horizontal="center" vertical="center"/>
    </xf>
    <xf numFmtId="165" fontId="13" fillId="5" borderId="33" xfId="0" applyNumberFormat="1" applyFont="1" applyFill="1" applyBorder="1" applyAlignment="1">
      <alignment horizontal="right" vertical="center"/>
    </xf>
    <xf numFmtId="165" fontId="13" fillId="5" borderId="35" xfId="0" applyNumberFormat="1" applyFont="1" applyFill="1" applyBorder="1" applyAlignment="1">
      <alignment horizontal="right" vertical="center"/>
    </xf>
    <xf numFmtId="44" fontId="6" fillId="15" borderId="6" xfId="1" applyFont="1" applyFill="1" applyBorder="1" applyAlignment="1">
      <alignment horizontal="center" vertical="center"/>
    </xf>
    <xf numFmtId="44" fontId="6" fillId="15" borderId="7" xfId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165" fontId="13" fillId="5" borderId="33" xfId="1" applyNumberFormat="1" applyFont="1" applyFill="1" applyBorder="1" applyAlignment="1">
      <alignment horizontal="right" vertical="center"/>
    </xf>
    <xf numFmtId="165" fontId="13" fillId="5" borderId="35" xfId="1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center"/>
    </xf>
    <xf numFmtId="164" fontId="8" fillId="8" borderId="37" xfId="0" applyNumberFormat="1" applyFont="1" applyFill="1" applyBorder="1" applyAlignment="1">
      <alignment horizontal="center" vertical="center" wrapText="1"/>
    </xf>
    <xf numFmtId="164" fontId="8" fillId="8" borderId="38" xfId="0" applyNumberFormat="1" applyFont="1" applyFill="1" applyBorder="1" applyAlignment="1">
      <alignment horizontal="center" vertical="center" wrapText="1"/>
    </xf>
    <xf numFmtId="164" fontId="8" fillId="8" borderId="39" xfId="0" applyNumberFormat="1" applyFont="1" applyFill="1" applyBorder="1" applyAlignment="1">
      <alignment horizontal="center" vertical="center" wrapText="1"/>
    </xf>
    <xf numFmtId="164" fontId="8" fillId="8" borderId="40" xfId="0" applyNumberFormat="1" applyFont="1" applyFill="1" applyBorder="1" applyAlignment="1">
      <alignment horizontal="center" vertical="center" wrapText="1"/>
    </xf>
    <xf numFmtId="164" fontId="8" fillId="8" borderId="41" xfId="0" applyNumberFormat="1" applyFont="1" applyFill="1" applyBorder="1" applyAlignment="1">
      <alignment horizontal="center" vertical="center" wrapText="1"/>
    </xf>
    <xf numFmtId="164" fontId="8" fillId="8" borderId="42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00CC"/>
      <color rgb="FF00CCFF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54713</xdr:colOff>
      <xdr:row>105</xdr:row>
      <xdr:rowOff>75512</xdr:rowOff>
    </xdr:from>
    <xdr:to>
      <xdr:col>4</xdr:col>
      <xdr:colOff>403954</xdr:colOff>
      <xdr:row>109</xdr:row>
      <xdr:rowOff>142187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F32A10-0A36-4985-8468-C30DF7A40638}"/>
            </a:ext>
          </a:extLst>
        </xdr:cNvPr>
        <xdr:cNvSpPr txBox="1"/>
      </xdr:nvSpPr>
      <xdr:spPr>
        <a:xfrm>
          <a:off x="3782086" y="17573970"/>
          <a:ext cx="1056157" cy="7368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 part of grant information....</a:t>
          </a:r>
        </a:p>
      </xdr:txBody>
    </xdr:sp>
    <xdr:clientData/>
  </xdr:twoCellAnchor>
  <xdr:twoCellAnchor>
    <xdr:from>
      <xdr:col>0</xdr:col>
      <xdr:colOff>0</xdr:colOff>
      <xdr:row>117</xdr:row>
      <xdr:rowOff>1</xdr:rowOff>
    </xdr:from>
    <xdr:to>
      <xdr:col>2</xdr:col>
      <xdr:colOff>1775408</xdr:colOff>
      <xdr:row>120</xdr:row>
      <xdr:rowOff>45358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D8CC7B3-AF70-4825-8534-4A65B9817A16}"/>
            </a:ext>
          </a:extLst>
        </xdr:cNvPr>
        <xdr:cNvSpPr txBox="1"/>
      </xdr:nvSpPr>
      <xdr:spPr>
        <a:xfrm>
          <a:off x="0" y="20139661"/>
          <a:ext cx="3352748" cy="822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aseline="0"/>
        </a:p>
        <a:p>
          <a:r>
            <a:rPr lang="en-US" sz="1100" baseline="0"/>
            <a:t>1% Distirct Parent Involvement: $27,085.00</a:t>
          </a:r>
        </a:p>
        <a:p>
          <a:r>
            <a:rPr lang="en-US" sz="1100" baseline="0"/>
            <a:t>10% of 1% stays with District:      -</a:t>
          </a:r>
          <a:r>
            <a:rPr lang="en-US" sz="1100" u="sng" baseline="0"/>
            <a:t>$2,709.00</a:t>
          </a:r>
        </a:p>
        <a:p>
          <a:r>
            <a:rPr lang="en-US" sz="1100" baseline="0"/>
            <a:t>To District to Schools	$24,377.00</a:t>
          </a:r>
          <a:endParaRPr lang="en-US" sz="1100" b="1" u="none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4A2AB-049F-45A9-870A-DF253F12D0F9}">
  <sheetPr>
    <pageSetUpPr fitToPage="1"/>
  </sheetPr>
  <dimension ref="A1:AH636"/>
  <sheetViews>
    <sheetView tabSelected="1" zoomScale="83" zoomScaleNormal="83" workbookViewId="0">
      <selection activeCell="B93" sqref="B93"/>
    </sheetView>
  </sheetViews>
  <sheetFormatPr defaultColWidth="8.73046875" defaultRowHeight="14.25" x14ac:dyDescent="0.45"/>
  <cols>
    <col min="1" max="1" width="10.53125" style="193" customWidth="1"/>
    <col min="2" max="2" width="12.46484375" style="64" customWidth="1"/>
    <col min="3" max="3" width="31.265625" style="65" customWidth="1"/>
    <col min="4" max="4" width="10.265625" style="65" customWidth="1"/>
    <col min="5" max="5" width="6.53125" style="66" customWidth="1"/>
    <col min="6" max="6" width="15" style="65" customWidth="1"/>
    <col min="7" max="7" width="13.73046875" style="67" customWidth="1"/>
    <col min="8" max="8" width="12.73046875" style="67" customWidth="1"/>
    <col min="9" max="9" width="1.265625" style="69" customWidth="1"/>
    <col min="10" max="10" width="14.73046875" style="70" customWidth="1"/>
    <col min="11" max="11" width="18.46484375" style="71" customWidth="1"/>
    <col min="12" max="12" width="13" style="71" hidden="1" customWidth="1"/>
    <col min="13" max="13" width="14.53125" style="71" hidden="1" customWidth="1"/>
    <col min="14" max="14" width="22.265625" style="173" customWidth="1"/>
    <col min="15" max="15" width="8.73046875" style="34"/>
    <col min="16" max="16" width="24.73046875" customWidth="1"/>
    <col min="17" max="17" width="11.53125" customWidth="1"/>
    <col min="18" max="18" width="12.46484375" customWidth="1"/>
    <col min="19" max="19" width="11.53125" customWidth="1"/>
    <col min="20" max="20" width="12.46484375" customWidth="1"/>
    <col min="21" max="21" width="5.73046875" customWidth="1"/>
    <col min="22" max="22" width="12.265625" customWidth="1"/>
    <col min="23" max="23" width="12.46484375" customWidth="1"/>
    <col min="24" max="24" width="7" customWidth="1"/>
    <col min="25" max="25" width="11.53125" customWidth="1"/>
    <col min="26" max="26" width="9.46484375" customWidth="1"/>
    <col min="27" max="27" width="13.265625" customWidth="1"/>
    <col min="29" max="29" width="10" customWidth="1"/>
    <col min="31" max="31" width="10.73046875" customWidth="1"/>
    <col min="33" max="33" width="12.46484375" customWidth="1"/>
    <col min="34" max="16384" width="8.73046875" style="34"/>
  </cols>
  <sheetData>
    <row r="1" spans="1:33" ht="30" customHeight="1" thickBot="1" x14ac:dyDescent="0.5">
      <c r="A1" s="550" t="s">
        <v>146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33" s="2" customFormat="1" ht="39.75" customHeight="1" thickBot="1" x14ac:dyDescent="0.5">
      <c r="A2" s="466" t="s">
        <v>0</v>
      </c>
      <c r="B2" s="467" t="s">
        <v>1</v>
      </c>
      <c r="C2" s="468" t="s">
        <v>2</v>
      </c>
      <c r="D2" s="468" t="s">
        <v>3</v>
      </c>
      <c r="E2" s="469" t="s">
        <v>53</v>
      </c>
      <c r="F2" s="470" t="s">
        <v>77</v>
      </c>
      <c r="G2" s="552" t="s">
        <v>35</v>
      </c>
      <c r="H2" s="553"/>
      <c r="I2" s="471"/>
      <c r="J2" s="472" t="s">
        <v>4</v>
      </c>
      <c r="K2" s="473" t="s">
        <v>5</v>
      </c>
      <c r="L2" s="473" t="s">
        <v>6</v>
      </c>
      <c r="M2" s="473" t="s">
        <v>7</v>
      </c>
      <c r="N2" s="474" t="s">
        <v>8</v>
      </c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2" customFormat="1" ht="3" customHeight="1" x14ac:dyDescent="0.45">
      <c r="A3" s="3"/>
      <c r="B3" s="4"/>
      <c r="C3" s="5"/>
      <c r="D3" s="5"/>
      <c r="E3" s="6"/>
      <c r="F3" s="7"/>
      <c r="G3" s="8"/>
      <c r="H3" s="8"/>
      <c r="I3" s="9"/>
      <c r="J3" s="10"/>
      <c r="K3" s="11"/>
      <c r="L3" s="11"/>
      <c r="M3" s="11"/>
      <c r="N3" s="1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0.5" customHeight="1" x14ac:dyDescent="0.45">
      <c r="A4" s="475"/>
      <c r="B4" s="476"/>
      <c r="C4" s="477"/>
      <c r="D4" s="477"/>
      <c r="E4" s="478"/>
      <c r="F4" s="477"/>
      <c r="G4" s="479"/>
      <c r="H4" s="479"/>
      <c r="I4" s="477"/>
      <c r="J4" s="480"/>
      <c r="K4" s="481"/>
      <c r="L4" s="481"/>
      <c r="M4" s="481"/>
      <c r="N4" s="482"/>
      <c r="W4">
        <v>193346.6</v>
      </c>
    </row>
    <row r="5" spans="1:33" s="24" customFormat="1" x14ac:dyDescent="0.45">
      <c r="A5" s="521">
        <v>0.56999999999999995</v>
      </c>
      <c r="B5" s="523" t="s">
        <v>97</v>
      </c>
      <c r="C5" s="524"/>
      <c r="D5" s="524"/>
      <c r="E5" s="524"/>
      <c r="F5" s="524"/>
      <c r="G5" s="524"/>
      <c r="H5" s="524"/>
      <c r="I5" s="20"/>
      <c r="J5" s="21"/>
      <c r="K5" s="22"/>
      <c r="L5" s="22"/>
      <c r="M5" s="22"/>
      <c r="N5" s="23"/>
      <c r="P5"/>
      <c r="Q5"/>
      <c r="R5"/>
      <c r="S5"/>
      <c r="T5"/>
      <c r="U5"/>
      <c r="V5"/>
      <c r="W5">
        <v>132430</v>
      </c>
      <c r="X5"/>
      <c r="Y5"/>
      <c r="Z5"/>
      <c r="AA5"/>
      <c r="AB5"/>
      <c r="AC5"/>
      <c r="AD5"/>
      <c r="AE5"/>
      <c r="AF5"/>
      <c r="AG5"/>
    </row>
    <row r="6" spans="1:33" ht="12.75" customHeight="1" x14ac:dyDescent="0.45">
      <c r="A6" s="522"/>
      <c r="B6" s="35"/>
      <c r="C6" s="429" t="s">
        <v>100</v>
      </c>
      <c r="D6" s="27" t="s">
        <v>9</v>
      </c>
      <c r="E6" s="28"/>
      <c r="F6" s="29">
        <v>75921</v>
      </c>
      <c r="G6" s="551">
        <f>F11/337</f>
        <v>1008.0326409495549</v>
      </c>
      <c r="H6" s="542"/>
      <c r="I6" s="30"/>
      <c r="J6" s="31" t="s">
        <v>9</v>
      </c>
      <c r="K6" s="32">
        <f>F6+F7</f>
        <v>208352</v>
      </c>
      <c r="L6" s="32"/>
      <c r="M6" s="32"/>
      <c r="N6" s="33"/>
      <c r="W6">
        <v>218228.75</v>
      </c>
    </row>
    <row r="7" spans="1:33" ht="14.25" customHeight="1" x14ac:dyDescent="0.45">
      <c r="A7" s="522"/>
      <c r="B7" s="25"/>
      <c r="C7" s="429" t="s">
        <v>100</v>
      </c>
      <c r="D7" s="83" t="s">
        <v>9</v>
      </c>
      <c r="E7" s="84"/>
      <c r="F7" s="29">
        <v>132431</v>
      </c>
      <c r="G7" s="543"/>
      <c r="H7" s="544"/>
      <c r="I7" s="30"/>
      <c r="J7" s="39" t="s">
        <v>10</v>
      </c>
      <c r="K7" s="32">
        <f>F8+F9+F10</f>
        <v>131355</v>
      </c>
      <c r="L7" s="40"/>
      <c r="M7" s="40"/>
      <c r="N7" s="41"/>
      <c r="W7">
        <v>132431</v>
      </c>
    </row>
    <row r="8" spans="1:33" ht="12.75" customHeight="1" x14ac:dyDescent="0.45">
      <c r="A8" s="522"/>
      <c r="B8" s="35"/>
      <c r="C8" s="429" t="s">
        <v>100</v>
      </c>
      <c r="D8" s="37" t="s">
        <v>10</v>
      </c>
      <c r="E8" s="38">
        <v>6</v>
      </c>
      <c r="F8" s="29">
        <v>44510</v>
      </c>
      <c r="G8" s="543"/>
      <c r="H8" s="544"/>
      <c r="I8" s="30"/>
      <c r="J8" s="54"/>
      <c r="K8" s="55"/>
      <c r="L8" s="55"/>
      <c r="M8" s="55"/>
      <c r="N8" s="56"/>
      <c r="W8">
        <v>264861</v>
      </c>
    </row>
    <row r="9" spans="1:33" ht="12.75" customHeight="1" x14ac:dyDescent="0.45">
      <c r="A9" s="522"/>
      <c r="B9" s="73"/>
      <c r="C9" s="429" t="s">
        <v>100</v>
      </c>
      <c r="D9" s="37" t="s">
        <v>10</v>
      </c>
      <c r="E9" s="38">
        <v>6</v>
      </c>
      <c r="F9" s="29">
        <v>41894</v>
      </c>
      <c r="G9" s="543"/>
      <c r="H9" s="544"/>
      <c r="I9" s="76"/>
      <c r="J9" s="554"/>
      <c r="K9" s="555"/>
      <c r="L9" s="555"/>
      <c r="M9" s="555"/>
      <c r="N9" s="556"/>
      <c r="W9">
        <v>93727</v>
      </c>
    </row>
    <row r="10" spans="1:33" ht="12.75" customHeight="1" x14ac:dyDescent="0.45">
      <c r="A10" s="522"/>
      <c r="B10" s="73"/>
      <c r="C10" s="429" t="s">
        <v>100</v>
      </c>
      <c r="D10" s="45" t="s">
        <v>10</v>
      </c>
      <c r="E10" s="46">
        <v>6</v>
      </c>
      <c r="F10" s="47">
        <v>44951</v>
      </c>
      <c r="G10" s="543"/>
      <c r="H10" s="544"/>
      <c r="I10" s="30"/>
      <c r="J10" s="557"/>
      <c r="K10" s="555"/>
      <c r="L10" s="555"/>
      <c r="M10" s="555"/>
      <c r="N10" s="556"/>
      <c r="P10" s="428">
        <f>E18+E38+E11+E25+E53+E46+E85+E68+E77</f>
        <v>74.5</v>
      </c>
      <c r="W10">
        <v>132430</v>
      </c>
    </row>
    <row r="11" spans="1:33" ht="12.75" customHeight="1" x14ac:dyDescent="0.45">
      <c r="A11" s="522"/>
      <c r="B11" s="85"/>
      <c r="C11" s="86" t="s">
        <v>11</v>
      </c>
      <c r="D11" s="50"/>
      <c r="E11" s="51">
        <f>SUM(E8:E10)</f>
        <v>18</v>
      </c>
      <c r="F11" s="87">
        <f>SUM(F6:F10)</f>
        <v>339707</v>
      </c>
      <c r="G11" s="545"/>
      <c r="H11" s="546"/>
      <c r="I11" s="30"/>
      <c r="J11" s="558"/>
      <c r="K11" s="559"/>
      <c r="L11" s="559"/>
      <c r="M11" s="559"/>
      <c r="N11" s="560"/>
      <c r="W11">
        <v>132430</v>
      </c>
    </row>
    <row r="12" spans="1:33" s="19" customFormat="1" ht="15" customHeight="1" x14ac:dyDescent="0.45">
      <c r="A12" s="522"/>
      <c r="B12" s="523" t="str">
        <f>B5</f>
        <v>SCHOOL A</v>
      </c>
      <c r="C12" s="524"/>
      <c r="D12" s="524"/>
      <c r="E12" s="524"/>
      <c r="F12" s="524"/>
      <c r="G12" s="524"/>
      <c r="H12" s="531"/>
      <c r="I12" s="88"/>
      <c r="J12" s="58"/>
      <c r="K12" s="59">
        <f>SUM(K6:K11)</f>
        <v>339707</v>
      </c>
      <c r="L12" s="201">
        <f>SUM(L6:L11)</f>
        <v>0</v>
      </c>
      <c r="M12" s="89"/>
      <c r="N12" s="61">
        <f>SUM(K12:M12)</f>
        <v>339707</v>
      </c>
      <c r="P12"/>
      <c r="Q12"/>
      <c r="R12"/>
      <c r="S12"/>
      <c r="T12"/>
      <c r="U12"/>
      <c r="V12"/>
      <c r="W12">
        <v>56716</v>
      </c>
      <c r="X12"/>
      <c r="Y12"/>
      <c r="Z12"/>
      <c r="AA12"/>
      <c r="AB12"/>
      <c r="AC12"/>
      <c r="AD12"/>
      <c r="AE12"/>
      <c r="AF12"/>
      <c r="AG12"/>
    </row>
    <row r="13" spans="1:33" s="195" customFormat="1" ht="15" customHeight="1" x14ac:dyDescent="0.45">
      <c r="A13" s="463"/>
      <c r="B13" s="12"/>
      <c r="C13" s="12"/>
      <c r="D13" s="12"/>
      <c r="E13" s="12"/>
      <c r="F13" s="12"/>
      <c r="G13" s="12"/>
      <c r="H13" s="12"/>
      <c r="I13" s="13"/>
      <c r="J13" s="14"/>
      <c r="K13" s="15"/>
      <c r="L13" s="16"/>
      <c r="M13" s="17"/>
      <c r="N13" s="18"/>
      <c r="P13" s="196"/>
      <c r="Q13" s="196"/>
      <c r="R13" s="196"/>
      <c r="S13" s="196"/>
      <c r="T13" s="196"/>
      <c r="U13" s="196"/>
      <c r="V13" s="196"/>
      <c r="W13" s="196">
        <v>85634</v>
      </c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</row>
    <row r="14" spans="1:33" s="24" customFormat="1" x14ac:dyDescent="0.45">
      <c r="A14" s="521">
        <v>0.54500000000000004</v>
      </c>
      <c r="B14" s="523" t="s">
        <v>98</v>
      </c>
      <c r="C14" s="524"/>
      <c r="D14" s="524"/>
      <c r="E14" s="524"/>
      <c r="F14" s="524"/>
      <c r="G14" s="524"/>
      <c r="H14" s="524"/>
      <c r="I14" s="20"/>
      <c r="J14" s="21"/>
      <c r="K14" s="22"/>
      <c r="L14" s="22"/>
      <c r="M14" s="22"/>
      <c r="N14" s="23"/>
      <c r="P14" s="77" t="e">
        <f>#REF!*0.23</f>
        <v>#REF!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2.75" customHeight="1" x14ac:dyDescent="0.45">
      <c r="A15" s="522"/>
      <c r="B15" s="501"/>
      <c r="C15" s="74" t="s">
        <v>100</v>
      </c>
      <c r="D15" s="502" t="s">
        <v>93</v>
      </c>
      <c r="E15" s="503"/>
      <c r="F15" s="504">
        <v>60915.6</v>
      </c>
      <c r="G15" s="525">
        <f>F18/196</f>
        <v>986.46224489795918</v>
      </c>
      <c r="H15" s="526"/>
      <c r="I15" s="76"/>
      <c r="J15" s="31" t="s">
        <v>9</v>
      </c>
      <c r="K15" s="32">
        <f>F15+F16</f>
        <v>193346.6</v>
      </c>
      <c r="L15" s="32"/>
      <c r="M15" s="32"/>
      <c r="N15" s="33"/>
      <c r="P15" s="77" t="e">
        <f>#REF!-P14</f>
        <v>#REF!</v>
      </c>
      <c r="W15">
        <f>SUM(W4:W14)</f>
        <v>1442234.35</v>
      </c>
    </row>
    <row r="16" spans="1:33" ht="12.75" customHeight="1" x14ac:dyDescent="0.45">
      <c r="A16" s="522"/>
      <c r="B16" s="73"/>
      <c r="C16" s="74" t="s">
        <v>100</v>
      </c>
      <c r="D16" s="37" t="s">
        <v>9</v>
      </c>
      <c r="E16" s="38"/>
      <c r="F16" s="75">
        <v>132431</v>
      </c>
      <c r="G16" s="527"/>
      <c r="H16" s="528"/>
      <c r="I16" s="76"/>
      <c r="J16" s="39" t="s">
        <v>10</v>
      </c>
      <c r="K16" s="32">
        <f>F17</f>
        <v>0</v>
      </c>
      <c r="L16" s="40"/>
      <c r="M16" s="40"/>
      <c r="N16" s="41"/>
      <c r="P16" s="77"/>
      <c r="W16">
        <f>W15*0.15</f>
        <v>216335.1525</v>
      </c>
    </row>
    <row r="17" spans="1:33" ht="12.75" customHeight="1" x14ac:dyDescent="0.45">
      <c r="A17" s="522"/>
      <c r="B17" s="505"/>
      <c r="C17" s="74"/>
      <c r="D17" s="506"/>
      <c r="E17" s="507"/>
      <c r="F17" s="508"/>
      <c r="G17" s="527"/>
      <c r="H17" s="528"/>
      <c r="I17" s="76"/>
      <c r="J17" s="608"/>
      <c r="K17" s="625"/>
      <c r="L17" s="625"/>
      <c r="M17" s="625"/>
      <c r="N17" s="626"/>
    </row>
    <row r="18" spans="1:33" ht="15" customHeight="1" x14ac:dyDescent="0.45">
      <c r="A18" s="522"/>
      <c r="B18" s="85"/>
      <c r="C18" s="86" t="s">
        <v>11</v>
      </c>
      <c r="D18" s="78"/>
      <c r="E18" s="79">
        <v>2.5</v>
      </c>
      <c r="F18" s="80">
        <f>SUM(F15:F17)</f>
        <v>193346.6</v>
      </c>
      <c r="G18" s="529"/>
      <c r="H18" s="530"/>
      <c r="I18" s="76"/>
      <c r="J18" s="627"/>
      <c r="K18" s="628"/>
      <c r="L18" s="628"/>
      <c r="M18" s="628"/>
      <c r="N18" s="629"/>
      <c r="P18" s="77" t="e">
        <f>#REF!+P14</f>
        <v>#REF!</v>
      </c>
    </row>
    <row r="19" spans="1:33" s="19" customFormat="1" ht="15" customHeight="1" x14ac:dyDescent="0.45">
      <c r="A19" s="522"/>
      <c r="B19" s="523" t="str">
        <f>B14</f>
        <v>SCHOOL B</v>
      </c>
      <c r="C19" s="524"/>
      <c r="D19" s="524"/>
      <c r="E19" s="524"/>
      <c r="F19" s="524"/>
      <c r="G19" s="524"/>
      <c r="H19" s="531"/>
      <c r="I19" s="81"/>
      <c r="J19" s="58"/>
      <c r="K19" s="59">
        <f>K15+K16</f>
        <v>193346.6</v>
      </c>
      <c r="L19" s="60">
        <f>L15</f>
        <v>0</v>
      </c>
      <c r="M19" s="60">
        <f>SUM(M15:M18)</f>
        <v>0</v>
      </c>
      <c r="N19" s="61">
        <f>SUM(K19:M19)</f>
        <v>193346.6</v>
      </c>
      <c r="P19" s="426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195" customFormat="1" ht="15" customHeight="1" x14ac:dyDescent="0.45">
      <c r="A20" s="463"/>
      <c r="B20" s="12"/>
      <c r="C20" s="12"/>
      <c r="D20" s="12"/>
      <c r="E20" s="12"/>
      <c r="F20" s="12"/>
      <c r="G20" s="12"/>
      <c r="H20" s="12"/>
      <c r="I20" s="194"/>
      <c r="J20" s="14"/>
      <c r="K20" s="15"/>
      <c r="L20" s="16"/>
      <c r="M20" s="16"/>
      <c r="N20" s="18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</row>
    <row r="21" spans="1:33" s="24" customFormat="1" x14ac:dyDescent="0.45">
      <c r="A21" s="521">
        <v>0.54400000000000004</v>
      </c>
      <c r="B21" s="523" t="s">
        <v>99</v>
      </c>
      <c r="C21" s="524"/>
      <c r="D21" s="524"/>
      <c r="E21" s="524"/>
      <c r="F21" s="524"/>
      <c r="G21" s="524"/>
      <c r="H21" s="524"/>
      <c r="I21" s="20"/>
      <c r="J21" s="21"/>
      <c r="K21" s="22"/>
      <c r="L21" s="22"/>
      <c r="M21" s="22"/>
      <c r="N21" s="23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2.75" customHeight="1" x14ac:dyDescent="0.45">
      <c r="A22" s="522"/>
      <c r="B22" s="509"/>
      <c r="C22" s="74" t="s">
        <v>100</v>
      </c>
      <c r="D22" s="510" t="s">
        <v>9</v>
      </c>
      <c r="E22" s="503"/>
      <c r="F22" s="511">
        <v>132430</v>
      </c>
      <c r="G22" s="541">
        <f>F25/201</f>
        <v>954.18905472636811</v>
      </c>
      <c r="H22" s="547"/>
      <c r="I22" s="30"/>
      <c r="J22" s="31" t="s">
        <v>9</v>
      </c>
      <c r="K22" s="90">
        <f>F22</f>
        <v>132430</v>
      </c>
      <c r="L22" s="91"/>
      <c r="M22" s="91"/>
      <c r="N22" s="33"/>
    </row>
    <row r="23" spans="1:33" s="43" customFormat="1" ht="15" customHeight="1" x14ac:dyDescent="0.45">
      <c r="A23" s="522"/>
      <c r="B23" s="501"/>
      <c r="C23" s="74" t="s">
        <v>100</v>
      </c>
      <c r="D23" s="510" t="s">
        <v>10</v>
      </c>
      <c r="E23" s="503">
        <v>2</v>
      </c>
      <c r="F23" s="511">
        <v>14851</v>
      </c>
      <c r="G23" s="543"/>
      <c r="H23" s="548"/>
      <c r="I23" s="30"/>
      <c r="J23" s="39" t="s">
        <v>10</v>
      </c>
      <c r="K23" s="32">
        <f>F23+F24</f>
        <v>59362</v>
      </c>
      <c r="L23" s="40"/>
      <c r="M23" s="40"/>
      <c r="N23" s="40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4.25" customHeight="1" x14ac:dyDescent="0.45">
      <c r="A24" s="522"/>
      <c r="B24" s="73"/>
      <c r="C24" s="74" t="s">
        <v>100</v>
      </c>
      <c r="D24" s="27" t="s">
        <v>10</v>
      </c>
      <c r="E24" s="38">
        <v>6</v>
      </c>
      <c r="F24" s="29">
        <v>44511</v>
      </c>
      <c r="G24" s="543"/>
      <c r="H24" s="548"/>
      <c r="I24" s="107"/>
      <c r="J24" s="596"/>
      <c r="K24" s="597"/>
      <c r="L24" s="597"/>
      <c r="M24" s="597"/>
      <c r="N24" s="598"/>
    </row>
    <row r="25" spans="1:33" ht="12.75" customHeight="1" x14ac:dyDescent="0.45">
      <c r="A25" s="522"/>
      <c r="B25" s="85"/>
      <c r="C25" s="86" t="s">
        <v>11</v>
      </c>
      <c r="D25" s="50"/>
      <c r="E25" s="51">
        <f>SUM(E22:E24)</f>
        <v>8</v>
      </c>
      <c r="F25" s="98">
        <f>SUM(F22:F24)</f>
        <v>191792</v>
      </c>
      <c r="G25" s="545"/>
      <c r="H25" s="549"/>
      <c r="I25" s="30"/>
      <c r="J25" s="599"/>
      <c r="K25" s="600"/>
      <c r="L25" s="600"/>
      <c r="M25" s="600"/>
      <c r="N25" s="601"/>
    </row>
    <row r="26" spans="1:33" s="19" customFormat="1" ht="16.5" customHeight="1" x14ac:dyDescent="0.45">
      <c r="A26" s="522"/>
      <c r="B26" s="523" t="str">
        <f>B21</f>
        <v>SCHOOL C</v>
      </c>
      <c r="C26" s="524"/>
      <c r="D26" s="524"/>
      <c r="E26" s="524"/>
      <c r="F26" s="524"/>
      <c r="G26" s="524"/>
      <c r="H26" s="531"/>
      <c r="I26" s="88"/>
      <c r="J26" s="634">
        <f>SUM(K22:K25)</f>
        <v>191792</v>
      </c>
      <c r="K26" s="635"/>
      <c r="L26" s="60">
        <f>SUM(L22:L25)</f>
        <v>0</v>
      </c>
      <c r="M26" s="60"/>
      <c r="N26" s="61">
        <f>SUM(J26:M26)</f>
        <v>191792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195" customFormat="1" ht="16.5" customHeight="1" x14ac:dyDescent="0.45">
      <c r="A27" s="463"/>
      <c r="B27" s="12"/>
      <c r="C27" s="12"/>
      <c r="D27" s="12"/>
      <c r="E27" s="12"/>
      <c r="F27" s="12"/>
      <c r="G27" s="12"/>
      <c r="H27" s="12"/>
      <c r="I27" s="13"/>
      <c r="J27" s="16"/>
      <c r="K27" s="16"/>
      <c r="L27" s="16"/>
      <c r="M27" s="16"/>
      <c r="N27" s="18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</row>
    <row r="28" spans="1:33" s="24" customFormat="1" x14ac:dyDescent="0.45">
      <c r="A28" s="538">
        <v>0.51200000000000001</v>
      </c>
      <c r="B28" s="523" t="s">
        <v>114</v>
      </c>
      <c r="C28" s="524"/>
      <c r="D28" s="524"/>
      <c r="E28" s="524"/>
      <c r="F28" s="524"/>
      <c r="G28" s="524"/>
      <c r="H28" s="524"/>
      <c r="I28" s="102"/>
      <c r="J28" s="102"/>
      <c r="K28" s="102"/>
      <c r="L28" s="102"/>
      <c r="M28" s="102"/>
      <c r="N28" s="10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2.75" customHeight="1" x14ac:dyDescent="0.45">
      <c r="A29" s="539"/>
      <c r="B29" s="509"/>
      <c r="C29" s="74" t="s">
        <v>100</v>
      </c>
      <c r="D29" s="510" t="s">
        <v>94</v>
      </c>
      <c r="E29" s="512"/>
      <c r="F29" s="511">
        <v>85797.75</v>
      </c>
      <c r="G29" s="541">
        <f>F31/234</f>
        <v>932.60149572649573</v>
      </c>
      <c r="H29" s="542"/>
      <c r="I29" s="30"/>
      <c r="J29" s="31" t="s">
        <v>9</v>
      </c>
      <c r="K29" s="90">
        <f>F29+F30</f>
        <v>218228.75</v>
      </c>
      <c r="L29" s="90"/>
      <c r="M29" s="90"/>
      <c r="N29" s="33"/>
    </row>
    <row r="30" spans="1:33" ht="12.4" customHeight="1" x14ac:dyDescent="0.45">
      <c r="A30" s="539"/>
      <c r="B30" s="35"/>
      <c r="C30" s="74" t="s">
        <v>100</v>
      </c>
      <c r="D30" s="27" t="s">
        <v>9</v>
      </c>
      <c r="E30" s="28"/>
      <c r="F30" s="29">
        <v>132431</v>
      </c>
      <c r="G30" s="543"/>
      <c r="H30" s="544"/>
      <c r="I30" s="30"/>
      <c r="J30" s="39" t="s">
        <v>10</v>
      </c>
      <c r="K30" s="90"/>
      <c r="L30" s="40"/>
      <c r="M30" s="40"/>
      <c r="N30" s="41"/>
    </row>
    <row r="31" spans="1:33" ht="12.75" customHeight="1" x14ac:dyDescent="0.45">
      <c r="A31" s="539"/>
      <c r="B31" s="85"/>
      <c r="C31" s="86" t="s">
        <v>11</v>
      </c>
      <c r="D31" s="50"/>
      <c r="E31" s="51"/>
      <c r="F31" s="104">
        <f>SUM(F28:F30)</f>
        <v>218228.75</v>
      </c>
      <c r="G31" s="545"/>
      <c r="H31" s="546"/>
      <c r="I31" s="105"/>
      <c r="J31" s="605"/>
      <c r="K31" s="606"/>
      <c r="L31" s="606"/>
      <c r="M31" s="606"/>
      <c r="N31" s="607"/>
    </row>
    <row r="32" spans="1:33" s="24" customFormat="1" ht="11.25" customHeight="1" x14ac:dyDescent="0.45">
      <c r="A32" s="540"/>
      <c r="B32" s="523" t="str">
        <f>B28</f>
        <v>SCHOOL D</v>
      </c>
      <c r="C32" s="524"/>
      <c r="D32" s="524"/>
      <c r="E32" s="524"/>
      <c r="F32" s="524"/>
      <c r="G32" s="524"/>
      <c r="H32" s="531"/>
      <c r="I32" s="106"/>
      <c r="J32" s="58"/>
      <c r="K32" s="59">
        <f>SUM(K29:K31)</f>
        <v>218228.75</v>
      </c>
      <c r="L32" s="60">
        <f>SUM(L29:L31)</f>
        <v>0</v>
      </c>
      <c r="M32" s="60"/>
      <c r="N32" s="61">
        <f>SUM(K32:M32)</f>
        <v>218228.75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195" customFormat="1" ht="16.5" customHeight="1" x14ac:dyDescent="0.45">
      <c r="A33" s="463"/>
      <c r="B33" s="12"/>
      <c r="C33" s="12"/>
      <c r="D33" s="12"/>
      <c r="E33" s="12"/>
      <c r="F33" s="12"/>
      <c r="G33" s="12"/>
      <c r="H33" s="12"/>
      <c r="I33" s="13"/>
      <c r="J33" s="16"/>
      <c r="K33" s="16"/>
      <c r="L33" s="16"/>
      <c r="M33" s="16"/>
      <c r="N33" s="18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</row>
    <row r="34" spans="1:33" s="24" customFormat="1" x14ac:dyDescent="0.45">
      <c r="A34" s="521">
        <v>0.504</v>
      </c>
      <c r="B34" s="523" t="s">
        <v>115</v>
      </c>
      <c r="C34" s="524"/>
      <c r="D34" s="524"/>
      <c r="E34" s="524"/>
      <c r="F34" s="524"/>
      <c r="G34" s="524"/>
      <c r="H34" s="524"/>
      <c r="I34" s="20"/>
      <c r="J34" s="21"/>
      <c r="K34" s="22"/>
      <c r="L34" s="22"/>
      <c r="M34" s="22"/>
      <c r="N34" s="23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11.25" customHeight="1" x14ac:dyDescent="0.45">
      <c r="A35" s="521"/>
      <c r="B35" s="25"/>
      <c r="C35" s="74" t="s">
        <v>100</v>
      </c>
      <c r="D35" s="27" t="s">
        <v>9</v>
      </c>
      <c r="E35" s="28"/>
      <c r="F35" s="29">
        <v>132431</v>
      </c>
      <c r="G35" s="532">
        <f>F38/179</f>
        <v>905.08938547486036</v>
      </c>
      <c r="H35" s="533"/>
      <c r="I35" s="30"/>
      <c r="J35" s="31" t="s">
        <v>9</v>
      </c>
      <c r="K35" s="204">
        <f>F35</f>
        <v>132431</v>
      </c>
      <c r="L35" s="32"/>
      <c r="M35" s="32"/>
      <c r="N35" s="33"/>
    </row>
    <row r="36" spans="1:33" ht="12.75" customHeight="1" x14ac:dyDescent="0.45">
      <c r="A36" s="522"/>
      <c r="B36" s="509"/>
      <c r="C36" s="74" t="s">
        <v>100</v>
      </c>
      <c r="D36" s="502"/>
      <c r="E36" s="503"/>
      <c r="F36" s="511"/>
      <c r="G36" s="534"/>
      <c r="H36" s="535"/>
      <c r="I36" s="30"/>
      <c r="J36" s="39" t="s">
        <v>10</v>
      </c>
      <c r="K36" s="32">
        <f>F36+F37</f>
        <v>29580</v>
      </c>
      <c r="L36" s="40"/>
      <c r="M36" s="40"/>
      <c r="N36" s="397"/>
      <c r="P36" s="77"/>
    </row>
    <row r="37" spans="1:33" s="43" customFormat="1" ht="12.75" customHeight="1" x14ac:dyDescent="0.45">
      <c r="A37" s="522"/>
      <c r="B37" s="509"/>
      <c r="C37" s="74" t="s">
        <v>100</v>
      </c>
      <c r="D37" s="502" t="s">
        <v>10</v>
      </c>
      <c r="E37" s="503">
        <v>4</v>
      </c>
      <c r="F37" s="511">
        <v>29580</v>
      </c>
      <c r="G37" s="534"/>
      <c r="H37" s="535"/>
      <c r="I37" s="30"/>
      <c r="J37" s="625"/>
      <c r="K37" s="625"/>
      <c r="L37" s="625"/>
      <c r="M37" s="625"/>
      <c r="N37" s="626"/>
      <c r="P37" s="44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24" customFormat="1" ht="12.75" customHeight="1" x14ac:dyDescent="0.45">
      <c r="A38" s="522"/>
      <c r="B38" s="85"/>
      <c r="C38" s="86" t="s">
        <v>11</v>
      </c>
      <c r="D38" s="50"/>
      <c r="E38" s="51">
        <v>4</v>
      </c>
      <c r="F38" s="52">
        <f>SUM(F35:F37)</f>
        <v>162011</v>
      </c>
      <c r="G38" s="536"/>
      <c r="H38" s="537"/>
      <c r="I38" s="53"/>
      <c r="J38" s="628"/>
      <c r="K38" s="628"/>
      <c r="L38" s="628"/>
      <c r="M38" s="628"/>
      <c r="N38" s="629"/>
      <c r="P38" s="44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62" customFormat="1" ht="15" customHeight="1" x14ac:dyDescent="0.45">
      <c r="A39" s="522"/>
      <c r="B39" s="523" t="str">
        <f>B34</f>
        <v>SCHOOL E</v>
      </c>
      <c r="C39" s="524"/>
      <c r="D39" s="524"/>
      <c r="E39" s="524"/>
      <c r="F39" s="524"/>
      <c r="G39" s="524"/>
      <c r="H39" s="531"/>
      <c r="I39" s="57"/>
      <c r="J39" s="58"/>
      <c r="K39" s="59">
        <f>SUM(K35:K38)</f>
        <v>162011</v>
      </c>
      <c r="L39" s="32">
        <f>L35</f>
        <v>0</v>
      </c>
      <c r="M39" s="60"/>
      <c r="N39" s="61">
        <f>SUM(K39:M39)</f>
        <v>162011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11.25" customHeight="1" x14ac:dyDescent="0.45">
      <c r="A40" s="63"/>
      <c r="H40" s="68"/>
      <c r="K40" s="401"/>
      <c r="N40" s="72"/>
      <c r="P40" s="44"/>
    </row>
    <row r="41" spans="1:33" s="24" customFormat="1" x14ac:dyDescent="0.45">
      <c r="A41" s="538">
        <v>0.496</v>
      </c>
      <c r="B41" s="523" t="s">
        <v>116</v>
      </c>
      <c r="C41" s="524"/>
      <c r="D41" s="524"/>
      <c r="E41" s="524"/>
      <c r="F41" s="524"/>
      <c r="G41" s="524"/>
      <c r="H41" s="524"/>
      <c r="I41" s="111"/>
      <c r="J41" s="21"/>
      <c r="K41" s="22"/>
      <c r="L41" s="22"/>
      <c r="M41" s="22"/>
      <c r="N41" s="23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2.75" customHeight="1" x14ac:dyDescent="0.45">
      <c r="A42" s="539"/>
      <c r="B42" s="35"/>
      <c r="C42" s="74" t="s">
        <v>100</v>
      </c>
      <c r="D42" s="27" t="s">
        <v>9</v>
      </c>
      <c r="E42" s="28"/>
      <c r="F42" s="29">
        <v>132431</v>
      </c>
      <c r="G42" s="541">
        <f>F46/390</f>
        <v>870.93589743589746</v>
      </c>
      <c r="H42" s="547"/>
      <c r="I42" s="30"/>
      <c r="J42" s="31" t="s">
        <v>9</v>
      </c>
      <c r="K42" s="90">
        <f>F42+F45</f>
        <v>264861</v>
      </c>
      <c r="L42" s="90"/>
      <c r="M42" s="90"/>
      <c r="N42" s="33"/>
    </row>
    <row r="43" spans="1:33" ht="12.75" customHeight="1" x14ac:dyDescent="0.45">
      <c r="A43" s="539"/>
      <c r="B43" s="73"/>
      <c r="C43" s="74" t="s">
        <v>100</v>
      </c>
      <c r="D43" s="112" t="s">
        <v>10</v>
      </c>
      <c r="E43" s="38">
        <v>5</v>
      </c>
      <c r="F43" s="29">
        <v>36705</v>
      </c>
      <c r="G43" s="543"/>
      <c r="H43" s="548"/>
      <c r="I43" s="30"/>
      <c r="J43" s="39" t="s">
        <v>10</v>
      </c>
      <c r="K43" s="90">
        <f>F43+F44</f>
        <v>74804</v>
      </c>
      <c r="L43" s="40"/>
      <c r="M43" s="40"/>
      <c r="N43" s="402"/>
    </row>
    <row r="44" spans="1:33" ht="12.75" customHeight="1" x14ac:dyDescent="0.45">
      <c r="A44" s="539"/>
      <c r="B44" s="448"/>
      <c r="C44" s="74" t="s">
        <v>100</v>
      </c>
      <c r="D44" s="112" t="s">
        <v>10</v>
      </c>
      <c r="E44" s="46">
        <v>5</v>
      </c>
      <c r="F44" s="47">
        <v>38099</v>
      </c>
      <c r="G44" s="543"/>
      <c r="H44" s="548"/>
      <c r="I44" s="30"/>
      <c r="J44" s="608"/>
      <c r="K44" s="609"/>
      <c r="L44" s="609"/>
      <c r="M44" s="609"/>
      <c r="N44" s="610"/>
    </row>
    <row r="45" spans="1:33" ht="12.75" customHeight="1" x14ac:dyDescent="0.45">
      <c r="A45" s="539"/>
      <c r="B45" s="501"/>
      <c r="C45" s="74" t="s">
        <v>100</v>
      </c>
      <c r="D45" s="502" t="s">
        <v>9</v>
      </c>
      <c r="E45" s="503"/>
      <c r="F45" s="504">
        <v>132430</v>
      </c>
      <c r="G45" s="543"/>
      <c r="H45" s="548"/>
      <c r="I45" s="30"/>
      <c r="J45" s="611"/>
      <c r="K45" s="609"/>
      <c r="L45" s="609"/>
      <c r="M45" s="609"/>
      <c r="N45" s="610"/>
    </row>
    <row r="46" spans="1:33" ht="12" customHeight="1" x14ac:dyDescent="0.45">
      <c r="A46" s="539"/>
      <c r="B46" s="85"/>
      <c r="C46" s="86" t="s">
        <v>11</v>
      </c>
      <c r="D46" s="50"/>
      <c r="E46" s="51">
        <v>10</v>
      </c>
      <c r="F46" s="113">
        <f>SUM(F42:F45)</f>
        <v>339665</v>
      </c>
      <c r="G46" s="545"/>
      <c r="H46" s="549"/>
      <c r="I46" s="30"/>
      <c r="J46" s="612"/>
      <c r="K46" s="613"/>
      <c r="L46" s="613"/>
      <c r="M46" s="613"/>
      <c r="N46" s="614"/>
    </row>
    <row r="47" spans="1:33" s="19" customFormat="1" ht="14.25" customHeight="1" x14ac:dyDescent="0.45">
      <c r="A47" s="540"/>
      <c r="B47" s="523" t="str">
        <f>B41</f>
        <v>SCHOOL F</v>
      </c>
      <c r="C47" s="524"/>
      <c r="D47" s="524"/>
      <c r="E47" s="524"/>
      <c r="F47" s="524"/>
      <c r="G47" s="524"/>
      <c r="H47" s="531"/>
      <c r="I47" s="88"/>
      <c r="J47" s="58"/>
      <c r="K47" s="59">
        <f>SUM(K42:K46)</f>
        <v>339665</v>
      </c>
      <c r="L47" s="60">
        <f>SUM(L42:L46)</f>
        <v>0</v>
      </c>
      <c r="M47" s="60"/>
      <c r="N47" s="61">
        <f>SUM(K47:M47)</f>
        <v>339665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460" customFormat="1" ht="14.25" customHeight="1" x14ac:dyDescent="0.45">
      <c r="A48" s="134"/>
      <c r="B48" s="453"/>
      <c r="C48" s="453"/>
      <c r="D48" s="454"/>
      <c r="E48" s="455"/>
      <c r="F48" s="456"/>
      <c r="G48" s="119"/>
      <c r="H48" s="119"/>
      <c r="I48" s="120"/>
      <c r="J48" s="457"/>
      <c r="K48" s="458"/>
      <c r="L48" s="459"/>
      <c r="M48" s="459"/>
      <c r="N48" s="462"/>
      <c r="P48" s="461"/>
      <c r="Q48" s="461"/>
      <c r="R48" s="461"/>
      <c r="S48" s="461"/>
      <c r="T48" s="461"/>
      <c r="U48" s="461"/>
      <c r="V48" s="461"/>
      <c r="W48" s="461"/>
      <c r="X48" s="461"/>
      <c r="Y48" s="461"/>
      <c r="Z48" s="461"/>
      <c r="AA48" s="461"/>
      <c r="AB48" s="461"/>
      <c r="AC48" s="461"/>
      <c r="AD48" s="461"/>
      <c r="AE48" s="461"/>
      <c r="AF48" s="461"/>
      <c r="AG48" s="461"/>
    </row>
    <row r="49" spans="1:33" s="24" customFormat="1" x14ac:dyDescent="0.45">
      <c r="A49" s="538">
        <v>0.49199999999999999</v>
      </c>
      <c r="B49" s="523" t="s">
        <v>117</v>
      </c>
      <c r="C49" s="524"/>
      <c r="D49" s="524"/>
      <c r="E49" s="524"/>
      <c r="F49" s="524"/>
      <c r="G49" s="524"/>
      <c r="H49" s="524"/>
      <c r="I49" s="20"/>
      <c r="J49" s="21"/>
      <c r="K49" s="22"/>
      <c r="L49" s="22"/>
      <c r="M49" s="22"/>
      <c r="N49" s="23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2.75" customHeight="1" x14ac:dyDescent="0.45">
      <c r="A50" s="539"/>
      <c r="B50" s="35"/>
      <c r="C50" s="74" t="s">
        <v>100</v>
      </c>
      <c r="D50" s="27" t="s">
        <v>9</v>
      </c>
      <c r="E50" s="28"/>
      <c r="F50" s="29">
        <v>93727</v>
      </c>
      <c r="G50" s="541">
        <f>F53/201</f>
        <v>729.32338308457713</v>
      </c>
      <c r="H50" s="542"/>
      <c r="I50" s="30"/>
      <c r="J50" s="31" t="s">
        <v>9</v>
      </c>
      <c r="K50" s="90">
        <f>F50</f>
        <v>93727</v>
      </c>
      <c r="L50" s="91"/>
      <c r="M50" s="91"/>
      <c r="N50" s="33"/>
      <c r="O50" s="92"/>
    </row>
    <row r="51" spans="1:33" ht="12.75" customHeight="1" x14ac:dyDescent="0.45">
      <c r="A51" s="539"/>
      <c r="B51" s="73"/>
      <c r="C51" s="74" t="s">
        <v>100</v>
      </c>
      <c r="D51" s="27" t="s">
        <v>10</v>
      </c>
      <c r="E51" s="38">
        <v>6</v>
      </c>
      <c r="F51" s="29">
        <v>45840</v>
      </c>
      <c r="G51" s="543"/>
      <c r="H51" s="544"/>
      <c r="I51" s="30"/>
      <c r="J51" s="39" t="s">
        <v>10</v>
      </c>
      <c r="K51" s="90">
        <f>F51+F52</f>
        <v>52867</v>
      </c>
      <c r="L51" s="40"/>
      <c r="M51" s="40"/>
      <c r="N51" s="400"/>
      <c r="O51" s="19"/>
    </row>
    <row r="52" spans="1:33" ht="12.75" customHeight="1" x14ac:dyDescent="0.45">
      <c r="A52" s="539"/>
      <c r="B52" s="505"/>
      <c r="C52" s="74" t="s">
        <v>100</v>
      </c>
      <c r="D52" s="517" t="s">
        <v>10</v>
      </c>
      <c r="E52" s="507">
        <v>1</v>
      </c>
      <c r="F52" s="518">
        <v>7027</v>
      </c>
      <c r="G52" s="543"/>
      <c r="H52" s="544"/>
      <c r="I52" s="30"/>
      <c r="J52" s="602"/>
      <c r="K52" s="603"/>
      <c r="L52" s="603"/>
      <c r="M52" s="603"/>
      <c r="N52" s="604"/>
    </row>
    <row r="53" spans="1:33" ht="12.75" customHeight="1" x14ac:dyDescent="0.45">
      <c r="A53" s="539"/>
      <c r="B53" s="96"/>
      <c r="C53" s="97" t="s">
        <v>11</v>
      </c>
      <c r="D53" s="50"/>
      <c r="E53" s="51">
        <f>SUM(E51:E52)</f>
        <v>7</v>
      </c>
      <c r="F53" s="98">
        <f>SUM(F50:F52)</f>
        <v>146594</v>
      </c>
      <c r="G53" s="545"/>
      <c r="H53" s="546"/>
      <c r="I53" s="30"/>
      <c r="J53" s="605"/>
      <c r="K53" s="606"/>
      <c r="L53" s="606"/>
      <c r="M53" s="606"/>
      <c r="N53" s="607"/>
    </row>
    <row r="54" spans="1:33" ht="12.75" customHeight="1" x14ac:dyDescent="0.45">
      <c r="A54" s="540"/>
      <c r="B54" s="523" t="str">
        <f>B49</f>
        <v>SCHOOL G</v>
      </c>
      <c r="C54" s="524"/>
      <c r="D54" s="524"/>
      <c r="E54" s="524"/>
      <c r="F54" s="524"/>
      <c r="G54" s="524"/>
      <c r="H54" s="531"/>
      <c r="I54" s="30"/>
      <c r="J54" s="58"/>
      <c r="K54" s="59">
        <f>SUM(K50:K53)</f>
        <v>146594</v>
      </c>
      <c r="L54" s="60">
        <f>SUM(L50:L53)</f>
        <v>0</v>
      </c>
      <c r="M54" s="60"/>
      <c r="N54" s="61">
        <f>SUM(K54:M54)</f>
        <v>146594</v>
      </c>
    </row>
    <row r="55" spans="1:33" s="99" customFormat="1" ht="15" customHeight="1" x14ac:dyDescent="0.45">
      <c r="A55" s="569"/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0"/>
      <c r="M55" s="570"/>
      <c r="N55" s="571"/>
      <c r="P55" s="100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1:33" s="24" customFormat="1" x14ac:dyDescent="0.45">
      <c r="A56" s="561">
        <v>0.44</v>
      </c>
      <c r="B56" s="523" t="s">
        <v>118</v>
      </c>
      <c r="C56" s="524"/>
      <c r="D56" s="524"/>
      <c r="E56" s="524"/>
      <c r="F56" s="524"/>
      <c r="G56" s="524"/>
      <c r="H56" s="524"/>
      <c r="I56" s="30"/>
      <c r="J56" s="21"/>
      <c r="K56" s="22"/>
      <c r="L56" s="22"/>
      <c r="M56" s="22"/>
      <c r="N56" s="23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2.75" customHeight="1" x14ac:dyDescent="0.45">
      <c r="A57" s="562"/>
      <c r="B57" s="509"/>
      <c r="C57" s="74" t="s">
        <v>100</v>
      </c>
      <c r="D57" s="510"/>
      <c r="E57" s="512"/>
      <c r="F57" s="511">
        <v>132430</v>
      </c>
      <c r="G57" s="563">
        <f>F60/246</f>
        <v>721.26016260162601</v>
      </c>
      <c r="H57" s="564"/>
      <c r="I57" s="30"/>
      <c r="J57" s="31" t="s">
        <v>9</v>
      </c>
      <c r="K57" s="32">
        <f>F57</f>
        <v>132430</v>
      </c>
      <c r="L57" s="32"/>
      <c r="M57" s="32"/>
      <c r="N57" s="33"/>
    </row>
    <row r="58" spans="1:33" s="43" customFormat="1" ht="12.75" customHeight="1" x14ac:dyDescent="0.45">
      <c r="A58" s="562"/>
      <c r="B58" s="509"/>
      <c r="C58" s="74" t="s">
        <v>100</v>
      </c>
      <c r="D58" s="502" t="s">
        <v>10</v>
      </c>
      <c r="E58" s="503">
        <v>6</v>
      </c>
      <c r="F58" s="511">
        <v>45000</v>
      </c>
      <c r="G58" s="565"/>
      <c r="H58" s="566"/>
      <c r="I58" s="30"/>
      <c r="J58" s="39" t="s">
        <v>10</v>
      </c>
      <c r="K58" s="32">
        <f>F58+F59</f>
        <v>45000</v>
      </c>
      <c r="L58" s="40"/>
      <c r="M58" s="40"/>
      <c r="N58" s="403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2.7" customHeight="1" x14ac:dyDescent="0.45">
      <c r="A59" s="562"/>
      <c r="B59" s="509"/>
      <c r="C59" s="513"/>
      <c r="D59" s="514"/>
      <c r="E59" s="515"/>
      <c r="F59" s="516"/>
      <c r="G59" s="565"/>
      <c r="H59" s="566"/>
      <c r="I59" s="30"/>
      <c r="J59" s="603" t="s">
        <v>113</v>
      </c>
      <c r="K59" s="630"/>
      <c r="L59" s="630"/>
      <c r="M59" s="630"/>
      <c r="N59" s="631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24" customFormat="1" ht="12.75" customHeight="1" x14ac:dyDescent="0.45">
      <c r="A60" s="562"/>
      <c r="B60" s="85"/>
      <c r="C60" s="86" t="s">
        <v>11</v>
      </c>
      <c r="D60" s="50"/>
      <c r="E60" s="126">
        <f>SUM(E58:E59)</f>
        <v>6</v>
      </c>
      <c r="F60" s="87">
        <f>SUM(F57:F59)</f>
        <v>177430</v>
      </c>
      <c r="G60" s="567"/>
      <c r="H60" s="568"/>
      <c r="I60" s="57"/>
      <c r="J60" s="632"/>
      <c r="K60" s="632"/>
      <c r="L60" s="632"/>
      <c r="M60" s="632"/>
      <c r="N60" s="633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62" customFormat="1" ht="18" customHeight="1" x14ac:dyDescent="0.45">
      <c r="A61" s="562"/>
      <c r="B61" s="523" t="s">
        <v>118</v>
      </c>
      <c r="C61" s="524"/>
      <c r="D61" s="524"/>
      <c r="E61" s="524"/>
      <c r="F61" s="524"/>
      <c r="G61" s="524"/>
      <c r="H61" s="531"/>
      <c r="I61" s="106"/>
      <c r="J61" s="58"/>
      <c r="K61" s="59">
        <f>SUM(K57:K60)</f>
        <v>177430</v>
      </c>
      <c r="L61" s="60">
        <f>SUM(L57:L60)</f>
        <v>0</v>
      </c>
      <c r="M61" s="60">
        <f>SUM(M57:M60)</f>
        <v>0</v>
      </c>
      <c r="N61" s="127">
        <f>SUM(K61:M61)</f>
        <v>177430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197" customFormat="1" ht="15.7" customHeight="1" x14ac:dyDescent="0.45">
      <c r="A62" s="464"/>
      <c r="B62" s="12"/>
      <c r="C62" s="12"/>
      <c r="D62" s="12"/>
      <c r="E62" s="12"/>
      <c r="F62" s="12"/>
      <c r="G62" s="12"/>
      <c r="H62" s="12"/>
      <c r="I62" s="131"/>
      <c r="J62" s="14"/>
      <c r="K62" s="15"/>
      <c r="L62" s="16"/>
      <c r="M62" s="16"/>
      <c r="N62" s="18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</row>
    <row r="63" spans="1:33" s="24" customFormat="1" x14ac:dyDescent="0.45">
      <c r="A63" s="521">
        <v>0.40699999999999997</v>
      </c>
      <c r="B63" s="523" t="s">
        <v>119</v>
      </c>
      <c r="C63" s="524"/>
      <c r="D63" s="524"/>
      <c r="E63" s="524"/>
      <c r="F63" s="524"/>
      <c r="G63" s="524"/>
      <c r="H63" s="524"/>
      <c r="I63" s="30"/>
      <c r="J63" s="21"/>
      <c r="K63" s="22"/>
      <c r="L63" s="22"/>
      <c r="M63" s="22"/>
      <c r="N63" s="2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12.75" customHeight="1" x14ac:dyDescent="0.45">
      <c r="A64" s="522"/>
      <c r="B64" s="509"/>
      <c r="C64" s="74" t="s">
        <v>100</v>
      </c>
      <c r="D64" s="510" t="s">
        <v>9</v>
      </c>
      <c r="E64" s="512"/>
      <c r="F64" s="511">
        <v>132430</v>
      </c>
      <c r="G64" s="551">
        <f>F68/318</f>
        <v>634.24842767295593</v>
      </c>
      <c r="H64" s="542"/>
      <c r="I64" s="30"/>
      <c r="J64" s="31" t="s">
        <v>9</v>
      </c>
      <c r="K64" s="32">
        <f>F64</f>
        <v>132430</v>
      </c>
      <c r="L64" s="32"/>
      <c r="M64" s="32"/>
      <c r="N64" s="33"/>
    </row>
    <row r="65" spans="1:33" s="43" customFormat="1" ht="12.75" customHeight="1" x14ac:dyDescent="0.45">
      <c r="A65" s="522"/>
      <c r="B65" s="35"/>
      <c r="C65" s="74" t="s">
        <v>100</v>
      </c>
      <c r="D65" s="37" t="s">
        <v>10</v>
      </c>
      <c r="E65" s="38">
        <v>3</v>
      </c>
      <c r="F65" s="29">
        <v>22253</v>
      </c>
      <c r="G65" s="543"/>
      <c r="H65" s="544"/>
      <c r="I65" s="30"/>
      <c r="J65" s="39" t="s">
        <v>10</v>
      </c>
      <c r="K65" s="32">
        <f>F65+F66+F67</f>
        <v>69261</v>
      </c>
      <c r="L65" s="40"/>
      <c r="M65" s="40"/>
      <c r="N65" s="41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ht="12.75" customHeight="1" x14ac:dyDescent="0.45">
      <c r="A66" s="522"/>
      <c r="B66" s="35"/>
      <c r="C66" s="74" t="s">
        <v>100</v>
      </c>
      <c r="D66" s="27" t="s">
        <v>10</v>
      </c>
      <c r="E66" s="38">
        <v>3</v>
      </c>
      <c r="F66" s="29">
        <v>23141</v>
      </c>
      <c r="G66" s="543"/>
      <c r="H66" s="544"/>
      <c r="I66" s="30"/>
      <c r="J66" s="608"/>
      <c r="K66" s="625"/>
      <c r="L66" s="625"/>
      <c r="M66" s="625"/>
      <c r="N66" s="626"/>
    </row>
    <row r="67" spans="1:33" ht="12.75" customHeight="1" x14ac:dyDescent="0.45">
      <c r="A67" s="522"/>
      <c r="B67" s="35"/>
      <c r="C67" s="74" t="s">
        <v>100</v>
      </c>
      <c r="D67" s="112" t="s">
        <v>10</v>
      </c>
      <c r="E67" s="46">
        <v>3</v>
      </c>
      <c r="F67" s="47">
        <v>23867</v>
      </c>
      <c r="G67" s="543"/>
      <c r="H67" s="544"/>
      <c r="I67" s="30"/>
      <c r="J67" s="608"/>
      <c r="K67" s="625"/>
      <c r="L67" s="625"/>
      <c r="M67" s="625"/>
      <c r="N67" s="626"/>
    </row>
    <row r="68" spans="1:33" s="24" customFormat="1" ht="12.75" customHeight="1" x14ac:dyDescent="0.45">
      <c r="A68" s="522"/>
      <c r="B68" s="85"/>
      <c r="C68" s="86" t="s">
        <v>11</v>
      </c>
      <c r="D68" s="50"/>
      <c r="E68" s="126">
        <v>9</v>
      </c>
      <c r="F68" s="87">
        <f>SUM(F64:F67)</f>
        <v>201691</v>
      </c>
      <c r="G68" s="545"/>
      <c r="H68" s="546"/>
      <c r="I68" s="57"/>
      <c r="J68" s="627"/>
      <c r="K68" s="628"/>
      <c r="L68" s="628"/>
      <c r="M68" s="628"/>
      <c r="N68" s="629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62" customFormat="1" ht="18" customHeight="1" x14ac:dyDescent="0.45">
      <c r="A69" s="522"/>
      <c r="B69" s="523" t="str">
        <f>B63</f>
        <v>SCHOOL I</v>
      </c>
      <c r="C69" s="524"/>
      <c r="D69" s="524"/>
      <c r="E69" s="524"/>
      <c r="F69" s="524"/>
      <c r="G69" s="524"/>
      <c r="H69" s="531"/>
      <c r="I69" s="106"/>
      <c r="J69" s="58"/>
      <c r="K69" s="59">
        <f>SUM(K64:K68)</f>
        <v>201691</v>
      </c>
      <c r="L69" s="60">
        <f>SUM(L64:L68)</f>
        <v>0</v>
      </c>
      <c r="M69" s="60"/>
      <c r="N69" s="127">
        <f>SUM(K69:M69)</f>
        <v>201691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129" customFormat="1" ht="14.55" customHeight="1" x14ac:dyDescent="0.45">
      <c r="A70" s="465"/>
      <c r="B70" s="115"/>
      <c r="C70" s="115"/>
      <c r="D70" s="116"/>
      <c r="E70" s="117"/>
      <c r="F70" s="118"/>
      <c r="G70" s="128"/>
      <c r="H70" s="128"/>
      <c r="I70" s="69"/>
      <c r="J70" s="121"/>
      <c r="K70" s="122"/>
      <c r="L70" s="123"/>
      <c r="M70" s="123"/>
      <c r="N70" s="124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</row>
    <row r="71" spans="1:33" s="24" customFormat="1" x14ac:dyDescent="0.45">
      <c r="A71" s="522">
        <v>0.39800000000000002</v>
      </c>
      <c r="B71" s="523" t="s">
        <v>120</v>
      </c>
      <c r="C71" s="524"/>
      <c r="D71" s="524"/>
      <c r="E71" s="524"/>
      <c r="F71" s="524"/>
      <c r="G71" s="524"/>
      <c r="H71" s="524"/>
      <c r="I71" s="30"/>
      <c r="J71" s="21"/>
      <c r="K71" s="22"/>
      <c r="L71" s="22"/>
      <c r="M71" s="22"/>
      <c r="N71" s="23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ht="12.75" customHeight="1" x14ac:dyDescent="0.45">
      <c r="A72" s="522"/>
      <c r="B72" s="35"/>
      <c r="C72" s="74" t="s">
        <v>100</v>
      </c>
      <c r="D72" s="27" t="s">
        <v>95</v>
      </c>
      <c r="E72" s="28"/>
      <c r="F72" s="29">
        <v>56716</v>
      </c>
      <c r="G72" s="541">
        <f>F77/241</f>
        <v>605.792531120332</v>
      </c>
      <c r="H72" s="547"/>
      <c r="I72" s="30"/>
      <c r="J72" s="31" t="s">
        <v>9</v>
      </c>
      <c r="K72" s="90">
        <f>F72</f>
        <v>56716</v>
      </c>
      <c r="L72" s="90"/>
      <c r="M72" s="90"/>
      <c r="N72" s="33"/>
    </row>
    <row r="73" spans="1:33" ht="12.75" customHeight="1" x14ac:dyDescent="0.45">
      <c r="A73" s="522"/>
      <c r="B73" s="73"/>
      <c r="C73" s="74" t="s">
        <v>100</v>
      </c>
      <c r="D73" s="37" t="s">
        <v>10</v>
      </c>
      <c r="E73" s="38">
        <v>2</v>
      </c>
      <c r="F73" s="29">
        <v>15149</v>
      </c>
      <c r="G73" s="543"/>
      <c r="H73" s="548"/>
      <c r="I73" s="30"/>
      <c r="J73" s="31" t="s">
        <v>10</v>
      </c>
      <c r="K73" s="90">
        <f>SUM(F73:F76)</f>
        <v>89280</v>
      </c>
      <c r="L73" s="40"/>
      <c r="M73" s="40"/>
      <c r="N73" s="41"/>
    </row>
    <row r="74" spans="1:33" s="43" customFormat="1" ht="12.75" customHeight="1" x14ac:dyDescent="0.45">
      <c r="A74" s="522"/>
      <c r="B74" s="73"/>
      <c r="C74" s="74" t="s">
        <v>100</v>
      </c>
      <c r="D74" s="27" t="s">
        <v>10</v>
      </c>
      <c r="E74" s="38">
        <v>4</v>
      </c>
      <c r="F74" s="29">
        <v>30635</v>
      </c>
      <c r="G74" s="543"/>
      <c r="H74" s="548"/>
      <c r="I74" s="30"/>
      <c r="J74"/>
      <c r="K74" s="125"/>
      <c r="L74" s="125"/>
      <c r="M74" s="125"/>
      <c r="N74" s="398"/>
      <c r="P74" s="77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ht="12.75" customHeight="1" x14ac:dyDescent="0.45">
      <c r="A75" s="522"/>
      <c r="B75" s="73"/>
      <c r="C75" s="74" t="s">
        <v>100</v>
      </c>
      <c r="D75" s="27" t="s">
        <v>10</v>
      </c>
      <c r="E75" s="38">
        <v>3</v>
      </c>
      <c r="F75" s="29">
        <v>22667</v>
      </c>
      <c r="G75" s="543"/>
      <c r="H75" s="548"/>
      <c r="I75" s="30"/>
      <c r="J75" s="615" t="s">
        <v>112</v>
      </c>
      <c r="K75" s="616"/>
      <c r="L75" s="616"/>
      <c r="M75" s="616"/>
      <c r="N75" s="617"/>
    </row>
    <row r="76" spans="1:33" ht="12.75" customHeight="1" x14ac:dyDescent="0.45">
      <c r="A76" s="522"/>
      <c r="B76" s="73"/>
      <c r="C76" s="74" t="s">
        <v>100</v>
      </c>
      <c r="D76" s="27" t="s">
        <v>10</v>
      </c>
      <c r="E76" s="38">
        <v>3</v>
      </c>
      <c r="F76" s="29">
        <v>20829</v>
      </c>
      <c r="G76" s="543"/>
      <c r="H76" s="548"/>
      <c r="I76" s="30"/>
      <c r="J76" s="616"/>
      <c r="K76" s="616"/>
      <c r="L76" s="616"/>
      <c r="M76" s="616"/>
      <c r="N76" s="617"/>
    </row>
    <row r="77" spans="1:33" ht="12.75" customHeight="1" x14ac:dyDescent="0.45">
      <c r="A77" s="522"/>
      <c r="B77" s="85"/>
      <c r="C77" s="86" t="s">
        <v>11</v>
      </c>
      <c r="D77" s="50"/>
      <c r="E77" s="51">
        <f>SUM(E72:E76)</f>
        <v>12</v>
      </c>
      <c r="F77" s="113">
        <f>SUM(F72:F76)</f>
        <v>145996</v>
      </c>
      <c r="G77" s="545"/>
      <c r="H77" s="549"/>
      <c r="I77" s="88"/>
      <c r="J77" s="108"/>
      <c r="K77" s="109"/>
      <c r="L77" s="109"/>
      <c r="M77" s="109"/>
      <c r="N77" s="399"/>
    </row>
    <row r="78" spans="1:33" s="19" customFormat="1" ht="15" customHeight="1" x14ac:dyDescent="0.45">
      <c r="A78" s="522"/>
      <c r="B78" s="523" t="str">
        <f>B71</f>
        <v>SCHOOL J</v>
      </c>
      <c r="C78" s="524"/>
      <c r="D78" s="524"/>
      <c r="E78" s="524"/>
      <c r="F78" s="524"/>
      <c r="G78" s="524"/>
      <c r="H78" s="531"/>
      <c r="I78" s="106"/>
      <c r="J78" s="58"/>
      <c r="K78" s="409">
        <f>SUM(K72:K77)</f>
        <v>145996</v>
      </c>
      <c r="L78" s="60"/>
      <c r="M78" s="60"/>
      <c r="N78" s="61">
        <f>SUM(K78:M78)</f>
        <v>145996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195" customFormat="1" ht="15.7" customHeight="1" x14ac:dyDescent="0.45">
      <c r="A79" s="463"/>
      <c r="B79" s="12"/>
      <c r="C79" s="12"/>
      <c r="D79" s="12"/>
      <c r="E79" s="12"/>
      <c r="F79" s="12"/>
      <c r="G79" s="12"/>
      <c r="H79" s="12"/>
      <c r="I79" s="131"/>
      <c r="J79" s="14"/>
      <c r="K79" s="15"/>
      <c r="L79" s="16"/>
      <c r="M79" s="16"/>
      <c r="N79" s="18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</row>
    <row r="80" spans="1:33" s="24" customFormat="1" x14ac:dyDescent="0.45">
      <c r="A80" s="561">
        <v>0.38900000000000001</v>
      </c>
      <c r="B80" s="523" t="s">
        <v>121</v>
      </c>
      <c r="C80" s="524"/>
      <c r="D80" s="524"/>
      <c r="E80" s="524"/>
      <c r="F80" s="524"/>
      <c r="G80" s="524"/>
      <c r="H80" s="524"/>
      <c r="I80" s="30"/>
      <c r="J80" s="21"/>
      <c r="K80" s="22"/>
      <c r="L80" s="22"/>
      <c r="M80" s="22"/>
      <c r="N80" s="23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2.75" customHeight="1" x14ac:dyDescent="0.45">
      <c r="A81" s="562"/>
      <c r="B81" s="35"/>
      <c r="C81" s="74" t="s">
        <v>100</v>
      </c>
      <c r="D81" s="27" t="s">
        <v>9</v>
      </c>
      <c r="E81" s="28"/>
      <c r="F81" s="29">
        <v>85634</v>
      </c>
      <c r="G81" s="563">
        <f>F85/190</f>
        <v>601.14736842105265</v>
      </c>
      <c r="H81" s="564"/>
      <c r="I81" s="30"/>
      <c r="J81" s="31" t="s">
        <v>9</v>
      </c>
      <c r="K81" s="32">
        <f>F81</f>
        <v>85634</v>
      </c>
      <c r="L81" s="32"/>
      <c r="M81" s="32"/>
      <c r="N81" s="33"/>
    </row>
    <row r="82" spans="1:33" s="43" customFormat="1" ht="12.75" customHeight="1" x14ac:dyDescent="0.45">
      <c r="A82" s="562"/>
      <c r="B82" s="435"/>
      <c r="C82" s="436"/>
      <c r="D82" s="432"/>
      <c r="E82" s="433"/>
      <c r="F82" s="437"/>
      <c r="G82" s="565"/>
      <c r="H82" s="566"/>
      <c r="I82" s="30"/>
      <c r="J82" s="39" t="s">
        <v>10</v>
      </c>
      <c r="K82" s="32">
        <f>F82+F83+F84</f>
        <v>28584</v>
      </c>
      <c r="L82" s="40"/>
      <c r="M82" s="40"/>
      <c r="N82" s="403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43" customFormat="1" ht="12.75" customHeight="1" x14ac:dyDescent="0.45">
      <c r="A83" s="562"/>
      <c r="B83" s="435"/>
      <c r="C83" s="438"/>
      <c r="D83" s="439"/>
      <c r="E83" s="440"/>
      <c r="F83" s="434"/>
      <c r="G83" s="565"/>
      <c r="H83" s="566"/>
      <c r="I83" s="30"/>
      <c r="J83" s="574" t="s">
        <v>111</v>
      </c>
      <c r="K83" s="574"/>
      <c r="L83" s="574"/>
      <c r="M83" s="574"/>
      <c r="N83" s="575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2.75" customHeight="1" x14ac:dyDescent="0.45">
      <c r="A84" s="562"/>
      <c r="B84" s="509"/>
      <c r="C84" s="74" t="s">
        <v>100</v>
      </c>
      <c r="D84" s="519" t="s">
        <v>10</v>
      </c>
      <c r="E84" s="520">
        <v>4</v>
      </c>
      <c r="F84" s="516">
        <v>28584</v>
      </c>
      <c r="G84" s="565"/>
      <c r="H84" s="566"/>
      <c r="I84" s="30"/>
      <c r="J84" s="574"/>
      <c r="K84" s="574"/>
      <c r="L84" s="574"/>
      <c r="M84" s="574"/>
      <c r="N84" s="575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24" customFormat="1" ht="12.75" customHeight="1" x14ac:dyDescent="0.45">
      <c r="A85" s="562"/>
      <c r="B85" s="85"/>
      <c r="C85" s="86" t="s">
        <v>11</v>
      </c>
      <c r="D85" s="50"/>
      <c r="E85" s="126">
        <f>SUM(E82:E84)</f>
        <v>4</v>
      </c>
      <c r="F85" s="87">
        <f>SUM(F81:F84)</f>
        <v>114218</v>
      </c>
      <c r="G85" s="567"/>
      <c r="H85" s="568"/>
      <c r="I85" s="57"/>
      <c r="J85" s="576"/>
      <c r="K85" s="576"/>
      <c r="L85" s="576"/>
      <c r="M85" s="576"/>
      <c r="N85" s="577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62" customFormat="1" ht="18" customHeight="1" x14ac:dyDescent="0.45">
      <c r="A86" s="562"/>
      <c r="B86" s="523" t="s">
        <v>121</v>
      </c>
      <c r="C86" s="524"/>
      <c r="D86" s="524"/>
      <c r="E86" s="524"/>
      <c r="F86" s="524"/>
      <c r="G86" s="524"/>
      <c r="H86" s="531"/>
      <c r="I86" s="106"/>
      <c r="J86" s="58"/>
      <c r="K86" s="59">
        <f>SUM(K81:K85)</f>
        <v>114218</v>
      </c>
      <c r="L86" s="60">
        <f>SUM(L81:L85)</f>
        <v>0</v>
      </c>
      <c r="M86" s="60">
        <f>SUM(M81:M85)</f>
        <v>0</v>
      </c>
      <c r="N86" s="127">
        <f>SUM(K86:M86)</f>
        <v>114218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197" customFormat="1" ht="18" customHeight="1" x14ac:dyDescent="0.45">
      <c r="A87" s="464"/>
      <c r="B87" s="12"/>
      <c r="C87" s="12"/>
      <c r="D87" s="12"/>
      <c r="E87" s="12"/>
      <c r="F87" s="12"/>
      <c r="G87" s="12"/>
      <c r="H87" s="12"/>
      <c r="I87" s="131"/>
      <c r="J87" s="14"/>
      <c r="K87" s="15"/>
      <c r="L87" s="16"/>
      <c r="M87" s="16"/>
      <c r="N87" s="18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</row>
    <row r="88" spans="1:33" s="24" customFormat="1" x14ac:dyDescent="0.45">
      <c r="A88" s="538"/>
      <c r="B88" s="523" t="s">
        <v>12</v>
      </c>
      <c r="C88" s="524"/>
      <c r="D88" s="524"/>
      <c r="E88" s="524"/>
      <c r="F88" s="524"/>
      <c r="G88" s="524"/>
      <c r="H88" s="524"/>
      <c r="I88" s="135"/>
      <c r="J88" s="21"/>
      <c r="K88" s="22"/>
      <c r="L88" s="22"/>
      <c r="M88" s="22"/>
      <c r="N88" s="23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customHeight="1" x14ac:dyDescent="0.45">
      <c r="A89" s="539"/>
      <c r="B89" s="136"/>
      <c r="C89" s="26"/>
      <c r="D89" s="27"/>
      <c r="E89" s="28"/>
      <c r="F89" s="29"/>
      <c r="G89" s="620"/>
      <c r="H89" s="620"/>
      <c r="I89" s="30"/>
      <c r="J89" s="137" t="s">
        <v>13</v>
      </c>
      <c r="K89" s="138">
        <f>F90</f>
        <v>65010</v>
      </c>
      <c r="L89" s="138"/>
      <c r="M89" s="138"/>
      <c r="N89" s="139"/>
    </row>
    <row r="90" spans="1:33" s="43" customFormat="1" ht="12" customHeight="1" x14ac:dyDescent="0.45">
      <c r="A90" s="539"/>
      <c r="B90" s="136"/>
      <c r="C90" s="36"/>
      <c r="D90" s="37" t="s">
        <v>13</v>
      </c>
      <c r="E90" s="38"/>
      <c r="F90" s="29">
        <v>65010</v>
      </c>
      <c r="G90" s="621"/>
      <c r="H90" s="621"/>
      <c r="I90" s="30"/>
      <c r="J90" s="39" t="s">
        <v>14</v>
      </c>
      <c r="K90" s="32">
        <f>F93</f>
        <v>37000</v>
      </c>
      <c r="L90" s="140"/>
      <c r="M90" s="140"/>
      <c r="N90" s="42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1.25" hidden="1" customHeight="1" x14ac:dyDescent="0.45">
      <c r="A91" s="539"/>
      <c r="B91" s="136">
        <f>B90</f>
        <v>0</v>
      </c>
      <c r="C91" s="36"/>
      <c r="D91" s="37"/>
      <c r="E91" s="38"/>
      <c r="F91" s="29">
        <v>0</v>
      </c>
      <c r="G91" s="621"/>
      <c r="H91" s="621"/>
      <c r="I91" s="30"/>
      <c r="J91" s="54"/>
      <c r="K91" s="55"/>
      <c r="L91" s="55"/>
      <c r="M91" s="55"/>
      <c r="N91" s="56"/>
    </row>
    <row r="92" spans="1:33" ht="22.5" hidden="1" customHeight="1" x14ac:dyDescent="0.45">
      <c r="A92" s="539"/>
      <c r="B92" s="136">
        <f>B91</f>
        <v>0</v>
      </c>
      <c r="C92" s="36"/>
      <c r="D92" s="37"/>
      <c r="E92" s="38"/>
      <c r="F92" s="29">
        <v>0</v>
      </c>
      <c r="G92" s="621"/>
      <c r="H92" s="621"/>
      <c r="I92" s="30"/>
      <c r="J92" s="54"/>
      <c r="K92" s="55"/>
      <c r="L92" s="55"/>
      <c r="M92" s="55"/>
      <c r="N92" s="56"/>
    </row>
    <row r="93" spans="1:33" ht="12.75" customHeight="1" x14ac:dyDescent="0.45">
      <c r="A93" s="539"/>
      <c r="B93" s="141"/>
      <c r="C93" s="36"/>
      <c r="D93" s="27" t="s">
        <v>14</v>
      </c>
      <c r="E93" s="38"/>
      <c r="F93" s="29">
        <v>37000</v>
      </c>
      <c r="G93" s="621"/>
      <c r="H93" s="621"/>
      <c r="I93" s="53"/>
      <c r="J93" s="108"/>
      <c r="K93" s="109"/>
      <c r="L93" s="109"/>
      <c r="M93" s="109"/>
      <c r="N93" s="110"/>
    </row>
    <row r="94" spans="1:33" s="24" customFormat="1" ht="12.75" customHeight="1" x14ac:dyDescent="0.45">
      <c r="A94" s="539"/>
      <c r="B94" s="85" t="str">
        <f>B88</f>
        <v>ADMIN | 76</v>
      </c>
      <c r="C94" s="86" t="s">
        <v>11</v>
      </c>
      <c r="D94" s="50"/>
      <c r="E94" s="51">
        <f>SUM(E89:E92)</f>
        <v>0</v>
      </c>
      <c r="F94" s="142">
        <f>SUM(F89:F93)</f>
        <v>102010</v>
      </c>
      <c r="G94" s="622"/>
      <c r="H94" s="622"/>
      <c r="I94" s="57"/>
      <c r="J94" s="93"/>
      <c r="K94" s="94"/>
      <c r="L94" s="94"/>
      <c r="M94" s="94"/>
      <c r="N94" s="95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s="62" customFormat="1" ht="15" customHeight="1" thickBot="1" x14ac:dyDescent="0.5">
      <c r="A95" s="540"/>
      <c r="B95" s="523"/>
      <c r="C95" s="524"/>
      <c r="D95" s="524"/>
      <c r="E95" s="524"/>
      <c r="F95" s="524"/>
      <c r="G95" s="524"/>
      <c r="H95" s="531"/>
      <c r="I95" s="106"/>
      <c r="J95" s="572" t="s">
        <v>15</v>
      </c>
      <c r="K95" s="573"/>
      <c r="L95" s="60"/>
      <c r="M95" s="60"/>
      <c r="N95" s="127">
        <f>F94</f>
        <v>102010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s="62" customFormat="1" ht="15" hidden="1" customHeight="1" x14ac:dyDescent="0.45">
      <c r="A96" s="143"/>
      <c r="B96" s="144"/>
      <c r="C96" s="144"/>
      <c r="D96" s="145"/>
      <c r="E96" s="146"/>
      <c r="F96" s="147"/>
      <c r="G96" s="130"/>
      <c r="H96" s="130"/>
      <c r="I96" s="131"/>
      <c r="J96" s="148"/>
      <c r="K96" s="148"/>
      <c r="L96" s="149"/>
      <c r="M96" s="149"/>
      <c r="N96" s="109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14" ht="18.75" customHeight="1" thickBot="1" x14ac:dyDescent="0.5">
      <c r="A97" s="134"/>
      <c r="C97" s="584" t="s">
        <v>16</v>
      </c>
      <c r="D97" s="585"/>
      <c r="E97" s="585"/>
      <c r="F97" s="585"/>
      <c r="G97" s="585"/>
      <c r="H97" s="585"/>
      <c r="I97" s="585"/>
      <c r="J97" s="585"/>
      <c r="K97" s="586"/>
      <c r="L97" s="150"/>
      <c r="M97" s="150"/>
      <c r="N97" s="151">
        <f>SUM(N4:N95)</f>
        <v>2332689.35</v>
      </c>
    </row>
    <row r="98" spans="1:14" ht="7.5" customHeight="1" x14ac:dyDescent="0.45">
      <c r="A98" s="134"/>
      <c r="H98" s="68"/>
      <c r="N98" s="72"/>
    </row>
    <row r="99" spans="1:14" ht="7.5" customHeight="1" x14ac:dyDescent="0.45">
      <c r="A99" s="134"/>
      <c r="H99" s="68"/>
      <c r="N99" s="72"/>
    </row>
    <row r="100" spans="1:14" customFormat="1" ht="16.5" customHeight="1" x14ac:dyDescent="0.45"/>
    <row r="101" spans="1:14" ht="25.9" customHeight="1" thickBot="1" x14ac:dyDescent="0.5">
      <c r="A101" s="134"/>
      <c r="B101" s="34"/>
      <c r="C101" s="34"/>
      <c r="H101" s="68"/>
      <c r="I101" s="30"/>
      <c r="N101" s="72"/>
    </row>
    <row r="102" spans="1:14" ht="16.5" customHeight="1" thickBot="1" x14ac:dyDescent="0.5">
      <c r="A102" s="134"/>
      <c r="B102" s="404" t="s">
        <v>52</v>
      </c>
      <c r="C102" s="405">
        <v>2911439</v>
      </c>
      <c r="D102" s="587" t="s">
        <v>17</v>
      </c>
      <c r="E102" s="588"/>
      <c r="F102" s="588"/>
      <c r="G102" s="588"/>
      <c r="H102" s="588"/>
      <c r="I102" s="588"/>
      <c r="J102" s="588"/>
      <c r="K102" s="588"/>
      <c r="L102" s="152"/>
      <c r="M102" s="153"/>
      <c r="N102" s="154">
        <v>284386.39</v>
      </c>
    </row>
    <row r="103" spans="1:14" ht="9" customHeight="1" thickBot="1" x14ac:dyDescent="0.5">
      <c r="A103" s="134"/>
      <c r="H103" s="68"/>
      <c r="I103" s="30"/>
      <c r="N103" s="72"/>
    </row>
    <row r="104" spans="1:14" ht="15" customHeight="1" thickBot="1" x14ac:dyDescent="0.5">
      <c r="A104" s="134"/>
      <c r="B104" s="155" t="s">
        <v>18</v>
      </c>
      <c r="C104" s="156"/>
      <c r="E104" s="157"/>
      <c r="F104" s="589" t="s">
        <v>19</v>
      </c>
      <c r="G104" s="590"/>
      <c r="H104" s="591"/>
      <c r="J104" s="618">
        <v>0.52680000000000005</v>
      </c>
      <c r="K104" s="619"/>
      <c r="L104" s="60"/>
      <c r="M104" s="60"/>
      <c r="N104" s="158">
        <v>5000</v>
      </c>
    </row>
    <row r="105" spans="1:14" ht="12.75" customHeight="1" thickBot="1" x14ac:dyDescent="0.5">
      <c r="A105" s="134"/>
      <c r="B105" s="159" t="s">
        <v>20</v>
      </c>
      <c r="C105" s="160">
        <v>55000</v>
      </c>
      <c r="F105" s="161"/>
      <c r="G105" s="162"/>
      <c r="H105" s="163"/>
      <c r="I105" s="30"/>
      <c r="N105" s="164"/>
    </row>
    <row r="106" spans="1:14" ht="15" customHeight="1" thickBot="1" x14ac:dyDescent="0.5">
      <c r="A106" s="134"/>
      <c r="B106" s="165" t="s">
        <v>21</v>
      </c>
      <c r="C106" s="166">
        <v>35000</v>
      </c>
      <c r="E106" s="157"/>
      <c r="F106" s="578" t="s">
        <v>22</v>
      </c>
      <c r="G106" s="579"/>
      <c r="H106" s="580"/>
      <c r="J106" s="618">
        <v>0.53559999999999997</v>
      </c>
      <c r="K106" s="619"/>
      <c r="L106" s="60"/>
      <c r="M106" s="60"/>
      <c r="N106" s="158">
        <v>18000</v>
      </c>
    </row>
    <row r="107" spans="1:14" ht="12" customHeight="1" thickBot="1" x14ac:dyDescent="0.5">
      <c r="A107" s="167"/>
      <c r="B107" s="168" t="s">
        <v>23</v>
      </c>
      <c r="C107" s="169">
        <v>13272</v>
      </c>
      <c r="D107" s="69"/>
      <c r="F107" s="161"/>
      <c r="G107" s="162"/>
      <c r="H107" s="163"/>
      <c r="I107" s="30"/>
      <c r="N107" s="164"/>
    </row>
    <row r="108" spans="1:14" ht="15" customHeight="1" thickBot="1" x14ac:dyDescent="0.5">
      <c r="A108" s="134"/>
      <c r="B108" s="165" t="s">
        <v>24</v>
      </c>
      <c r="C108" s="166">
        <f>C102*0.01</f>
        <v>29114.39</v>
      </c>
      <c r="E108" s="157"/>
      <c r="F108" s="581" t="s">
        <v>25</v>
      </c>
      <c r="G108" s="582"/>
      <c r="H108" s="583"/>
      <c r="J108" s="618">
        <v>0.5353</v>
      </c>
      <c r="K108" s="619"/>
      <c r="L108" s="60"/>
      <c r="M108" s="60"/>
      <c r="N108" s="158">
        <v>20000</v>
      </c>
    </row>
    <row r="109" spans="1:14" ht="10.5" customHeight="1" thickBot="1" x14ac:dyDescent="0.5">
      <c r="A109" s="167"/>
      <c r="B109" s="165" t="s">
        <v>26</v>
      </c>
      <c r="C109" s="166">
        <v>122000</v>
      </c>
      <c r="D109" s="69"/>
      <c r="F109" s="161"/>
      <c r="G109" s="162"/>
      <c r="H109" s="163"/>
      <c r="I109" s="30"/>
      <c r="N109" s="164"/>
    </row>
    <row r="110" spans="1:14" ht="15" customHeight="1" thickBot="1" x14ac:dyDescent="0.5">
      <c r="A110" s="134"/>
      <c r="B110" s="159" t="s">
        <v>55</v>
      </c>
      <c r="C110" s="170">
        <v>30000</v>
      </c>
      <c r="E110" s="157"/>
      <c r="F110" s="578" t="s">
        <v>27</v>
      </c>
      <c r="G110" s="579"/>
      <c r="H110" s="580"/>
      <c r="J110" s="618" t="s">
        <v>28</v>
      </c>
      <c r="K110" s="619"/>
      <c r="L110" s="60"/>
      <c r="M110" s="60"/>
      <c r="N110" s="158">
        <v>15000</v>
      </c>
    </row>
    <row r="111" spans="1:14" ht="14.25" customHeight="1" thickBot="1" x14ac:dyDescent="0.5">
      <c r="A111" s="167"/>
      <c r="B111" s="449"/>
      <c r="C111" s="450"/>
      <c r="D111" s="69"/>
      <c r="H111" s="171"/>
      <c r="I111" s="172"/>
      <c r="K111" s="40"/>
      <c r="L111" s="40"/>
      <c r="M111" s="40"/>
    </row>
    <row r="112" spans="1:14" ht="13.15" customHeight="1" thickBot="1" x14ac:dyDescent="0.5">
      <c r="A112" s="134"/>
      <c r="B112" s="174"/>
      <c r="C112" s="175"/>
      <c r="F112" s="578" t="s">
        <v>29</v>
      </c>
      <c r="G112" s="579"/>
      <c r="H112" s="580"/>
      <c r="I112" s="371"/>
      <c r="J112" s="618"/>
      <c r="K112" s="619"/>
      <c r="L112" s="60"/>
      <c r="M112" s="60"/>
      <c r="N112" s="158">
        <v>20000</v>
      </c>
    </row>
    <row r="113" spans="1:34" ht="15" customHeight="1" thickBot="1" x14ac:dyDescent="0.5">
      <c r="A113" s="167"/>
      <c r="B113" s="176" t="s">
        <v>30</v>
      </c>
      <c r="C113" s="177">
        <f>SUM(C105:C112)</f>
        <v>284386.39</v>
      </c>
      <c r="D113" s="69"/>
      <c r="I113" s="178"/>
      <c r="K113" s="40"/>
      <c r="L113" s="40"/>
      <c r="M113" s="40"/>
    </row>
    <row r="114" spans="1:34" ht="8.25" hidden="1" customHeight="1" x14ac:dyDescent="0.45">
      <c r="A114" s="623"/>
      <c r="B114" s="623"/>
      <c r="C114" s="623"/>
      <c r="D114" s="623"/>
      <c r="I114" s="179"/>
      <c r="K114" s="40"/>
      <c r="L114" s="40"/>
      <c r="M114" s="40"/>
    </row>
    <row r="115" spans="1:34" ht="18.75" customHeight="1" thickBot="1" x14ac:dyDescent="0.5">
      <c r="A115" s="592" t="s">
        <v>59</v>
      </c>
      <c r="B115" s="592"/>
      <c r="C115" s="592"/>
      <c r="D115" s="180"/>
      <c r="F115" s="451"/>
      <c r="G115" s="181"/>
      <c r="H115" s="182"/>
      <c r="I115" s="452"/>
      <c r="J115" s="183"/>
      <c r="K115" s="593">
        <f>SUM(N97+P116+N100+N102+N104+N106+N108+N110+N112)</f>
        <v>2695075.74</v>
      </c>
      <c r="L115" s="594"/>
      <c r="M115" s="594"/>
      <c r="N115" s="595"/>
    </row>
    <row r="116" spans="1:34" ht="5.25" customHeight="1" x14ac:dyDescent="0.45">
      <c r="A116" s="134"/>
      <c r="B116" s="202"/>
      <c r="C116" s="180"/>
      <c r="D116" s="180"/>
      <c r="F116" s="184"/>
      <c r="G116" s="184"/>
      <c r="H116" s="184"/>
      <c r="I116" s="185"/>
      <c r="J116" s="186"/>
      <c r="K116" s="187"/>
      <c r="L116" s="187"/>
      <c r="M116" s="187"/>
      <c r="N116" s="187"/>
    </row>
    <row r="117" spans="1:34" ht="6" customHeight="1" x14ac:dyDescent="0.45">
      <c r="A117" s="134"/>
      <c r="H117" s="68"/>
      <c r="I117" s="131"/>
      <c r="N117" s="72"/>
    </row>
    <row r="118" spans="1:34" customFormat="1" ht="15" customHeight="1" x14ac:dyDescent="0.45">
      <c r="A118" s="167"/>
      <c r="B118" s="133"/>
      <c r="C118" s="188"/>
      <c r="D118" s="69"/>
      <c r="E118" s="157"/>
      <c r="F118" s="109"/>
      <c r="G118" s="189"/>
      <c r="H118" s="189"/>
      <c r="I118" s="69"/>
      <c r="J118" s="148"/>
      <c r="K118" s="406" t="s">
        <v>51</v>
      </c>
      <c r="L118" s="407"/>
      <c r="M118" s="407"/>
      <c r="N118" s="408">
        <f>C102-K115</f>
        <v>216363.25999999978</v>
      </c>
      <c r="O118" s="34"/>
      <c r="AH118" s="34"/>
    </row>
    <row r="119" spans="1:34" customFormat="1" ht="20.55" customHeight="1" x14ac:dyDescent="0.45">
      <c r="C119" s="65"/>
      <c r="D119" s="65"/>
      <c r="E119" s="66"/>
      <c r="F119" s="65"/>
      <c r="G119" s="67"/>
      <c r="H119" s="69"/>
      <c r="K119" s="125"/>
      <c r="L119" s="125"/>
      <c r="M119" s="125"/>
      <c r="N119" s="125"/>
      <c r="AH119" s="34"/>
    </row>
    <row r="120" spans="1:34" customFormat="1" ht="15.75" customHeight="1" x14ac:dyDescent="0.45">
      <c r="C120" s="65"/>
      <c r="D120" s="65"/>
      <c r="E120" s="66"/>
      <c r="F120" s="65"/>
      <c r="G120" s="67"/>
      <c r="J120" s="624" t="s">
        <v>83</v>
      </c>
      <c r="K120" s="624"/>
      <c r="L120" s="624"/>
      <c r="M120" s="624"/>
      <c r="N120" s="624"/>
      <c r="O120" s="34"/>
    </row>
    <row r="121" spans="1:34" customFormat="1" ht="14.65" thickBot="1" x14ac:dyDescent="0.5">
      <c r="C121" s="65"/>
      <c r="D121" s="65"/>
      <c r="E121" s="66"/>
      <c r="F121" s="65"/>
      <c r="G121" s="67"/>
      <c r="J121" s="70"/>
      <c r="K121" s="71"/>
      <c r="L121" s="71"/>
      <c r="M121" s="71"/>
      <c r="N121" s="173"/>
      <c r="O121" s="34"/>
    </row>
    <row r="122" spans="1:34" customFormat="1" ht="26.65" thickBot="1" x14ac:dyDescent="0.5">
      <c r="A122" s="190" t="s">
        <v>31</v>
      </c>
      <c r="B122" s="191" t="s">
        <v>32</v>
      </c>
      <c r="C122" s="191" t="s">
        <v>33</v>
      </c>
      <c r="D122" s="191" t="s">
        <v>34</v>
      </c>
      <c r="E122" s="66"/>
      <c r="F122" s="65"/>
      <c r="G122" s="67"/>
      <c r="J122" s="70"/>
      <c r="K122" s="71"/>
      <c r="L122" s="71"/>
      <c r="M122" s="71"/>
      <c r="N122" s="173"/>
      <c r="O122" s="34"/>
    </row>
    <row r="123" spans="1:34" customFormat="1" ht="14.65" thickBot="1" x14ac:dyDescent="0.5">
      <c r="A123" s="410" t="s">
        <v>96</v>
      </c>
      <c r="B123" s="411">
        <v>337</v>
      </c>
      <c r="C123" s="412">
        <v>339707</v>
      </c>
      <c r="D123" s="413">
        <f t="shared" ref="D123:D133" si="0">C123/B123</f>
        <v>1008.0326409495549</v>
      </c>
      <c r="E123" s="66"/>
      <c r="F123" s="65"/>
      <c r="G123" s="67"/>
      <c r="J123" s="70"/>
      <c r="K123" s="71"/>
      <c r="L123" s="71"/>
      <c r="M123" s="71"/>
    </row>
    <row r="124" spans="1:34" customFormat="1" ht="14.65" thickBot="1" x14ac:dyDescent="0.5">
      <c r="A124" s="410" t="s">
        <v>101</v>
      </c>
      <c r="B124" s="411">
        <v>196</v>
      </c>
      <c r="C124" s="412">
        <v>193347</v>
      </c>
      <c r="D124" s="413">
        <f t="shared" si="0"/>
        <v>986.46428571428567</v>
      </c>
      <c r="E124" s="66"/>
      <c r="F124" s="65"/>
      <c r="G124" s="67"/>
      <c r="J124" s="70"/>
      <c r="K124" s="71"/>
      <c r="L124" s="71"/>
      <c r="M124" s="71"/>
      <c r="N124" s="77"/>
    </row>
    <row r="125" spans="1:34" customFormat="1" ht="14.65" thickBot="1" x14ac:dyDescent="0.5">
      <c r="A125" s="410" t="s">
        <v>102</v>
      </c>
      <c r="B125" s="411">
        <v>201</v>
      </c>
      <c r="C125" s="414">
        <v>191792</v>
      </c>
      <c r="D125" s="413">
        <f t="shared" si="0"/>
        <v>954.18905472636811</v>
      </c>
      <c r="E125" s="66"/>
      <c r="F125" s="65"/>
      <c r="G125" s="67"/>
      <c r="J125" s="70"/>
      <c r="K125" s="71"/>
      <c r="L125" s="71"/>
      <c r="M125" s="71"/>
      <c r="N125" s="77"/>
    </row>
    <row r="126" spans="1:34" customFormat="1" ht="14.65" thickBot="1" x14ac:dyDescent="0.5">
      <c r="A126" s="410" t="s">
        <v>103</v>
      </c>
      <c r="B126" s="411">
        <v>234</v>
      </c>
      <c r="C126" s="414">
        <v>218229</v>
      </c>
      <c r="D126" s="413">
        <f t="shared" si="0"/>
        <v>932.60256410256409</v>
      </c>
      <c r="E126" s="66"/>
      <c r="F126" s="65"/>
      <c r="G126" s="67"/>
      <c r="J126" s="70"/>
      <c r="K126" s="71"/>
      <c r="L126" s="71"/>
      <c r="M126" s="71"/>
    </row>
    <row r="127" spans="1:34" customFormat="1" ht="14.65" thickBot="1" x14ac:dyDescent="0.5">
      <c r="A127" s="410" t="s">
        <v>104</v>
      </c>
      <c r="B127" s="411">
        <v>179</v>
      </c>
      <c r="C127" s="414">
        <v>162011</v>
      </c>
      <c r="D127" s="413">
        <f t="shared" si="0"/>
        <v>905.08938547486036</v>
      </c>
      <c r="E127" s="66"/>
      <c r="F127" s="65"/>
      <c r="G127" s="67"/>
      <c r="H127" s="68"/>
      <c r="I127" s="69"/>
      <c r="J127" s="70"/>
      <c r="K127" s="71"/>
      <c r="L127" s="71"/>
      <c r="M127" s="71"/>
      <c r="AH127" s="34"/>
    </row>
    <row r="128" spans="1:34" customFormat="1" ht="14.65" thickBot="1" x14ac:dyDescent="0.5">
      <c r="A128" s="410" t="s">
        <v>105</v>
      </c>
      <c r="B128" s="411">
        <v>390</v>
      </c>
      <c r="C128" s="414">
        <v>297235</v>
      </c>
      <c r="D128" s="413">
        <f t="shared" si="0"/>
        <v>762.14102564102564</v>
      </c>
      <c r="E128" s="66"/>
      <c r="F128" s="65"/>
      <c r="G128" s="67"/>
      <c r="H128" s="68"/>
      <c r="I128" s="69"/>
      <c r="J128" s="70"/>
      <c r="K128" s="71"/>
      <c r="L128" s="71"/>
      <c r="M128" s="71"/>
      <c r="AH128" s="34"/>
    </row>
    <row r="129" spans="1:34" customFormat="1" ht="14.65" thickBot="1" x14ac:dyDescent="0.5">
      <c r="A129" s="410" t="s">
        <v>106</v>
      </c>
      <c r="B129" s="411">
        <v>201</v>
      </c>
      <c r="C129" s="414">
        <v>146594</v>
      </c>
      <c r="D129" s="413">
        <f t="shared" si="0"/>
        <v>729.32338308457713</v>
      </c>
      <c r="E129" s="66"/>
      <c r="F129" s="65"/>
      <c r="G129" s="67"/>
      <c r="H129" s="68"/>
      <c r="I129" s="69"/>
      <c r="J129" s="70"/>
      <c r="K129" s="71"/>
      <c r="L129" s="71"/>
      <c r="M129" s="71"/>
      <c r="AH129" s="34"/>
    </row>
    <row r="130" spans="1:34" ht="14.65" thickBot="1" x14ac:dyDescent="0.5">
      <c r="A130" s="410" t="s">
        <v>107</v>
      </c>
      <c r="B130" s="411">
        <v>246</v>
      </c>
      <c r="C130" s="414">
        <v>177430</v>
      </c>
      <c r="D130" s="413">
        <f t="shared" si="0"/>
        <v>721.26016260162601</v>
      </c>
      <c r="E130"/>
      <c r="G130"/>
      <c r="H130" s="68"/>
      <c r="J130"/>
      <c r="K130" s="192"/>
      <c r="L130"/>
      <c r="M130"/>
      <c r="N130"/>
      <c r="O130"/>
    </row>
    <row r="131" spans="1:34" ht="14.65" thickBot="1" x14ac:dyDescent="0.5">
      <c r="A131" s="410" t="s">
        <v>108</v>
      </c>
      <c r="B131" s="411">
        <v>318</v>
      </c>
      <c r="C131" s="414">
        <v>201691</v>
      </c>
      <c r="D131" s="413">
        <f t="shared" si="0"/>
        <v>634.24842767295593</v>
      </c>
      <c r="E131"/>
      <c r="G131"/>
      <c r="H131" s="68"/>
      <c r="J131"/>
      <c r="K131" s="192"/>
      <c r="L131"/>
      <c r="M131"/>
      <c r="N131"/>
      <c r="O131"/>
    </row>
    <row r="132" spans="1:34" ht="14.65" thickBot="1" x14ac:dyDescent="0.5">
      <c r="A132" s="410" t="s">
        <v>109</v>
      </c>
      <c r="B132" s="411">
        <v>241</v>
      </c>
      <c r="C132" s="414">
        <v>145996</v>
      </c>
      <c r="D132" s="413">
        <f t="shared" si="0"/>
        <v>605.792531120332</v>
      </c>
      <c r="E132"/>
      <c r="G132"/>
      <c r="H132" s="68"/>
      <c r="J132"/>
      <c r="K132" s="192"/>
      <c r="L132"/>
      <c r="M132"/>
      <c r="N132"/>
      <c r="O132"/>
    </row>
    <row r="133" spans="1:34" ht="14.65" thickBot="1" x14ac:dyDescent="0.5">
      <c r="A133" s="483" t="s">
        <v>110</v>
      </c>
      <c r="B133" s="441">
        <v>190</v>
      </c>
      <c r="C133" s="442">
        <v>114218</v>
      </c>
      <c r="D133" s="484">
        <f t="shared" si="0"/>
        <v>601.14736842105265</v>
      </c>
      <c r="E133"/>
      <c r="G133"/>
      <c r="H133" s="68"/>
      <c r="J133"/>
      <c r="K133"/>
      <c r="L133"/>
      <c r="M133"/>
      <c r="N133"/>
      <c r="O133"/>
    </row>
    <row r="134" spans="1:34" x14ac:dyDescent="0.45">
      <c r="B134"/>
      <c r="C134" s="425">
        <f>SUM(C123:C133)</f>
        <v>2188250</v>
      </c>
      <c r="E134"/>
      <c r="G134"/>
      <c r="H134" s="68"/>
      <c r="J134"/>
      <c r="K134"/>
      <c r="L134"/>
      <c r="M134"/>
      <c r="N134"/>
      <c r="O134"/>
    </row>
    <row r="135" spans="1:34" x14ac:dyDescent="0.45">
      <c r="B135"/>
      <c r="E135"/>
      <c r="G135"/>
      <c r="H135" s="68"/>
      <c r="J135"/>
      <c r="K135"/>
      <c r="L135"/>
      <c r="M135"/>
      <c r="N135"/>
      <c r="O135"/>
    </row>
    <row r="136" spans="1:34" x14ac:dyDescent="0.45">
      <c r="B136"/>
      <c r="E136"/>
      <c r="G136"/>
      <c r="H136" s="68"/>
      <c r="J136"/>
      <c r="K136"/>
      <c r="L136"/>
      <c r="M136"/>
      <c r="N136"/>
      <c r="O136"/>
    </row>
    <row r="137" spans="1:34" x14ac:dyDescent="0.45">
      <c r="B137"/>
      <c r="E137"/>
      <c r="G137"/>
      <c r="H137" s="68"/>
      <c r="J137"/>
      <c r="K137"/>
      <c r="L137"/>
      <c r="M137"/>
      <c r="N137"/>
      <c r="O137"/>
    </row>
    <row r="138" spans="1:34" x14ac:dyDescent="0.45">
      <c r="B138"/>
      <c r="E138"/>
      <c r="G138"/>
      <c r="H138" s="68"/>
      <c r="J138"/>
      <c r="K138"/>
      <c r="L138"/>
      <c r="M138"/>
      <c r="N138"/>
      <c r="O138"/>
    </row>
    <row r="139" spans="1:34" x14ac:dyDescent="0.45">
      <c r="B139"/>
      <c r="E139"/>
      <c r="G139"/>
      <c r="H139" s="68"/>
      <c r="J139"/>
      <c r="K139"/>
      <c r="L139"/>
      <c r="M139"/>
      <c r="N139"/>
      <c r="O139"/>
    </row>
    <row r="140" spans="1:34" x14ac:dyDescent="0.45">
      <c r="B140"/>
      <c r="C140"/>
      <c r="D140"/>
      <c r="E140"/>
      <c r="F140"/>
      <c r="G140"/>
      <c r="H140" s="68"/>
      <c r="N140" s="72"/>
    </row>
    <row r="141" spans="1:34" x14ac:dyDescent="0.45">
      <c r="B141"/>
      <c r="C141"/>
      <c r="D141"/>
      <c r="E141"/>
      <c r="F141"/>
      <c r="G141"/>
      <c r="H141" s="68"/>
      <c r="N141" s="72"/>
    </row>
    <row r="142" spans="1:34" x14ac:dyDescent="0.45">
      <c r="B142"/>
      <c r="C142"/>
      <c r="D142"/>
      <c r="E142"/>
      <c r="F142"/>
      <c r="G142"/>
      <c r="H142" s="68"/>
      <c r="N142" s="72"/>
    </row>
    <row r="143" spans="1:34" x14ac:dyDescent="0.45">
      <c r="B143"/>
      <c r="C143"/>
      <c r="D143"/>
      <c r="E143"/>
      <c r="F143"/>
      <c r="G143"/>
      <c r="H143" s="68"/>
      <c r="N143" s="72"/>
    </row>
    <row r="144" spans="1:34" x14ac:dyDescent="0.45">
      <c r="B144"/>
      <c r="C144"/>
      <c r="D144"/>
      <c r="E144"/>
      <c r="F144"/>
      <c r="G144"/>
      <c r="H144" s="68"/>
      <c r="N144" s="72"/>
    </row>
    <row r="145" spans="2:14" x14ac:dyDescent="0.45">
      <c r="B145"/>
      <c r="C145"/>
      <c r="D145"/>
      <c r="E145"/>
      <c r="F145"/>
      <c r="G145"/>
      <c r="H145" s="68"/>
      <c r="N145" s="72"/>
    </row>
    <row r="146" spans="2:14" x14ac:dyDescent="0.45">
      <c r="B146"/>
      <c r="C146"/>
      <c r="D146"/>
      <c r="E146"/>
      <c r="F146"/>
      <c r="G146"/>
      <c r="H146" s="68"/>
      <c r="N146" s="72"/>
    </row>
    <row r="147" spans="2:14" x14ac:dyDescent="0.45">
      <c r="B147"/>
      <c r="C147"/>
      <c r="D147"/>
      <c r="E147"/>
      <c r="F147"/>
      <c r="G147"/>
      <c r="H147" s="68"/>
      <c r="N147" s="72"/>
    </row>
    <row r="148" spans="2:14" x14ac:dyDescent="0.45">
      <c r="B148"/>
      <c r="C148"/>
      <c r="D148"/>
      <c r="E148"/>
      <c r="F148"/>
      <c r="G148"/>
      <c r="H148" s="68"/>
      <c r="N148" s="72"/>
    </row>
    <row r="149" spans="2:14" x14ac:dyDescent="0.45">
      <c r="B149"/>
      <c r="C149"/>
      <c r="D149"/>
      <c r="E149"/>
      <c r="F149"/>
      <c r="G149"/>
      <c r="H149" s="68"/>
      <c r="N149" s="72"/>
    </row>
    <row r="150" spans="2:14" x14ac:dyDescent="0.45">
      <c r="B150"/>
      <c r="C150"/>
      <c r="D150"/>
      <c r="E150"/>
      <c r="F150"/>
      <c r="G150"/>
      <c r="H150" s="68"/>
      <c r="N150" s="72"/>
    </row>
    <row r="151" spans="2:14" x14ac:dyDescent="0.45">
      <c r="B151"/>
      <c r="C151"/>
      <c r="D151"/>
      <c r="E151"/>
      <c r="F151"/>
      <c r="G151"/>
      <c r="H151" s="68"/>
      <c r="N151" s="72"/>
    </row>
    <row r="152" spans="2:14" x14ac:dyDescent="0.45">
      <c r="B152"/>
      <c r="C152"/>
      <c r="D152"/>
      <c r="E152"/>
      <c r="F152"/>
      <c r="G152"/>
      <c r="H152" s="68"/>
      <c r="N152" s="72"/>
    </row>
    <row r="153" spans="2:14" x14ac:dyDescent="0.45">
      <c r="B153"/>
      <c r="C153"/>
      <c r="D153"/>
      <c r="E153"/>
      <c r="F153"/>
      <c r="G153"/>
      <c r="H153" s="68"/>
      <c r="N153" s="72"/>
    </row>
    <row r="154" spans="2:14" x14ac:dyDescent="0.45">
      <c r="B154"/>
      <c r="C154"/>
      <c r="D154"/>
      <c r="E154"/>
      <c r="F154"/>
      <c r="G154"/>
      <c r="H154" s="68"/>
      <c r="N154" s="72"/>
    </row>
    <row r="155" spans="2:14" x14ac:dyDescent="0.45">
      <c r="B155"/>
      <c r="C155"/>
      <c r="D155"/>
      <c r="E155"/>
      <c r="F155"/>
      <c r="G155"/>
      <c r="H155" s="68"/>
      <c r="N155" s="72"/>
    </row>
    <row r="156" spans="2:14" x14ac:dyDescent="0.45">
      <c r="B156"/>
      <c r="C156"/>
      <c r="D156"/>
      <c r="E156"/>
      <c r="F156"/>
      <c r="G156"/>
      <c r="H156" s="68"/>
      <c r="N156" s="72"/>
    </row>
    <row r="157" spans="2:14" x14ac:dyDescent="0.45">
      <c r="B157"/>
      <c r="C157"/>
      <c r="D157"/>
      <c r="E157"/>
      <c r="F157"/>
      <c r="G157"/>
      <c r="H157" s="68"/>
      <c r="N157" s="72"/>
    </row>
    <row r="158" spans="2:14" x14ac:dyDescent="0.45">
      <c r="B158"/>
      <c r="C158"/>
      <c r="D158"/>
      <c r="E158"/>
      <c r="F158"/>
      <c r="G158"/>
      <c r="H158" s="68"/>
      <c r="N158" s="72"/>
    </row>
    <row r="159" spans="2:14" x14ac:dyDescent="0.45">
      <c r="B159"/>
      <c r="C159"/>
      <c r="D159"/>
      <c r="E159"/>
      <c r="F159"/>
      <c r="G159"/>
      <c r="H159" s="68"/>
      <c r="N159" s="72"/>
    </row>
    <row r="160" spans="2:14" x14ac:dyDescent="0.45">
      <c r="B160"/>
      <c r="C160"/>
      <c r="D160"/>
      <c r="E160"/>
      <c r="F160"/>
      <c r="G160"/>
      <c r="H160" s="68"/>
      <c r="N160" s="72"/>
    </row>
    <row r="161" spans="2:14" x14ac:dyDescent="0.45">
      <c r="B161"/>
      <c r="C161"/>
      <c r="D161"/>
      <c r="E161"/>
      <c r="F161"/>
      <c r="G161"/>
      <c r="H161" s="68"/>
      <c r="N161" s="72"/>
    </row>
    <row r="162" spans="2:14" x14ac:dyDescent="0.45">
      <c r="B162"/>
      <c r="C162"/>
      <c r="D162"/>
      <c r="E162"/>
      <c r="F162"/>
      <c r="G162"/>
      <c r="H162" s="68"/>
      <c r="N162" s="72"/>
    </row>
    <row r="163" spans="2:14" x14ac:dyDescent="0.45">
      <c r="B163"/>
      <c r="C163"/>
      <c r="D163"/>
      <c r="E163"/>
      <c r="F163"/>
      <c r="G163"/>
      <c r="H163" s="68"/>
      <c r="N163" s="72"/>
    </row>
    <row r="164" spans="2:14" x14ac:dyDescent="0.45">
      <c r="B164"/>
      <c r="C164"/>
      <c r="D164"/>
      <c r="E164"/>
      <c r="F164"/>
      <c r="G164"/>
      <c r="H164" s="68"/>
      <c r="N164" s="72"/>
    </row>
    <row r="165" spans="2:14" x14ac:dyDescent="0.45">
      <c r="B165"/>
      <c r="C165"/>
      <c r="D165"/>
      <c r="E165"/>
      <c r="F165"/>
      <c r="G165"/>
      <c r="H165" s="68"/>
      <c r="N165" s="72"/>
    </row>
    <row r="166" spans="2:14" x14ac:dyDescent="0.45">
      <c r="B166"/>
      <c r="C166"/>
      <c r="D166"/>
      <c r="E166"/>
      <c r="F166"/>
      <c r="G166"/>
      <c r="H166" s="68"/>
      <c r="N166" s="72"/>
    </row>
    <row r="167" spans="2:14" x14ac:dyDescent="0.45">
      <c r="B167"/>
      <c r="C167"/>
      <c r="D167"/>
      <c r="E167"/>
      <c r="F167"/>
      <c r="G167"/>
      <c r="H167" s="68"/>
      <c r="N167" s="72"/>
    </row>
    <row r="168" spans="2:14" x14ac:dyDescent="0.45">
      <c r="B168"/>
      <c r="C168"/>
      <c r="D168"/>
      <c r="E168"/>
      <c r="F168"/>
      <c r="G168"/>
      <c r="H168" s="68"/>
      <c r="N168" s="72"/>
    </row>
    <row r="169" spans="2:14" x14ac:dyDescent="0.45">
      <c r="B169"/>
      <c r="C169"/>
      <c r="D169"/>
      <c r="E169"/>
      <c r="F169"/>
      <c r="G169"/>
      <c r="H169" s="68"/>
      <c r="N169" s="72"/>
    </row>
    <row r="170" spans="2:14" x14ac:dyDescent="0.45">
      <c r="B170"/>
      <c r="C170"/>
      <c r="D170"/>
      <c r="E170"/>
      <c r="F170"/>
      <c r="G170"/>
      <c r="H170" s="68"/>
      <c r="N170" s="72"/>
    </row>
    <row r="171" spans="2:14" x14ac:dyDescent="0.45">
      <c r="B171"/>
      <c r="C171"/>
      <c r="D171"/>
      <c r="E171"/>
      <c r="F171"/>
      <c r="G171"/>
      <c r="H171" s="68"/>
      <c r="N171" s="72"/>
    </row>
    <row r="172" spans="2:14" x14ac:dyDescent="0.45">
      <c r="B172"/>
      <c r="C172"/>
      <c r="D172"/>
      <c r="E172"/>
      <c r="F172"/>
      <c r="G172"/>
      <c r="H172" s="68"/>
      <c r="N172" s="72"/>
    </row>
    <row r="173" spans="2:14" x14ac:dyDescent="0.45">
      <c r="B173"/>
      <c r="C173"/>
      <c r="D173"/>
      <c r="E173"/>
      <c r="F173"/>
      <c r="G173"/>
      <c r="H173" s="68"/>
      <c r="N173" s="72"/>
    </row>
    <row r="174" spans="2:14" x14ac:dyDescent="0.45">
      <c r="B174"/>
      <c r="C174"/>
      <c r="D174"/>
      <c r="E174"/>
      <c r="F174"/>
      <c r="G174"/>
      <c r="H174" s="68"/>
      <c r="N174" s="72"/>
    </row>
    <row r="175" spans="2:14" x14ac:dyDescent="0.45">
      <c r="B175"/>
      <c r="C175"/>
      <c r="D175"/>
      <c r="E175"/>
      <c r="F175"/>
      <c r="G175"/>
      <c r="H175" s="68"/>
      <c r="N175" s="72"/>
    </row>
    <row r="176" spans="2:14" x14ac:dyDescent="0.45">
      <c r="B176"/>
      <c r="C176"/>
      <c r="D176"/>
      <c r="E176"/>
      <c r="F176"/>
      <c r="G176"/>
      <c r="H176" s="68"/>
      <c r="N176" s="72"/>
    </row>
    <row r="177" spans="2:14" x14ac:dyDescent="0.45">
      <c r="B177"/>
      <c r="C177"/>
      <c r="D177"/>
      <c r="E177"/>
      <c r="F177"/>
      <c r="G177"/>
      <c r="H177" s="68"/>
      <c r="N177" s="72"/>
    </row>
    <row r="178" spans="2:14" x14ac:dyDescent="0.45">
      <c r="B178"/>
      <c r="C178"/>
      <c r="D178"/>
      <c r="E178"/>
      <c r="F178"/>
      <c r="G178"/>
      <c r="H178" s="68"/>
      <c r="N178" s="72"/>
    </row>
    <row r="179" spans="2:14" x14ac:dyDescent="0.45">
      <c r="B179"/>
      <c r="C179"/>
      <c r="D179"/>
      <c r="E179"/>
      <c r="F179"/>
      <c r="G179"/>
      <c r="H179" s="68"/>
      <c r="N179" s="72"/>
    </row>
    <row r="180" spans="2:14" x14ac:dyDescent="0.45">
      <c r="B180"/>
      <c r="C180"/>
      <c r="D180"/>
      <c r="E180"/>
      <c r="F180"/>
      <c r="G180"/>
      <c r="H180" s="68"/>
      <c r="N180" s="72"/>
    </row>
    <row r="181" spans="2:14" x14ac:dyDescent="0.45">
      <c r="B181"/>
      <c r="C181"/>
      <c r="D181"/>
      <c r="E181"/>
      <c r="F181"/>
      <c r="G181"/>
      <c r="H181" s="68"/>
      <c r="N181" s="72"/>
    </row>
    <row r="182" spans="2:14" x14ac:dyDescent="0.45">
      <c r="B182"/>
      <c r="C182"/>
      <c r="D182"/>
      <c r="E182"/>
      <c r="F182"/>
      <c r="G182"/>
      <c r="H182" s="68"/>
      <c r="N182" s="72"/>
    </row>
    <row r="183" spans="2:14" x14ac:dyDescent="0.45">
      <c r="B183"/>
      <c r="C183"/>
      <c r="D183"/>
      <c r="E183"/>
      <c r="F183"/>
      <c r="G183"/>
      <c r="H183" s="68"/>
      <c r="N183" s="72"/>
    </row>
    <row r="184" spans="2:14" x14ac:dyDescent="0.45">
      <c r="B184"/>
      <c r="C184"/>
      <c r="D184"/>
      <c r="E184"/>
      <c r="F184"/>
      <c r="G184"/>
      <c r="H184" s="68"/>
      <c r="N184" s="72"/>
    </row>
    <row r="185" spans="2:14" x14ac:dyDescent="0.45">
      <c r="B185"/>
      <c r="C185"/>
      <c r="D185"/>
      <c r="E185"/>
      <c r="F185"/>
      <c r="G185"/>
      <c r="H185" s="68"/>
      <c r="N185" s="72"/>
    </row>
    <row r="186" spans="2:14" x14ac:dyDescent="0.45">
      <c r="B186"/>
      <c r="C186"/>
      <c r="D186"/>
      <c r="E186"/>
      <c r="F186"/>
      <c r="G186"/>
      <c r="H186" s="68"/>
      <c r="N186" s="72"/>
    </row>
    <row r="187" spans="2:14" x14ac:dyDescent="0.45">
      <c r="B187"/>
      <c r="C187"/>
      <c r="D187"/>
      <c r="E187"/>
      <c r="F187"/>
      <c r="G187"/>
      <c r="H187" s="68"/>
      <c r="N187" s="72"/>
    </row>
    <row r="188" spans="2:14" x14ac:dyDescent="0.45">
      <c r="B188"/>
      <c r="C188"/>
      <c r="D188"/>
      <c r="E188"/>
      <c r="F188"/>
      <c r="G188"/>
      <c r="H188" s="68"/>
      <c r="N188" s="72"/>
    </row>
    <row r="189" spans="2:14" x14ac:dyDescent="0.45">
      <c r="B189"/>
      <c r="C189"/>
      <c r="D189"/>
      <c r="E189"/>
      <c r="F189"/>
      <c r="G189"/>
      <c r="H189" s="68"/>
      <c r="N189" s="72"/>
    </row>
    <row r="190" spans="2:14" x14ac:dyDescent="0.45">
      <c r="B190"/>
      <c r="C190"/>
      <c r="D190"/>
      <c r="E190"/>
      <c r="F190"/>
      <c r="G190"/>
      <c r="H190" s="68"/>
      <c r="N190" s="72"/>
    </row>
    <row r="191" spans="2:14" x14ac:dyDescent="0.45">
      <c r="B191"/>
      <c r="C191"/>
      <c r="D191"/>
      <c r="E191"/>
      <c r="F191"/>
      <c r="G191"/>
      <c r="H191" s="68"/>
      <c r="N191" s="72"/>
    </row>
    <row r="192" spans="2:14" x14ac:dyDescent="0.45">
      <c r="B192"/>
      <c r="C192"/>
      <c r="D192"/>
      <c r="E192"/>
      <c r="F192"/>
      <c r="G192"/>
      <c r="H192" s="68"/>
      <c r="N192" s="72"/>
    </row>
    <row r="193" spans="2:14" x14ac:dyDescent="0.45">
      <c r="B193"/>
      <c r="C193"/>
      <c r="D193"/>
      <c r="E193"/>
      <c r="F193"/>
      <c r="G193"/>
      <c r="H193" s="68"/>
      <c r="N193" s="72"/>
    </row>
    <row r="194" spans="2:14" x14ac:dyDescent="0.45">
      <c r="B194"/>
      <c r="C194"/>
      <c r="D194"/>
      <c r="E194"/>
      <c r="F194"/>
      <c r="G194"/>
      <c r="H194" s="68"/>
      <c r="N194" s="72"/>
    </row>
    <row r="195" spans="2:14" x14ac:dyDescent="0.45">
      <c r="B195"/>
      <c r="C195"/>
      <c r="D195"/>
      <c r="E195"/>
      <c r="F195"/>
      <c r="G195"/>
      <c r="H195" s="68"/>
      <c r="N195" s="72"/>
    </row>
    <row r="196" spans="2:14" x14ac:dyDescent="0.45">
      <c r="B196"/>
      <c r="C196"/>
      <c r="D196"/>
      <c r="E196"/>
      <c r="F196"/>
      <c r="G196"/>
      <c r="H196" s="68"/>
      <c r="N196" s="72"/>
    </row>
    <row r="197" spans="2:14" x14ac:dyDescent="0.45">
      <c r="B197"/>
      <c r="C197"/>
      <c r="D197"/>
      <c r="E197"/>
      <c r="F197"/>
      <c r="G197"/>
      <c r="H197" s="68"/>
      <c r="N197" s="72"/>
    </row>
    <row r="198" spans="2:14" x14ac:dyDescent="0.45">
      <c r="B198"/>
      <c r="C198"/>
      <c r="D198"/>
      <c r="E198"/>
      <c r="F198"/>
      <c r="G198"/>
      <c r="H198" s="68"/>
      <c r="N198" s="72"/>
    </row>
    <row r="199" spans="2:14" x14ac:dyDescent="0.45">
      <c r="B199"/>
      <c r="C199"/>
      <c r="D199"/>
      <c r="E199"/>
      <c r="F199"/>
      <c r="G199"/>
      <c r="H199" s="68"/>
      <c r="N199" s="72"/>
    </row>
    <row r="200" spans="2:14" x14ac:dyDescent="0.45">
      <c r="B200"/>
      <c r="C200"/>
      <c r="D200"/>
      <c r="E200"/>
      <c r="F200"/>
      <c r="G200"/>
      <c r="H200" s="68"/>
      <c r="N200" s="72"/>
    </row>
    <row r="201" spans="2:14" x14ac:dyDescent="0.45">
      <c r="B201"/>
      <c r="C201"/>
      <c r="D201"/>
      <c r="E201"/>
      <c r="F201"/>
      <c r="G201"/>
      <c r="H201" s="68"/>
      <c r="N201" s="72"/>
    </row>
    <row r="202" spans="2:14" x14ac:dyDescent="0.45">
      <c r="B202"/>
      <c r="C202"/>
      <c r="D202"/>
      <c r="E202"/>
      <c r="F202"/>
      <c r="G202"/>
      <c r="H202" s="68"/>
      <c r="N202" s="72"/>
    </row>
    <row r="203" spans="2:14" x14ac:dyDescent="0.45">
      <c r="B203"/>
      <c r="C203"/>
      <c r="D203"/>
      <c r="E203"/>
      <c r="F203"/>
      <c r="G203"/>
      <c r="H203" s="68"/>
      <c r="N203" s="72"/>
    </row>
    <row r="204" spans="2:14" x14ac:dyDescent="0.45">
      <c r="B204"/>
      <c r="C204"/>
      <c r="D204"/>
      <c r="E204"/>
      <c r="F204"/>
      <c r="G204"/>
      <c r="H204" s="68"/>
      <c r="N204" s="72"/>
    </row>
    <row r="205" spans="2:14" x14ac:dyDescent="0.45">
      <c r="B205"/>
      <c r="C205"/>
      <c r="D205"/>
      <c r="E205"/>
      <c r="F205"/>
      <c r="G205"/>
      <c r="H205" s="68"/>
      <c r="N205" s="72"/>
    </row>
    <row r="206" spans="2:14" x14ac:dyDescent="0.45">
      <c r="B206"/>
      <c r="C206"/>
      <c r="D206"/>
      <c r="E206"/>
      <c r="F206"/>
      <c r="G206"/>
      <c r="H206" s="68"/>
      <c r="N206" s="72"/>
    </row>
    <row r="207" spans="2:14" x14ac:dyDescent="0.45">
      <c r="B207"/>
      <c r="C207"/>
      <c r="D207"/>
      <c r="E207"/>
      <c r="F207"/>
      <c r="G207"/>
      <c r="H207" s="68"/>
      <c r="N207" s="72"/>
    </row>
    <row r="208" spans="2:14" x14ac:dyDescent="0.45">
      <c r="B208"/>
      <c r="C208"/>
      <c r="D208"/>
      <c r="E208"/>
      <c r="F208"/>
      <c r="G208"/>
      <c r="H208" s="68"/>
      <c r="N208" s="72"/>
    </row>
    <row r="209" spans="2:14" x14ac:dyDescent="0.45">
      <c r="B209"/>
      <c r="C209"/>
      <c r="D209"/>
      <c r="E209"/>
      <c r="F209"/>
      <c r="G209"/>
      <c r="H209" s="68"/>
      <c r="N209" s="72"/>
    </row>
    <row r="210" spans="2:14" x14ac:dyDescent="0.45">
      <c r="B210"/>
      <c r="C210"/>
      <c r="D210"/>
      <c r="E210"/>
      <c r="F210"/>
      <c r="G210"/>
      <c r="H210" s="68"/>
      <c r="N210" s="72"/>
    </row>
    <row r="211" spans="2:14" x14ac:dyDescent="0.45">
      <c r="B211"/>
      <c r="C211"/>
      <c r="D211"/>
      <c r="E211"/>
      <c r="F211"/>
      <c r="G211"/>
      <c r="H211" s="68"/>
      <c r="N211" s="72"/>
    </row>
    <row r="212" spans="2:14" x14ac:dyDescent="0.45">
      <c r="B212"/>
      <c r="C212"/>
      <c r="D212"/>
      <c r="E212"/>
      <c r="F212"/>
      <c r="G212"/>
      <c r="H212" s="68"/>
      <c r="N212" s="72"/>
    </row>
    <row r="213" spans="2:14" x14ac:dyDescent="0.45">
      <c r="B213"/>
      <c r="C213"/>
      <c r="D213"/>
      <c r="E213"/>
      <c r="F213"/>
      <c r="G213"/>
      <c r="H213" s="68"/>
      <c r="N213" s="72"/>
    </row>
    <row r="214" spans="2:14" x14ac:dyDescent="0.45">
      <c r="B214"/>
      <c r="C214"/>
      <c r="D214"/>
      <c r="E214"/>
      <c r="F214"/>
      <c r="G214"/>
      <c r="H214" s="68"/>
      <c r="N214" s="72"/>
    </row>
    <row r="215" spans="2:14" x14ac:dyDescent="0.45">
      <c r="B215"/>
      <c r="C215"/>
      <c r="D215"/>
      <c r="E215"/>
      <c r="F215"/>
      <c r="G215"/>
      <c r="H215" s="68"/>
      <c r="N215" s="72"/>
    </row>
    <row r="216" spans="2:14" x14ac:dyDescent="0.45">
      <c r="B216"/>
      <c r="C216"/>
      <c r="D216"/>
      <c r="E216"/>
      <c r="F216"/>
      <c r="G216"/>
      <c r="H216" s="68"/>
      <c r="N216" s="72"/>
    </row>
    <row r="217" spans="2:14" x14ac:dyDescent="0.45">
      <c r="B217"/>
      <c r="C217"/>
      <c r="D217"/>
      <c r="E217"/>
      <c r="F217"/>
      <c r="G217"/>
      <c r="H217" s="68"/>
      <c r="N217" s="72"/>
    </row>
    <row r="218" spans="2:14" x14ac:dyDescent="0.45">
      <c r="B218"/>
      <c r="C218"/>
      <c r="D218"/>
      <c r="E218"/>
      <c r="F218"/>
      <c r="G218"/>
      <c r="H218" s="68"/>
      <c r="N218" s="72"/>
    </row>
    <row r="219" spans="2:14" x14ac:dyDescent="0.45">
      <c r="B219"/>
      <c r="C219"/>
      <c r="D219"/>
      <c r="E219"/>
      <c r="F219"/>
      <c r="G219"/>
      <c r="H219" s="68"/>
      <c r="N219" s="72"/>
    </row>
    <row r="220" spans="2:14" x14ac:dyDescent="0.45">
      <c r="B220"/>
      <c r="C220"/>
      <c r="D220"/>
      <c r="E220"/>
      <c r="F220"/>
      <c r="G220"/>
      <c r="H220" s="68"/>
      <c r="N220" s="72"/>
    </row>
    <row r="221" spans="2:14" x14ac:dyDescent="0.45">
      <c r="H221" s="68"/>
      <c r="N221" s="72"/>
    </row>
    <row r="222" spans="2:14" x14ac:dyDescent="0.45">
      <c r="H222" s="68"/>
      <c r="N222" s="72"/>
    </row>
    <row r="223" spans="2:14" x14ac:dyDescent="0.45">
      <c r="H223" s="68"/>
      <c r="N223" s="72"/>
    </row>
    <row r="224" spans="2:14" x14ac:dyDescent="0.45">
      <c r="H224" s="68"/>
      <c r="N224" s="72"/>
    </row>
    <row r="225" spans="8:14" x14ac:dyDescent="0.45">
      <c r="H225" s="68"/>
      <c r="N225" s="72"/>
    </row>
    <row r="226" spans="8:14" x14ac:dyDescent="0.45">
      <c r="H226" s="68"/>
      <c r="N226" s="72"/>
    </row>
    <row r="227" spans="8:14" x14ac:dyDescent="0.45">
      <c r="H227" s="68"/>
      <c r="N227" s="72"/>
    </row>
    <row r="228" spans="8:14" x14ac:dyDescent="0.45">
      <c r="H228" s="68"/>
      <c r="N228" s="72"/>
    </row>
    <row r="229" spans="8:14" x14ac:dyDescent="0.45">
      <c r="H229" s="68"/>
      <c r="N229" s="72"/>
    </row>
    <row r="230" spans="8:14" x14ac:dyDescent="0.45">
      <c r="H230" s="68"/>
      <c r="N230" s="72"/>
    </row>
    <row r="231" spans="8:14" x14ac:dyDescent="0.45">
      <c r="H231" s="68"/>
      <c r="N231" s="72"/>
    </row>
    <row r="232" spans="8:14" x14ac:dyDescent="0.45">
      <c r="H232" s="68"/>
      <c r="N232" s="72"/>
    </row>
    <row r="233" spans="8:14" x14ac:dyDescent="0.45">
      <c r="H233" s="68"/>
      <c r="N233" s="72"/>
    </row>
    <row r="234" spans="8:14" x14ac:dyDescent="0.45">
      <c r="H234" s="68"/>
      <c r="N234" s="72"/>
    </row>
    <row r="235" spans="8:14" x14ac:dyDescent="0.45">
      <c r="H235" s="68"/>
      <c r="N235" s="72"/>
    </row>
    <row r="236" spans="8:14" x14ac:dyDescent="0.45">
      <c r="H236" s="68"/>
      <c r="N236" s="72"/>
    </row>
    <row r="237" spans="8:14" x14ac:dyDescent="0.45">
      <c r="H237" s="68"/>
      <c r="N237" s="72"/>
    </row>
    <row r="238" spans="8:14" x14ac:dyDescent="0.45">
      <c r="H238" s="68"/>
      <c r="N238" s="72"/>
    </row>
    <row r="239" spans="8:14" x14ac:dyDescent="0.45">
      <c r="H239" s="68"/>
      <c r="N239" s="72"/>
    </row>
    <row r="240" spans="8:14" x14ac:dyDescent="0.45">
      <c r="H240" s="68"/>
      <c r="N240" s="72"/>
    </row>
    <row r="241" spans="8:14" x14ac:dyDescent="0.45">
      <c r="H241" s="68"/>
      <c r="N241" s="72"/>
    </row>
    <row r="242" spans="8:14" x14ac:dyDescent="0.45">
      <c r="H242" s="68"/>
      <c r="N242" s="72"/>
    </row>
    <row r="243" spans="8:14" x14ac:dyDescent="0.45">
      <c r="H243" s="68"/>
      <c r="N243" s="72"/>
    </row>
    <row r="244" spans="8:14" x14ac:dyDescent="0.45">
      <c r="H244" s="68"/>
      <c r="N244" s="72"/>
    </row>
    <row r="245" spans="8:14" x14ac:dyDescent="0.45">
      <c r="H245" s="68"/>
      <c r="N245" s="72"/>
    </row>
    <row r="246" spans="8:14" x14ac:dyDescent="0.45">
      <c r="H246" s="68"/>
      <c r="N246" s="72"/>
    </row>
    <row r="247" spans="8:14" x14ac:dyDescent="0.45">
      <c r="H247" s="68"/>
      <c r="N247" s="72"/>
    </row>
    <row r="248" spans="8:14" x14ac:dyDescent="0.45">
      <c r="H248" s="68"/>
      <c r="N248" s="72"/>
    </row>
    <row r="249" spans="8:14" x14ac:dyDescent="0.45">
      <c r="H249" s="68"/>
      <c r="N249" s="72"/>
    </row>
    <row r="250" spans="8:14" x14ac:dyDescent="0.45">
      <c r="H250" s="68"/>
      <c r="N250" s="72"/>
    </row>
    <row r="251" spans="8:14" x14ac:dyDescent="0.45">
      <c r="H251" s="68"/>
      <c r="N251" s="72"/>
    </row>
    <row r="252" spans="8:14" x14ac:dyDescent="0.45">
      <c r="H252" s="68"/>
      <c r="N252" s="72"/>
    </row>
    <row r="253" spans="8:14" x14ac:dyDescent="0.45">
      <c r="H253" s="68"/>
      <c r="N253" s="72"/>
    </row>
    <row r="254" spans="8:14" x14ac:dyDescent="0.45">
      <c r="H254" s="68"/>
      <c r="N254" s="72"/>
    </row>
    <row r="255" spans="8:14" x14ac:dyDescent="0.45">
      <c r="H255" s="68"/>
      <c r="N255" s="72"/>
    </row>
    <row r="256" spans="8:14" x14ac:dyDescent="0.45">
      <c r="H256" s="68"/>
      <c r="N256" s="72"/>
    </row>
    <row r="257" spans="8:14" x14ac:dyDescent="0.45">
      <c r="H257" s="68"/>
      <c r="N257" s="72"/>
    </row>
    <row r="258" spans="8:14" x14ac:dyDescent="0.45">
      <c r="H258" s="68"/>
      <c r="N258" s="72"/>
    </row>
    <row r="259" spans="8:14" x14ac:dyDescent="0.45">
      <c r="H259" s="68"/>
      <c r="N259" s="72"/>
    </row>
    <row r="260" spans="8:14" x14ac:dyDescent="0.45">
      <c r="H260" s="68"/>
      <c r="N260" s="72"/>
    </row>
    <row r="261" spans="8:14" x14ac:dyDescent="0.45">
      <c r="H261" s="68"/>
      <c r="N261" s="72"/>
    </row>
    <row r="262" spans="8:14" x14ac:dyDescent="0.45">
      <c r="H262" s="68"/>
      <c r="N262" s="72"/>
    </row>
    <row r="263" spans="8:14" x14ac:dyDescent="0.45">
      <c r="H263" s="68"/>
      <c r="N263" s="72"/>
    </row>
    <row r="264" spans="8:14" x14ac:dyDescent="0.45">
      <c r="H264" s="68"/>
      <c r="N264" s="72"/>
    </row>
    <row r="265" spans="8:14" x14ac:dyDescent="0.45">
      <c r="H265" s="68"/>
      <c r="N265" s="72"/>
    </row>
    <row r="266" spans="8:14" x14ac:dyDescent="0.45">
      <c r="H266" s="68"/>
      <c r="N266" s="72"/>
    </row>
    <row r="267" spans="8:14" x14ac:dyDescent="0.45">
      <c r="H267" s="68"/>
      <c r="N267" s="72"/>
    </row>
    <row r="268" spans="8:14" x14ac:dyDescent="0.45">
      <c r="H268" s="68"/>
      <c r="N268" s="72"/>
    </row>
    <row r="269" spans="8:14" x14ac:dyDescent="0.45">
      <c r="H269" s="68"/>
      <c r="N269" s="72"/>
    </row>
    <row r="270" spans="8:14" x14ac:dyDescent="0.45">
      <c r="H270" s="68"/>
      <c r="N270" s="72"/>
    </row>
    <row r="271" spans="8:14" x14ac:dyDescent="0.45">
      <c r="H271" s="68"/>
      <c r="N271" s="72"/>
    </row>
    <row r="272" spans="8:14" x14ac:dyDescent="0.45">
      <c r="H272" s="68"/>
      <c r="N272" s="72"/>
    </row>
    <row r="273" spans="8:14" x14ac:dyDescent="0.45">
      <c r="H273" s="68"/>
      <c r="N273" s="72"/>
    </row>
    <row r="274" spans="8:14" x14ac:dyDescent="0.45">
      <c r="H274" s="68"/>
      <c r="N274" s="72"/>
    </row>
    <row r="275" spans="8:14" x14ac:dyDescent="0.45">
      <c r="H275" s="68"/>
      <c r="N275" s="72"/>
    </row>
    <row r="276" spans="8:14" x14ac:dyDescent="0.45">
      <c r="H276" s="68"/>
      <c r="N276" s="72"/>
    </row>
    <row r="277" spans="8:14" x14ac:dyDescent="0.45">
      <c r="H277" s="68"/>
      <c r="N277" s="72"/>
    </row>
    <row r="278" spans="8:14" x14ac:dyDescent="0.45">
      <c r="H278" s="68"/>
      <c r="N278" s="72"/>
    </row>
    <row r="279" spans="8:14" x14ac:dyDescent="0.45">
      <c r="H279" s="68"/>
      <c r="N279" s="72"/>
    </row>
    <row r="280" spans="8:14" x14ac:dyDescent="0.45">
      <c r="H280" s="68"/>
      <c r="N280" s="72"/>
    </row>
    <row r="281" spans="8:14" x14ac:dyDescent="0.45">
      <c r="H281" s="68"/>
      <c r="N281" s="72"/>
    </row>
    <row r="282" spans="8:14" x14ac:dyDescent="0.45">
      <c r="H282" s="68"/>
      <c r="N282" s="72"/>
    </row>
    <row r="283" spans="8:14" x14ac:dyDescent="0.45">
      <c r="H283" s="68"/>
      <c r="N283" s="72"/>
    </row>
    <row r="284" spans="8:14" x14ac:dyDescent="0.45">
      <c r="H284" s="68"/>
      <c r="N284" s="72"/>
    </row>
    <row r="285" spans="8:14" x14ac:dyDescent="0.45">
      <c r="H285" s="68"/>
      <c r="N285" s="72"/>
    </row>
    <row r="286" spans="8:14" x14ac:dyDescent="0.45">
      <c r="H286" s="68"/>
      <c r="N286" s="72"/>
    </row>
    <row r="287" spans="8:14" x14ac:dyDescent="0.45">
      <c r="H287" s="68"/>
      <c r="N287" s="72"/>
    </row>
    <row r="288" spans="8:14" x14ac:dyDescent="0.45">
      <c r="H288" s="68"/>
      <c r="N288" s="72"/>
    </row>
    <row r="289" spans="8:14" x14ac:dyDescent="0.45">
      <c r="H289" s="68"/>
      <c r="N289" s="72"/>
    </row>
    <row r="290" spans="8:14" x14ac:dyDescent="0.45">
      <c r="H290" s="68"/>
      <c r="N290" s="72"/>
    </row>
    <row r="291" spans="8:14" x14ac:dyDescent="0.45">
      <c r="H291" s="68"/>
      <c r="N291" s="72"/>
    </row>
    <row r="292" spans="8:14" x14ac:dyDescent="0.45">
      <c r="H292" s="68"/>
      <c r="N292" s="72"/>
    </row>
    <row r="293" spans="8:14" x14ac:dyDescent="0.45">
      <c r="H293" s="68"/>
      <c r="N293" s="72"/>
    </row>
    <row r="294" spans="8:14" x14ac:dyDescent="0.45">
      <c r="H294" s="68"/>
      <c r="N294" s="72"/>
    </row>
    <row r="295" spans="8:14" x14ac:dyDescent="0.45">
      <c r="H295" s="68"/>
      <c r="N295" s="72"/>
    </row>
    <row r="296" spans="8:14" x14ac:dyDescent="0.45">
      <c r="H296" s="68"/>
      <c r="N296" s="72"/>
    </row>
    <row r="297" spans="8:14" x14ac:dyDescent="0.45">
      <c r="H297" s="68"/>
      <c r="N297" s="72"/>
    </row>
    <row r="298" spans="8:14" x14ac:dyDescent="0.45">
      <c r="H298" s="68"/>
      <c r="N298" s="72"/>
    </row>
    <row r="299" spans="8:14" x14ac:dyDescent="0.45">
      <c r="H299" s="68"/>
      <c r="N299" s="72"/>
    </row>
    <row r="300" spans="8:14" x14ac:dyDescent="0.45">
      <c r="H300" s="68"/>
      <c r="N300" s="72"/>
    </row>
    <row r="301" spans="8:14" x14ac:dyDescent="0.45">
      <c r="H301" s="68"/>
      <c r="N301" s="72"/>
    </row>
    <row r="302" spans="8:14" x14ac:dyDescent="0.45">
      <c r="H302" s="68"/>
      <c r="N302" s="72"/>
    </row>
    <row r="303" spans="8:14" x14ac:dyDescent="0.45">
      <c r="H303" s="68"/>
      <c r="N303" s="72"/>
    </row>
    <row r="304" spans="8:14" x14ac:dyDescent="0.45">
      <c r="H304" s="68"/>
      <c r="N304" s="72"/>
    </row>
    <row r="305" spans="8:14" x14ac:dyDescent="0.45">
      <c r="H305" s="68"/>
      <c r="N305" s="72"/>
    </row>
    <row r="306" spans="8:14" x14ac:dyDescent="0.45">
      <c r="H306" s="68"/>
      <c r="N306" s="72"/>
    </row>
    <row r="307" spans="8:14" x14ac:dyDescent="0.45">
      <c r="H307" s="68"/>
      <c r="N307" s="72"/>
    </row>
    <row r="308" spans="8:14" x14ac:dyDescent="0.45">
      <c r="H308" s="68"/>
      <c r="N308" s="72"/>
    </row>
    <row r="309" spans="8:14" x14ac:dyDescent="0.45">
      <c r="H309" s="68"/>
      <c r="N309" s="72"/>
    </row>
    <row r="310" spans="8:14" x14ac:dyDescent="0.45">
      <c r="H310" s="68"/>
      <c r="N310" s="72"/>
    </row>
    <row r="311" spans="8:14" x14ac:dyDescent="0.45">
      <c r="H311" s="68"/>
      <c r="N311" s="72"/>
    </row>
    <row r="312" spans="8:14" x14ac:dyDescent="0.45">
      <c r="H312" s="68"/>
      <c r="N312" s="72"/>
    </row>
    <row r="313" spans="8:14" x14ac:dyDescent="0.45">
      <c r="H313" s="68"/>
      <c r="N313" s="72"/>
    </row>
    <row r="314" spans="8:14" x14ac:dyDescent="0.45">
      <c r="H314" s="68"/>
      <c r="N314" s="72"/>
    </row>
    <row r="315" spans="8:14" x14ac:dyDescent="0.45">
      <c r="H315" s="68"/>
      <c r="N315" s="72"/>
    </row>
    <row r="316" spans="8:14" x14ac:dyDescent="0.45">
      <c r="H316" s="68"/>
      <c r="N316" s="72"/>
    </row>
    <row r="317" spans="8:14" x14ac:dyDescent="0.45">
      <c r="H317" s="68"/>
      <c r="N317" s="72"/>
    </row>
    <row r="318" spans="8:14" x14ac:dyDescent="0.45">
      <c r="H318" s="68"/>
      <c r="N318" s="72"/>
    </row>
    <row r="319" spans="8:14" x14ac:dyDescent="0.45">
      <c r="H319" s="68"/>
      <c r="N319" s="72"/>
    </row>
    <row r="320" spans="8:14" x14ac:dyDescent="0.45">
      <c r="H320" s="68"/>
      <c r="N320" s="72"/>
    </row>
    <row r="321" spans="8:14" x14ac:dyDescent="0.45">
      <c r="H321" s="68"/>
      <c r="N321" s="72"/>
    </row>
    <row r="322" spans="8:14" x14ac:dyDescent="0.45">
      <c r="H322" s="68"/>
      <c r="N322" s="72"/>
    </row>
    <row r="323" spans="8:14" x14ac:dyDescent="0.45">
      <c r="H323" s="68"/>
      <c r="N323" s="72"/>
    </row>
    <row r="324" spans="8:14" x14ac:dyDescent="0.45">
      <c r="H324" s="68"/>
      <c r="N324" s="72"/>
    </row>
    <row r="325" spans="8:14" x14ac:dyDescent="0.45">
      <c r="H325" s="68"/>
      <c r="N325" s="72"/>
    </row>
    <row r="326" spans="8:14" x14ac:dyDescent="0.45">
      <c r="H326" s="68"/>
      <c r="N326" s="72"/>
    </row>
    <row r="327" spans="8:14" x14ac:dyDescent="0.45">
      <c r="H327" s="68"/>
      <c r="N327" s="72"/>
    </row>
    <row r="328" spans="8:14" x14ac:dyDescent="0.45">
      <c r="H328" s="68"/>
      <c r="N328" s="72"/>
    </row>
    <row r="329" spans="8:14" x14ac:dyDescent="0.45">
      <c r="H329" s="68"/>
      <c r="N329" s="72"/>
    </row>
    <row r="330" spans="8:14" x14ac:dyDescent="0.45">
      <c r="H330" s="68"/>
      <c r="N330" s="72"/>
    </row>
    <row r="331" spans="8:14" x14ac:dyDescent="0.45">
      <c r="H331" s="68"/>
      <c r="N331" s="72"/>
    </row>
    <row r="332" spans="8:14" x14ac:dyDescent="0.45">
      <c r="H332" s="68"/>
      <c r="N332" s="72"/>
    </row>
    <row r="333" spans="8:14" x14ac:dyDescent="0.45">
      <c r="H333" s="68"/>
      <c r="N333" s="72"/>
    </row>
    <row r="334" spans="8:14" x14ac:dyDescent="0.45">
      <c r="H334" s="68"/>
      <c r="N334" s="72"/>
    </row>
    <row r="335" spans="8:14" x14ac:dyDescent="0.45">
      <c r="H335" s="68"/>
      <c r="N335" s="72"/>
    </row>
    <row r="336" spans="8:14" x14ac:dyDescent="0.45">
      <c r="H336" s="68"/>
      <c r="N336" s="72"/>
    </row>
    <row r="337" spans="8:14" x14ac:dyDescent="0.45">
      <c r="H337" s="68"/>
      <c r="N337" s="72"/>
    </row>
    <row r="338" spans="8:14" x14ac:dyDescent="0.45">
      <c r="H338" s="68"/>
      <c r="N338" s="72"/>
    </row>
    <row r="339" spans="8:14" x14ac:dyDescent="0.45">
      <c r="H339" s="68"/>
      <c r="N339" s="72"/>
    </row>
    <row r="340" spans="8:14" x14ac:dyDescent="0.45">
      <c r="H340" s="68"/>
      <c r="N340" s="72"/>
    </row>
    <row r="341" spans="8:14" x14ac:dyDescent="0.45">
      <c r="H341" s="68"/>
      <c r="N341" s="72"/>
    </row>
    <row r="342" spans="8:14" x14ac:dyDescent="0.45">
      <c r="H342" s="68"/>
      <c r="N342" s="72"/>
    </row>
    <row r="343" spans="8:14" x14ac:dyDescent="0.45">
      <c r="H343" s="68"/>
      <c r="N343" s="72"/>
    </row>
    <row r="344" spans="8:14" x14ac:dyDescent="0.45">
      <c r="H344" s="68"/>
      <c r="N344" s="72"/>
    </row>
    <row r="345" spans="8:14" x14ac:dyDescent="0.45">
      <c r="H345" s="68"/>
      <c r="N345" s="72"/>
    </row>
    <row r="346" spans="8:14" x14ac:dyDescent="0.45">
      <c r="H346" s="68"/>
      <c r="N346" s="72"/>
    </row>
    <row r="347" spans="8:14" x14ac:dyDescent="0.45">
      <c r="H347" s="68"/>
      <c r="N347" s="72"/>
    </row>
    <row r="348" spans="8:14" x14ac:dyDescent="0.45">
      <c r="H348" s="68"/>
      <c r="N348" s="72"/>
    </row>
    <row r="349" spans="8:14" x14ac:dyDescent="0.45">
      <c r="H349" s="68"/>
      <c r="N349" s="72"/>
    </row>
    <row r="350" spans="8:14" x14ac:dyDescent="0.45">
      <c r="H350" s="68"/>
      <c r="N350" s="72"/>
    </row>
    <row r="351" spans="8:14" x14ac:dyDescent="0.45">
      <c r="H351" s="68"/>
      <c r="N351" s="72"/>
    </row>
    <row r="352" spans="8:14" x14ac:dyDescent="0.45">
      <c r="H352" s="68"/>
      <c r="N352" s="72"/>
    </row>
    <row r="353" spans="8:14" x14ac:dyDescent="0.45">
      <c r="H353" s="68"/>
      <c r="N353" s="72"/>
    </row>
    <row r="354" spans="8:14" x14ac:dyDescent="0.45">
      <c r="H354" s="68"/>
      <c r="N354" s="72"/>
    </row>
    <row r="355" spans="8:14" x14ac:dyDescent="0.45">
      <c r="H355" s="68"/>
      <c r="N355" s="72"/>
    </row>
    <row r="356" spans="8:14" x14ac:dyDescent="0.45">
      <c r="H356" s="68"/>
      <c r="N356" s="72"/>
    </row>
    <row r="357" spans="8:14" x14ac:dyDescent="0.45">
      <c r="H357" s="68"/>
      <c r="N357" s="72"/>
    </row>
    <row r="358" spans="8:14" x14ac:dyDescent="0.45">
      <c r="H358" s="68"/>
      <c r="N358" s="72"/>
    </row>
    <row r="359" spans="8:14" x14ac:dyDescent="0.45">
      <c r="H359" s="68"/>
      <c r="N359" s="72"/>
    </row>
    <row r="360" spans="8:14" x14ac:dyDescent="0.45">
      <c r="H360" s="68"/>
      <c r="N360" s="72"/>
    </row>
    <row r="361" spans="8:14" x14ac:dyDescent="0.45">
      <c r="H361" s="68"/>
      <c r="N361" s="72"/>
    </row>
    <row r="362" spans="8:14" x14ac:dyDescent="0.45">
      <c r="H362" s="68"/>
      <c r="N362" s="72"/>
    </row>
    <row r="363" spans="8:14" x14ac:dyDescent="0.45">
      <c r="H363" s="68"/>
      <c r="N363" s="72"/>
    </row>
    <row r="364" spans="8:14" x14ac:dyDescent="0.45">
      <c r="H364" s="68"/>
      <c r="N364" s="72"/>
    </row>
    <row r="365" spans="8:14" x14ac:dyDescent="0.45">
      <c r="H365" s="68"/>
      <c r="N365" s="72"/>
    </row>
    <row r="366" spans="8:14" x14ac:dyDescent="0.45">
      <c r="H366" s="68"/>
      <c r="N366" s="72"/>
    </row>
    <row r="367" spans="8:14" x14ac:dyDescent="0.45">
      <c r="H367" s="68"/>
      <c r="N367" s="72"/>
    </row>
    <row r="368" spans="8:14" x14ac:dyDescent="0.45">
      <c r="H368" s="68"/>
      <c r="N368" s="72"/>
    </row>
    <row r="369" spans="8:14" x14ac:dyDescent="0.45">
      <c r="H369" s="68"/>
      <c r="N369" s="72"/>
    </row>
    <row r="370" spans="8:14" x14ac:dyDescent="0.45">
      <c r="H370" s="68"/>
      <c r="N370" s="72"/>
    </row>
    <row r="371" spans="8:14" x14ac:dyDescent="0.45">
      <c r="H371" s="68"/>
      <c r="N371" s="72"/>
    </row>
    <row r="372" spans="8:14" x14ac:dyDescent="0.45">
      <c r="H372" s="68"/>
      <c r="N372" s="72"/>
    </row>
    <row r="373" spans="8:14" x14ac:dyDescent="0.45">
      <c r="H373" s="68"/>
      <c r="N373" s="72"/>
    </row>
    <row r="374" spans="8:14" x14ac:dyDescent="0.45">
      <c r="H374" s="68"/>
      <c r="N374" s="72"/>
    </row>
    <row r="375" spans="8:14" x14ac:dyDescent="0.45">
      <c r="H375" s="68"/>
      <c r="N375" s="72"/>
    </row>
    <row r="376" spans="8:14" x14ac:dyDescent="0.45">
      <c r="H376" s="68"/>
      <c r="N376" s="72"/>
    </row>
    <row r="377" spans="8:14" x14ac:dyDescent="0.45">
      <c r="H377" s="68"/>
      <c r="N377" s="72"/>
    </row>
    <row r="378" spans="8:14" x14ac:dyDescent="0.45">
      <c r="H378" s="68"/>
      <c r="N378" s="72"/>
    </row>
    <row r="379" spans="8:14" x14ac:dyDescent="0.45">
      <c r="H379" s="68"/>
      <c r="N379" s="72"/>
    </row>
    <row r="380" spans="8:14" x14ac:dyDescent="0.45">
      <c r="H380" s="68"/>
      <c r="N380" s="72"/>
    </row>
    <row r="381" spans="8:14" x14ac:dyDescent="0.45">
      <c r="H381" s="68"/>
      <c r="N381" s="72"/>
    </row>
    <row r="382" spans="8:14" x14ac:dyDescent="0.45">
      <c r="H382" s="68"/>
      <c r="N382" s="72"/>
    </row>
    <row r="383" spans="8:14" x14ac:dyDescent="0.45">
      <c r="H383" s="68"/>
      <c r="N383" s="72"/>
    </row>
    <row r="384" spans="8:14" x14ac:dyDescent="0.45">
      <c r="H384" s="68"/>
      <c r="N384" s="72"/>
    </row>
    <row r="385" spans="8:14" x14ac:dyDescent="0.45">
      <c r="H385" s="68"/>
      <c r="N385" s="72"/>
    </row>
    <row r="386" spans="8:14" x14ac:dyDescent="0.45">
      <c r="H386" s="68"/>
      <c r="N386" s="72"/>
    </row>
    <row r="387" spans="8:14" x14ac:dyDescent="0.45">
      <c r="H387" s="68"/>
      <c r="N387" s="72"/>
    </row>
    <row r="388" spans="8:14" x14ac:dyDescent="0.45">
      <c r="H388" s="68"/>
      <c r="N388" s="72"/>
    </row>
    <row r="389" spans="8:14" x14ac:dyDescent="0.45">
      <c r="H389" s="68"/>
      <c r="N389" s="72"/>
    </row>
    <row r="390" spans="8:14" x14ac:dyDescent="0.45">
      <c r="H390" s="68"/>
      <c r="N390" s="72"/>
    </row>
    <row r="391" spans="8:14" x14ac:dyDescent="0.45">
      <c r="H391" s="68"/>
      <c r="N391" s="72"/>
    </row>
    <row r="392" spans="8:14" x14ac:dyDescent="0.45">
      <c r="H392" s="68"/>
      <c r="N392" s="72"/>
    </row>
    <row r="393" spans="8:14" x14ac:dyDescent="0.45">
      <c r="H393" s="68"/>
      <c r="N393" s="72"/>
    </row>
    <row r="394" spans="8:14" x14ac:dyDescent="0.45">
      <c r="H394" s="68"/>
      <c r="N394" s="72"/>
    </row>
    <row r="395" spans="8:14" x14ac:dyDescent="0.45">
      <c r="H395" s="68"/>
      <c r="N395" s="72"/>
    </row>
    <row r="396" spans="8:14" x14ac:dyDescent="0.45">
      <c r="H396" s="68"/>
      <c r="N396" s="72"/>
    </row>
    <row r="397" spans="8:14" x14ac:dyDescent="0.45">
      <c r="H397" s="68"/>
      <c r="N397" s="72"/>
    </row>
    <row r="398" spans="8:14" x14ac:dyDescent="0.45">
      <c r="H398" s="68"/>
      <c r="N398" s="72"/>
    </row>
    <row r="399" spans="8:14" x14ac:dyDescent="0.45">
      <c r="H399" s="68"/>
      <c r="N399" s="72"/>
    </row>
    <row r="400" spans="8:14" x14ac:dyDescent="0.45">
      <c r="H400" s="68"/>
      <c r="N400" s="72"/>
    </row>
    <row r="401" spans="8:14" x14ac:dyDescent="0.45">
      <c r="H401" s="68"/>
      <c r="N401" s="72"/>
    </row>
    <row r="402" spans="8:14" x14ac:dyDescent="0.45">
      <c r="H402" s="68"/>
      <c r="N402" s="72"/>
    </row>
    <row r="403" spans="8:14" x14ac:dyDescent="0.45">
      <c r="H403" s="68"/>
      <c r="N403" s="72"/>
    </row>
    <row r="404" spans="8:14" x14ac:dyDescent="0.45">
      <c r="H404" s="68"/>
      <c r="N404" s="72"/>
    </row>
    <row r="405" spans="8:14" x14ac:dyDescent="0.45">
      <c r="H405" s="68"/>
      <c r="N405" s="72"/>
    </row>
    <row r="406" spans="8:14" x14ac:dyDescent="0.45">
      <c r="H406" s="68"/>
      <c r="N406" s="72"/>
    </row>
    <row r="407" spans="8:14" x14ac:dyDescent="0.45">
      <c r="H407" s="68"/>
      <c r="N407" s="72"/>
    </row>
    <row r="408" spans="8:14" x14ac:dyDescent="0.45">
      <c r="H408" s="68"/>
      <c r="N408" s="72"/>
    </row>
    <row r="409" spans="8:14" x14ac:dyDescent="0.45">
      <c r="H409" s="68"/>
      <c r="N409" s="72"/>
    </row>
    <row r="410" spans="8:14" x14ac:dyDescent="0.45">
      <c r="H410" s="68"/>
      <c r="N410" s="72"/>
    </row>
    <row r="411" spans="8:14" x14ac:dyDescent="0.45">
      <c r="H411" s="68"/>
      <c r="N411" s="72"/>
    </row>
    <row r="412" spans="8:14" x14ac:dyDescent="0.45">
      <c r="H412" s="68"/>
      <c r="N412" s="72"/>
    </row>
    <row r="413" spans="8:14" x14ac:dyDescent="0.45">
      <c r="H413" s="68"/>
      <c r="N413" s="72"/>
    </row>
    <row r="414" spans="8:14" x14ac:dyDescent="0.45">
      <c r="H414" s="68"/>
      <c r="N414" s="72"/>
    </row>
    <row r="415" spans="8:14" x14ac:dyDescent="0.45">
      <c r="H415" s="68"/>
      <c r="N415" s="72"/>
    </row>
    <row r="416" spans="8:14" x14ac:dyDescent="0.45">
      <c r="H416" s="68"/>
      <c r="N416" s="72"/>
    </row>
    <row r="417" spans="8:14" x14ac:dyDescent="0.45">
      <c r="H417" s="68"/>
      <c r="N417" s="72"/>
    </row>
    <row r="418" spans="8:14" x14ac:dyDescent="0.45">
      <c r="H418" s="68"/>
      <c r="N418" s="72"/>
    </row>
    <row r="419" spans="8:14" x14ac:dyDescent="0.45">
      <c r="H419" s="68"/>
      <c r="N419" s="72"/>
    </row>
    <row r="420" spans="8:14" x14ac:dyDescent="0.45">
      <c r="H420" s="68"/>
      <c r="N420" s="72"/>
    </row>
    <row r="421" spans="8:14" x14ac:dyDescent="0.45">
      <c r="H421" s="68"/>
      <c r="N421" s="72"/>
    </row>
    <row r="422" spans="8:14" x14ac:dyDescent="0.45">
      <c r="H422" s="68"/>
      <c r="N422" s="72"/>
    </row>
    <row r="423" spans="8:14" x14ac:dyDescent="0.45">
      <c r="H423" s="68"/>
      <c r="N423" s="72"/>
    </row>
    <row r="424" spans="8:14" x14ac:dyDescent="0.45">
      <c r="H424" s="68"/>
      <c r="N424" s="72"/>
    </row>
    <row r="425" spans="8:14" x14ac:dyDescent="0.45">
      <c r="H425" s="68"/>
      <c r="N425" s="72"/>
    </row>
    <row r="426" spans="8:14" x14ac:dyDescent="0.45">
      <c r="H426" s="68"/>
      <c r="N426" s="72"/>
    </row>
    <row r="427" spans="8:14" x14ac:dyDescent="0.45">
      <c r="H427" s="68"/>
      <c r="N427" s="72"/>
    </row>
    <row r="428" spans="8:14" x14ac:dyDescent="0.45">
      <c r="H428" s="68"/>
      <c r="N428" s="72"/>
    </row>
    <row r="429" spans="8:14" x14ac:dyDescent="0.45">
      <c r="H429" s="68"/>
      <c r="N429" s="72"/>
    </row>
    <row r="430" spans="8:14" x14ac:dyDescent="0.45">
      <c r="H430" s="68"/>
      <c r="N430" s="72"/>
    </row>
    <row r="431" spans="8:14" x14ac:dyDescent="0.45">
      <c r="H431" s="68"/>
      <c r="N431" s="72"/>
    </row>
    <row r="432" spans="8:14" x14ac:dyDescent="0.45">
      <c r="H432" s="68"/>
      <c r="N432" s="72"/>
    </row>
    <row r="433" spans="8:14" x14ac:dyDescent="0.45">
      <c r="H433" s="68"/>
      <c r="N433" s="72"/>
    </row>
    <row r="434" spans="8:14" x14ac:dyDescent="0.45">
      <c r="H434" s="68"/>
      <c r="N434" s="72"/>
    </row>
    <row r="435" spans="8:14" x14ac:dyDescent="0.45">
      <c r="H435" s="68"/>
      <c r="N435" s="72"/>
    </row>
    <row r="436" spans="8:14" x14ac:dyDescent="0.45">
      <c r="H436" s="68"/>
      <c r="N436" s="72"/>
    </row>
    <row r="437" spans="8:14" x14ac:dyDescent="0.45">
      <c r="H437" s="68"/>
      <c r="N437" s="72"/>
    </row>
    <row r="438" spans="8:14" x14ac:dyDescent="0.45">
      <c r="H438" s="68"/>
      <c r="N438" s="72"/>
    </row>
    <row r="439" spans="8:14" x14ac:dyDescent="0.45">
      <c r="H439" s="68"/>
      <c r="N439" s="72"/>
    </row>
    <row r="440" spans="8:14" x14ac:dyDescent="0.45">
      <c r="H440" s="68"/>
      <c r="N440" s="72"/>
    </row>
    <row r="441" spans="8:14" x14ac:dyDescent="0.45">
      <c r="H441" s="68"/>
      <c r="N441" s="72"/>
    </row>
    <row r="442" spans="8:14" x14ac:dyDescent="0.45">
      <c r="H442" s="68"/>
      <c r="N442" s="72"/>
    </row>
    <row r="443" spans="8:14" x14ac:dyDescent="0.45">
      <c r="H443" s="68"/>
      <c r="N443" s="72"/>
    </row>
    <row r="444" spans="8:14" x14ac:dyDescent="0.45">
      <c r="H444" s="68"/>
      <c r="N444" s="72"/>
    </row>
    <row r="445" spans="8:14" x14ac:dyDescent="0.45">
      <c r="H445" s="68"/>
      <c r="N445" s="72"/>
    </row>
    <row r="446" spans="8:14" x14ac:dyDescent="0.45">
      <c r="H446" s="68"/>
      <c r="N446" s="72"/>
    </row>
    <row r="447" spans="8:14" x14ac:dyDescent="0.45">
      <c r="H447" s="68"/>
      <c r="N447" s="72"/>
    </row>
    <row r="448" spans="8:14" x14ac:dyDescent="0.45">
      <c r="H448" s="68"/>
      <c r="N448" s="72"/>
    </row>
    <row r="449" spans="8:14" x14ac:dyDescent="0.45">
      <c r="H449" s="68"/>
      <c r="N449" s="72"/>
    </row>
    <row r="450" spans="8:14" x14ac:dyDescent="0.45">
      <c r="H450" s="68"/>
      <c r="N450" s="72"/>
    </row>
    <row r="451" spans="8:14" x14ac:dyDescent="0.45">
      <c r="H451" s="68"/>
      <c r="N451" s="72"/>
    </row>
    <row r="452" spans="8:14" x14ac:dyDescent="0.45">
      <c r="H452" s="68"/>
      <c r="N452" s="72"/>
    </row>
    <row r="453" spans="8:14" x14ac:dyDescent="0.45">
      <c r="H453" s="68"/>
      <c r="N453" s="72"/>
    </row>
    <row r="454" spans="8:14" x14ac:dyDescent="0.45">
      <c r="H454" s="68"/>
      <c r="N454" s="72"/>
    </row>
    <row r="455" spans="8:14" x14ac:dyDescent="0.45">
      <c r="H455" s="68"/>
      <c r="N455" s="72"/>
    </row>
    <row r="456" spans="8:14" x14ac:dyDescent="0.45">
      <c r="H456" s="68"/>
      <c r="N456" s="72"/>
    </row>
    <row r="457" spans="8:14" x14ac:dyDescent="0.45">
      <c r="H457" s="68"/>
      <c r="N457" s="72"/>
    </row>
    <row r="458" spans="8:14" x14ac:dyDescent="0.45">
      <c r="H458" s="68"/>
      <c r="N458" s="72"/>
    </row>
    <row r="459" spans="8:14" x14ac:dyDescent="0.45">
      <c r="H459" s="68"/>
      <c r="N459" s="72"/>
    </row>
    <row r="460" spans="8:14" x14ac:dyDescent="0.45">
      <c r="H460" s="68"/>
      <c r="N460" s="72"/>
    </row>
    <row r="461" spans="8:14" x14ac:dyDescent="0.45">
      <c r="H461" s="68"/>
      <c r="N461" s="72"/>
    </row>
    <row r="462" spans="8:14" x14ac:dyDescent="0.45">
      <c r="H462" s="68"/>
      <c r="N462" s="72"/>
    </row>
    <row r="463" spans="8:14" x14ac:dyDescent="0.45">
      <c r="H463" s="68"/>
      <c r="N463" s="72"/>
    </row>
    <row r="464" spans="8:14" x14ac:dyDescent="0.45">
      <c r="H464" s="68"/>
      <c r="N464" s="72"/>
    </row>
    <row r="465" spans="8:14" x14ac:dyDescent="0.45">
      <c r="H465" s="68"/>
      <c r="N465" s="72"/>
    </row>
    <row r="466" spans="8:14" x14ac:dyDescent="0.45">
      <c r="H466" s="68"/>
      <c r="N466" s="72"/>
    </row>
    <row r="467" spans="8:14" x14ac:dyDescent="0.45">
      <c r="H467" s="68"/>
      <c r="N467" s="72"/>
    </row>
    <row r="468" spans="8:14" x14ac:dyDescent="0.45">
      <c r="H468" s="68"/>
      <c r="N468" s="72"/>
    </row>
    <row r="469" spans="8:14" x14ac:dyDescent="0.45">
      <c r="H469" s="68"/>
      <c r="N469" s="72"/>
    </row>
    <row r="470" spans="8:14" x14ac:dyDescent="0.45">
      <c r="H470" s="68"/>
      <c r="N470" s="72"/>
    </row>
    <row r="471" spans="8:14" x14ac:dyDescent="0.45">
      <c r="H471" s="68"/>
      <c r="N471" s="72"/>
    </row>
    <row r="472" spans="8:14" x14ac:dyDescent="0.45">
      <c r="H472" s="68"/>
      <c r="N472" s="72"/>
    </row>
    <row r="473" spans="8:14" x14ac:dyDescent="0.45">
      <c r="H473" s="68"/>
      <c r="N473" s="72"/>
    </row>
    <row r="474" spans="8:14" x14ac:dyDescent="0.45">
      <c r="H474" s="68"/>
      <c r="N474" s="72"/>
    </row>
    <row r="475" spans="8:14" x14ac:dyDescent="0.45">
      <c r="H475" s="68"/>
      <c r="N475" s="72"/>
    </row>
    <row r="476" spans="8:14" x14ac:dyDescent="0.45">
      <c r="H476" s="68"/>
      <c r="N476" s="72"/>
    </row>
    <row r="477" spans="8:14" x14ac:dyDescent="0.45">
      <c r="H477" s="68"/>
      <c r="N477" s="72"/>
    </row>
    <row r="478" spans="8:14" x14ac:dyDescent="0.45">
      <c r="H478" s="68"/>
      <c r="N478" s="72"/>
    </row>
    <row r="479" spans="8:14" x14ac:dyDescent="0.45">
      <c r="H479" s="68"/>
      <c r="N479" s="72"/>
    </row>
    <row r="480" spans="8:14" x14ac:dyDescent="0.45">
      <c r="H480" s="68"/>
      <c r="N480" s="72"/>
    </row>
    <row r="481" spans="8:14" x14ac:dyDescent="0.45">
      <c r="H481" s="68"/>
      <c r="N481" s="72"/>
    </row>
    <row r="482" spans="8:14" x14ac:dyDescent="0.45">
      <c r="H482" s="68"/>
      <c r="N482" s="72"/>
    </row>
    <row r="483" spans="8:14" x14ac:dyDescent="0.45">
      <c r="H483" s="68"/>
      <c r="N483" s="72"/>
    </row>
    <row r="484" spans="8:14" x14ac:dyDescent="0.45">
      <c r="H484" s="68"/>
      <c r="N484" s="72"/>
    </row>
    <row r="485" spans="8:14" x14ac:dyDescent="0.45">
      <c r="H485" s="68"/>
      <c r="N485" s="72"/>
    </row>
    <row r="486" spans="8:14" x14ac:dyDescent="0.45">
      <c r="H486" s="68"/>
      <c r="N486" s="72"/>
    </row>
    <row r="487" spans="8:14" x14ac:dyDescent="0.45">
      <c r="H487" s="68"/>
      <c r="N487" s="72"/>
    </row>
    <row r="488" spans="8:14" x14ac:dyDescent="0.45">
      <c r="H488" s="68"/>
      <c r="N488" s="72"/>
    </row>
    <row r="489" spans="8:14" x14ac:dyDescent="0.45">
      <c r="H489" s="68"/>
      <c r="N489" s="72"/>
    </row>
    <row r="490" spans="8:14" x14ac:dyDescent="0.45">
      <c r="H490" s="68"/>
      <c r="N490" s="72"/>
    </row>
    <row r="491" spans="8:14" x14ac:dyDescent="0.45">
      <c r="H491" s="68"/>
      <c r="N491" s="72"/>
    </row>
    <row r="492" spans="8:14" x14ac:dyDescent="0.45">
      <c r="H492" s="68"/>
      <c r="N492" s="72"/>
    </row>
    <row r="493" spans="8:14" x14ac:dyDescent="0.45">
      <c r="H493" s="68"/>
      <c r="N493" s="72"/>
    </row>
    <row r="494" spans="8:14" x14ac:dyDescent="0.45">
      <c r="H494" s="68"/>
      <c r="N494" s="72"/>
    </row>
    <row r="495" spans="8:14" x14ac:dyDescent="0.45">
      <c r="H495" s="68"/>
      <c r="N495" s="72"/>
    </row>
    <row r="496" spans="8:14" x14ac:dyDescent="0.45">
      <c r="H496" s="68"/>
      <c r="N496" s="72"/>
    </row>
    <row r="497" spans="8:14" x14ac:dyDescent="0.45">
      <c r="H497" s="68"/>
      <c r="N497" s="72"/>
    </row>
    <row r="498" spans="8:14" x14ac:dyDescent="0.45">
      <c r="H498" s="68"/>
      <c r="N498" s="72"/>
    </row>
    <row r="499" spans="8:14" x14ac:dyDescent="0.45">
      <c r="H499" s="68"/>
      <c r="N499" s="72"/>
    </row>
    <row r="500" spans="8:14" x14ac:dyDescent="0.45">
      <c r="H500" s="68"/>
      <c r="N500" s="72"/>
    </row>
    <row r="501" spans="8:14" x14ac:dyDescent="0.45">
      <c r="H501" s="68"/>
      <c r="N501" s="72"/>
    </row>
    <row r="502" spans="8:14" x14ac:dyDescent="0.45">
      <c r="H502" s="68"/>
      <c r="N502" s="72"/>
    </row>
    <row r="503" spans="8:14" x14ac:dyDescent="0.45">
      <c r="H503" s="68"/>
      <c r="N503" s="72"/>
    </row>
    <row r="504" spans="8:14" x14ac:dyDescent="0.45">
      <c r="H504" s="68"/>
      <c r="N504" s="72"/>
    </row>
    <row r="505" spans="8:14" x14ac:dyDescent="0.45">
      <c r="H505" s="68"/>
      <c r="N505" s="72"/>
    </row>
    <row r="506" spans="8:14" x14ac:dyDescent="0.45">
      <c r="H506" s="68"/>
      <c r="N506" s="72"/>
    </row>
    <row r="507" spans="8:14" x14ac:dyDescent="0.45">
      <c r="H507" s="68"/>
      <c r="N507" s="72"/>
    </row>
    <row r="508" spans="8:14" x14ac:dyDescent="0.45">
      <c r="H508" s="68"/>
      <c r="N508" s="72"/>
    </row>
    <row r="509" spans="8:14" x14ac:dyDescent="0.45">
      <c r="H509" s="68"/>
      <c r="N509" s="72"/>
    </row>
    <row r="510" spans="8:14" x14ac:dyDescent="0.45">
      <c r="H510" s="68"/>
      <c r="N510" s="72"/>
    </row>
    <row r="511" spans="8:14" x14ac:dyDescent="0.45">
      <c r="H511" s="68"/>
      <c r="N511" s="72"/>
    </row>
    <row r="512" spans="8:14" x14ac:dyDescent="0.45">
      <c r="H512" s="68"/>
      <c r="N512" s="72"/>
    </row>
    <row r="513" spans="8:14" x14ac:dyDescent="0.45">
      <c r="H513" s="68"/>
      <c r="N513" s="72"/>
    </row>
    <row r="514" spans="8:14" x14ac:dyDescent="0.45">
      <c r="H514" s="68"/>
      <c r="N514" s="72"/>
    </row>
    <row r="515" spans="8:14" x14ac:dyDescent="0.45">
      <c r="H515" s="68"/>
      <c r="N515" s="72"/>
    </row>
    <row r="516" spans="8:14" x14ac:dyDescent="0.45">
      <c r="H516" s="68"/>
      <c r="N516" s="72"/>
    </row>
    <row r="517" spans="8:14" x14ac:dyDescent="0.45">
      <c r="H517" s="68"/>
      <c r="N517" s="72"/>
    </row>
    <row r="518" spans="8:14" x14ac:dyDescent="0.45">
      <c r="H518" s="68"/>
      <c r="N518" s="72"/>
    </row>
    <row r="519" spans="8:14" x14ac:dyDescent="0.45">
      <c r="H519" s="68"/>
      <c r="N519" s="72"/>
    </row>
    <row r="520" spans="8:14" x14ac:dyDescent="0.45">
      <c r="H520" s="68"/>
      <c r="N520" s="72"/>
    </row>
    <row r="521" spans="8:14" x14ac:dyDescent="0.45">
      <c r="H521" s="68"/>
      <c r="N521" s="72"/>
    </row>
    <row r="522" spans="8:14" x14ac:dyDescent="0.45">
      <c r="H522" s="68"/>
      <c r="N522" s="72"/>
    </row>
    <row r="523" spans="8:14" x14ac:dyDescent="0.45">
      <c r="H523" s="68"/>
      <c r="N523" s="72"/>
    </row>
    <row r="524" spans="8:14" x14ac:dyDescent="0.45">
      <c r="H524" s="68"/>
      <c r="N524" s="72"/>
    </row>
    <row r="525" spans="8:14" x14ac:dyDescent="0.45">
      <c r="H525" s="68"/>
      <c r="N525" s="72"/>
    </row>
    <row r="526" spans="8:14" x14ac:dyDescent="0.45">
      <c r="H526" s="68"/>
      <c r="N526" s="72"/>
    </row>
    <row r="527" spans="8:14" x14ac:dyDescent="0.45">
      <c r="H527" s="68"/>
      <c r="N527" s="72"/>
    </row>
    <row r="528" spans="8:14" x14ac:dyDescent="0.45">
      <c r="H528" s="68"/>
      <c r="N528" s="72"/>
    </row>
    <row r="529" spans="8:14" x14ac:dyDescent="0.45">
      <c r="H529" s="68"/>
      <c r="N529" s="72"/>
    </row>
    <row r="530" spans="8:14" x14ac:dyDescent="0.45">
      <c r="H530" s="68"/>
      <c r="N530" s="72"/>
    </row>
    <row r="531" spans="8:14" x14ac:dyDescent="0.45">
      <c r="H531" s="68"/>
      <c r="N531" s="72"/>
    </row>
    <row r="532" spans="8:14" x14ac:dyDescent="0.45">
      <c r="H532" s="68"/>
      <c r="N532" s="72"/>
    </row>
    <row r="533" spans="8:14" x14ac:dyDescent="0.45">
      <c r="H533" s="68"/>
      <c r="N533" s="72"/>
    </row>
    <row r="534" spans="8:14" x14ac:dyDescent="0.45">
      <c r="H534" s="68"/>
      <c r="N534" s="72"/>
    </row>
    <row r="535" spans="8:14" x14ac:dyDescent="0.45">
      <c r="H535" s="68"/>
      <c r="N535" s="72"/>
    </row>
    <row r="536" spans="8:14" x14ac:dyDescent="0.45">
      <c r="H536" s="68"/>
      <c r="N536" s="72"/>
    </row>
    <row r="537" spans="8:14" x14ac:dyDescent="0.45">
      <c r="H537" s="68"/>
      <c r="N537" s="72"/>
    </row>
    <row r="538" spans="8:14" x14ac:dyDescent="0.45">
      <c r="H538" s="68"/>
      <c r="N538" s="72"/>
    </row>
    <row r="539" spans="8:14" x14ac:dyDescent="0.45">
      <c r="H539" s="68"/>
      <c r="N539" s="72"/>
    </row>
    <row r="540" spans="8:14" x14ac:dyDescent="0.45">
      <c r="H540" s="68"/>
      <c r="N540" s="72"/>
    </row>
    <row r="541" spans="8:14" x14ac:dyDescent="0.45">
      <c r="H541" s="68"/>
      <c r="N541" s="72"/>
    </row>
    <row r="542" spans="8:14" x14ac:dyDescent="0.45">
      <c r="H542" s="68"/>
      <c r="N542" s="72"/>
    </row>
    <row r="543" spans="8:14" x14ac:dyDescent="0.45">
      <c r="H543" s="68"/>
      <c r="N543" s="72"/>
    </row>
    <row r="544" spans="8:14" x14ac:dyDescent="0.45">
      <c r="H544" s="68"/>
      <c r="N544" s="72"/>
    </row>
    <row r="545" spans="8:14" x14ac:dyDescent="0.45">
      <c r="H545" s="68"/>
      <c r="N545" s="72"/>
    </row>
    <row r="546" spans="8:14" x14ac:dyDescent="0.45">
      <c r="H546" s="68"/>
      <c r="N546" s="72"/>
    </row>
    <row r="547" spans="8:14" x14ac:dyDescent="0.45">
      <c r="H547" s="68"/>
      <c r="N547" s="72"/>
    </row>
    <row r="548" spans="8:14" x14ac:dyDescent="0.45">
      <c r="H548" s="68"/>
      <c r="N548" s="72"/>
    </row>
    <row r="549" spans="8:14" x14ac:dyDescent="0.45">
      <c r="H549" s="68"/>
      <c r="N549" s="72"/>
    </row>
    <row r="550" spans="8:14" x14ac:dyDescent="0.45">
      <c r="H550" s="68"/>
      <c r="N550" s="72"/>
    </row>
    <row r="551" spans="8:14" x14ac:dyDescent="0.45">
      <c r="H551" s="68"/>
      <c r="N551" s="72"/>
    </row>
    <row r="552" spans="8:14" x14ac:dyDescent="0.45">
      <c r="H552" s="68"/>
      <c r="N552" s="72"/>
    </row>
    <row r="553" spans="8:14" x14ac:dyDescent="0.45">
      <c r="H553" s="68"/>
      <c r="N553" s="72"/>
    </row>
    <row r="554" spans="8:14" x14ac:dyDescent="0.45">
      <c r="H554" s="68"/>
      <c r="N554" s="72"/>
    </row>
    <row r="555" spans="8:14" x14ac:dyDescent="0.45">
      <c r="H555" s="68"/>
      <c r="N555" s="72"/>
    </row>
    <row r="556" spans="8:14" x14ac:dyDescent="0.45">
      <c r="H556" s="68"/>
      <c r="N556" s="72"/>
    </row>
    <row r="557" spans="8:14" x14ac:dyDescent="0.45">
      <c r="H557" s="68"/>
      <c r="N557" s="72"/>
    </row>
    <row r="558" spans="8:14" x14ac:dyDescent="0.45">
      <c r="H558" s="68"/>
      <c r="N558" s="72"/>
    </row>
    <row r="559" spans="8:14" x14ac:dyDescent="0.45">
      <c r="H559" s="68"/>
      <c r="N559" s="72"/>
    </row>
    <row r="560" spans="8:14" x14ac:dyDescent="0.45">
      <c r="H560" s="68"/>
      <c r="N560" s="72"/>
    </row>
    <row r="561" spans="8:14" x14ac:dyDescent="0.45">
      <c r="H561" s="68"/>
      <c r="N561" s="72"/>
    </row>
    <row r="562" spans="8:14" x14ac:dyDescent="0.45">
      <c r="H562" s="68"/>
      <c r="N562" s="72"/>
    </row>
    <row r="563" spans="8:14" x14ac:dyDescent="0.45">
      <c r="H563" s="68"/>
      <c r="N563" s="72"/>
    </row>
    <row r="564" spans="8:14" x14ac:dyDescent="0.45">
      <c r="H564" s="68"/>
      <c r="N564" s="72"/>
    </row>
    <row r="565" spans="8:14" x14ac:dyDescent="0.45">
      <c r="H565" s="68"/>
      <c r="N565" s="72"/>
    </row>
    <row r="566" spans="8:14" x14ac:dyDescent="0.45">
      <c r="H566" s="68"/>
      <c r="N566" s="72"/>
    </row>
    <row r="567" spans="8:14" x14ac:dyDescent="0.45">
      <c r="H567" s="68"/>
      <c r="N567" s="72"/>
    </row>
    <row r="568" spans="8:14" x14ac:dyDescent="0.45">
      <c r="H568" s="68"/>
      <c r="N568" s="72"/>
    </row>
    <row r="569" spans="8:14" x14ac:dyDescent="0.45">
      <c r="H569" s="68"/>
      <c r="N569" s="72"/>
    </row>
    <row r="570" spans="8:14" x14ac:dyDescent="0.45">
      <c r="H570" s="68"/>
      <c r="N570" s="72"/>
    </row>
    <row r="571" spans="8:14" x14ac:dyDescent="0.45">
      <c r="H571" s="68"/>
      <c r="N571" s="72"/>
    </row>
    <row r="572" spans="8:14" x14ac:dyDescent="0.45">
      <c r="H572" s="68"/>
      <c r="N572" s="72"/>
    </row>
    <row r="573" spans="8:14" x14ac:dyDescent="0.45">
      <c r="H573" s="68"/>
      <c r="N573" s="72"/>
    </row>
    <row r="574" spans="8:14" x14ac:dyDescent="0.45">
      <c r="H574" s="68"/>
      <c r="N574" s="72"/>
    </row>
    <row r="575" spans="8:14" x14ac:dyDescent="0.45">
      <c r="H575" s="68"/>
      <c r="N575" s="72"/>
    </row>
    <row r="576" spans="8:14" x14ac:dyDescent="0.45">
      <c r="H576" s="68"/>
      <c r="N576" s="72"/>
    </row>
    <row r="577" spans="8:14" x14ac:dyDescent="0.45">
      <c r="H577" s="68"/>
      <c r="N577" s="72"/>
    </row>
    <row r="578" spans="8:14" x14ac:dyDescent="0.45">
      <c r="H578" s="68"/>
      <c r="N578" s="72"/>
    </row>
    <row r="579" spans="8:14" x14ac:dyDescent="0.45">
      <c r="H579" s="68"/>
      <c r="N579" s="72"/>
    </row>
    <row r="580" spans="8:14" x14ac:dyDescent="0.45">
      <c r="H580" s="68"/>
      <c r="N580" s="72"/>
    </row>
    <row r="581" spans="8:14" x14ac:dyDescent="0.45">
      <c r="H581" s="68"/>
      <c r="N581" s="72"/>
    </row>
    <row r="582" spans="8:14" x14ac:dyDescent="0.45">
      <c r="H582" s="68"/>
      <c r="N582" s="72"/>
    </row>
    <row r="583" spans="8:14" x14ac:dyDescent="0.45">
      <c r="H583" s="68"/>
      <c r="N583" s="72"/>
    </row>
    <row r="584" spans="8:14" x14ac:dyDescent="0.45">
      <c r="H584" s="68"/>
      <c r="N584" s="72"/>
    </row>
    <row r="585" spans="8:14" x14ac:dyDescent="0.45">
      <c r="H585" s="68"/>
      <c r="N585" s="72"/>
    </row>
    <row r="586" spans="8:14" x14ac:dyDescent="0.45">
      <c r="H586" s="68"/>
      <c r="N586" s="72"/>
    </row>
    <row r="587" spans="8:14" x14ac:dyDescent="0.45">
      <c r="H587" s="68"/>
      <c r="N587" s="72"/>
    </row>
    <row r="588" spans="8:14" x14ac:dyDescent="0.45">
      <c r="H588" s="68"/>
      <c r="N588" s="72"/>
    </row>
    <row r="589" spans="8:14" x14ac:dyDescent="0.45">
      <c r="H589" s="68"/>
      <c r="N589" s="72"/>
    </row>
    <row r="590" spans="8:14" x14ac:dyDescent="0.45">
      <c r="H590" s="68"/>
      <c r="N590" s="72"/>
    </row>
    <row r="591" spans="8:14" x14ac:dyDescent="0.45">
      <c r="H591" s="68"/>
      <c r="N591" s="72"/>
    </row>
    <row r="592" spans="8:14" x14ac:dyDescent="0.45">
      <c r="H592" s="68"/>
      <c r="N592" s="72"/>
    </row>
    <row r="593" spans="8:14" x14ac:dyDescent="0.45">
      <c r="H593" s="68"/>
      <c r="N593" s="72"/>
    </row>
    <row r="594" spans="8:14" x14ac:dyDescent="0.45">
      <c r="H594" s="68"/>
      <c r="N594" s="72"/>
    </row>
    <row r="595" spans="8:14" x14ac:dyDescent="0.45">
      <c r="H595" s="68"/>
      <c r="N595" s="72"/>
    </row>
    <row r="596" spans="8:14" x14ac:dyDescent="0.45">
      <c r="H596" s="68"/>
      <c r="N596" s="72"/>
    </row>
    <row r="597" spans="8:14" x14ac:dyDescent="0.45">
      <c r="H597" s="68"/>
      <c r="N597" s="72"/>
    </row>
    <row r="598" spans="8:14" x14ac:dyDescent="0.45">
      <c r="H598" s="68"/>
      <c r="N598" s="72"/>
    </row>
    <row r="599" spans="8:14" x14ac:dyDescent="0.45">
      <c r="H599" s="68"/>
      <c r="N599" s="72"/>
    </row>
    <row r="600" spans="8:14" x14ac:dyDescent="0.45">
      <c r="H600" s="68"/>
      <c r="N600" s="72"/>
    </row>
    <row r="601" spans="8:14" x14ac:dyDescent="0.45">
      <c r="H601" s="68"/>
      <c r="N601" s="72"/>
    </row>
    <row r="602" spans="8:14" x14ac:dyDescent="0.45">
      <c r="H602" s="68"/>
      <c r="N602" s="72"/>
    </row>
    <row r="603" spans="8:14" x14ac:dyDescent="0.45">
      <c r="H603" s="68"/>
      <c r="N603" s="72"/>
    </row>
    <row r="604" spans="8:14" x14ac:dyDescent="0.45">
      <c r="H604" s="68"/>
      <c r="N604" s="72"/>
    </row>
    <row r="605" spans="8:14" x14ac:dyDescent="0.45">
      <c r="H605" s="68"/>
      <c r="N605" s="72"/>
    </row>
    <row r="606" spans="8:14" x14ac:dyDescent="0.45">
      <c r="H606" s="68"/>
      <c r="N606" s="72"/>
    </row>
    <row r="607" spans="8:14" x14ac:dyDescent="0.45">
      <c r="H607" s="68"/>
      <c r="N607" s="72"/>
    </row>
    <row r="608" spans="8:14" x14ac:dyDescent="0.45">
      <c r="H608" s="68"/>
      <c r="N608" s="72"/>
    </row>
    <row r="609" spans="8:14" x14ac:dyDescent="0.45">
      <c r="H609" s="68"/>
      <c r="N609" s="72"/>
    </row>
    <row r="610" spans="8:14" x14ac:dyDescent="0.45">
      <c r="H610" s="68"/>
      <c r="N610" s="72"/>
    </row>
    <row r="611" spans="8:14" x14ac:dyDescent="0.45">
      <c r="H611" s="68"/>
      <c r="N611" s="72"/>
    </row>
    <row r="612" spans="8:14" x14ac:dyDescent="0.45">
      <c r="H612" s="68"/>
      <c r="N612" s="72"/>
    </row>
    <row r="613" spans="8:14" x14ac:dyDescent="0.45">
      <c r="H613" s="68"/>
      <c r="N613" s="72"/>
    </row>
    <row r="614" spans="8:14" x14ac:dyDescent="0.45">
      <c r="H614" s="68"/>
      <c r="N614" s="72"/>
    </row>
    <row r="615" spans="8:14" x14ac:dyDescent="0.45">
      <c r="H615" s="68"/>
      <c r="N615" s="72"/>
    </row>
    <row r="616" spans="8:14" x14ac:dyDescent="0.45">
      <c r="H616" s="68"/>
      <c r="N616" s="72"/>
    </row>
    <row r="617" spans="8:14" x14ac:dyDescent="0.45">
      <c r="H617" s="68"/>
      <c r="N617" s="72"/>
    </row>
    <row r="618" spans="8:14" x14ac:dyDescent="0.45">
      <c r="H618" s="68"/>
      <c r="N618" s="72"/>
    </row>
    <row r="619" spans="8:14" x14ac:dyDescent="0.45">
      <c r="H619" s="68"/>
      <c r="N619" s="72"/>
    </row>
    <row r="620" spans="8:14" x14ac:dyDescent="0.45">
      <c r="H620" s="68"/>
      <c r="N620" s="72"/>
    </row>
    <row r="621" spans="8:14" x14ac:dyDescent="0.45">
      <c r="H621" s="68"/>
      <c r="N621" s="72"/>
    </row>
    <row r="622" spans="8:14" x14ac:dyDescent="0.45">
      <c r="H622" s="68"/>
      <c r="N622" s="72"/>
    </row>
    <row r="623" spans="8:14" x14ac:dyDescent="0.45">
      <c r="H623" s="68"/>
      <c r="N623" s="72"/>
    </row>
    <row r="624" spans="8:14" x14ac:dyDescent="0.45">
      <c r="H624" s="68"/>
      <c r="N624" s="72"/>
    </row>
    <row r="625" spans="8:14" x14ac:dyDescent="0.45">
      <c r="H625" s="68"/>
      <c r="N625" s="72"/>
    </row>
    <row r="626" spans="8:14" x14ac:dyDescent="0.45">
      <c r="H626" s="68"/>
      <c r="N626" s="72"/>
    </row>
    <row r="627" spans="8:14" x14ac:dyDescent="0.45">
      <c r="H627" s="68"/>
      <c r="N627" s="72"/>
    </row>
    <row r="628" spans="8:14" x14ac:dyDescent="0.45">
      <c r="H628" s="68"/>
      <c r="N628" s="72"/>
    </row>
    <row r="629" spans="8:14" x14ac:dyDescent="0.45">
      <c r="H629" s="68"/>
      <c r="N629" s="72"/>
    </row>
    <row r="630" spans="8:14" x14ac:dyDescent="0.45">
      <c r="H630" s="68"/>
      <c r="N630" s="72"/>
    </row>
    <row r="631" spans="8:14" x14ac:dyDescent="0.45">
      <c r="H631" s="68"/>
      <c r="N631" s="72"/>
    </row>
    <row r="632" spans="8:14" x14ac:dyDescent="0.45">
      <c r="H632" s="68"/>
      <c r="N632" s="72"/>
    </row>
    <row r="633" spans="8:14" x14ac:dyDescent="0.45">
      <c r="H633" s="68"/>
      <c r="N633" s="72"/>
    </row>
    <row r="634" spans="8:14" x14ac:dyDescent="0.45">
      <c r="H634" s="68"/>
      <c r="N634" s="72"/>
    </row>
    <row r="635" spans="8:14" x14ac:dyDescent="0.45">
      <c r="H635" s="68"/>
      <c r="N635" s="72"/>
    </row>
    <row r="636" spans="8:14" x14ac:dyDescent="0.45">
      <c r="H636" s="68"/>
      <c r="N636" s="72"/>
    </row>
  </sheetData>
  <mergeCells count="81">
    <mergeCell ref="J120:N120"/>
    <mergeCell ref="J17:N18"/>
    <mergeCell ref="J31:N31"/>
    <mergeCell ref="J37:N38"/>
    <mergeCell ref="J59:N60"/>
    <mergeCell ref="J66:N68"/>
    <mergeCell ref="J26:K26"/>
    <mergeCell ref="A115:C115"/>
    <mergeCell ref="K115:N115"/>
    <mergeCell ref="J24:N25"/>
    <mergeCell ref="J52:N53"/>
    <mergeCell ref="J44:N46"/>
    <mergeCell ref="J75:N76"/>
    <mergeCell ref="J110:K110"/>
    <mergeCell ref="J106:K106"/>
    <mergeCell ref="J108:K108"/>
    <mergeCell ref="G89:G94"/>
    <mergeCell ref="H89:H94"/>
    <mergeCell ref="B95:H95"/>
    <mergeCell ref="J112:K112"/>
    <mergeCell ref="A114:D114"/>
    <mergeCell ref="J104:K104"/>
    <mergeCell ref="A80:A86"/>
    <mergeCell ref="F106:H106"/>
    <mergeCell ref="F108:H108"/>
    <mergeCell ref="F110:H110"/>
    <mergeCell ref="F112:H112"/>
    <mergeCell ref="C97:K97"/>
    <mergeCell ref="D102:K102"/>
    <mergeCell ref="F104:H104"/>
    <mergeCell ref="A63:A69"/>
    <mergeCell ref="B63:H63"/>
    <mergeCell ref="G64:H68"/>
    <mergeCell ref="B69:H69"/>
    <mergeCell ref="J95:K95"/>
    <mergeCell ref="A71:A78"/>
    <mergeCell ref="B71:H71"/>
    <mergeCell ref="G72:H77"/>
    <mergeCell ref="B78:H78"/>
    <mergeCell ref="A88:A95"/>
    <mergeCell ref="B88:H88"/>
    <mergeCell ref="B80:H80"/>
    <mergeCell ref="G81:H85"/>
    <mergeCell ref="B86:H86"/>
    <mergeCell ref="J83:N85"/>
    <mergeCell ref="A56:A61"/>
    <mergeCell ref="B56:H56"/>
    <mergeCell ref="G57:H60"/>
    <mergeCell ref="B61:H61"/>
    <mergeCell ref="A55:N55"/>
    <mergeCell ref="A41:A47"/>
    <mergeCell ref="B41:H41"/>
    <mergeCell ref="G42:H46"/>
    <mergeCell ref="B47:H47"/>
    <mergeCell ref="A49:A54"/>
    <mergeCell ref="B49:H49"/>
    <mergeCell ref="G50:H53"/>
    <mergeCell ref="B54:H54"/>
    <mergeCell ref="A1:N1"/>
    <mergeCell ref="A5:A12"/>
    <mergeCell ref="B5:H5"/>
    <mergeCell ref="G6:H11"/>
    <mergeCell ref="B12:H12"/>
    <mergeCell ref="G2:H2"/>
    <mergeCell ref="J9:N11"/>
    <mergeCell ref="A14:A19"/>
    <mergeCell ref="B14:H14"/>
    <mergeCell ref="G15:H18"/>
    <mergeCell ref="B19:H19"/>
    <mergeCell ref="A34:A39"/>
    <mergeCell ref="B34:H34"/>
    <mergeCell ref="G35:H38"/>
    <mergeCell ref="B39:H39"/>
    <mergeCell ref="A28:A32"/>
    <mergeCell ref="B28:H28"/>
    <mergeCell ref="G29:H31"/>
    <mergeCell ref="B32:H32"/>
    <mergeCell ref="A21:A26"/>
    <mergeCell ref="B21:H21"/>
    <mergeCell ref="G22:H25"/>
    <mergeCell ref="B26:H26"/>
  </mergeCells>
  <pageMargins left="0.7" right="0.7" top="0.75" bottom="0.75" header="0.3" footer="0.3"/>
  <pageSetup scale="72" fitToHeight="0" orientation="landscape" r:id="rId1"/>
  <rowBreaks count="1" manualBreakCount="1">
    <brk id="4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95B8C-643F-4E97-940B-4283216CF803}">
  <sheetPr>
    <pageSetUpPr fitToPage="1"/>
  </sheetPr>
  <dimension ref="A1:Y219"/>
  <sheetViews>
    <sheetView zoomScaleNormal="100" workbookViewId="0">
      <selection sqref="A1:M1"/>
    </sheetView>
  </sheetViews>
  <sheetFormatPr defaultColWidth="8.73046875" defaultRowHeight="13.15" x14ac:dyDescent="0.4"/>
  <cols>
    <col min="1" max="1" width="12.46484375" style="64" customWidth="1"/>
    <col min="2" max="2" width="26.53125" style="65" customWidth="1"/>
    <col min="3" max="3" width="11.73046875" style="65" customWidth="1"/>
    <col min="4" max="4" width="6.53125" style="66" customWidth="1"/>
    <col min="5" max="5" width="13.265625" style="173" hidden="1" customWidth="1"/>
    <col min="6" max="6" width="14.265625" style="173" hidden="1" customWidth="1"/>
    <col min="7" max="7" width="14.265625" style="173" customWidth="1"/>
    <col min="8" max="8" width="13.73046875" style="67" customWidth="1"/>
    <col min="9" max="9" width="12.73046875" style="67" customWidth="1"/>
    <col min="10" max="10" width="1.265625" style="65" customWidth="1"/>
    <col min="11" max="11" width="10.265625" style="243" customWidth="1"/>
    <col min="12" max="12" width="12.73046875" style="243" customWidth="1"/>
    <col min="13" max="13" width="12" style="67" customWidth="1"/>
    <col min="14" max="14" width="8.73046875" style="34"/>
    <col min="15" max="15" width="13.73046875" style="34" customWidth="1"/>
    <col min="16" max="16" width="4.265625" style="34" customWidth="1"/>
    <col min="17" max="17" width="10" style="34" customWidth="1"/>
    <col min="18" max="18" width="11.53125" style="34" customWidth="1"/>
    <col min="19" max="16384" width="8.73046875" style="34"/>
  </cols>
  <sheetData>
    <row r="1" spans="1:25" ht="13.5" thickBot="1" x14ac:dyDescent="0.45">
      <c r="A1" s="660" t="s">
        <v>145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</row>
    <row r="2" spans="1:25" s="213" customFormat="1" ht="39.75" customHeight="1" x14ac:dyDescent="0.4">
      <c r="A2" s="205" t="s">
        <v>1</v>
      </c>
      <c r="B2" s="206" t="s">
        <v>2</v>
      </c>
      <c r="C2" s="206" t="s">
        <v>3</v>
      </c>
      <c r="D2" s="207" t="s">
        <v>54</v>
      </c>
      <c r="E2" s="208" t="s">
        <v>36</v>
      </c>
      <c r="F2" s="208" t="s">
        <v>37</v>
      </c>
      <c r="G2" s="209" t="s">
        <v>89</v>
      </c>
      <c r="H2" s="661" t="s">
        <v>144</v>
      </c>
      <c r="I2" s="662"/>
      <c r="J2" s="1"/>
      <c r="K2" s="210" t="s">
        <v>4</v>
      </c>
      <c r="L2" s="211" t="s">
        <v>38</v>
      </c>
      <c r="M2" s="212" t="s">
        <v>8</v>
      </c>
    </row>
    <row r="3" spans="1:25" ht="6" customHeight="1" x14ac:dyDescent="0.4">
      <c r="A3" s="214"/>
      <c r="B3" s="215"/>
      <c r="C3" s="215"/>
      <c r="D3" s="216"/>
      <c r="E3" s="217"/>
      <c r="F3" s="217"/>
      <c r="G3" s="217"/>
      <c r="H3" s="218"/>
      <c r="I3" s="218"/>
      <c r="J3" s="215"/>
      <c r="K3" s="219"/>
      <c r="L3" s="219"/>
      <c r="M3" s="220"/>
    </row>
    <row r="4" spans="1:25" s="24" customFormat="1" ht="14.25" x14ac:dyDescent="0.45">
      <c r="A4" s="639" t="s">
        <v>122</v>
      </c>
      <c r="B4" s="640"/>
      <c r="C4" s="640"/>
      <c r="D4" s="640"/>
      <c r="E4" s="640"/>
      <c r="F4" s="640"/>
      <c r="G4" s="640"/>
      <c r="H4" s="640"/>
      <c r="I4" s="640"/>
      <c r="J4" s="358"/>
      <c r="K4" s="350"/>
      <c r="L4" s="350"/>
      <c r="M4" s="351"/>
      <c r="O4" s="221"/>
    </row>
    <row r="5" spans="1:25" ht="12.75" customHeight="1" x14ac:dyDescent="0.4">
      <c r="A5" s="222" t="str">
        <f>A4</f>
        <v>SCHOOL 1</v>
      </c>
      <c r="B5" s="223"/>
      <c r="C5" s="224" t="s">
        <v>9</v>
      </c>
      <c r="D5" s="225"/>
      <c r="E5" s="226">
        <v>85151</v>
      </c>
      <c r="F5" s="226">
        <f>E5*0.045</f>
        <v>3831.7950000000001</v>
      </c>
      <c r="G5" s="227">
        <v>119132</v>
      </c>
      <c r="H5" s="641" t="s">
        <v>60</v>
      </c>
      <c r="I5" s="663"/>
      <c r="J5" s="359"/>
      <c r="K5" s="31" t="s">
        <v>9</v>
      </c>
      <c r="L5" s="229">
        <f>SUM(G5)</f>
        <v>119132</v>
      </c>
      <c r="M5" s="230"/>
      <c r="O5" s="231"/>
    </row>
    <row r="6" spans="1:25" s="43" customFormat="1" ht="12.75" customHeight="1" x14ac:dyDescent="0.4">
      <c r="A6" s="222" t="str">
        <f>A5</f>
        <v>SCHOOL 1</v>
      </c>
      <c r="B6" s="232"/>
      <c r="C6" s="233" t="s">
        <v>10</v>
      </c>
      <c r="D6" s="234">
        <v>6</v>
      </c>
      <c r="E6" s="235"/>
      <c r="F6" s="236"/>
      <c r="G6" s="227">
        <v>44065</v>
      </c>
      <c r="H6" s="664"/>
      <c r="I6" s="665"/>
      <c r="J6" s="359"/>
      <c r="K6" s="39" t="s">
        <v>10</v>
      </c>
      <c r="L6" s="229">
        <f>SUM(G6)</f>
        <v>44065</v>
      </c>
      <c r="M6" s="230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s="24" customFormat="1" ht="12.75" customHeight="1" x14ac:dyDescent="0.45">
      <c r="A7" s="48" t="str">
        <f>A4</f>
        <v>SCHOOL 1</v>
      </c>
      <c r="B7" s="49" t="s">
        <v>11</v>
      </c>
      <c r="C7" s="50"/>
      <c r="D7" s="51">
        <v>6</v>
      </c>
      <c r="E7" s="237">
        <f>SUM(E5:E5)</f>
        <v>85151</v>
      </c>
      <c r="F7" s="238">
        <f>SUM(F5:F5)</f>
        <v>3831.7950000000001</v>
      </c>
      <c r="G7" s="239">
        <f>SUM(G5+G6)</f>
        <v>163197</v>
      </c>
      <c r="H7" s="666"/>
      <c r="I7" s="667"/>
      <c r="J7" s="360"/>
      <c r="K7" s="240"/>
      <c r="L7" s="241"/>
      <c r="M7" s="242"/>
      <c r="O7" s="221"/>
    </row>
    <row r="8" spans="1:25" s="62" customFormat="1" ht="15" customHeight="1" x14ac:dyDescent="0.45">
      <c r="A8" s="639" t="str">
        <f>A4</f>
        <v>SCHOOL 1</v>
      </c>
      <c r="B8" s="640"/>
      <c r="C8" s="640"/>
      <c r="D8" s="640"/>
      <c r="E8" s="640"/>
      <c r="F8" s="640"/>
      <c r="G8" s="640"/>
      <c r="H8" s="640"/>
      <c r="I8" s="647"/>
      <c r="J8" s="361"/>
      <c r="K8" s="648" t="s">
        <v>39</v>
      </c>
      <c r="L8" s="649"/>
      <c r="M8" s="352">
        <f>SUM(L5+L6)</f>
        <v>163197</v>
      </c>
      <c r="O8" s="231"/>
    </row>
    <row r="9" spans="1:25" ht="6" customHeight="1" x14ac:dyDescent="0.4">
      <c r="G9" s="227"/>
    </row>
    <row r="10" spans="1:25" s="24" customFormat="1" ht="14.25" x14ac:dyDescent="0.45">
      <c r="A10" s="636" t="s">
        <v>123</v>
      </c>
      <c r="B10" s="637"/>
      <c r="C10" s="637"/>
      <c r="D10" s="637"/>
      <c r="E10" s="637"/>
      <c r="F10" s="637"/>
      <c r="G10" s="637"/>
      <c r="H10" s="637"/>
      <c r="I10" s="637"/>
      <c r="J10" s="358"/>
      <c r="K10" s="353"/>
      <c r="L10" s="353"/>
      <c r="M10" s="354"/>
    </row>
    <row r="11" spans="1:25" ht="12.75" customHeight="1" x14ac:dyDescent="0.4">
      <c r="A11" s="244" t="str">
        <f>A10</f>
        <v>SCHOOL 2</v>
      </c>
      <c r="B11" s="223"/>
      <c r="C11" s="224" t="s">
        <v>9</v>
      </c>
      <c r="D11" s="225"/>
      <c r="E11" s="226">
        <v>68905</v>
      </c>
      <c r="F11" s="226">
        <f>E11*0.045</f>
        <v>3100.7249999999999</v>
      </c>
      <c r="G11" s="227">
        <v>132385</v>
      </c>
      <c r="H11" s="641" t="s">
        <v>61</v>
      </c>
      <c r="I11" s="642"/>
      <c r="J11" s="362"/>
      <c r="K11" s="31" t="s">
        <v>9</v>
      </c>
      <c r="L11" s="229">
        <f>SUM(G11)</f>
        <v>132385</v>
      </c>
      <c r="M11" s="230"/>
    </row>
    <row r="12" spans="1:25" ht="12.75" customHeight="1" x14ac:dyDescent="0.4">
      <c r="A12" s="244" t="str">
        <f>A10</f>
        <v>SCHOOL 2</v>
      </c>
      <c r="B12" s="232"/>
      <c r="C12" s="246" t="s">
        <v>10</v>
      </c>
      <c r="D12" s="247">
        <v>6</v>
      </c>
      <c r="E12" s="248">
        <f>5258*2.5/2.9</f>
        <v>4532.7586206896549</v>
      </c>
      <c r="F12" s="249">
        <f>E12*0.035</f>
        <v>158.64655172413794</v>
      </c>
      <c r="G12" s="227">
        <v>44582</v>
      </c>
      <c r="H12" s="643"/>
      <c r="I12" s="644"/>
      <c r="J12" s="362"/>
      <c r="K12" s="39" t="s">
        <v>10</v>
      </c>
      <c r="L12" s="229">
        <f>G12</f>
        <v>44582</v>
      </c>
      <c r="M12" s="242"/>
    </row>
    <row r="13" spans="1:25" ht="15" customHeight="1" x14ac:dyDescent="0.4">
      <c r="A13" s="85" t="str">
        <f>A11</f>
        <v>SCHOOL 2</v>
      </c>
      <c r="B13" s="86" t="s">
        <v>11</v>
      </c>
      <c r="C13" s="50"/>
      <c r="D13" s="51">
        <f>SUM(D11:D12)</f>
        <v>6</v>
      </c>
      <c r="E13" s="237">
        <f>SUM(E11:E12)</f>
        <v>73437.758620689652</v>
      </c>
      <c r="F13" s="238">
        <f>SUM(F11:F12)</f>
        <v>3259.371551724138</v>
      </c>
      <c r="G13" s="239">
        <f>SUM(G11:G12)</f>
        <v>176967</v>
      </c>
      <c r="H13" s="645"/>
      <c r="I13" s="646"/>
      <c r="J13" s="362"/>
      <c r="K13" s="240"/>
      <c r="L13" s="241"/>
      <c r="M13" s="242"/>
    </row>
    <row r="14" spans="1:25" s="19" customFormat="1" ht="15" customHeight="1" x14ac:dyDescent="0.4">
      <c r="A14" s="639" t="str">
        <f>A10</f>
        <v>SCHOOL 2</v>
      </c>
      <c r="B14" s="640"/>
      <c r="C14" s="640"/>
      <c r="D14" s="640"/>
      <c r="E14" s="640"/>
      <c r="F14" s="640"/>
      <c r="G14" s="640"/>
      <c r="H14" s="640"/>
      <c r="I14" s="647"/>
      <c r="J14" s="363"/>
      <c r="K14" s="648" t="s">
        <v>39</v>
      </c>
      <c r="L14" s="649"/>
      <c r="M14" s="352">
        <f>SUM(L11:L12)</f>
        <v>176967</v>
      </c>
    </row>
    <row r="15" spans="1:25" ht="6" customHeight="1" x14ac:dyDescent="0.4">
      <c r="G15" s="227"/>
    </row>
    <row r="16" spans="1:25" s="24" customFormat="1" ht="14.25" x14ac:dyDescent="0.45">
      <c r="A16" s="636" t="s">
        <v>124</v>
      </c>
      <c r="B16" s="637"/>
      <c r="C16" s="637"/>
      <c r="D16" s="637"/>
      <c r="E16" s="637"/>
      <c r="F16" s="637"/>
      <c r="G16" s="637"/>
      <c r="H16" s="637"/>
      <c r="I16" s="637"/>
      <c r="J16" s="358"/>
      <c r="K16" s="353"/>
      <c r="L16" s="353"/>
      <c r="M16" s="354"/>
    </row>
    <row r="17" spans="1:13" ht="12.75" customHeight="1" x14ac:dyDescent="0.4">
      <c r="A17" s="244" t="str">
        <f>A16</f>
        <v>SCHOOL 3</v>
      </c>
      <c r="B17" s="223"/>
      <c r="C17" s="224" t="s">
        <v>9</v>
      </c>
      <c r="D17" s="225"/>
      <c r="E17" s="226">
        <v>68905</v>
      </c>
      <c r="F17" s="226">
        <f>E17*0.045</f>
        <v>3100.7249999999999</v>
      </c>
      <c r="G17" s="227">
        <v>132385</v>
      </c>
      <c r="H17" s="650" t="s">
        <v>62</v>
      </c>
      <c r="I17" s="651"/>
      <c r="J17" s="362"/>
      <c r="K17" s="31" t="s">
        <v>9</v>
      </c>
      <c r="L17" s="229">
        <f>SUM(G17+G19)</f>
        <v>252385</v>
      </c>
      <c r="M17" s="230"/>
    </row>
    <row r="18" spans="1:13" ht="12.75" customHeight="1" x14ac:dyDescent="0.4">
      <c r="A18" s="244" t="str">
        <f>A16</f>
        <v>SCHOOL 3</v>
      </c>
      <c r="B18" s="232"/>
      <c r="C18" s="246" t="s">
        <v>10</v>
      </c>
      <c r="D18" s="247">
        <v>6</v>
      </c>
      <c r="E18" s="227">
        <v>5891</v>
      </c>
      <c r="F18" s="226">
        <f>E18*0.035</f>
        <v>206.18500000000003</v>
      </c>
      <c r="G18" s="227">
        <v>44582</v>
      </c>
      <c r="H18" s="652"/>
      <c r="I18" s="653"/>
      <c r="J18" s="362"/>
      <c r="K18" s="39" t="s">
        <v>10</v>
      </c>
      <c r="L18" s="229">
        <f>G18</f>
        <v>44582</v>
      </c>
      <c r="M18" s="250"/>
    </row>
    <row r="19" spans="1:13" ht="12.75" customHeight="1" x14ac:dyDescent="0.4">
      <c r="A19" s="198" t="s">
        <v>124</v>
      </c>
      <c r="B19" s="443"/>
      <c r="C19" s="444" t="s">
        <v>9</v>
      </c>
      <c r="D19" s="203"/>
      <c r="E19" s="415"/>
      <c r="F19" s="445"/>
      <c r="G19" s="268">
        <v>120000</v>
      </c>
      <c r="H19" s="652"/>
      <c r="I19" s="653"/>
      <c r="J19" s="362"/>
      <c r="K19" s="427"/>
      <c r="L19" s="380"/>
      <c r="M19" s="250"/>
    </row>
    <row r="20" spans="1:13" ht="15" customHeight="1" x14ac:dyDescent="0.4">
      <c r="A20" s="85" t="str">
        <f>A17</f>
        <v>SCHOOL 3</v>
      </c>
      <c r="B20" s="86" t="s">
        <v>11</v>
      </c>
      <c r="C20" s="50"/>
      <c r="D20" s="51">
        <f>SUM(D17:D18)</f>
        <v>6</v>
      </c>
      <c r="E20" s="237">
        <f>SUM(E17:E18)</f>
        <v>74796</v>
      </c>
      <c r="F20" s="238">
        <f>SUM(F17:F18)</f>
        <v>3306.91</v>
      </c>
      <c r="G20" s="239">
        <f>SUM(G17:G19)</f>
        <v>296967</v>
      </c>
      <c r="H20" s="654"/>
      <c r="I20" s="655"/>
      <c r="J20" s="362"/>
      <c r="K20" s="240"/>
      <c r="L20" s="241"/>
      <c r="M20" s="242"/>
    </row>
    <row r="21" spans="1:13" s="19" customFormat="1" ht="15" customHeight="1" x14ac:dyDescent="0.4">
      <c r="A21" s="639" t="str">
        <f>A16</f>
        <v>SCHOOL 3</v>
      </c>
      <c r="B21" s="640"/>
      <c r="C21" s="640"/>
      <c r="D21" s="640"/>
      <c r="E21" s="640"/>
      <c r="F21" s="640"/>
      <c r="G21" s="640"/>
      <c r="H21" s="640"/>
      <c r="I21" s="647"/>
      <c r="J21" s="363"/>
      <c r="K21" s="648" t="s">
        <v>39</v>
      </c>
      <c r="L21" s="649"/>
      <c r="M21" s="352">
        <f>SUM(L17:L18)</f>
        <v>296967</v>
      </c>
    </row>
    <row r="22" spans="1:13" s="99" customFormat="1" ht="6.7" customHeight="1" x14ac:dyDescent="0.4">
      <c r="A22" s="114"/>
      <c r="B22" s="115"/>
      <c r="C22" s="115"/>
      <c r="D22" s="115"/>
      <c r="E22" s="115"/>
      <c r="F22" s="115"/>
      <c r="G22" s="115"/>
      <c r="H22" s="115"/>
      <c r="I22" s="115"/>
      <c r="J22" s="334"/>
      <c r="K22" s="335"/>
      <c r="L22" s="335"/>
      <c r="M22" s="336"/>
    </row>
    <row r="23" spans="1:13" s="24" customFormat="1" ht="14.25" x14ac:dyDescent="0.45">
      <c r="A23" s="636" t="s">
        <v>125</v>
      </c>
      <c r="B23" s="637"/>
      <c r="C23" s="637"/>
      <c r="D23" s="637"/>
      <c r="E23" s="637"/>
      <c r="F23" s="637"/>
      <c r="G23" s="637"/>
      <c r="H23" s="637"/>
      <c r="I23" s="637"/>
      <c r="J23" s="358"/>
      <c r="K23" s="350"/>
      <c r="L23" s="350"/>
      <c r="M23" s="351"/>
    </row>
    <row r="24" spans="1:13" ht="12.75" customHeight="1" x14ac:dyDescent="0.4">
      <c r="A24" s="222" t="str">
        <f>A23</f>
        <v>SCHOOL 4</v>
      </c>
      <c r="B24" s="223"/>
      <c r="C24" s="224" t="s">
        <v>9</v>
      </c>
      <c r="D24" s="225"/>
      <c r="E24" s="226">
        <v>62940</v>
      </c>
      <c r="F24" s="226">
        <f>E24*0.045</f>
        <v>2832.2999999999997</v>
      </c>
      <c r="G24" s="227">
        <v>127122</v>
      </c>
      <c r="H24" s="657" t="s">
        <v>63</v>
      </c>
      <c r="I24" s="668"/>
      <c r="J24" s="359"/>
      <c r="K24" s="31" t="s">
        <v>9</v>
      </c>
      <c r="L24" s="229">
        <f>SUM(G24)</f>
        <v>127122</v>
      </c>
      <c r="M24" s="230"/>
    </row>
    <row r="25" spans="1:13" ht="12.75" customHeight="1" x14ac:dyDescent="0.4">
      <c r="A25" s="222" t="str">
        <f>A24</f>
        <v>SCHOOL 4</v>
      </c>
      <c r="B25" s="232"/>
      <c r="C25" s="224" t="s">
        <v>10</v>
      </c>
      <c r="D25" s="247">
        <v>4.2</v>
      </c>
      <c r="E25" s="226">
        <v>10000</v>
      </c>
      <c r="F25" s="226">
        <f>E25*0.035</f>
        <v>350.00000000000006</v>
      </c>
      <c r="G25" s="227">
        <v>32034</v>
      </c>
      <c r="H25" s="658"/>
      <c r="I25" s="669"/>
      <c r="J25" s="359"/>
      <c r="K25" s="39" t="s">
        <v>10</v>
      </c>
      <c r="L25" s="229">
        <f>SUM(G25+G28)</f>
        <v>46244</v>
      </c>
      <c r="M25" s="250"/>
    </row>
    <row r="26" spans="1:13" ht="12.75" hidden="1" customHeight="1" x14ac:dyDescent="0.4">
      <c r="A26" s="222" t="str">
        <f>A25</f>
        <v>SCHOOL 4</v>
      </c>
      <c r="B26" s="232"/>
      <c r="C26" s="224"/>
      <c r="D26" s="247"/>
      <c r="E26" s="226"/>
      <c r="F26" s="226"/>
      <c r="G26" s="227"/>
      <c r="H26" s="658"/>
      <c r="I26" s="669"/>
      <c r="J26" s="359"/>
      <c r="K26" s="240"/>
      <c r="L26" s="241"/>
      <c r="M26" s="242"/>
    </row>
    <row r="27" spans="1:13" ht="12.75" hidden="1" customHeight="1" x14ac:dyDescent="0.4">
      <c r="A27" s="222" t="str">
        <f>A26</f>
        <v>SCHOOL 4</v>
      </c>
      <c r="B27" s="232"/>
      <c r="C27" s="224"/>
      <c r="D27" s="247"/>
      <c r="E27" s="226"/>
      <c r="F27" s="226"/>
      <c r="G27" s="227"/>
      <c r="H27" s="658"/>
      <c r="I27" s="669"/>
      <c r="J27" s="359"/>
      <c r="K27" s="240"/>
      <c r="L27" s="241"/>
      <c r="M27" s="242"/>
    </row>
    <row r="28" spans="1:13" ht="12.75" customHeight="1" x14ac:dyDescent="0.4">
      <c r="A28" s="251" t="s">
        <v>125</v>
      </c>
      <c r="B28" s="232"/>
      <c r="C28" s="233" t="s">
        <v>10</v>
      </c>
      <c r="D28" s="234">
        <v>2</v>
      </c>
      <c r="E28" s="235"/>
      <c r="F28" s="236"/>
      <c r="G28" s="227">
        <v>14210</v>
      </c>
      <c r="H28" s="658"/>
      <c r="I28" s="669"/>
      <c r="J28" s="359"/>
      <c r="K28" s="240"/>
      <c r="L28" s="241"/>
      <c r="M28" s="242"/>
    </row>
    <row r="29" spans="1:13" ht="12.75" customHeight="1" x14ac:dyDescent="0.4">
      <c r="A29" s="85" t="str">
        <f>A23</f>
        <v>SCHOOL 4</v>
      </c>
      <c r="B29" s="86" t="s">
        <v>11</v>
      </c>
      <c r="C29" s="50"/>
      <c r="D29" s="51">
        <v>6.2</v>
      </c>
      <c r="E29" s="237">
        <f>SUM(E24:E27)</f>
        <v>72940</v>
      </c>
      <c r="F29" s="238">
        <f>SUM(F24:F27)</f>
        <v>3182.2999999999997</v>
      </c>
      <c r="G29" s="239">
        <f>SUM(G24:G28)</f>
        <v>173366</v>
      </c>
      <c r="H29" s="659"/>
      <c r="I29" s="670"/>
      <c r="J29" s="359"/>
      <c r="K29" s="240"/>
      <c r="L29" s="241"/>
      <c r="M29" s="242"/>
    </row>
    <row r="30" spans="1:13" s="19" customFormat="1" ht="15" customHeight="1" x14ac:dyDescent="0.4">
      <c r="A30" s="639" t="str">
        <f>A23</f>
        <v>SCHOOL 4</v>
      </c>
      <c r="B30" s="640"/>
      <c r="C30" s="640"/>
      <c r="D30" s="640"/>
      <c r="E30" s="640"/>
      <c r="F30" s="640"/>
      <c r="G30" s="640"/>
      <c r="H30" s="640"/>
      <c r="I30" s="647"/>
      <c r="J30" s="364"/>
      <c r="K30" s="648" t="s">
        <v>39</v>
      </c>
      <c r="L30" s="649"/>
      <c r="M30" s="352">
        <f>SUM(L24:M25)</f>
        <v>173366</v>
      </c>
    </row>
    <row r="31" spans="1:13" ht="6" customHeight="1" x14ac:dyDescent="0.4">
      <c r="G31" s="227"/>
    </row>
    <row r="32" spans="1:13" s="24" customFormat="1" ht="14.25" x14ac:dyDescent="0.45">
      <c r="A32" s="636" t="s">
        <v>126</v>
      </c>
      <c r="B32" s="637"/>
      <c r="C32" s="637"/>
      <c r="D32" s="637"/>
      <c r="E32" s="637"/>
      <c r="F32" s="637"/>
      <c r="G32" s="637"/>
      <c r="H32" s="637"/>
      <c r="I32" s="637"/>
      <c r="J32" s="358"/>
      <c r="K32" s="350"/>
      <c r="L32" s="350"/>
      <c r="M32" s="351"/>
    </row>
    <row r="33" spans="1:15" ht="12.75" customHeight="1" x14ac:dyDescent="0.4">
      <c r="A33" s="222" t="str">
        <f>A32</f>
        <v>SCHOOL 5</v>
      </c>
      <c r="B33" s="252"/>
      <c r="C33" s="224" t="s">
        <v>9</v>
      </c>
      <c r="D33" s="225"/>
      <c r="E33" s="226">
        <v>80955</v>
      </c>
      <c r="F33" s="226">
        <f>E33*0.045</f>
        <v>3642.9749999999999</v>
      </c>
      <c r="G33" s="227">
        <v>112746</v>
      </c>
      <c r="H33" s="657" t="s">
        <v>64</v>
      </c>
      <c r="I33" s="668"/>
      <c r="J33" s="359"/>
      <c r="K33" s="31" t="s">
        <v>9</v>
      </c>
      <c r="L33" s="229">
        <f>SUM(G33)</f>
        <v>112746</v>
      </c>
      <c r="M33" s="220"/>
    </row>
    <row r="34" spans="1:15" ht="12.75" customHeight="1" x14ac:dyDescent="0.4">
      <c r="A34" s="382"/>
      <c r="B34" s="390"/>
      <c r="C34" s="391"/>
      <c r="D34" s="383"/>
      <c r="E34" s="384"/>
      <c r="F34" s="385"/>
      <c r="G34" s="384"/>
      <c r="H34" s="658"/>
      <c r="I34" s="669"/>
      <c r="J34" s="359"/>
      <c r="K34" s="39" t="s">
        <v>10</v>
      </c>
      <c r="L34" s="229">
        <f>SUM(G34:G37)</f>
        <v>32754</v>
      </c>
      <c r="M34" s="250"/>
      <c r="N34" s="19"/>
    </row>
    <row r="35" spans="1:15" ht="12.75" customHeight="1" x14ac:dyDescent="0.4">
      <c r="A35" s="244" t="s">
        <v>126</v>
      </c>
      <c r="B35" s="253"/>
      <c r="C35" s="224" t="s">
        <v>10</v>
      </c>
      <c r="D35" s="247">
        <v>4</v>
      </c>
      <c r="E35" s="227"/>
      <c r="F35" s="226"/>
      <c r="G35" s="227">
        <v>32754</v>
      </c>
      <c r="H35" s="658"/>
      <c r="I35" s="669"/>
      <c r="J35" s="359"/>
      <c r="K35" s="200"/>
      <c r="L35" s="202"/>
      <c r="M35" s="250"/>
      <c r="N35" s="19"/>
    </row>
    <row r="36" spans="1:15" ht="12.75" hidden="1" customHeight="1" x14ac:dyDescent="0.4">
      <c r="A36" s="244" t="e">
        <f>#REF!</f>
        <v>#REF!</v>
      </c>
      <c r="B36" s="253"/>
      <c r="C36" s="224"/>
      <c r="D36" s="247"/>
      <c r="E36" s="255"/>
      <c r="F36" s="226"/>
      <c r="G36" s="227"/>
      <c r="H36" s="658"/>
      <c r="I36" s="669"/>
      <c r="J36" s="365"/>
      <c r="K36" s="93"/>
      <c r="L36" s="256"/>
      <c r="M36" s="257"/>
    </row>
    <row r="37" spans="1:15" ht="12.75" hidden="1" customHeight="1" x14ac:dyDescent="0.4">
      <c r="A37" s="244" t="e">
        <f>A36</f>
        <v>#REF!</v>
      </c>
      <c r="B37" s="253"/>
      <c r="C37" s="246"/>
      <c r="D37" s="247"/>
      <c r="E37" s="255"/>
      <c r="F37" s="226"/>
      <c r="G37" s="227"/>
      <c r="H37" s="658"/>
      <c r="I37" s="669"/>
      <c r="J37" s="359"/>
      <c r="K37" s="93"/>
      <c r="L37" s="256"/>
      <c r="M37" s="257"/>
    </row>
    <row r="38" spans="1:15" ht="12.75" customHeight="1" x14ac:dyDescent="0.4">
      <c r="A38" s="96" t="str">
        <f>A32</f>
        <v>SCHOOL 5</v>
      </c>
      <c r="B38" s="97" t="s">
        <v>11</v>
      </c>
      <c r="C38" s="50"/>
      <c r="D38" s="51">
        <v>4</v>
      </c>
      <c r="E38" s="258">
        <f>SUM(E33:E37)</f>
        <v>80955</v>
      </c>
      <c r="F38" s="238">
        <f>SUM(F33:F37)</f>
        <v>3642.9749999999999</v>
      </c>
      <c r="G38" s="239">
        <f>SUM(G33:G37)</f>
        <v>145500</v>
      </c>
      <c r="H38" s="659"/>
      <c r="I38" s="670"/>
      <c r="J38" s="359"/>
      <c r="K38" s="93"/>
      <c r="L38" s="256"/>
      <c r="M38" s="257"/>
    </row>
    <row r="39" spans="1:15" s="19" customFormat="1" ht="15" customHeight="1" x14ac:dyDescent="0.4">
      <c r="A39" s="639" t="str">
        <f>A32</f>
        <v>SCHOOL 5</v>
      </c>
      <c r="B39" s="640"/>
      <c r="C39" s="640"/>
      <c r="D39" s="640"/>
      <c r="E39" s="640"/>
      <c r="F39" s="640"/>
      <c r="G39" s="671"/>
      <c r="H39" s="640"/>
      <c r="I39" s="647"/>
      <c r="J39" s="364"/>
      <c r="K39" s="648" t="s">
        <v>39</v>
      </c>
      <c r="L39" s="649"/>
      <c r="M39" s="352">
        <f>SUM(L33:M34)</f>
        <v>145500</v>
      </c>
    </row>
    <row r="40" spans="1:15" ht="6" customHeight="1" x14ac:dyDescent="0.4">
      <c r="G40" s="430"/>
    </row>
    <row r="41" spans="1:15" s="24" customFormat="1" ht="14.25" x14ac:dyDescent="0.45">
      <c r="A41" s="636" t="s">
        <v>127</v>
      </c>
      <c r="B41" s="637"/>
      <c r="C41" s="637"/>
      <c r="D41" s="637"/>
      <c r="E41" s="637"/>
      <c r="F41" s="637"/>
      <c r="G41" s="656"/>
      <c r="H41" s="637"/>
      <c r="I41" s="637"/>
      <c r="J41" s="358"/>
      <c r="K41" s="350"/>
      <c r="L41" s="350"/>
      <c r="M41" s="351"/>
      <c r="O41" s="259"/>
    </row>
    <row r="42" spans="1:15" ht="12.75" customHeight="1" x14ac:dyDescent="0.4">
      <c r="A42" s="222" t="str">
        <f>A41</f>
        <v>SCHOOL 6</v>
      </c>
      <c r="B42" s="252"/>
      <c r="C42" s="224" t="s">
        <v>9</v>
      </c>
      <c r="D42" s="225"/>
      <c r="E42" s="226">
        <v>77038</v>
      </c>
      <c r="F42" s="226">
        <f>E42*0.045</f>
        <v>3466.71</v>
      </c>
      <c r="G42" s="227">
        <v>97539</v>
      </c>
      <c r="H42" s="657" t="s">
        <v>65</v>
      </c>
      <c r="I42" s="657"/>
      <c r="J42" s="359"/>
      <c r="K42" s="31" t="s">
        <v>9</v>
      </c>
      <c r="L42" s="229">
        <f>SUM(G42:G42)</f>
        <v>97539</v>
      </c>
      <c r="M42" s="230"/>
      <c r="O42" s="260"/>
    </row>
    <row r="43" spans="1:15" ht="12.75" customHeight="1" x14ac:dyDescent="0.4">
      <c r="A43" s="244" t="s">
        <v>127</v>
      </c>
      <c r="B43" s="261"/>
      <c r="C43" s="233" t="s">
        <v>10</v>
      </c>
      <c r="D43" s="393">
        <v>6</v>
      </c>
      <c r="E43" s="262"/>
      <c r="F43" s="249"/>
      <c r="G43" s="227">
        <v>42496</v>
      </c>
      <c r="H43" s="658"/>
      <c r="I43" s="658"/>
      <c r="J43" s="359"/>
      <c r="K43" s="39" t="s">
        <v>10</v>
      </c>
      <c r="L43" s="229">
        <f>SUM(G43)</f>
        <v>42496</v>
      </c>
      <c r="M43" s="242"/>
    </row>
    <row r="44" spans="1:15" ht="12" customHeight="1" x14ac:dyDescent="0.4">
      <c r="A44" s="85" t="str">
        <f>A41</f>
        <v>SCHOOL 6</v>
      </c>
      <c r="B44" s="86" t="s">
        <v>11</v>
      </c>
      <c r="C44" s="50"/>
      <c r="D44" s="126">
        <v>6</v>
      </c>
      <c r="E44" s="237">
        <f>SUM(E42:E42)</f>
        <v>77038</v>
      </c>
      <c r="F44" s="263">
        <f>E44*0.045</f>
        <v>3466.71</v>
      </c>
      <c r="G44" s="239">
        <f>SUM(G42:G43)</f>
        <v>140035</v>
      </c>
      <c r="H44" s="659"/>
      <c r="I44" s="659"/>
      <c r="J44" s="359"/>
      <c r="K44" s="240"/>
      <c r="L44" s="241"/>
      <c r="M44" s="242"/>
      <c r="O44" s="260"/>
    </row>
    <row r="45" spans="1:15" s="19" customFormat="1" ht="15" customHeight="1" x14ac:dyDescent="0.4">
      <c r="A45" s="639" t="str">
        <f>A41</f>
        <v>SCHOOL 6</v>
      </c>
      <c r="B45" s="640"/>
      <c r="C45" s="640"/>
      <c r="D45" s="640"/>
      <c r="E45" s="640"/>
      <c r="F45" s="640"/>
      <c r="G45" s="640"/>
      <c r="H45" s="640"/>
      <c r="I45" s="647"/>
      <c r="J45" s="364"/>
      <c r="K45" s="648" t="s">
        <v>39</v>
      </c>
      <c r="L45" s="649"/>
      <c r="M45" s="352">
        <f>SUM(L42:L43)</f>
        <v>140035</v>
      </c>
    </row>
    <row r="46" spans="1:15" ht="6" customHeight="1" x14ac:dyDescent="0.4">
      <c r="G46" s="227"/>
    </row>
    <row r="47" spans="1:15" s="24" customFormat="1" ht="14.25" x14ac:dyDescent="0.45">
      <c r="A47" s="636" t="s">
        <v>128</v>
      </c>
      <c r="B47" s="637"/>
      <c r="C47" s="637"/>
      <c r="D47" s="637"/>
      <c r="E47" s="637"/>
      <c r="F47" s="637"/>
      <c r="G47" s="637"/>
      <c r="H47" s="637"/>
      <c r="I47" s="637"/>
      <c r="J47" s="358"/>
      <c r="K47" s="350"/>
      <c r="L47" s="350"/>
      <c r="M47" s="351"/>
    </row>
    <row r="48" spans="1:15" ht="12.75" customHeight="1" x14ac:dyDescent="0.4">
      <c r="A48" s="222" t="str">
        <f>A47</f>
        <v>SCHOOL 7</v>
      </c>
      <c r="B48" s="223"/>
      <c r="C48" s="224" t="s">
        <v>9</v>
      </c>
      <c r="D48" s="225"/>
      <c r="E48" s="226">
        <v>78005</v>
      </c>
      <c r="F48" s="226">
        <f>E48*0.045</f>
        <v>3510.2249999999999</v>
      </c>
      <c r="G48" s="227">
        <v>99510</v>
      </c>
      <c r="H48" s="641" t="s">
        <v>66</v>
      </c>
      <c r="I48" s="641"/>
      <c r="J48" s="359"/>
      <c r="K48" s="31" t="s">
        <v>9</v>
      </c>
      <c r="L48" s="229">
        <f>SUM(G48)</f>
        <v>99510</v>
      </c>
      <c r="M48" s="220"/>
    </row>
    <row r="49" spans="1:25" s="43" customFormat="1" ht="11.65" customHeight="1" x14ac:dyDescent="0.4">
      <c r="A49" s="244" t="str">
        <f>A48</f>
        <v>SCHOOL 7</v>
      </c>
      <c r="B49" s="232"/>
      <c r="C49" s="224" t="s">
        <v>10</v>
      </c>
      <c r="D49" s="247">
        <v>3</v>
      </c>
      <c r="E49" s="227">
        <v>9138</v>
      </c>
      <c r="F49" s="226">
        <f>E49*0.035</f>
        <v>319.83000000000004</v>
      </c>
      <c r="G49" s="227">
        <v>22253</v>
      </c>
      <c r="H49" s="643"/>
      <c r="I49" s="643"/>
      <c r="J49" s="359"/>
      <c r="K49" s="39" t="s">
        <v>10</v>
      </c>
      <c r="L49" s="229">
        <f>SUM(G49:G53)</f>
        <v>60807</v>
      </c>
      <c r="M49" s="250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.75" customHeight="1" x14ac:dyDescent="0.4">
      <c r="A50" s="244" t="str">
        <f>A49</f>
        <v>SCHOOL 7</v>
      </c>
      <c r="B50" s="232"/>
      <c r="C50" s="224" t="s">
        <v>10</v>
      </c>
      <c r="D50" s="247">
        <v>3</v>
      </c>
      <c r="E50" s="227">
        <v>9626</v>
      </c>
      <c r="F50" s="226">
        <f>E50*0.035</f>
        <v>336.91</v>
      </c>
      <c r="G50" s="227">
        <v>23141</v>
      </c>
      <c r="H50" s="643"/>
      <c r="I50" s="643"/>
      <c r="J50" s="359"/>
      <c r="K50" s="108"/>
      <c r="L50" s="264"/>
      <c r="M50" s="245"/>
    </row>
    <row r="51" spans="1:25" ht="12.75" hidden="1" customHeight="1" x14ac:dyDescent="0.4">
      <c r="A51" s="244" t="str">
        <f>A49</f>
        <v>SCHOOL 7</v>
      </c>
      <c r="B51" s="232"/>
      <c r="C51" s="224"/>
      <c r="D51" s="247"/>
      <c r="E51" s="227"/>
      <c r="F51" s="226"/>
      <c r="G51" s="227"/>
      <c r="H51" s="643"/>
      <c r="I51" s="643"/>
      <c r="J51" s="365"/>
      <c r="K51" s="108"/>
      <c r="L51" s="264"/>
      <c r="M51" s="245"/>
    </row>
    <row r="52" spans="1:25" ht="12.75" hidden="1" customHeight="1" x14ac:dyDescent="0.4">
      <c r="A52" s="244" t="str">
        <f>A50</f>
        <v>SCHOOL 7</v>
      </c>
      <c r="B52" s="232"/>
      <c r="C52" s="246"/>
      <c r="D52" s="247"/>
      <c r="E52" s="227"/>
      <c r="F52" s="227"/>
      <c r="G52" s="227"/>
      <c r="H52" s="643"/>
      <c r="I52" s="643"/>
      <c r="J52" s="365"/>
      <c r="K52" s="108"/>
      <c r="L52" s="264"/>
      <c r="M52" s="245"/>
    </row>
    <row r="53" spans="1:25" ht="12.75" customHeight="1" x14ac:dyDescent="0.4">
      <c r="A53" s="265" t="s">
        <v>128</v>
      </c>
      <c r="B53" s="232"/>
      <c r="C53" s="233" t="s">
        <v>10</v>
      </c>
      <c r="D53" s="234">
        <v>2</v>
      </c>
      <c r="E53" s="235"/>
      <c r="F53" s="235"/>
      <c r="G53" s="227">
        <v>15413</v>
      </c>
      <c r="H53" s="643"/>
      <c r="I53" s="643"/>
      <c r="J53" s="365"/>
      <c r="K53" s="108"/>
      <c r="L53" s="264"/>
      <c r="M53" s="245"/>
    </row>
    <row r="54" spans="1:25" ht="12.75" customHeight="1" x14ac:dyDescent="0.4">
      <c r="A54" s="85" t="str">
        <f>A47</f>
        <v>SCHOOL 7</v>
      </c>
      <c r="B54" s="86" t="s">
        <v>11</v>
      </c>
      <c r="C54" s="50"/>
      <c r="D54" s="51">
        <v>8</v>
      </c>
      <c r="E54" s="237">
        <f>SUM(E48:E52)</f>
        <v>96769</v>
      </c>
      <c r="F54" s="238">
        <f>SUM(F48:F52)</f>
        <v>4166.9650000000001</v>
      </c>
      <c r="G54" s="239">
        <f>SUM(G48:G53)</f>
        <v>160317</v>
      </c>
      <c r="H54" s="645"/>
      <c r="I54" s="645"/>
      <c r="J54" s="359"/>
      <c r="K54" s="108"/>
      <c r="L54" s="264"/>
      <c r="M54" s="245"/>
    </row>
    <row r="55" spans="1:25" s="19" customFormat="1" ht="15" customHeight="1" x14ac:dyDescent="0.4">
      <c r="A55" s="639" t="str">
        <f>A47</f>
        <v>SCHOOL 7</v>
      </c>
      <c r="B55" s="640"/>
      <c r="C55" s="640"/>
      <c r="D55" s="640"/>
      <c r="E55" s="640"/>
      <c r="F55" s="640"/>
      <c r="G55" s="640"/>
      <c r="H55" s="640"/>
      <c r="I55" s="647"/>
      <c r="J55" s="364"/>
      <c r="K55" s="648" t="s">
        <v>39</v>
      </c>
      <c r="L55" s="649"/>
      <c r="M55" s="352">
        <f>SUM(L48:M49)</f>
        <v>160317</v>
      </c>
    </row>
    <row r="56" spans="1:25" ht="6" customHeight="1" x14ac:dyDescent="0.4">
      <c r="G56" s="227"/>
    </row>
    <row r="57" spans="1:25" s="24" customFormat="1" ht="14.25" x14ac:dyDescent="0.45">
      <c r="A57" s="636" t="s">
        <v>129</v>
      </c>
      <c r="B57" s="637"/>
      <c r="C57" s="637"/>
      <c r="D57" s="637"/>
      <c r="E57" s="637"/>
      <c r="F57" s="637"/>
      <c r="G57" s="637"/>
      <c r="H57" s="637"/>
      <c r="I57" s="637"/>
      <c r="J57" s="358"/>
      <c r="K57" s="350"/>
      <c r="L57" s="350"/>
      <c r="M57" s="351"/>
      <c r="O57" s="266"/>
    </row>
    <row r="58" spans="1:25" ht="12.75" customHeight="1" x14ac:dyDescent="0.4">
      <c r="A58" s="222" t="str">
        <f>A57</f>
        <v>SCHOOL 8</v>
      </c>
      <c r="B58" s="252"/>
      <c r="C58" s="224" t="s">
        <v>9</v>
      </c>
      <c r="D58" s="225"/>
      <c r="E58" s="226">
        <v>86151</v>
      </c>
      <c r="F58" s="226">
        <f>E58*0.045</f>
        <v>3876.7950000000001</v>
      </c>
      <c r="G58" s="227">
        <v>101526</v>
      </c>
      <c r="H58" s="641" t="s">
        <v>81</v>
      </c>
      <c r="I58" s="642"/>
      <c r="J58" s="359"/>
      <c r="K58" s="31" t="s">
        <v>9</v>
      </c>
      <c r="L58" s="229">
        <f>SUM(G58)</f>
        <v>101526</v>
      </c>
      <c r="M58" s="230"/>
      <c r="O58" s="259"/>
    </row>
    <row r="59" spans="1:25" ht="12.75" customHeight="1" x14ac:dyDescent="0.4">
      <c r="A59" s="244" t="s">
        <v>129</v>
      </c>
      <c r="B59" s="232"/>
      <c r="C59" s="246" t="s">
        <v>10</v>
      </c>
      <c r="D59" s="247">
        <v>5</v>
      </c>
      <c r="E59" s="248">
        <f>12381*3/2.8</f>
        <v>13265.357142857143</v>
      </c>
      <c r="F59" s="249">
        <f>E59*0.035</f>
        <v>464.28750000000008</v>
      </c>
      <c r="G59" s="227">
        <v>39077</v>
      </c>
      <c r="H59" s="643"/>
      <c r="I59" s="644"/>
      <c r="J59" s="359"/>
      <c r="K59" s="39" t="s">
        <v>10</v>
      </c>
      <c r="L59" s="229">
        <f>SUM(G59:G62)</f>
        <v>163880</v>
      </c>
      <c r="M59" s="250"/>
      <c r="O59" s="260"/>
    </row>
    <row r="60" spans="1:25" ht="12.75" customHeight="1" x14ac:dyDescent="0.4">
      <c r="A60" s="244" t="str">
        <f>A57</f>
        <v>SCHOOL 8</v>
      </c>
      <c r="B60" s="252"/>
      <c r="C60" s="224" t="s">
        <v>10</v>
      </c>
      <c r="D60" s="225">
        <v>6</v>
      </c>
      <c r="E60" s="226">
        <f>17078*6/5.8</f>
        <v>17666.896551724138</v>
      </c>
      <c r="F60" s="226">
        <f>E60*0.035</f>
        <v>618.34137931034491</v>
      </c>
      <c r="G60" s="227">
        <v>45840</v>
      </c>
      <c r="H60" s="643"/>
      <c r="I60" s="644"/>
      <c r="J60" s="359"/>
      <c r="K60" s="93"/>
      <c r="L60" s="256"/>
      <c r="M60" s="257"/>
      <c r="O60" s="260"/>
    </row>
    <row r="61" spans="1:25" ht="12.75" customHeight="1" x14ac:dyDescent="0.4">
      <c r="A61" s="198" t="s">
        <v>129</v>
      </c>
      <c r="B61" s="267"/>
      <c r="C61" s="199" t="s">
        <v>10</v>
      </c>
      <c r="D61" s="84">
        <v>6</v>
      </c>
      <c r="E61" s="268">
        <v>15000</v>
      </c>
      <c r="F61" s="268">
        <f>E61*0.035</f>
        <v>525</v>
      </c>
      <c r="G61" s="227">
        <v>43826</v>
      </c>
      <c r="H61" s="643"/>
      <c r="I61" s="644"/>
      <c r="J61" s="359"/>
      <c r="K61" s="93"/>
      <c r="L61" s="256"/>
      <c r="M61" s="257"/>
      <c r="O61" s="260"/>
    </row>
    <row r="62" spans="1:25" ht="12.75" customHeight="1" x14ac:dyDescent="0.4">
      <c r="A62" s="198" t="s">
        <v>129</v>
      </c>
      <c r="B62" s="488"/>
      <c r="C62" s="489" t="s">
        <v>10</v>
      </c>
      <c r="D62" s="203">
        <v>5</v>
      </c>
      <c r="E62" s="415"/>
      <c r="F62" s="415"/>
      <c r="G62" s="268">
        <v>35137</v>
      </c>
      <c r="H62" s="643"/>
      <c r="I62" s="644"/>
      <c r="J62" s="359"/>
      <c r="K62" s="93"/>
      <c r="L62" s="256"/>
      <c r="M62" s="257"/>
      <c r="O62" s="260"/>
    </row>
    <row r="63" spans="1:25" ht="12.75" customHeight="1" x14ac:dyDescent="0.4">
      <c r="A63" s="85" t="str">
        <f>A60</f>
        <v>SCHOOL 8</v>
      </c>
      <c r="B63" s="86" t="s">
        <v>11</v>
      </c>
      <c r="C63" s="269"/>
      <c r="D63" s="51">
        <f>SUM(D59:D62)</f>
        <v>22</v>
      </c>
      <c r="E63" s="237">
        <f>SUM(E56:E61)</f>
        <v>132083.25369458128</v>
      </c>
      <c r="F63" s="238">
        <f>SUM(F58:F61)</f>
        <v>5484.423879310345</v>
      </c>
      <c r="G63" s="239">
        <f>SUM(G58:G62)</f>
        <v>265406</v>
      </c>
      <c r="H63" s="643"/>
      <c r="I63" s="644"/>
      <c r="J63" s="359"/>
      <c r="K63" s="93"/>
      <c r="L63" s="256"/>
      <c r="M63" s="257"/>
      <c r="O63" s="270"/>
      <c r="P63" s="270"/>
      <c r="R63" s="672"/>
      <c r="S63" s="672"/>
    </row>
    <row r="64" spans="1:25" ht="12.75" hidden="1" customHeight="1" x14ac:dyDescent="0.4">
      <c r="A64" s="271" t="str">
        <f>A57</f>
        <v>SCHOOL 8</v>
      </c>
      <c r="B64" s="272" t="s">
        <v>11</v>
      </c>
      <c r="C64" s="50"/>
      <c r="D64" s="51">
        <f>SUM(D58:D63)</f>
        <v>44</v>
      </c>
      <c r="E64" s="237">
        <f>SUM(E58:E63)</f>
        <v>264166.50738916255</v>
      </c>
      <c r="F64" s="238">
        <f>E64*0.019</f>
        <v>5019.1636403940884</v>
      </c>
      <c r="G64" s="227"/>
      <c r="H64" s="273"/>
      <c r="I64" s="274"/>
      <c r="J64" s="359"/>
      <c r="K64" s="93"/>
      <c r="L64" s="256"/>
      <c r="M64" s="257"/>
    </row>
    <row r="65" spans="1:19" ht="12.75" customHeight="1" x14ac:dyDescent="0.4">
      <c r="A65" s="639" t="str">
        <f>A57</f>
        <v>SCHOOL 8</v>
      </c>
      <c r="B65" s="640"/>
      <c r="C65" s="640"/>
      <c r="D65" s="640"/>
      <c r="E65" s="640"/>
      <c r="F65" s="640"/>
      <c r="G65" s="640"/>
      <c r="H65" s="640"/>
      <c r="I65" s="647"/>
      <c r="J65" s="358"/>
      <c r="K65" s="648" t="s">
        <v>39</v>
      </c>
      <c r="L65" s="649"/>
      <c r="M65" s="352">
        <f>SUM(L58:M59)</f>
        <v>265406</v>
      </c>
      <c r="O65" s="275"/>
      <c r="P65" s="276"/>
      <c r="Q65" s="275"/>
      <c r="R65" s="260"/>
      <c r="S65" s="277"/>
    </row>
    <row r="66" spans="1:19" ht="6" customHeight="1" x14ac:dyDescent="0.4">
      <c r="G66" s="227"/>
    </row>
    <row r="67" spans="1:19" ht="14.25" x14ac:dyDescent="0.4">
      <c r="A67" s="639" t="s">
        <v>130</v>
      </c>
      <c r="B67" s="640"/>
      <c r="C67" s="640"/>
      <c r="D67" s="640"/>
      <c r="E67" s="640"/>
      <c r="F67" s="640"/>
      <c r="G67" s="640"/>
      <c r="H67" s="640"/>
      <c r="I67" s="640"/>
      <c r="J67" s="358"/>
      <c r="K67" s="350"/>
      <c r="L67" s="350"/>
      <c r="M67" s="351"/>
    </row>
    <row r="68" spans="1:19" s="24" customFormat="1" ht="14.25" x14ac:dyDescent="0.45">
      <c r="A68" s="222" t="str">
        <f>A67</f>
        <v>SCHOOL 9</v>
      </c>
      <c r="B68" s="252"/>
      <c r="C68" s="224" t="s">
        <v>9</v>
      </c>
      <c r="D68" s="225"/>
      <c r="E68" s="226">
        <v>91530</v>
      </c>
      <c r="F68" s="226">
        <f>E68*0.045</f>
        <v>4118.8499999999995</v>
      </c>
      <c r="G68" s="227">
        <v>132431</v>
      </c>
      <c r="H68" s="641" t="s">
        <v>67</v>
      </c>
      <c r="I68" s="641"/>
      <c r="J68" s="359"/>
      <c r="K68" s="31" t="s">
        <v>9</v>
      </c>
      <c r="L68" s="229">
        <f>SUM(G68)</f>
        <v>132431</v>
      </c>
      <c r="M68" s="230"/>
    </row>
    <row r="69" spans="1:19" ht="12.75" customHeight="1" x14ac:dyDescent="0.4">
      <c r="A69" s="265" t="str">
        <f>A68</f>
        <v>SCHOOL 9</v>
      </c>
      <c r="B69" s="232"/>
      <c r="C69" s="246" t="s">
        <v>10</v>
      </c>
      <c r="D69" s="247">
        <v>5</v>
      </c>
      <c r="E69" s="227">
        <v>13564</v>
      </c>
      <c r="F69" s="226">
        <f>E69*0.035</f>
        <v>474.74000000000007</v>
      </c>
      <c r="G69" s="227">
        <v>37954</v>
      </c>
      <c r="H69" s="643"/>
      <c r="I69" s="643"/>
      <c r="J69" s="359"/>
      <c r="K69" s="39" t="s">
        <v>10</v>
      </c>
      <c r="L69" s="229">
        <f>SUM(G69+G70)</f>
        <v>44932</v>
      </c>
      <c r="M69" s="250"/>
    </row>
    <row r="70" spans="1:19" ht="12.75" customHeight="1" x14ac:dyDescent="0.4">
      <c r="A70" s="265" t="str">
        <f>A69</f>
        <v>SCHOOL 9</v>
      </c>
      <c r="B70" s="232"/>
      <c r="C70" s="233" t="s">
        <v>10</v>
      </c>
      <c r="D70" s="234">
        <v>1</v>
      </c>
      <c r="E70" s="235"/>
      <c r="F70" s="235"/>
      <c r="G70" s="227">
        <v>6978</v>
      </c>
      <c r="H70" s="643"/>
      <c r="I70" s="643"/>
      <c r="J70" s="359"/>
      <c r="K70" s="200"/>
      <c r="L70" s="202"/>
      <c r="M70" s="250"/>
    </row>
    <row r="71" spans="1:19" s="43" customFormat="1" ht="12.75" customHeight="1" x14ac:dyDescent="0.4">
      <c r="A71" s="85" t="str">
        <f>A67</f>
        <v>SCHOOL 9</v>
      </c>
      <c r="B71" s="86" t="s">
        <v>11</v>
      </c>
      <c r="C71" s="50"/>
      <c r="D71" s="51">
        <v>6</v>
      </c>
      <c r="E71" s="237">
        <f>SUM(E68:E69)</f>
        <v>105094</v>
      </c>
      <c r="F71" s="238">
        <f>SUM(F68:F69)</f>
        <v>4593.5899999999992</v>
      </c>
      <c r="G71" s="239">
        <f>SUM(G68:G70)</f>
        <v>177363</v>
      </c>
      <c r="H71" s="645"/>
      <c r="I71" s="645"/>
      <c r="J71" s="359"/>
      <c r="K71" s="108"/>
      <c r="L71" s="264"/>
      <c r="M71" s="245"/>
    </row>
    <row r="72" spans="1:19" ht="12.75" customHeight="1" x14ac:dyDescent="0.4">
      <c r="A72" s="639" t="str">
        <f>A67</f>
        <v>SCHOOL 9</v>
      </c>
      <c r="B72" s="640"/>
      <c r="C72" s="640"/>
      <c r="D72" s="640"/>
      <c r="E72" s="640"/>
      <c r="F72" s="640"/>
      <c r="G72" s="640"/>
      <c r="H72" s="640"/>
      <c r="I72" s="647"/>
      <c r="J72" s="364"/>
      <c r="K72" s="648" t="s">
        <v>39</v>
      </c>
      <c r="L72" s="649"/>
      <c r="M72" s="352">
        <f>SUM(L68:M69)</f>
        <v>177363</v>
      </c>
    </row>
    <row r="73" spans="1:19" ht="6" customHeight="1" x14ac:dyDescent="0.4">
      <c r="G73" s="227"/>
    </row>
    <row r="74" spans="1:19" ht="14.25" x14ac:dyDescent="0.4">
      <c r="A74" s="639" t="s">
        <v>131</v>
      </c>
      <c r="B74" s="640"/>
      <c r="C74" s="640"/>
      <c r="D74" s="640"/>
      <c r="E74" s="640"/>
      <c r="F74" s="640"/>
      <c r="G74" s="640"/>
      <c r="H74" s="640"/>
      <c r="I74" s="640"/>
      <c r="J74" s="358"/>
      <c r="K74" s="350"/>
      <c r="L74" s="350"/>
      <c r="M74" s="351"/>
    </row>
    <row r="75" spans="1:19" s="24" customFormat="1" ht="14.25" x14ac:dyDescent="0.45">
      <c r="A75" s="222" t="str">
        <f>A74</f>
        <v>SCHOOL 10</v>
      </c>
      <c r="B75" s="223"/>
      <c r="C75" s="224" t="s">
        <v>9</v>
      </c>
      <c r="D75" s="225"/>
      <c r="E75" s="226">
        <v>98790</v>
      </c>
      <c r="F75" s="226">
        <f>E75*0.045</f>
        <v>4445.55</v>
      </c>
      <c r="G75" s="227">
        <v>114397</v>
      </c>
      <c r="H75" s="641" t="s">
        <v>68</v>
      </c>
      <c r="I75" s="642"/>
      <c r="J75" s="359"/>
      <c r="K75" s="31" t="s">
        <v>9</v>
      </c>
      <c r="L75" s="229">
        <f>SUM(G75)</f>
        <v>114397</v>
      </c>
      <c r="M75" s="230"/>
    </row>
    <row r="76" spans="1:19" ht="12.75" customHeight="1" x14ac:dyDescent="0.4">
      <c r="A76" s="244" t="str">
        <f>A75</f>
        <v>SCHOOL 10</v>
      </c>
      <c r="B76" s="278"/>
      <c r="C76" s="246" t="s">
        <v>10</v>
      </c>
      <c r="D76" s="247">
        <v>3</v>
      </c>
      <c r="E76" s="227">
        <v>9600</v>
      </c>
      <c r="F76" s="226">
        <f>E76*0.035</f>
        <v>336.00000000000006</v>
      </c>
      <c r="G76" s="227">
        <v>21417</v>
      </c>
      <c r="H76" s="643"/>
      <c r="I76" s="644"/>
      <c r="J76" s="359"/>
      <c r="K76" s="39" t="s">
        <v>10</v>
      </c>
      <c r="L76" s="229">
        <f>SUM(G76+G77)</f>
        <v>40856</v>
      </c>
      <c r="M76" s="250"/>
    </row>
    <row r="77" spans="1:19" ht="12.75" customHeight="1" x14ac:dyDescent="0.4">
      <c r="A77" s="244" t="str">
        <f>A76</f>
        <v>SCHOOL 10</v>
      </c>
      <c r="B77" s="232"/>
      <c r="C77" s="233" t="s">
        <v>10</v>
      </c>
      <c r="D77" s="234">
        <v>3</v>
      </c>
      <c r="E77" s="235"/>
      <c r="F77" s="235"/>
      <c r="G77" s="227">
        <v>19439</v>
      </c>
      <c r="H77" s="643"/>
      <c r="I77" s="644"/>
      <c r="J77" s="359"/>
      <c r="K77" s="200"/>
      <c r="L77" s="202"/>
      <c r="M77" s="250"/>
    </row>
    <row r="78" spans="1:19" s="43" customFormat="1" ht="12.4" customHeight="1" x14ac:dyDescent="0.4">
      <c r="A78" s="85" t="str">
        <f>A76</f>
        <v>SCHOOL 10</v>
      </c>
      <c r="B78" s="86" t="s">
        <v>11</v>
      </c>
      <c r="C78" s="50"/>
      <c r="D78" s="51">
        <v>6</v>
      </c>
      <c r="E78" s="237">
        <f>SUM(E75:E76)</f>
        <v>108390</v>
      </c>
      <c r="F78" s="238">
        <f>SUM(F75:F76)</f>
        <v>4781.55</v>
      </c>
      <c r="G78" s="239">
        <f>SUM(G75:G77)</f>
        <v>155253</v>
      </c>
      <c r="H78" s="643"/>
      <c r="I78" s="644"/>
      <c r="J78" s="359"/>
      <c r="K78" s="240"/>
      <c r="L78" s="241"/>
      <c r="M78" s="242"/>
    </row>
    <row r="79" spans="1:19" s="24" customFormat="1" ht="15.7" customHeight="1" x14ac:dyDescent="0.45">
      <c r="A79" s="640" t="s">
        <v>131</v>
      </c>
      <c r="B79" s="640"/>
      <c r="C79" s="640"/>
      <c r="D79" s="640"/>
      <c r="E79" s="640"/>
      <c r="F79" s="640"/>
      <c r="G79" s="640"/>
      <c r="H79" s="640"/>
      <c r="I79" s="640"/>
      <c r="J79" s="361"/>
      <c r="K79" s="648" t="s">
        <v>39</v>
      </c>
      <c r="L79" s="649"/>
      <c r="M79" s="352">
        <f>SUM(L75:M76)</f>
        <v>155253</v>
      </c>
    </row>
    <row r="80" spans="1:19" ht="9.4" customHeight="1" x14ac:dyDescent="0.4">
      <c r="A80" s="279"/>
      <c r="B80" s="279"/>
      <c r="C80" s="279"/>
      <c r="D80" s="279"/>
      <c r="E80" s="279"/>
      <c r="F80" s="279"/>
      <c r="G80" s="279"/>
      <c r="H80" s="279"/>
      <c r="I80" s="279"/>
    </row>
    <row r="81" spans="1:13" ht="14.25" x14ac:dyDescent="0.4">
      <c r="A81" s="636" t="s">
        <v>132</v>
      </c>
      <c r="B81" s="637"/>
      <c r="C81" s="637"/>
      <c r="D81" s="637"/>
      <c r="E81" s="637"/>
      <c r="F81" s="637"/>
      <c r="G81" s="637"/>
      <c r="H81" s="637"/>
      <c r="I81" s="637"/>
      <c r="J81" s="358"/>
      <c r="K81" s="350"/>
      <c r="L81" s="350"/>
      <c r="M81" s="351"/>
    </row>
    <row r="82" spans="1:13" s="24" customFormat="1" ht="14.25" x14ac:dyDescent="0.45">
      <c r="A82" s="244" t="str">
        <f>A81</f>
        <v>SCHOOL 11</v>
      </c>
      <c r="B82" s="223"/>
      <c r="C82" s="224" t="s">
        <v>9</v>
      </c>
      <c r="D82" s="225"/>
      <c r="E82" s="226">
        <v>62201</v>
      </c>
      <c r="F82" s="226">
        <f>E82*0.045</f>
        <v>2799.0450000000001</v>
      </c>
      <c r="G82" s="227">
        <v>92405</v>
      </c>
      <c r="H82" s="641" t="s">
        <v>69</v>
      </c>
      <c r="I82" s="642"/>
      <c r="J82" s="366"/>
      <c r="K82" s="280" t="s">
        <v>9</v>
      </c>
      <c r="L82" s="229">
        <f>SUM(G82)</f>
        <v>92405</v>
      </c>
      <c r="M82" s="220"/>
    </row>
    <row r="83" spans="1:13" s="24" customFormat="1" ht="14.25" x14ac:dyDescent="0.45">
      <c r="A83" s="244" t="str">
        <f>A82</f>
        <v>SCHOOL 11</v>
      </c>
      <c r="B83" s="232"/>
      <c r="C83" s="246" t="s">
        <v>10</v>
      </c>
      <c r="D83" s="247">
        <v>2</v>
      </c>
      <c r="E83" s="227">
        <v>20000</v>
      </c>
      <c r="F83" s="226">
        <f>E83*0.035</f>
        <v>700.00000000000011</v>
      </c>
      <c r="G83" s="227">
        <v>13650</v>
      </c>
      <c r="H83" s="643"/>
      <c r="I83" s="644"/>
      <c r="J83" s="367"/>
      <c r="K83" s="281" t="s">
        <v>10</v>
      </c>
      <c r="L83" s="229">
        <f>SUM(G83:G84)</f>
        <v>42910</v>
      </c>
      <c r="M83" s="250"/>
    </row>
    <row r="84" spans="1:13" ht="12.75" customHeight="1" x14ac:dyDescent="0.4">
      <c r="A84" s="244" t="str">
        <f>A83</f>
        <v>SCHOOL 11</v>
      </c>
      <c r="B84" s="232"/>
      <c r="C84" s="233" t="s">
        <v>10</v>
      </c>
      <c r="D84" s="234">
        <v>4</v>
      </c>
      <c r="E84" s="235"/>
      <c r="F84" s="235"/>
      <c r="G84" s="227">
        <v>29260</v>
      </c>
      <c r="H84" s="643"/>
      <c r="I84" s="644"/>
      <c r="J84" s="367"/>
      <c r="K84" s="34"/>
      <c r="L84" s="34"/>
      <c r="M84" s="257"/>
    </row>
    <row r="85" spans="1:13" ht="12.75" customHeight="1" x14ac:dyDescent="0.4">
      <c r="A85" s="85" t="str">
        <f>A81</f>
        <v>SCHOOL 11</v>
      </c>
      <c r="B85" s="86" t="s">
        <v>11</v>
      </c>
      <c r="C85" s="50"/>
      <c r="D85" s="126">
        <v>6</v>
      </c>
      <c r="E85" s="283">
        <f>SUM(E82:E83)</f>
        <v>82201</v>
      </c>
      <c r="F85" s="238">
        <f>SUM(F82:F83)</f>
        <v>3499.0450000000001</v>
      </c>
      <c r="G85" s="239">
        <f>SUM(G82:G84)</f>
        <v>135315</v>
      </c>
      <c r="H85" s="643"/>
      <c r="I85" s="644"/>
      <c r="J85" s="367"/>
      <c r="K85" s="282"/>
      <c r="L85" s="202"/>
      <c r="M85" s="257"/>
    </row>
    <row r="86" spans="1:13" ht="14.55" customHeight="1" x14ac:dyDescent="0.4">
      <c r="A86" s="639" t="str">
        <f>A81</f>
        <v>SCHOOL 11</v>
      </c>
      <c r="B86" s="640"/>
      <c r="C86" s="640"/>
      <c r="D86" s="640"/>
      <c r="E86" s="640"/>
      <c r="F86" s="640"/>
      <c r="G86" s="640"/>
      <c r="H86" s="640"/>
      <c r="I86" s="647"/>
      <c r="J86" s="367"/>
      <c r="K86" s="648" t="s">
        <v>39</v>
      </c>
      <c r="L86" s="649"/>
      <c r="M86" s="355">
        <f>SUM(L82:M84)</f>
        <v>135315</v>
      </c>
    </row>
    <row r="87" spans="1:13" ht="8.5500000000000007" customHeight="1" x14ac:dyDescent="0.4">
      <c r="G87" s="227"/>
      <c r="J87" s="347"/>
    </row>
    <row r="88" spans="1:13" ht="13.15" customHeight="1" x14ac:dyDescent="0.4">
      <c r="A88" s="636" t="s">
        <v>133</v>
      </c>
      <c r="B88" s="637"/>
      <c r="C88" s="637"/>
      <c r="D88" s="637"/>
      <c r="E88" s="637"/>
      <c r="F88" s="637"/>
      <c r="G88" s="637"/>
      <c r="H88" s="637"/>
      <c r="I88" s="637"/>
      <c r="J88" s="359"/>
      <c r="K88" s="350"/>
      <c r="L88" s="350"/>
      <c r="M88" s="351"/>
    </row>
    <row r="89" spans="1:13" ht="14.25" x14ac:dyDescent="0.4">
      <c r="A89" s="222" t="str">
        <f>A88</f>
        <v>SCHOOL 12</v>
      </c>
      <c r="B89" s="223"/>
      <c r="C89" s="224" t="s">
        <v>9</v>
      </c>
      <c r="D89" s="225"/>
      <c r="E89" s="226">
        <v>72422.100000000006</v>
      </c>
      <c r="F89" s="226">
        <f>E89*0.045</f>
        <v>3258.9945000000002</v>
      </c>
      <c r="G89" s="227">
        <v>112833</v>
      </c>
      <c r="H89" s="641" t="s">
        <v>70</v>
      </c>
      <c r="I89" s="642"/>
      <c r="J89" s="358"/>
      <c r="K89" s="31" t="s">
        <v>9</v>
      </c>
      <c r="L89" s="229">
        <f>G89</f>
        <v>112833</v>
      </c>
      <c r="M89" s="230"/>
    </row>
    <row r="90" spans="1:13" s="24" customFormat="1" ht="14.25" x14ac:dyDescent="0.45">
      <c r="A90" s="284" t="str">
        <f>A89</f>
        <v>SCHOOL 12</v>
      </c>
      <c r="B90" s="285"/>
      <c r="C90" s="83" t="s">
        <v>10</v>
      </c>
      <c r="D90" s="84">
        <v>6</v>
      </c>
      <c r="E90" s="286">
        <v>25083.51</v>
      </c>
      <c r="F90" s="286">
        <f>E90*0.035</f>
        <v>877.92285000000004</v>
      </c>
      <c r="G90" s="227">
        <v>46283</v>
      </c>
      <c r="H90" s="643"/>
      <c r="I90" s="644"/>
      <c r="J90" s="359"/>
      <c r="K90" s="39" t="s">
        <v>10</v>
      </c>
      <c r="L90" s="229">
        <f>G90</f>
        <v>46283</v>
      </c>
      <c r="M90" s="250"/>
    </row>
    <row r="91" spans="1:13" ht="12.75" customHeight="1" x14ac:dyDescent="0.4">
      <c r="A91" s="85" t="str">
        <f>A88</f>
        <v>SCHOOL 12</v>
      </c>
      <c r="B91" s="86" t="s">
        <v>11</v>
      </c>
      <c r="C91" s="50"/>
      <c r="D91" s="51">
        <f>SUM(D89:D90)</f>
        <v>6</v>
      </c>
      <c r="E91" s="237">
        <f>SUM(E89:E90)</f>
        <v>97505.61</v>
      </c>
      <c r="F91" s="238">
        <f>SUM(F89:F90)</f>
        <v>4136.9173500000006</v>
      </c>
      <c r="G91" s="239">
        <f>SUM(G89:G90)</f>
        <v>159116</v>
      </c>
      <c r="H91" s="645"/>
      <c r="I91" s="646"/>
      <c r="J91" s="359"/>
      <c r="K91" s="93"/>
      <c r="L91" s="256"/>
      <c r="M91" s="257"/>
    </row>
    <row r="92" spans="1:13" ht="12.75" customHeight="1" x14ac:dyDescent="0.4">
      <c r="A92" s="639" t="str">
        <f>A88</f>
        <v>SCHOOL 12</v>
      </c>
      <c r="B92" s="640"/>
      <c r="C92" s="640"/>
      <c r="D92" s="640"/>
      <c r="E92" s="640"/>
      <c r="F92" s="640"/>
      <c r="G92" s="640"/>
      <c r="H92" s="640"/>
      <c r="I92" s="647"/>
      <c r="J92" s="359"/>
      <c r="K92" s="648" t="s">
        <v>39</v>
      </c>
      <c r="L92" s="649"/>
      <c r="M92" s="352">
        <f>SUM(L89:M90)</f>
        <v>159116</v>
      </c>
    </row>
    <row r="93" spans="1:13" ht="7.9" customHeight="1" x14ac:dyDescent="0.4">
      <c r="G93" s="430"/>
      <c r="J93" s="256"/>
    </row>
    <row r="94" spans="1:13" ht="15.7" customHeight="1" x14ac:dyDescent="0.4">
      <c r="A94" s="636" t="s">
        <v>134</v>
      </c>
      <c r="B94" s="637"/>
      <c r="C94" s="637"/>
      <c r="D94" s="637"/>
      <c r="E94" s="637"/>
      <c r="F94" s="637"/>
      <c r="G94" s="637"/>
      <c r="H94" s="637"/>
      <c r="I94" s="637"/>
      <c r="J94" s="359"/>
      <c r="K94" s="350"/>
      <c r="L94" s="350"/>
      <c r="M94" s="351"/>
    </row>
    <row r="95" spans="1:13" ht="14.25" x14ac:dyDescent="0.4">
      <c r="A95" s="222" t="str">
        <f>A94</f>
        <v>SCHOOL 13</v>
      </c>
      <c r="B95" s="252"/>
      <c r="C95" s="224" t="s">
        <v>9</v>
      </c>
      <c r="D95" s="225"/>
      <c r="E95" s="226">
        <v>92632.92</v>
      </c>
      <c r="F95" s="226">
        <f>E95*0.045</f>
        <v>4168.4813999999997</v>
      </c>
      <c r="G95" s="227">
        <v>132431</v>
      </c>
      <c r="H95" s="641" t="s">
        <v>71</v>
      </c>
      <c r="I95" s="641"/>
      <c r="J95" s="358"/>
      <c r="K95" s="31" t="s">
        <v>9</v>
      </c>
      <c r="L95" s="229">
        <f>SUM(G95)</f>
        <v>132431</v>
      </c>
      <c r="M95" s="230"/>
    </row>
    <row r="96" spans="1:13" s="24" customFormat="1" ht="14.25" x14ac:dyDescent="0.45">
      <c r="A96" s="287" t="str">
        <f>A94</f>
        <v>SCHOOL 13</v>
      </c>
      <c r="B96" s="253"/>
      <c r="C96" s="246" t="s">
        <v>10</v>
      </c>
      <c r="D96" s="247">
        <v>6</v>
      </c>
      <c r="E96" s="227">
        <v>11972.28</v>
      </c>
      <c r="F96" s="226">
        <f>E96*0.035</f>
        <v>419.02980000000008</v>
      </c>
      <c r="G96" s="227">
        <v>44805</v>
      </c>
      <c r="H96" s="643"/>
      <c r="I96" s="643"/>
      <c r="J96" s="359"/>
      <c r="K96" s="39" t="s">
        <v>10</v>
      </c>
      <c r="L96" s="229">
        <f>SUM(G96)</f>
        <v>44805</v>
      </c>
      <c r="M96" s="250"/>
    </row>
    <row r="97" spans="1:13" ht="12.75" customHeight="1" x14ac:dyDescent="0.4">
      <c r="A97" s="96" t="str">
        <f>A94</f>
        <v>SCHOOL 13</v>
      </c>
      <c r="B97" s="97"/>
      <c r="C97" s="50"/>
      <c r="D97" s="51">
        <v>6</v>
      </c>
      <c r="E97" s="258">
        <f>SUM(E95:E96)</f>
        <v>104605.2</v>
      </c>
      <c r="F97" s="238">
        <f>SUM(F95:F96)</f>
        <v>4587.5111999999999</v>
      </c>
      <c r="G97" s="239">
        <f>SUM(G95:G96)</f>
        <v>177236</v>
      </c>
      <c r="H97" s="645"/>
      <c r="I97" s="645"/>
      <c r="J97" s="359"/>
      <c r="K97" s="93"/>
      <c r="L97" s="256"/>
      <c r="M97" s="257"/>
    </row>
    <row r="98" spans="1:13" ht="18" customHeight="1" x14ac:dyDescent="0.4">
      <c r="A98" s="636" t="str">
        <f>A94</f>
        <v>SCHOOL 13</v>
      </c>
      <c r="B98" s="637"/>
      <c r="C98" s="637"/>
      <c r="D98" s="637"/>
      <c r="E98" s="637"/>
      <c r="F98" s="637"/>
      <c r="G98" s="637"/>
      <c r="H98" s="637"/>
      <c r="I98" s="638"/>
      <c r="J98" s="359"/>
      <c r="K98" s="648" t="s">
        <v>39</v>
      </c>
      <c r="L98" s="649"/>
      <c r="M98" s="352">
        <f>SUM(L95:M96)</f>
        <v>177236</v>
      </c>
    </row>
    <row r="99" spans="1:13" ht="8.5500000000000007" customHeight="1" x14ac:dyDescent="0.4">
      <c r="G99" s="227"/>
      <c r="J99" s="256"/>
    </row>
    <row r="100" spans="1:13" ht="14.55" customHeight="1" x14ac:dyDescent="0.4">
      <c r="A100" s="636" t="s">
        <v>135</v>
      </c>
      <c r="B100" s="637"/>
      <c r="C100" s="637"/>
      <c r="D100" s="637"/>
      <c r="E100" s="637"/>
      <c r="F100" s="637"/>
      <c r="G100" s="637"/>
      <c r="H100" s="637"/>
      <c r="I100" s="637"/>
      <c r="J100" s="359"/>
      <c r="K100" s="350"/>
      <c r="L100" s="350"/>
      <c r="M100" s="351"/>
    </row>
    <row r="101" spans="1:13" ht="14.25" x14ac:dyDescent="0.4">
      <c r="A101" s="222" t="str">
        <f>A100</f>
        <v>SCHOOL 14</v>
      </c>
      <c r="B101" s="252"/>
      <c r="C101" s="224" t="s">
        <v>9</v>
      </c>
      <c r="D101" s="225"/>
      <c r="E101" s="226">
        <v>77513.22</v>
      </c>
      <c r="F101" s="226">
        <f>E101*0.045</f>
        <v>3488.0949000000001</v>
      </c>
      <c r="G101" s="227">
        <v>119132</v>
      </c>
      <c r="H101" s="641" t="s">
        <v>72</v>
      </c>
      <c r="I101" s="642"/>
      <c r="J101" s="358"/>
      <c r="K101" s="31" t="s">
        <v>9</v>
      </c>
      <c r="L101" s="229">
        <f>SUM(G101)</f>
        <v>119132</v>
      </c>
      <c r="M101" s="230"/>
    </row>
    <row r="102" spans="1:13" s="24" customFormat="1" ht="14.25" x14ac:dyDescent="0.45">
      <c r="A102" s="244" t="str">
        <f>A101</f>
        <v>SCHOOL 14</v>
      </c>
      <c r="B102" s="253"/>
      <c r="C102" s="246" t="s">
        <v>10</v>
      </c>
      <c r="D102" s="247">
        <v>5</v>
      </c>
      <c r="E102" s="227">
        <v>11972.28</v>
      </c>
      <c r="F102" s="227">
        <f>E102*0.035</f>
        <v>419.02980000000008</v>
      </c>
      <c r="G102" s="227">
        <v>37828</v>
      </c>
      <c r="H102" s="643"/>
      <c r="I102" s="644"/>
      <c r="J102" s="359"/>
      <c r="K102" s="39" t="s">
        <v>10</v>
      </c>
      <c r="L102" s="229">
        <f>SUM(G102:G105)</f>
        <v>104194</v>
      </c>
      <c r="M102" s="250"/>
    </row>
    <row r="103" spans="1:13" ht="12.75" customHeight="1" x14ac:dyDescent="0.4">
      <c r="A103" s="198" t="str">
        <f>A102</f>
        <v>SCHOOL 14</v>
      </c>
      <c r="B103" s="82"/>
      <c r="C103" s="199" t="s">
        <v>10</v>
      </c>
      <c r="D103" s="84">
        <v>3</v>
      </c>
      <c r="E103" s="268">
        <v>5300</v>
      </c>
      <c r="F103" s="268">
        <f>E103*0.035</f>
        <v>185.50000000000003</v>
      </c>
      <c r="G103" s="268">
        <v>24132</v>
      </c>
      <c r="H103" s="643"/>
      <c r="I103" s="644"/>
      <c r="J103" s="359"/>
      <c r="K103" s="93"/>
      <c r="L103" s="256"/>
      <c r="M103" s="257"/>
    </row>
    <row r="104" spans="1:13" ht="12.75" customHeight="1" x14ac:dyDescent="0.4">
      <c r="A104" s="198" t="s">
        <v>135</v>
      </c>
      <c r="B104" s="82"/>
      <c r="C104" s="199" t="s">
        <v>10</v>
      </c>
      <c r="D104" s="84">
        <v>2</v>
      </c>
      <c r="E104" s="268"/>
      <c r="F104" s="268"/>
      <c r="G104" s="268">
        <v>13650</v>
      </c>
      <c r="H104" s="643"/>
      <c r="I104" s="644"/>
      <c r="J104" s="359"/>
      <c r="K104" s="93"/>
      <c r="L104" s="256"/>
      <c r="M104" s="257"/>
    </row>
    <row r="105" spans="1:13" ht="12.75" customHeight="1" x14ac:dyDescent="0.4">
      <c r="A105" s="198" t="s">
        <v>135</v>
      </c>
      <c r="B105" s="82"/>
      <c r="C105" s="199" t="s">
        <v>10</v>
      </c>
      <c r="D105" s="84">
        <v>2</v>
      </c>
      <c r="E105" s="268"/>
      <c r="F105" s="268"/>
      <c r="G105" s="268">
        <v>28584</v>
      </c>
      <c r="H105" s="643"/>
      <c r="I105" s="644"/>
      <c r="J105" s="359"/>
      <c r="K105" s="93"/>
      <c r="L105" s="256"/>
      <c r="M105" s="257"/>
    </row>
    <row r="106" spans="1:13" ht="12.75" customHeight="1" x14ac:dyDescent="0.4">
      <c r="A106" s="85" t="str">
        <f>A100</f>
        <v>SCHOOL 14</v>
      </c>
      <c r="B106" s="86" t="s">
        <v>11</v>
      </c>
      <c r="C106" s="50"/>
      <c r="D106" s="51">
        <v>6</v>
      </c>
      <c r="E106" s="237">
        <f>SUM(E101:E103)</f>
        <v>94785.5</v>
      </c>
      <c r="F106" s="238">
        <f>SUM(F101:F103)</f>
        <v>4092.6247000000003</v>
      </c>
      <c r="G106" s="239">
        <f>SUM(G101:G105)</f>
        <v>223326</v>
      </c>
      <c r="H106" s="643"/>
      <c r="I106" s="644"/>
      <c r="J106" s="359"/>
      <c r="K106" s="93"/>
      <c r="L106" s="256"/>
      <c r="M106" s="257"/>
    </row>
    <row r="107" spans="1:13" ht="16.149999999999999" customHeight="1" x14ac:dyDescent="0.4">
      <c r="A107" s="636" t="str">
        <f>A100</f>
        <v>SCHOOL 14</v>
      </c>
      <c r="B107" s="637"/>
      <c r="C107" s="637"/>
      <c r="D107" s="637"/>
      <c r="E107" s="637"/>
      <c r="F107" s="637"/>
      <c r="G107" s="637"/>
      <c r="H107" s="637"/>
      <c r="I107" s="638"/>
      <c r="J107" s="359"/>
      <c r="K107" s="648" t="s">
        <v>39</v>
      </c>
      <c r="L107" s="649"/>
      <c r="M107" s="352">
        <f>SUM(L101:M102)</f>
        <v>223326</v>
      </c>
    </row>
    <row r="108" spans="1:13" ht="6" customHeight="1" x14ac:dyDescent="0.4">
      <c r="G108" s="227"/>
      <c r="J108" s="256"/>
    </row>
    <row r="109" spans="1:13" ht="13.15" customHeight="1" x14ac:dyDescent="0.4">
      <c r="A109" s="636" t="s">
        <v>136</v>
      </c>
      <c r="B109" s="637"/>
      <c r="C109" s="637"/>
      <c r="D109" s="637"/>
      <c r="E109" s="637"/>
      <c r="F109" s="637"/>
      <c r="G109" s="637"/>
      <c r="H109" s="637"/>
      <c r="I109" s="637"/>
      <c r="J109" s="359"/>
      <c r="K109" s="350"/>
      <c r="L109" s="350"/>
      <c r="M109" s="351"/>
    </row>
    <row r="110" spans="1:13" ht="14.25" x14ac:dyDescent="0.4">
      <c r="A110" s="251" t="str">
        <f>A109</f>
        <v>SCHOOL 15</v>
      </c>
      <c r="B110" s="232"/>
      <c r="C110" s="224" t="s">
        <v>9</v>
      </c>
      <c r="D110" s="225"/>
      <c r="E110" s="226">
        <v>82712.039999999994</v>
      </c>
      <c r="F110" s="226">
        <f>E110*0.045</f>
        <v>3722.0417999999995</v>
      </c>
      <c r="G110" s="227">
        <v>132431</v>
      </c>
      <c r="H110" s="641" t="s">
        <v>73</v>
      </c>
      <c r="I110" s="642"/>
      <c r="J110" s="358"/>
      <c r="K110" s="31" t="s">
        <v>9</v>
      </c>
      <c r="L110" s="229">
        <f>SUM(G110)</f>
        <v>132431</v>
      </c>
      <c r="M110" s="230"/>
    </row>
    <row r="111" spans="1:13" s="24" customFormat="1" ht="14.25" x14ac:dyDescent="0.45">
      <c r="A111" s="287" t="str">
        <f>A110</f>
        <v>SCHOOL 15</v>
      </c>
      <c r="B111" s="232"/>
      <c r="C111" s="224" t="s">
        <v>10</v>
      </c>
      <c r="D111" s="247">
        <v>3</v>
      </c>
      <c r="E111" s="227">
        <v>9176.1</v>
      </c>
      <c r="F111" s="226">
        <f>E111*0.035</f>
        <v>321.16350000000006</v>
      </c>
      <c r="G111" s="227">
        <v>24541</v>
      </c>
      <c r="H111" s="643"/>
      <c r="I111" s="644"/>
      <c r="J111" s="359"/>
      <c r="K111" s="39" t="s">
        <v>10</v>
      </c>
      <c r="L111" s="229">
        <f>SUM(G111+G112)</f>
        <v>45475</v>
      </c>
      <c r="M111" s="250"/>
    </row>
    <row r="112" spans="1:13" ht="12.75" customHeight="1" x14ac:dyDescent="0.4">
      <c r="A112" s="244" t="s">
        <v>136</v>
      </c>
      <c r="B112" s="261"/>
      <c r="C112" s="288" t="s">
        <v>10</v>
      </c>
      <c r="D112" s="234">
        <v>3</v>
      </c>
      <c r="E112" s="262"/>
      <c r="F112" s="289"/>
      <c r="G112" s="227">
        <v>20934</v>
      </c>
      <c r="H112" s="643"/>
      <c r="I112" s="644"/>
      <c r="J112" s="359"/>
      <c r="K112" s="200"/>
      <c r="L112" s="202"/>
      <c r="M112" s="250"/>
    </row>
    <row r="113" spans="1:13" ht="12.75" customHeight="1" x14ac:dyDescent="0.4">
      <c r="A113" s="85" t="str">
        <f>A109</f>
        <v>SCHOOL 15</v>
      </c>
      <c r="B113" s="86" t="s">
        <v>11</v>
      </c>
      <c r="C113" s="50"/>
      <c r="D113" s="51">
        <v>6</v>
      </c>
      <c r="E113" s="237">
        <f>SUM(E110:E111)</f>
        <v>91888.14</v>
      </c>
      <c r="F113" s="238">
        <f>SUM(F110:F111)</f>
        <v>4043.2052999999996</v>
      </c>
      <c r="G113" s="239">
        <f>SUM(G110:G112)</f>
        <v>177906</v>
      </c>
      <c r="H113" s="643"/>
      <c r="I113" s="644"/>
      <c r="J113" s="359"/>
      <c r="K113" s="108"/>
      <c r="L113" s="264"/>
      <c r="M113" s="245"/>
    </row>
    <row r="114" spans="1:13" ht="16.149999999999999" customHeight="1" x14ac:dyDescent="0.4">
      <c r="A114" s="636" t="str">
        <f>A109</f>
        <v>SCHOOL 15</v>
      </c>
      <c r="B114" s="637"/>
      <c r="C114" s="637"/>
      <c r="D114" s="637"/>
      <c r="E114" s="637"/>
      <c r="F114" s="637"/>
      <c r="G114" s="637"/>
      <c r="H114" s="637"/>
      <c r="I114" s="638"/>
      <c r="J114" s="359"/>
      <c r="K114" s="648" t="s">
        <v>39</v>
      </c>
      <c r="L114" s="649"/>
      <c r="M114" s="352">
        <f>SUM(L110:M111)</f>
        <v>177906</v>
      </c>
    </row>
    <row r="115" spans="1:13" ht="8.5500000000000007" customHeight="1" x14ac:dyDescent="0.4">
      <c r="G115" s="227"/>
      <c r="J115" s="256"/>
    </row>
    <row r="116" spans="1:13" ht="15.7" customHeight="1" x14ac:dyDescent="0.4">
      <c r="A116" s="636" t="s">
        <v>137</v>
      </c>
      <c r="B116" s="637"/>
      <c r="C116" s="637"/>
      <c r="D116" s="637"/>
      <c r="E116" s="637"/>
      <c r="F116" s="637"/>
      <c r="G116" s="637"/>
      <c r="H116" s="637"/>
      <c r="I116" s="637"/>
      <c r="J116" s="359"/>
      <c r="K116" s="350"/>
      <c r="L116" s="350"/>
      <c r="M116" s="351"/>
    </row>
    <row r="117" spans="1:13" ht="15.7" customHeight="1" x14ac:dyDescent="0.4">
      <c r="A117" s="222" t="str">
        <f>A116</f>
        <v>SCHOOL 16</v>
      </c>
      <c r="B117" s="252"/>
      <c r="C117" s="224" t="s">
        <v>9</v>
      </c>
      <c r="D117" s="225"/>
      <c r="E117" s="226">
        <v>97357.17</v>
      </c>
      <c r="F117" s="226">
        <f>E117*0.045</f>
        <v>4381.0726500000001</v>
      </c>
      <c r="G117" s="227">
        <v>132431</v>
      </c>
      <c r="H117" s="641" t="s">
        <v>79</v>
      </c>
      <c r="I117" s="642"/>
      <c r="J117" s="358"/>
      <c r="K117" s="31" t="s">
        <v>9</v>
      </c>
      <c r="L117" s="229">
        <f>SUM(G117)</f>
        <v>132431</v>
      </c>
      <c r="M117" s="230"/>
    </row>
    <row r="118" spans="1:13" s="24" customFormat="1" ht="14.25" x14ac:dyDescent="0.45">
      <c r="A118" s="244" t="str">
        <f>A116</f>
        <v>SCHOOL 16</v>
      </c>
      <c r="B118" s="232"/>
      <c r="C118" s="246" t="s">
        <v>10</v>
      </c>
      <c r="D118" s="247">
        <v>6</v>
      </c>
      <c r="E118" s="227">
        <f>37047.57*6/5.8</f>
        <v>38325.072413793103</v>
      </c>
      <c r="F118" s="226">
        <f>E118*0.035</f>
        <v>1341.3775344827586</v>
      </c>
      <c r="G118" s="227">
        <v>43826</v>
      </c>
      <c r="H118" s="643"/>
      <c r="I118" s="644"/>
      <c r="J118" s="359"/>
      <c r="K118" s="39" t="s">
        <v>10</v>
      </c>
      <c r="L118" s="229">
        <f>SUM(G118:G122)</f>
        <v>185017</v>
      </c>
      <c r="M118" s="290"/>
    </row>
    <row r="119" spans="1:13" ht="12.75" customHeight="1" x14ac:dyDescent="0.4">
      <c r="A119" s="244" t="str">
        <f>A117</f>
        <v>SCHOOL 16</v>
      </c>
      <c r="B119" s="232"/>
      <c r="C119" s="246" t="s">
        <v>10</v>
      </c>
      <c r="D119" s="247">
        <v>6</v>
      </c>
      <c r="E119" s="227">
        <f>37047.57*6/5.8</f>
        <v>38325.072413793103</v>
      </c>
      <c r="F119" s="226">
        <f>E119*0.035</f>
        <v>1341.3775344827586</v>
      </c>
      <c r="G119" s="227">
        <v>44065</v>
      </c>
      <c r="H119" s="643"/>
      <c r="I119" s="644"/>
      <c r="J119" s="359"/>
      <c r="K119" s="93"/>
      <c r="L119" s="256"/>
      <c r="M119" s="257"/>
    </row>
    <row r="120" spans="1:13" ht="12.75" customHeight="1" x14ac:dyDescent="0.4">
      <c r="A120" s="198" t="s">
        <v>137</v>
      </c>
      <c r="B120" s="82"/>
      <c r="C120" s="199" t="s">
        <v>10</v>
      </c>
      <c r="D120" s="84">
        <v>6</v>
      </c>
      <c r="E120" s="268"/>
      <c r="F120" s="268"/>
      <c r="G120" s="268">
        <v>45248</v>
      </c>
      <c r="H120" s="643"/>
      <c r="I120" s="644"/>
      <c r="J120" s="359"/>
      <c r="K120" s="93"/>
      <c r="L120" s="256"/>
      <c r="M120" s="257"/>
    </row>
    <row r="121" spans="1:13" ht="12.75" customHeight="1" x14ac:dyDescent="0.4">
      <c r="A121" s="198" t="s">
        <v>137</v>
      </c>
      <c r="B121" s="82"/>
      <c r="C121" s="199" t="s">
        <v>10</v>
      </c>
      <c r="D121" s="84">
        <v>2.2999999999999998</v>
      </c>
      <c r="E121" s="268"/>
      <c r="F121" s="268"/>
      <c r="G121" s="268">
        <v>16000</v>
      </c>
      <c r="H121" s="643"/>
      <c r="I121" s="644"/>
      <c r="J121" s="359"/>
      <c r="K121" s="93"/>
      <c r="L121" s="256"/>
      <c r="M121" s="257"/>
    </row>
    <row r="122" spans="1:13" ht="12.75" customHeight="1" x14ac:dyDescent="0.4">
      <c r="A122" s="244" t="s">
        <v>137</v>
      </c>
      <c r="B122" s="253"/>
      <c r="C122" s="246" t="s">
        <v>10</v>
      </c>
      <c r="D122" s="247">
        <v>5</v>
      </c>
      <c r="E122" s="227"/>
      <c r="F122" s="227"/>
      <c r="G122" s="227">
        <v>35878</v>
      </c>
      <c r="H122" s="643"/>
      <c r="I122" s="644"/>
      <c r="J122" s="359"/>
      <c r="K122" s="93"/>
      <c r="L122" s="256"/>
      <c r="M122" s="257"/>
    </row>
    <row r="123" spans="1:13" ht="12.75" customHeight="1" x14ac:dyDescent="0.4">
      <c r="A123" s="271" t="str">
        <f>A116</f>
        <v>SCHOOL 16</v>
      </c>
      <c r="B123" s="272" t="s">
        <v>11</v>
      </c>
      <c r="C123" s="294"/>
      <c r="D123" s="295">
        <f>SUM(D118:D122)</f>
        <v>25.3</v>
      </c>
      <c r="E123" s="296">
        <f>SUM(E117:E119)</f>
        <v>174007.3148275862</v>
      </c>
      <c r="F123" s="485">
        <f>SUM(F117:F119)</f>
        <v>7063.8277189655182</v>
      </c>
      <c r="G123" s="263">
        <f>SUM(G117:G122)</f>
        <v>317448</v>
      </c>
      <c r="H123" s="645"/>
      <c r="I123" s="646"/>
      <c r="J123" s="359"/>
      <c r="K123" s="93"/>
      <c r="L123" s="256"/>
      <c r="M123" s="257"/>
    </row>
    <row r="124" spans="1:13" ht="15.7" customHeight="1" x14ac:dyDescent="0.4">
      <c r="A124" s="636" t="str">
        <f>A116</f>
        <v>SCHOOL 16</v>
      </c>
      <c r="B124" s="637"/>
      <c r="C124" s="637"/>
      <c r="D124" s="637"/>
      <c r="E124" s="637"/>
      <c r="F124" s="637"/>
      <c r="G124" s="637"/>
      <c r="H124" s="637"/>
      <c r="I124" s="638"/>
      <c r="J124" s="359"/>
      <c r="K124" s="648" t="s">
        <v>39</v>
      </c>
      <c r="L124" s="649"/>
      <c r="M124" s="352">
        <f>SUM(L117:M118)</f>
        <v>317448</v>
      </c>
    </row>
    <row r="125" spans="1:13" ht="7.9" customHeight="1" x14ac:dyDescent="0.4">
      <c r="G125" s="227"/>
      <c r="J125" s="348"/>
    </row>
    <row r="126" spans="1:13" ht="15.7" customHeight="1" x14ac:dyDescent="0.4">
      <c r="A126" s="636" t="s">
        <v>138</v>
      </c>
      <c r="B126" s="637"/>
      <c r="C126" s="637"/>
      <c r="D126" s="637"/>
      <c r="E126" s="637"/>
      <c r="F126" s="637"/>
      <c r="G126" s="637"/>
      <c r="H126" s="637"/>
      <c r="I126" s="637"/>
      <c r="J126" s="359"/>
      <c r="K126" s="350"/>
      <c r="L126" s="350"/>
      <c r="M126" s="351"/>
    </row>
    <row r="127" spans="1:13" ht="14.25" x14ac:dyDescent="0.4">
      <c r="A127" s="222" t="str">
        <f>A126</f>
        <v>SCHOOL 17</v>
      </c>
      <c r="B127" s="82"/>
      <c r="C127" s="224" t="s">
        <v>9</v>
      </c>
      <c r="D127" s="225"/>
      <c r="E127" s="226">
        <v>61100</v>
      </c>
      <c r="F127" s="226">
        <f>E127*0.045</f>
        <v>2749.5</v>
      </c>
      <c r="G127" s="227">
        <v>122139</v>
      </c>
      <c r="H127" s="641" t="s">
        <v>74</v>
      </c>
      <c r="I127" s="642"/>
      <c r="J127" s="358"/>
      <c r="K127" s="31" t="s">
        <v>9</v>
      </c>
      <c r="L127" s="229">
        <f>SUM(G127:G128)</f>
        <v>162749</v>
      </c>
      <c r="M127" s="230"/>
    </row>
    <row r="128" spans="1:13" ht="14.25" x14ac:dyDescent="0.4">
      <c r="A128" s="25" t="s">
        <v>138</v>
      </c>
      <c r="B128" s="490"/>
      <c r="C128" s="83" t="s">
        <v>91</v>
      </c>
      <c r="D128" s="491"/>
      <c r="E128" s="286"/>
      <c r="F128" s="286"/>
      <c r="G128" s="268">
        <v>40610</v>
      </c>
      <c r="H128" s="673"/>
      <c r="I128" s="644"/>
      <c r="J128" s="446"/>
      <c r="K128" s="31"/>
      <c r="L128" s="229"/>
      <c r="M128" s="250"/>
    </row>
    <row r="129" spans="1:13" s="24" customFormat="1" ht="14.25" x14ac:dyDescent="0.45">
      <c r="A129" s="25" t="s">
        <v>138</v>
      </c>
      <c r="B129" s="429"/>
      <c r="C129" s="83" t="s">
        <v>10</v>
      </c>
      <c r="D129" s="491">
        <v>6</v>
      </c>
      <c r="E129" s="286">
        <v>2987.64</v>
      </c>
      <c r="F129" s="286">
        <f>E129*0.035</f>
        <v>104.56740000000001</v>
      </c>
      <c r="G129" s="268">
        <v>44953</v>
      </c>
      <c r="H129" s="643"/>
      <c r="I129" s="644"/>
      <c r="J129" s="366"/>
      <c r="K129" s="39" t="s">
        <v>10</v>
      </c>
      <c r="L129" s="229">
        <f>SUM(G129:G132)</f>
        <v>148440</v>
      </c>
      <c r="M129" s="250"/>
    </row>
    <row r="130" spans="1:13" ht="12.75" customHeight="1" x14ac:dyDescent="0.4">
      <c r="A130" s="198" t="s">
        <v>138</v>
      </c>
      <c r="B130" s="82"/>
      <c r="C130" s="199" t="s">
        <v>10</v>
      </c>
      <c r="D130" s="84">
        <v>6</v>
      </c>
      <c r="E130" s="268">
        <v>12691.65</v>
      </c>
      <c r="F130" s="286">
        <f>E130*0.035</f>
        <v>444.20775000000003</v>
      </c>
      <c r="G130" s="268">
        <v>44065</v>
      </c>
      <c r="H130" s="643"/>
      <c r="I130" s="644"/>
      <c r="J130" s="367"/>
      <c r="K130" s="420"/>
      <c r="L130" s="421"/>
      <c r="M130" s="245"/>
    </row>
    <row r="131" spans="1:13" ht="12.75" customHeight="1" x14ac:dyDescent="0.4">
      <c r="A131" s="198" t="s">
        <v>138</v>
      </c>
      <c r="B131" s="82"/>
      <c r="C131" s="199" t="s">
        <v>10</v>
      </c>
      <c r="D131" s="84">
        <v>2.5</v>
      </c>
      <c r="E131" s="268"/>
      <c r="F131" s="286"/>
      <c r="G131" s="268">
        <v>16926</v>
      </c>
      <c r="H131" s="643"/>
      <c r="I131" s="644"/>
      <c r="J131" s="367"/>
      <c r="K131" s="431"/>
      <c r="L131" s="447"/>
      <c r="M131" s="245"/>
    </row>
    <row r="132" spans="1:13" ht="12.75" customHeight="1" x14ac:dyDescent="0.4">
      <c r="A132" s="198" t="s">
        <v>138</v>
      </c>
      <c r="B132" s="82"/>
      <c r="C132" s="199" t="s">
        <v>10</v>
      </c>
      <c r="D132" s="84">
        <v>6</v>
      </c>
      <c r="E132" s="492"/>
      <c r="F132" s="268"/>
      <c r="G132" s="268">
        <v>42496</v>
      </c>
      <c r="H132" s="643"/>
      <c r="I132" s="644"/>
      <c r="J132" s="367"/>
      <c r="K132" s="200"/>
      <c r="L132" s="254"/>
      <c r="M132" s="245"/>
    </row>
    <row r="133" spans="1:13" ht="12.75" customHeight="1" x14ac:dyDescent="0.4">
      <c r="A133" s="85" t="str">
        <f>A126</f>
        <v>SCHOOL 17</v>
      </c>
      <c r="B133" s="86" t="s">
        <v>11</v>
      </c>
      <c r="C133" s="50"/>
      <c r="D133" s="51">
        <f>SUM(D129:D132)</f>
        <v>20.5</v>
      </c>
      <c r="E133" s="291">
        <f>SUM(E127:E130)</f>
        <v>76779.289999999994</v>
      </c>
      <c r="F133" s="291">
        <f>SUM(F127:F130)</f>
        <v>3298.2751499999999</v>
      </c>
      <c r="G133" s="239">
        <f>SUM(G127:G132)</f>
        <v>311189</v>
      </c>
      <c r="H133" s="645"/>
      <c r="I133" s="646"/>
      <c r="J133" s="367"/>
      <c r="K133" s="108"/>
      <c r="L133" s="264"/>
      <c r="M133" s="245"/>
    </row>
    <row r="134" spans="1:13" s="43" customFormat="1" ht="13.9" customHeight="1" x14ac:dyDescent="0.4">
      <c r="A134" s="636" t="str">
        <f>A126</f>
        <v>SCHOOL 17</v>
      </c>
      <c r="B134" s="637"/>
      <c r="C134" s="637"/>
      <c r="D134" s="637"/>
      <c r="E134" s="637"/>
      <c r="F134" s="637"/>
      <c r="G134" s="637"/>
      <c r="H134" s="637"/>
      <c r="I134" s="638"/>
      <c r="J134" s="367"/>
      <c r="K134" s="356" t="s">
        <v>39</v>
      </c>
      <c r="L134" s="357"/>
      <c r="M134" s="352">
        <f>SUM(L127:L130)</f>
        <v>311189</v>
      </c>
    </row>
    <row r="135" spans="1:13" ht="7.15" customHeight="1" x14ac:dyDescent="0.4">
      <c r="G135" s="227"/>
      <c r="J135" s="347"/>
    </row>
    <row r="136" spans="1:13" ht="15" customHeight="1" x14ac:dyDescent="0.4">
      <c r="A136" s="636" t="s">
        <v>139</v>
      </c>
      <c r="B136" s="637"/>
      <c r="C136" s="637"/>
      <c r="D136" s="637"/>
      <c r="E136" s="637"/>
      <c r="F136" s="637"/>
      <c r="G136" s="637"/>
      <c r="H136" s="637"/>
      <c r="I136" s="637"/>
      <c r="J136" s="359"/>
      <c r="K136" s="350"/>
      <c r="L136" s="350"/>
      <c r="M136" s="351"/>
    </row>
    <row r="137" spans="1:13" ht="14.55" customHeight="1" x14ac:dyDescent="0.4">
      <c r="A137" s="222" t="str">
        <f>A136</f>
        <v>SCHOOL 18</v>
      </c>
      <c r="B137" s="223"/>
      <c r="C137" s="224" t="s">
        <v>9</v>
      </c>
      <c r="D137" s="225"/>
      <c r="E137" s="226">
        <v>70329</v>
      </c>
      <c r="F137" s="226">
        <f>E137*0.045</f>
        <v>3164.8049999999998</v>
      </c>
      <c r="G137" s="227">
        <v>132431</v>
      </c>
      <c r="H137" s="674" t="s">
        <v>75</v>
      </c>
      <c r="I137" s="642"/>
      <c r="J137" s="358"/>
      <c r="K137" s="31" t="s">
        <v>9</v>
      </c>
      <c r="L137" s="229">
        <f>SUM(G137)</f>
        <v>132431</v>
      </c>
      <c r="M137" s="230"/>
    </row>
    <row r="138" spans="1:13" s="24" customFormat="1" ht="14.25" x14ac:dyDescent="0.45">
      <c r="A138" s="222" t="str">
        <f>A137</f>
        <v>SCHOOL 18</v>
      </c>
      <c r="B138" s="232"/>
      <c r="C138" s="224" t="s">
        <v>10</v>
      </c>
      <c r="D138" s="247">
        <v>6</v>
      </c>
      <c r="E138" s="226">
        <v>5538.03</v>
      </c>
      <c r="F138" s="226">
        <f>E138*0.035</f>
        <v>193.83105</v>
      </c>
      <c r="G138" s="227">
        <v>47419</v>
      </c>
      <c r="H138" s="675"/>
      <c r="I138" s="644"/>
      <c r="J138" s="359"/>
      <c r="K138" s="39" t="s">
        <v>10</v>
      </c>
      <c r="L138" s="229">
        <f>SUM(G138:G141)</f>
        <v>132297</v>
      </c>
      <c r="M138" s="292"/>
    </row>
    <row r="139" spans="1:13" s="293" customFormat="1" ht="14.25" x14ac:dyDescent="0.45">
      <c r="A139" s="244" t="str">
        <f>A138</f>
        <v>SCHOOL 18</v>
      </c>
      <c r="B139" s="232"/>
      <c r="C139" s="246" t="s">
        <v>10</v>
      </c>
      <c r="D139" s="247">
        <v>6</v>
      </c>
      <c r="E139" s="227">
        <f>36564.69*6/5.8</f>
        <v>37825.541379310351</v>
      </c>
      <c r="F139" s="227">
        <f>E139*0.035</f>
        <v>1323.8939482758624</v>
      </c>
      <c r="G139" s="227">
        <v>43604</v>
      </c>
      <c r="H139" s="675"/>
      <c r="I139" s="644"/>
      <c r="J139" s="368"/>
      <c r="K139" s="34"/>
      <c r="L139" s="34"/>
      <c r="M139" s="250"/>
    </row>
    <row r="140" spans="1:13" ht="12.75" customHeight="1" x14ac:dyDescent="0.4">
      <c r="A140" s="244" t="s">
        <v>139</v>
      </c>
      <c r="B140" s="232"/>
      <c r="C140" s="246" t="s">
        <v>10</v>
      </c>
      <c r="D140" s="247">
        <v>4.5</v>
      </c>
      <c r="E140" s="227"/>
      <c r="F140" s="227"/>
      <c r="G140" s="227">
        <v>34169</v>
      </c>
      <c r="H140" s="675"/>
      <c r="I140" s="644"/>
      <c r="J140" s="359"/>
      <c r="K140" s="93"/>
      <c r="L140" s="256"/>
      <c r="M140" s="257"/>
    </row>
    <row r="141" spans="1:13" ht="12.75" customHeight="1" x14ac:dyDescent="0.4">
      <c r="A141" s="244" t="s">
        <v>139</v>
      </c>
      <c r="B141" s="232"/>
      <c r="C141" s="246" t="s">
        <v>10</v>
      </c>
      <c r="D141" s="247">
        <v>1</v>
      </c>
      <c r="E141" s="227"/>
      <c r="F141" s="227"/>
      <c r="G141" s="392">
        <v>7105</v>
      </c>
      <c r="H141" s="675"/>
      <c r="I141" s="644"/>
      <c r="J141" s="359"/>
      <c r="K141" s="93"/>
      <c r="L141" s="256"/>
      <c r="M141" s="257"/>
    </row>
    <row r="142" spans="1:13" ht="12.75" customHeight="1" x14ac:dyDescent="0.4">
      <c r="A142" s="271" t="str">
        <f>A136</f>
        <v>SCHOOL 18</v>
      </c>
      <c r="B142" s="272" t="s">
        <v>11</v>
      </c>
      <c r="C142" s="294"/>
      <c r="D142" s="295">
        <f>SUM(D138:D141)</f>
        <v>17.5</v>
      </c>
      <c r="E142" s="296">
        <f>SUM(E137:E139)</f>
        <v>113692.57137931035</v>
      </c>
      <c r="F142" s="296">
        <f>SUM(F137:F139)</f>
        <v>4682.5299982758625</v>
      </c>
      <c r="G142" s="263">
        <f>SUM(G137:G141)</f>
        <v>264728</v>
      </c>
      <c r="H142" s="676"/>
      <c r="I142" s="646"/>
      <c r="J142" s="359"/>
      <c r="K142" s="93"/>
      <c r="L142" s="256"/>
      <c r="M142" s="257"/>
    </row>
    <row r="143" spans="1:13" ht="14.55" customHeight="1" x14ac:dyDescent="0.4">
      <c r="A143" s="636" t="str">
        <f>A136</f>
        <v>SCHOOL 18</v>
      </c>
      <c r="B143" s="637"/>
      <c r="C143" s="637"/>
      <c r="D143" s="637"/>
      <c r="E143" s="637"/>
      <c r="F143" s="637"/>
      <c r="G143" s="637"/>
      <c r="H143" s="637"/>
      <c r="I143" s="638"/>
      <c r="J143" s="359"/>
      <c r="K143" s="648" t="s">
        <v>39</v>
      </c>
      <c r="L143" s="649"/>
      <c r="M143" s="352">
        <f>SUM(L137:M139)</f>
        <v>264728</v>
      </c>
    </row>
    <row r="144" spans="1:13" ht="12.75" customHeight="1" x14ac:dyDescent="0.4">
      <c r="G144" s="227"/>
      <c r="J144" s="264"/>
    </row>
    <row r="145" spans="1:13" ht="12.75" customHeight="1" x14ac:dyDescent="0.4">
      <c r="A145" s="636" t="s">
        <v>140</v>
      </c>
      <c r="B145" s="637"/>
      <c r="C145" s="637"/>
      <c r="D145" s="637"/>
      <c r="E145" s="637"/>
      <c r="F145" s="637"/>
      <c r="G145" s="637"/>
      <c r="H145" s="637"/>
      <c r="I145" s="637"/>
      <c r="J145" s="369"/>
      <c r="K145" s="350"/>
      <c r="L145" s="350"/>
      <c r="M145" s="351"/>
    </row>
    <row r="146" spans="1:13" ht="14.55" customHeight="1" x14ac:dyDescent="0.4">
      <c r="A146" s="222" t="str">
        <f>A145</f>
        <v>SCHOOL 19</v>
      </c>
      <c r="B146" s="252"/>
      <c r="C146" s="224" t="s">
        <v>9</v>
      </c>
      <c r="D146" s="225"/>
      <c r="E146" s="226">
        <v>72404.61</v>
      </c>
      <c r="F146" s="226">
        <f>E146*0.045</f>
        <v>3258.2074499999999</v>
      </c>
      <c r="G146" s="227">
        <v>122139</v>
      </c>
      <c r="H146" s="674" t="s">
        <v>78</v>
      </c>
      <c r="I146" s="641"/>
      <c r="J146" s="359"/>
      <c r="K146" s="31" t="s">
        <v>9</v>
      </c>
      <c r="L146" s="229">
        <f>SUM(G146+G147)</f>
        <v>122139</v>
      </c>
      <c r="M146" s="230"/>
    </row>
    <row r="147" spans="1:13" ht="14.25" x14ac:dyDescent="0.4">
      <c r="A147" s="416"/>
      <c r="B147" s="416"/>
      <c r="C147" s="132"/>
      <c r="D147" s="416"/>
      <c r="E147" s="416"/>
      <c r="F147" s="416"/>
      <c r="G147" s="417"/>
      <c r="H147" s="675"/>
      <c r="I147" s="673"/>
      <c r="J147" s="358"/>
      <c r="K147" s="39" t="s">
        <v>10</v>
      </c>
      <c r="L147" s="229">
        <f>SUM(G148)</f>
        <v>29730</v>
      </c>
      <c r="M147" s="250"/>
    </row>
    <row r="148" spans="1:13" ht="14.25" x14ac:dyDescent="0.4">
      <c r="A148" s="493" t="str">
        <f>A146</f>
        <v>SCHOOL 19</v>
      </c>
      <c r="B148" s="494"/>
      <c r="C148" s="83" t="s">
        <v>10</v>
      </c>
      <c r="D148" s="491">
        <v>4</v>
      </c>
      <c r="E148" s="286">
        <v>8169.72</v>
      </c>
      <c r="F148" s="286">
        <f>E148*0.035</f>
        <v>285.94020000000006</v>
      </c>
      <c r="G148" s="286">
        <v>29730</v>
      </c>
      <c r="H148" s="675"/>
      <c r="I148" s="673"/>
      <c r="J148" s="379"/>
      <c r="K148" s="200"/>
      <c r="L148" s="380"/>
      <c r="M148" s="250"/>
    </row>
    <row r="149" spans="1:13" s="24" customFormat="1" ht="14.25" x14ac:dyDescent="0.45">
      <c r="A149" s="96" t="str">
        <f>A145</f>
        <v>SCHOOL 19</v>
      </c>
      <c r="B149" s="97" t="s">
        <v>11</v>
      </c>
      <c r="C149" s="50"/>
      <c r="D149" s="51">
        <f>SUM(D146:D148)</f>
        <v>4</v>
      </c>
      <c r="E149" s="258">
        <f>SUM(E146:E148)</f>
        <v>80574.33</v>
      </c>
      <c r="F149" s="238">
        <f>SUM(F146:F148)</f>
        <v>3544.1476499999999</v>
      </c>
      <c r="G149" s="239">
        <f>SUM(G146:G148)</f>
        <v>151869</v>
      </c>
      <c r="H149" s="676"/>
      <c r="I149" s="645"/>
      <c r="J149" s="359"/>
      <c r="K149" s="93"/>
      <c r="L149" s="256"/>
      <c r="M149" s="257"/>
    </row>
    <row r="150" spans="1:13" ht="12.75" customHeight="1" x14ac:dyDescent="0.4">
      <c r="A150" s="639" t="str">
        <f>A145</f>
        <v>SCHOOL 19</v>
      </c>
      <c r="B150" s="640"/>
      <c r="C150" s="640"/>
      <c r="D150" s="640"/>
      <c r="E150" s="640"/>
      <c r="F150" s="640"/>
      <c r="G150" s="640"/>
      <c r="H150" s="640"/>
      <c r="I150" s="647"/>
      <c r="J150" s="359"/>
      <c r="K150" s="648" t="s">
        <v>40</v>
      </c>
      <c r="L150" s="649"/>
      <c r="M150" s="352">
        <f>SUM(L146:M147)</f>
        <v>151869</v>
      </c>
    </row>
    <row r="151" spans="1:13" ht="7.15" customHeight="1" x14ac:dyDescent="0.4">
      <c r="G151" s="227"/>
      <c r="J151" s="264"/>
    </row>
    <row r="152" spans="1:13" ht="15" customHeight="1" x14ac:dyDescent="0.4">
      <c r="A152" s="639" t="s">
        <v>141</v>
      </c>
      <c r="B152" s="640"/>
      <c r="C152" s="640"/>
      <c r="D152" s="640"/>
      <c r="E152" s="640"/>
      <c r="F152" s="640"/>
      <c r="G152" s="640"/>
      <c r="H152" s="640"/>
      <c r="I152" s="640"/>
      <c r="J152" s="364"/>
      <c r="K152" s="350"/>
      <c r="L152" s="350"/>
      <c r="M152" s="351"/>
    </row>
    <row r="153" spans="1:13" ht="13.15" customHeight="1" x14ac:dyDescent="0.4">
      <c r="A153" s="25" t="str">
        <f>A152</f>
        <v>SCHOOL 20</v>
      </c>
      <c r="B153" s="429"/>
      <c r="C153" s="83" t="s">
        <v>9</v>
      </c>
      <c r="D153" s="491"/>
      <c r="E153" s="286">
        <v>84600</v>
      </c>
      <c r="F153" s="286">
        <f>E153*0.045</f>
        <v>3807</v>
      </c>
      <c r="G153" s="268">
        <v>132431</v>
      </c>
      <c r="H153" s="641" t="s">
        <v>76</v>
      </c>
      <c r="I153" s="641"/>
      <c r="J153" s="359"/>
      <c r="K153" s="31" t="s">
        <v>9</v>
      </c>
      <c r="L153" s="229">
        <f>SUM(G153:G154)</f>
        <v>161031</v>
      </c>
      <c r="M153" s="230"/>
    </row>
    <row r="154" spans="1:13" ht="13.15" customHeight="1" x14ac:dyDescent="0.4">
      <c r="A154" s="25" t="s">
        <v>141</v>
      </c>
      <c r="B154" s="429"/>
      <c r="C154" s="83" t="s">
        <v>92</v>
      </c>
      <c r="D154" s="491"/>
      <c r="E154" s="286"/>
      <c r="F154" s="286"/>
      <c r="G154" s="268">
        <v>28600</v>
      </c>
      <c r="H154" s="673"/>
      <c r="I154" s="673"/>
      <c r="J154" s="359"/>
      <c r="K154" s="31"/>
      <c r="L154" s="229"/>
      <c r="M154" s="250"/>
    </row>
    <row r="155" spans="1:13" ht="14.25" x14ac:dyDescent="0.4">
      <c r="A155" s="198" t="str">
        <f>A152</f>
        <v>SCHOOL 20</v>
      </c>
      <c r="B155" s="82"/>
      <c r="C155" s="199" t="s">
        <v>10</v>
      </c>
      <c r="D155" s="84">
        <v>6</v>
      </c>
      <c r="E155" s="268">
        <f>27268.08*6/5.8</f>
        <v>28208.358620689658</v>
      </c>
      <c r="F155" s="268">
        <f t="shared" ref="F155" si="0">E155*0.035</f>
        <v>987.29255172413809</v>
      </c>
      <c r="G155" s="268">
        <v>45692</v>
      </c>
      <c r="H155" s="643"/>
      <c r="I155" s="643"/>
      <c r="J155" s="358"/>
      <c r="K155" s="39" t="s">
        <v>10</v>
      </c>
      <c r="L155" s="229">
        <f>SUM(G155:G156)</f>
        <v>84879</v>
      </c>
      <c r="M155" s="250"/>
    </row>
    <row r="156" spans="1:13" s="24" customFormat="1" ht="14.25" x14ac:dyDescent="0.45">
      <c r="A156" s="198" t="s">
        <v>141</v>
      </c>
      <c r="B156" s="82"/>
      <c r="C156" s="199" t="s">
        <v>10</v>
      </c>
      <c r="D156" s="84">
        <v>5.5</v>
      </c>
      <c r="E156" s="268"/>
      <c r="F156" s="268"/>
      <c r="G156" s="268">
        <v>39187</v>
      </c>
      <c r="H156" s="643"/>
      <c r="I156" s="643"/>
      <c r="J156" s="359"/>
      <c r="K156" s="200"/>
      <c r="L156" s="202"/>
      <c r="M156" s="250"/>
    </row>
    <row r="157" spans="1:13" ht="12.75" customHeight="1" x14ac:dyDescent="0.4">
      <c r="A157" s="495" t="str">
        <f>A152</f>
        <v>SCHOOL 20</v>
      </c>
      <c r="B157" s="496" t="s">
        <v>11</v>
      </c>
      <c r="C157" s="497"/>
      <c r="D157" s="498">
        <v>11.5</v>
      </c>
      <c r="E157" s="499">
        <f>SUM(E153:E155)</f>
        <v>112808.35862068966</v>
      </c>
      <c r="F157" s="499">
        <f>SUM(F153:F155)</f>
        <v>4794.2925517241383</v>
      </c>
      <c r="G157" s="268">
        <f>SUM(G153:G156)</f>
        <v>245910</v>
      </c>
      <c r="H157" s="645"/>
      <c r="I157" s="645"/>
      <c r="J157" s="359"/>
      <c r="K157" s="93"/>
      <c r="L157" s="256"/>
      <c r="M157" s="257"/>
    </row>
    <row r="158" spans="1:13" ht="15" customHeight="1" x14ac:dyDescent="0.4">
      <c r="A158" s="636" t="str">
        <f>A152</f>
        <v>SCHOOL 20</v>
      </c>
      <c r="B158" s="637"/>
      <c r="C158" s="637"/>
      <c r="D158" s="637"/>
      <c r="E158" s="637"/>
      <c r="F158" s="637"/>
      <c r="G158" s="637"/>
      <c r="H158" s="637"/>
      <c r="I158" s="638"/>
      <c r="J158" s="359"/>
      <c r="K158" s="648" t="s">
        <v>39</v>
      </c>
      <c r="L158" s="649"/>
      <c r="M158" s="352">
        <f>SUM(L153:M155)</f>
        <v>245910</v>
      </c>
    </row>
    <row r="159" spans="1:13" ht="7.9" customHeight="1" x14ac:dyDescent="0.4">
      <c r="G159" s="227"/>
      <c r="J159" s="264"/>
    </row>
    <row r="160" spans="1:13" ht="14.55" customHeight="1" x14ac:dyDescent="0.4">
      <c r="A160" s="636" t="s">
        <v>142</v>
      </c>
      <c r="B160" s="637"/>
      <c r="C160" s="637"/>
      <c r="D160" s="637"/>
      <c r="E160" s="637"/>
      <c r="F160" s="637"/>
      <c r="G160" s="637"/>
      <c r="H160" s="637"/>
      <c r="I160" s="637"/>
      <c r="J160" s="364"/>
      <c r="K160" s="353"/>
      <c r="L160" s="353"/>
      <c r="M160" s="354"/>
    </row>
    <row r="161" spans="1:17" ht="13.15" customHeight="1" x14ac:dyDescent="0.4">
      <c r="A161" s="222" t="str">
        <f>A160</f>
        <v>SCHOOL 21</v>
      </c>
      <c r="B161" s="223"/>
      <c r="C161" s="246" t="s">
        <v>9</v>
      </c>
      <c r="D161" s="225"/>
      <c r="E161" s="226">
        <v>98404.77</v>
      </c>
      <c r="F161" s="226">
        <f>E161*0.045</f>
        <v>4428.2146499999999</v>
      </c>
      <c r="G161" s="227">
        <v>119132</v>
      </c>
      <c r="H161" s="641" t="s">
        <v>80</v>
      </c>
      <c r="I161" s="641"/>
      <c r="J161" s="359"/>
      <c r="K161" s="31" t="s">
        <v>9</v>
      </c>
      <c r="L161" s="229">
        <f>SUM(G161)</f>
        <v>119132</v>
      </c>
      <c r="M161" s="230"/>
    </row>
    <row r="162" spans="1:17" ht="14.25" x14ac:dyDescent="0.4">
      <c r="A162" s="297" t="str">
        <f>A161</f>
        <v>SCHOOL 21</v>
      </c>
      <c r="B162" s="278"/>
      <c r="C162" s="246" t="s">
        <v>10</v>
      </c>
      <c r="D162" s="234">
        <v>5.5</v>
      </c>
      <c r="E162" s="235"/>
      <c r="F162" s="236"/>
      <c r="G162" s="227">
        <v>41452</v>
      </c>
      <c r="H162" s="643"/>
      <c r="I162" s="643"/>
      <c r="J162" s="358"/>
      <c r="K162" s="39" t="s">
        <v>10</v>
      </c>
      <c r="L162" s="229">
        <f>SUM(G162+G163+G164+G165)</f>
        <v>81580.5</v>
      </c>
      <c r="M162" s="250"/>
    </row>
    <row r="163" spans="1:17" s="24" customFormat="1" ht="14.25" x14ac:dyDescent="0.45">
      <c r="A163" s="487" t="str">
        <f>A162</f>
        <v>SCHOOL 21</v>
      </c>
      <c r="B163" s="82"/>
      <c r="C163" s="199" t="s">
        <v>10</v>
      </c>
      <c r="D163" s="84">
        <v>2.5</v>
      </c>
      <c r="E163" s="268"/>
      <c r="F163" s="268"/>
      <c r="G163" s="268">
        <v>17357.5</v>
      </c>
      <c r="H163" s="643"/>
      <c r="I163" s="643"/>
      <c r="J163" s="359"/>
      <c r="K163" s="200"/>
      <c r="L163" s="202"/>
      <c r="M163" s="250"/>
    </row>
    <row r="164" spans="1:17" ht="12.75" customHeight="1" x14ac:dyDescent="0.4">
      <c r="A164" s="297" t="str">
        <f>A163</f>
        <v>SCHOOL 21</v>
      </c>
      <c r="B164" s="232"/>
      <c r="C164" s="246" t="s">
        <v>10</v>
      </c>
      <c r="D164" s="247">
        <v>2</v>
      </c>
      <c r="E164" s="227"/>
      <c r="F164" s="227"/>
      <c r="G164" s="227">
        <v>15110</v>
      </c>
      <c r="H164" s="643"/>
      <c r="I164" s="643"/>
      <c r="J164" s="359"/>
      <c r="K164" s="200"/>
      <c r="L164" s="202"/>
      <c r="M164" s="250"/>
    </row>
    <row r="165" spans="1:17" ht="12.75" customHeight="1" x14ac:dyDescent="0.4">
      <c r="A165" s="297" t="str">
        <f>A164</f>
        <v>SCHOOL 21</v>
      </c>
      <c r="B165" s="232"/>
      <c r="C165" s="246" t="s">
        <v>10</v>
      </c>
      <c r="D165" s="247">
        <v>1</v>
      </c>
      <c r="E165" s="227"/>
      <c r="F165" s="227"/>
      <c r="G165" s="227">
        <v>7661</v>
      </c>
      <c r="H165" s="643"/>
      <c r="I165" s="643"/>
      <c r="J165" s="359"/>
      <c r="K165" s="200"/>
      <c r="L165" s="202"/>
      <c r="M165" s="250"/>
    </row>
    <row r="166" spans="1:17" ht="12.75" customHeight="1" x14ac:dyDescent="0.4">
      <c r="A166" s="85" t="str">
        <f>A160</f>
        <v>SCHOOL 21</v>
      </c>
      <c r="B166" s="86" t="s">
        <v>11</v>
      </c>
      <c r="C166" s="50"/>
      <c r="D166" s="51">
        <v>11</v>
      </c>
      <c r="E166" s="237">
        <f>SUM(E161:E162)</f>
        <v>98404.77</v>
      </c>
      <c r="F166" s="238">
        <f>SUM(F161:F162)</f>
        <v>4428.2146499999999</v>
      </c>
      <c r="G166" s="239">
        <f>SUM(G161:G165)</f>
        <v>200712.5</v>
      </c>
      <c r="H166" s="645"/>
      <c r="I166" s="645"/>
      <c r="J166" s="359"/>
      <c r="K166" s="108"/>
      <c r="L166" s="264"/>
      <c r="M166" s="245"/>
    </row>
    <row r="167" spans="1:17" ht="12.75" customHeight="1" x14ac:dyDescent="0.4">
      <c r="A167" s="636" t="str">
        <f>A160</f>
        <v>SCHOOL 21</v>
      </c>
      <c r="B167" s="637"/>
      <c r="C167" s="637"/>
      <c r="D167" s="637"/>
      <c r="E167" s="637"/>
      <c r="F167" s="637"/>
      <c r="G167" s="637"/>
      <c r="H167" s="637"/>
      <c r="I167" s="638"/>
      <c r="J167" s="359"/>
      <c r="K167" s="648" t="s">
        <v>40</v>
      </c>
      <c r="L167" s="649"/>
      <c r="M167" s="352">
        <f>SUM(L161:M162)</f>
        <v>200712.5</v>
      </c>
    </row>
    <row r="168" spans="1:17" ht="12.75" customHeight="1" x14ac:dyDescent="0.4">
      <c r="G168" s="227"/>
      <c r="J168" s="264"/>
    </row>
    <row r="169" spans="1:17" ht="12.75" customHeight="1" x14ac:dyDescent="0.4">
      <c r="A169" s="636" t="s">
        <v>143</v>
      </c>
      <c r="B169" s="637"/>
      <c r="C169" s="637"/>
      <c r="D169" s="637"/>
      <c r="E169" s="637"/>
      <c r="F169" s="637"/>
      <c r="G169" s="637"/>
      <c r="H169" s="637"/>
      <c r="I169" s="637"/>
      <c r="J169" s="364"/>
      <c r="K169" s="353"/>
      <c r="L169" s="353"/>
      <c r="M169" s="354"/>
    </row>
    <row r="170" spans="1:17" ht="10.9" customHeight="1" x14ac:dyDescent="0.4">
      <c r="A170" s="222" t="str">
        <f>A169</f>
        <v>SCHOOL 22</v>
      </c>
      <c r="B170" s="252"/>
      <c r="C170" s="224" t="s">
        <v>9</v>
      </c>
      <c r="D170" s="225"/>
      <c r="E170" s="226">
        <v>99420.18</v>
      </c>
      <c r="F170" s="226">
        <f>E170*0.045</f>
        <v>4473.9080999999996</v>
      </c>
      <c r="G170" s="227">
        <v>132431</v>
      </c>
      <c r="H170" s="674" t="s">
        <v>82</v>
      </c>
      <c r="I170" s="642"/>
      <c r="J170" s="359"/>
      <c r="K170" s="31" t="s">
        <v>9</v>
      </c>
      <c r="L170" s="229">
        <f>SUM(G170)</f>
        <v>132431</v>
      </c>
      <c r="M170" s="230"/>
    </row>
    <row r="171" spans="1:17" ht="14.25" x14ac:dyDescent="0.4">
      <c r="A171" s="381"/>
      <c r="B171" s="387"/>
      <c r="C171" s="388"/>
      <c r="D171" s="389"/>
      <c r="E171" s="248">
        <v>7246.08</v>
      </c>
      <c r="F171" s="249">
        <f>E171*0.035</f>
        <v>253.61280000000002</v>
      </c>
      <c r="G171" s="396"/>
      <c r="H171" s="675"/>
      <c r="I171" s="644"/>
      <c r="J171" s="358"/>
      <c r="K171" s="39" t="s">
        <v>10</v>
      </c>
      <c r="L171" s="229">
        <f>SUM(G171:G173)</f>
        <v>32255</v>
      </c>
      <c r="M171" s="250"/>
    </row>
    <row r="172" spans="1:17" s="24" customFormat="1" ht="14.25" x14ac:dyDescent="0.45">
      <c r="A172" s="222" t="str">
        <f>A169</f>
        <v>SCHOOL 22</v>
      </c>
      <c r="B172" s="252"/>
      <c r="C172" s="224" t="s">
        <v>10</v>
      </c>
      <c r="D172" s="225">
        <v>1.65</v>
      </c>
      <c r="E172" s="226">
        <v>3581.12</v>
      </c>
      <c r="F172" s="226">
        <f t="shared" ref="F172:F173" si="1">E172*0.035</f>
        <v>125.33920000000001</v>
      </c>
      <c r="G172" s="227">
        <v>11778</v>
      </c>
      <c r="H172" s="675"/>
      <c r="I172" s="644"/>
      <c r="J172" s="359"/>
      <c r="K172" s="93"/>
      <c r="L172" s="256"/>
      <c r="M172" s="257"/>
    </row>
    <row r="173" spans="1:17" ht="12.75" customHeight="1" x14ac:dyDescent="0.45">
      <c r="A173" s="244" t="str">
        <f>A172</f>
        <v>SCHOOL 22</v>
      </c>
      <c r="B173" s="232"/>
      <c r="C173" s="246" t="s">
        <v>10</v>
      </c>
      <c r="D173" s="247">
        <v>3</v>
      </c>
      <c r="E173" s="227">
        <v>15000</v>
      </c>
      <c r="F173" s="226">
        <f t="shared" si="1"/>
        <v>525</v>
      </c>
      <c r="G173" s="227">
        <v>20477</v>
      </c>
      <c r="H173" s="675"/>
      <c r="I173" s="644"/>
      <c r="J173" s="359"/>
      <c r="K173" s="93"/>
      <c r="L173" s="256"/>
      <c r="M173" s="257"/>
      <c r="O173"/>
      <c r="P173"/>
      <c r="Q173"/>
    </row>
    <row r="174" spans="1:17" ht="12.75" customHeight="1" x14ac:dyDescent="0.45">
      <c r="A174" s="85" t="str">
        <f>A169</f>
        <v>SCHOOL 22</v>
      </c>
      <c r="B174" s="86" t="s">
        <v>11</v>
      </c>
      <c r="C174" s="50"/>
      <c r="D174" s="51">
        <f>SUM(D170:D173)</f>
        <v>4.6500000000000004</v>
      </c>
      <c r="E174" s="237">
        <f>SUM(E170:E173)</f>
        <v>125247.37999999999</v>
      </c>
      <c r="F174" s="238">
        <f>SUM(F170:F173)</f>
        <v>5377.8600999999999</v>
      </c>
      <c r="G174" s="239">
        <f>SUM(G170:G173)</f>
        <v>164686</v>
      </c>
      <c r="H174" s="676"/>
      <c r="I174" s="646"/>
      <c r="J174" s="359"/>
      <c r="K174" s="298"/>
      <c r="L174" s="299"/>
      <c r="M174" s="300"/>
      <c r="O174"/>
      <c r="P174"/>
      <c r="Q174"/>
    </row>
    <row r="175" spans="1:17" ht="12.75" customHeight="1" x14ac:dyDescent="0.45">
      <c r="A175" s="636" t="str">
        <f>A169</f>
        <v>SCHOOL 22</v>
      </c>
      <c r="B175" s="637"/>
      <c r="C175" s="637"/>
      <c r="D175" s="637"/>
      <c r="E175" s="637"/>
      <c r="F175" s="637"/>
      <c r="G175" s="637"/>
      <c r="H175" s="637"/>
      <c r="I175" s="638"/>
      <c r="J175" s="359"/>
      <c r="K175" s="648" t="s">
        <v>39</v>
      </c>
      <c r="L175" s="649"/>
      <c r="M175" s="352">
        <f>SUM(L170:M171)</f>
        <v>164686</v>
      </c>
      <c r="O175"/>
      <c r="P175"/>
      <c r="Q175"/>
    </row>
    <row r="176" spans="1:17" ht="7.15" customHeight="1" x14ac:dyDescent="0.45">
      <c r="G176" s="227"/>
      <c r="J176" s="264"/>
      <c r="O176"/>
      <c r="P176"/>
      <c r="Q176"/>
    </row>
    <row r="177" spans="1:17" s="24" customFormat="1" ht="16.149999999999999" customHeight="1" x14ac:dyDescent="0.45">
      <c r="A177" s="639" t="s">
        <v>12</v>
      </c>
      <c r="B177" s="640"/>
      <c r="C177" s="640"/>
      <c r="D177" s="640"/>
      <c r="E177" s="640"/>
      <c r="F177" s="640"/>
      <c r="G177" s="640"/>
      <c r="H177" s="640"/>
      <c r="I177" s="640"/>
      <c r="J177" s="359"/>
      <c r="K177" s="350"/>
      <c r="L177" s="350"/>
      <c r="M177" s="351"/>
      <c r="O177"/>
      <c r="P177"/>
      <c r="Q177"/>
    </row>
    <row r="178" spans="1:17" ht="14.55" customHeight="1" x14ac:dyDescent="0.45">
      <c r="A178" s="305"/>
      <c r="B178" s="223"/>
      <c r="C178" s="224"/>
      <c r="D178" s="225"/>
      <c r="E178" s="226"/>
      <c r="F178" s="226"/>
      <c r="G178" s="227"/>
      <c r="H178" s="677"/>
      <c r="I178" s="678"/>
      <c r="J178" s="359"/>
      <c r="K178" s="31" t="s">
        <v>13</v>
      </c>
      <c r="L178" s="306">
        <f>G179</f>
        <v>132000</v>
      </c>
      <c r="M178" s="230"/>
      <c r="O178"/>
      <c r="P178"/>
      <c r="Q178"/>
    </row>
    <row r="179" spans="1:17" ht="14.25" x14ac:dyDescent="0.45">
      <c r="A179" s="222">
        <v>0.67</v>
      </c>
      <c r="B179" s="232"/>
      <c r="C179" s="246" t="s">
        <v>13</v>
      </c>
      <c r="D179" s="247"/>
      <c r="E179" s="227">
        <v>92094.6</v>
      </c>
      <c r="F179" s="226">
        <f>E179*0.045</f>
        <v>4144.2570000000005</v>
      </c>
      <c r="G179" s="227">
        <v>132000</v>
      </c>
      <c r="H179" s="679"/>
      <c r="I179" s="680"/>
      <c r="J179" s="358"/>
      <c r="K179" s="39" t="s">
        <v>14</v>
      </c>
      <c r="L179" s="306">
        <f>G180</f>
        <v>37000</v>
      </c>
      <c r="M179" s="250"/>
      <c r="O179"/>
      <c r="P179"/>
      <c r="Q179"/>
    </row>
    <row r="180" spans="1:17" ht="15.75" customHeight="1" x14ac:dyDescent="0.4">
      <c r="A180" s="244">
        <v>0.5</v>
      </c>
      <c r="B180" s="232"/>
      <c r="C180" s="224" t="s">
        <v>14</v>
      </c>
      <c r="D180" s="247"/>
      <c r="E180" s="227">
        <v>26080.89</v>
      </c>
      <c r="F180" s="226">
        <f>E180*0.035</f>
        <v>912.83115000000009</v>
      </c>
      <c r="G180" s="227">
        <v>37000</v>
      </c>
      <c r="H180" s="679"/>
      <c r="I180" s="680"/>
      <c r="J180" s="359"/>
      <c r="K180" s="108"/>
      <c r="L180" s="264"/>
      <c r="M180" s="245"/>
    </row>
    <row r="181" spans="1:17" x14ac:dyDescent="0.4">
      <c r="A181" s="48" t="str">
        <f>A177</f>
        <v>ADMIN | 76</v>
      </c>
      <c r="B181" s="49" t="s">
        <v>11</v>
      </c>
      <c r="C181" s="50"/>
      <c r="D181" s="51"/>
      <c r="E181" s="237">
        <f>SUM(E178:E180)</f>
        <v>118175.49</v>
      </c>
      <c r="F181" s="238">
        <f>SUM(F178:F180)</f>
        <v>5057.0881500000005</v>
      </c>
      <c r="G181" s="239">
        <f>SUM(G179:G180)</f>
        <v>169000</v>
      </c>
      <c r="H181" s="681"/>
      <c r="I181" s="682"/>
      <c r="J181" s="359"/>
      <c r="K181" s="93"/>
      <c r="L181" s="256"/>
      <c r="M181" s="257"/>
    </row>
    <row r="182" spans="1:17" s="43" customFormat="1" ht="14.65" thickBot="1" x14ac:dyDescent="0.45">
      <c r="A182" s="639" t="str">
        <f>A177</f>
        <v>ADMIN | 76</v>
      </c>
      <c r="B182" s="640"/>
      <c r="C182" s="640"/>
      <c r="D182" s="640"/>
      <c r="E182" s="640"/>
      <c r="F182" s="640"/>
      <c r="G182" s="640"/>
      <c r="H182" s="640"/>
      <c r="I182" s="647"/>
      <c r="J182" s="359"/>
      <c r="K182" s="648" t="s">
        <v>15</v>
      </c>
      <c r="L182" s="649"/>
      <c r="M182" s="352">
        <f>SUM(G181)</f>
        <v>169000</v>
      </c>
    </row>
    <row r="183" spans="1:17" s="43" customFormat="1" ht="16.149999999999999" thickBot="1" x14ac:dyDescent="0.45">
      <c r="A183" s="695"/>
      <c r="B183" s="695"/>
      <c r="C183" s="695"/>
      <c r="D183" s="307"/>
      <c r="E183" s="308"/>
      <c r="F183" s="308"/>
      <c r="G183" s="371"/>
      <c r="H183" s="371"/>
      <c r="I183" s="371"/>
      <c r="J183" s="349"/>
      <c r="K183" s="372"/>
      <c r="L183" s="373"/>
      <c r="M183" s="374"/>
    </row>
    <row r="184" spans="1:17" ht="16.5" thickTop="1" thickBot="1" x14ac:dyDescent="0.45">
      <c r="A184" s="695"/>
      <c r="B184" s="695"/>
      <c r="C184" s="695"/>
      <c r="D184" s="337"/>
      <c r="E184" s="338"/>
      <c r="F184" s="310"/>
      <c r="G184" s="375" t="s">
        <v>41</v>
      </c>
      <c r="H184" s="376"/>
      <c r="I184" s="376"/>
      <c r="J184" s="377"/>
      <c r="K184" s="378"/>
      <c r="L184" s="696">
        <f>SUM(M8:M182)</f>
        <v>4552812.5</v>
      </c>
      <c r="M184" s="697"/>
    </row>
    <row r="185" spans="1:17" ht="15" customHeight="1" thickTop="1" thickBot="1" x14ac:dyDescent="0.45">
      <c r="A185" s="64" t="s">
        <v>56</v>
      </c>
      <c r="B185" s="418">
        <v>5262757</v>
      </c>
      <c r="J185" s="309"/>
    </row>
    <row r="186" spans="1:17" ht="15.7" customHeight="1" thickBot="1" x14ac:dyDescent="0.45">
      <c r="A186" s="64" t="s">
        <v>58</v>
      </c>
      <c r="B186" s="424">
        <v>526275.69999999995</v>
      </c>
      <c r="C186" s="486"/>
      <c r="D186" s="301"/>
      <c r="E186" s="302"/>
      <c r="F186" s="311"/>
      <c r="G186" s="312"/>
      <c r="H186" s="313" t="s">
        <v>84</v>
      </c>
      <c r="I186" s="314"/>
      <c r="J186" s="341"/>
      <c r="K186" s="693">
        <v>0.5353</v>
      </c>
      <c r="L186" s="694"/>
      <c r="M186" s="315">
        <v>30000</v>
      </c>
    </row>
    <row r="187" spans="1:17" ht="9" customHeight="1" x14ac:dyDescent="0.4">
      <c r="D187" s="301"/>
      <c r="E187" s="316"/>
      <c r="F187" s="316"/>
      <c r="G187" s="317"/>
      <c r="H187" s="318"/>
      <c r="I187" s="319"/>
      <c r="K187" s="320"/>
      <c r="L187" s="321"/>
      <c r="M187" s="322"/>
    </row>
    <row r="188" spans="1:17" x14ac:dyDescent="0.4">
      <c r="A188" s="395" t="s">
        <v>51</v>
      </c>
      <c r="B188" s="394">
        <f>B185-L213</f>
        <v>254835.5</v>
      </c>
      <c r="D188" s="301"/>
      <c r="E188" s="34"/>
      <c r="F188" s="275"/>
      <c r="H188" s="323" t="s">
        <v>85</v>
      </c>
      <c r="I188" s="314"/>
      <c r="J188" s="228"/>
      <c r="K188" s="693">
        <v>0.52680000000000005</v>
      </c>
      <c r="L188" s="694"/>
      <c r="M188" s="315">
        <v>10000</v>
      </c>
    </row>
    <row r="189" spans="1:17" ht="6" customHeight="1" x14ac:dyDescent="0.4">
      <c r="E189" s="34"/>
      <c r="H189" s="173"/>
      <c r="J189" s="264"/>
    </row>
    <row r="190" spans="1:17" ht="18" customHeight="1" x14ac:dyDescent="0.45">
      <c r="A190" s="698"/>
      <c r="B190" s="698"/>
      <c r="C190"/>
      <c r="D190" s="301"/>
      <c r="E190" s="34"/>
      <c r="F190" s="275"/>
      <c r="H190" s="323" t="s">
        <v>86</v>
      </c>
      <c r="I190" s="314"/>
      <c r="J190" s="228"/>
      <c r="K190" s="693" t="s">
        <v>42</v>
      </c>
      <c r="L190" s="694"/>
      <c r="M190" s="315">
        <v>30000</v>
      </c>
    </row>
    <row r="191" spans="1:17" ht="6" customHeight="1" x14ac:dyDescent="0.45">
      <c r="B191"/>
      <c r="C191"/>
      <c r="E191" s="34"/>
      <c r="H191" s="173"/>
    </row>
    <row r="192" spans="1:17" ht="14.25" x14ac:dyDescent="0.45">
      <c r="B192"/>
      <c r="C192"/>
      <c r="D192" s="301"/>
      <c r="E192" s="34"/>
      <c r="F192" s="275"/>
      <c r="H192" s="323" t="s">
        <v>87</v>
      </c>
      <c r="I192" s="314"/>
      <c r="J192" s="228"/>
      <c r="K192" s="693" t="s">
        <v>42</v>
      </c>
      <c r="L192" s="694"/>
      <c r="M192" s="315">
        <v>30000</v>
      </c>
    </row>
    <row r="193" spans="1:13" ht="4.5" customHeight="1" thickBot="1" x14ac:dyDescent="0.5">
      <c r="B193"/>
      <c r="C193"/>
      <c r="D193" s="301"/>
      <c r="E193" s="34"/>
      <c r="F193" s="275"/>
      <c r="H193"/>
      <c r="I193"/>
      <c r="K193"/>
      <c r="L193"/>
      <c r="M193"/>
    </row>
    <row r="194" spans="1:13" ht="16.5" customHeight="1" thickTop="1" thickBot="1" x14ac:dyDescent="0.5">
      <c r="A194" s="699" t="s">
        <v>90</v>
      </c>
      <c r="B194" s="700"/>
      <c r="C194"/>
      <c r="D194" s="687" t="s">
        <v>43</v>
      </c>
      <c r="E194" s="688"/>
      <c r="F194" s="688"/>
      <c r="G194" s="688"/>
      <c r="H194" s="688"/>
      <c r="I194" s="688"/>
      <c r="J194" s="344"/>
      <c r="K194" s="346"/>
      <c r="L194" s="689">
        <f>SUM(M186:M192)</f>
        <v>100000</v>
      </c>
      <c r="M194" s="690"/>
    </row>
    <row r="195" spans="1:13" ht="4.5" customHeight="1" thickTop="1" thickBot="1" x14ac:dyDescent="0.5">
      <c r="A195" s="701"/>
      <c r="B195" s="702"/>
      <c r="C195"/>
      <c r="E195" s="34"/>
      <c r="J195"/>
    </row>
    <row r="196" spans="1:13" ht="14.25" customHeight="1" thickBot="1" x14ac:dyDescent="0.5">
      <c r="A196" s="701"/>
      <c r="B196" s="702"/>
      <c r="C196"/>
      <c r="E196" s="34"/>
      <c r="H196" s="691" t="s">
        <v>29</v>
      </c>
      <c r="I196" s="692"/>
      <c r="J196" s="340"/>
      <c r="K196" s="693"/>
      <c r="L196" s="694"/>
      <c r="M196" s="315">
        <v>60000</v>
      </c>
    </row>
    <row r="197" spans="1:13" ht="7.9" customHeight="1" x14ac:dyDescent="0.45">
      <c r="A197" s="701"/>
      <c r="B197" s="702"/>
      <c r="C197"/>
      <c r="E197" s="34"/>
      <c r="H197" s="173"/>
    </row>
    <row r="198" spans="1:13" ht="14.25" customHeight="1" x14ac:dyDescent="0.45">
      <c r="A198" s="701"/>
      <c r="B198" s="702"/>
      <c r="C198"/>
      <c r="E198" s="34"/>
      <c r="H198" s="323" t="s">
        <v>50</v>
      </c>
      <c r="I198" s="314"/>
      <c r="J198" s="228"/>
      <c r="K198" s="693"/>
      <c r="L198" s="694"/>
      <c r="M198" s="315">
        <v>10000</v>
      </c>
    </row>
    <row r="199" spans="1:13" ht="5.25" customHeight="1" x14ac:dyDescent="0.45">
      <c r="A199" s="701"/>
      <c r="B199" s="702"/>
      <c r="C199"/>
      <c r="E199" s="34"/>
      <c r="H199"/>
      <c r="I199"/>
      <c r="K199"/>
      <c r="L199"/>
      <c r="M199"/>
    </row>
    <row r="200" spans="1:13" ht="14.25" x14ac:dyDescent="0.45">
      <c r="A200" s="701"/>
      <c r="B200" s="702"/>
      <c r="C200" s="44"/>
      <c r="E200" s="34"/>
      <c r="H200" s="323" t="s">
        <v>44</v>
      </c>
      <c r="I200" s="314"/>
      <c r="J200" s="228"/>
      <c r="K200" s="324"/>
      <c r="L200" s="324"/>
      <c r="M200" s="325">
        <v>185109</v>
      </c>
    </row>
    <row r="201" spans="1:13" ht="6.75" customHeight="1" thickBot="1" x14ac:dyDescent="0.5">
      <c r="A201" s="703"/>
      <c r="B201" s="704"/>
      <c r="C201" s="44"/>
      <c r="E201" s="34"/>
      <c r="H201" s="317"/>
      <c r="I201" s="326"/>
      <c r="J201"/>
      <c r="K201" s="304"/>
      <c r="L201" s="304"/>
      <c r="M201" s="326"/>
    </row>
    <row r="202" spans="1:13" ht="14.65" thickTop="1" x14ac:dyDescent="0.45">
      <c r="A202" s="202"/>
      <c r="B202" s="44"/>
      <c r="C202" s="44"/>
      <c r="E202" s="34"/>
      <c r="H202" s="323" t="s">
        <v>45</v>
      </c>
      <c r="I202" s="327"/>
      <c r="J202" s="135"/>
      <c r="K202" s="329"/>
      <c r="L202" s="330"/>
      <c r="M202" s="315">
        <v>10000</v>
      </c>
    </row>
    <row r="203" spans="1:13" ht="7.15" customHeight="1" x14ac:dyDescent="0.45">
      <c r="A203" s="202"/>
      <c r="B203"/>
      <c r="C203"/>
      <c r="E203" s="34"/>
      <c r="J203" s="339"/>
    </row>
    <row r="204" spans="1:13" ht="14.25" x14ac:dyDescent="0.45">
      <c r="A204" s="202"/>
      <c r="B204"/>
      <c r="C204"/>
      <c r="E204" s="34"/>
      <c r="H204" s="331" t="s">
        <v>46</v>
      </c>
      <c r="I204" s="331"/>
      <c r="J204" s="328"/>
      <c r="M204" s="500">
        <v>15000</v>
      </c>
    </row>
    <row r="205" spans="1:13" ht="7.5" customHeight="1" x14ac:dyDescent="0.45">
      <c r="A205" s="202"/>
      <c r="B205"/>
      <c r="C205"/>
      <c r="E205" s="34"/>
    </row>
    <row r="206" spans="1:13" ht="13.5" customHeight="1" x14ac:dyDescent="0.45">
      <c r="A206" s="202"/>
      <c r="B206"/>
      <c r="C206"/>
      <c r="E206" s="34"/>
      <c r="H206" s="331" t="s">
        <v>47</v>
      </c>
      <c r="I206" s="331"/>
      <c r="J206" s="332"/>
      <c r="M206" s="500">
        <v>5000</v>
      </c>
    </row>
    <row r="207" spans="1:13" ht="7.5" customHeight="1" x14ac:dyDescent="0.45">
      <c r="A207" s="202"/>
      <c r="B207"/>
      <c r="C207"/>
      <c r="E207" s="34"/>
      <c r="H207" s="303"/>
      <c r="I207" s="303"/>
      <c r="M207" s="303"/>
    </row>
    <row r="208" spans="1:13" ht="13.5" customHeight="1" x14ac:dyDescent="0.45">
      <c r="A208" s="202"/>
      <c r="B208"/>
      <c r="C208"/>
      <c r="E208" s="34"/>
      <c r="H208" s="331" t="s">
        <v>48</v>
      </c>
      <c r="I208" s="331"/>
      <c r="J208" s="332"/>
      <c r="M208" s="333">
        <v>10000</v>
      </c>
    </row>
    <row r="209" spans="1:13" ht="4.9000000000000004" customHeight="1" x14ac:dyDescent="0.45">
      <c r="A209" s="419"/>
      <c r="B209"/>
      <c r="C209"/>
      <c r="E209" s="34"/>
      <c r="H209" s="326"/>
      <c r="I209" s="326"/>
      <c r="J209" s="264"/>
      <c r="K209" s="386"/>
      <c r="L209" s="386"/>
      <c r="M209" s="422"/>
    </row>
    <row r="210" spans="1:13" ht="13.5" customHeight="1" thickBot="1" x14ac:dyDescent="0.5">
      <c r="A210" s="202"/>
      <c r="B210"/>
      <c r="C210"/>
      <c r="E210" s="34"/>
      <c r="H210" s="331" t="s">
        <v>57</v>
      </c>
      <c r="I210" s="331"/>
      <c r="J210" s="332"/>
      <c r="M210" s="423">
        <v>60000</v>
      </c>
    </row>
    <row r="211" spans="1:13" ht="13.5" customHeight="1" thickTop="1" thickBot="1" x14ac:dyDescent="0.5">
      <c r="B211"/>
      <c r="C211"/>
      <c r="E211" s="34"/>
      <c r="G211" s="342" t="s">
        <v>49</v>
      </c>
      <c r="H211" s="343"/>
      <c r="I211" s="343"/>
      <c r="J211" s="344"/>
      <c r="K211" s="343"/>
      <c r="L211" s="689">
        <f>SUM(M196:M210)</f>
        <v>355109</v>
      </c>
      <c r="M211" s="690"/>
    </row>
    <row r="212" spans="1:13" ht="13.5" customHeight="1" thickTop="1" thickBot="1" x14ac:dyDescent="0.5">
      <c r="A212" s="202"/>
      <c r="B212"/>
      <c r="C212"/>
    </row>
    <row r="213" spans="1:13" s="24" customFormat="1" ht="16.5" thickTop="1" thickBot="1" x14ac:dyDescent="0.5">
      <c r="A213" s="202"/>
      <c r="B213"/>
      <c r="C213" s="683" t="s">
        <v>88</v>
      </c>
      <c r="D213" s="684"/>
      <c r="E213" s="684"/>
      <c r="F213" s="684"/>
      <c r="G213" s="684"/>
      <c r="H213" s="684"/>
      <c r="I213" s="684"/>
      <c r="J213" s="345"/>
      <c r="K213" s="345"/>
      <c r="L213" s="685">
        <f>L184+L194+L211</f>
        <v>5007921.5</v>
      </c>
      <c r="M213" s="686"/>
    </row>
    <row r="214" spans="1:13" ht="6.7" customHeight="1" thickTop="1" x14ac:dyDescent="0.45">
      <c r="B214"/>
      <c r="C214"/>
      <c r="G214" s="34"/>
      <c r="H214" s="34"/>
      <c r="I214" s="34"/>
      <c r="K214" s="34"/>
      <c r="L214" s="34"/>
      <c r="M214" s="34"/>
    </row>
    <row r="215" spans="1:13" ht="19.149999999999999" customHeight="1" x14ac:dyDescent="0.4">
      <c r="A215" s="202"/>
      <c r="B215" s="180"/>
      <c r="C215" s="180"/>
      <c r="J215" s="370"/>
    </row>
    <row r="216" spans="1:13" ht="12.75" customHeight="1" x14ac:dyDescent="0.4">
      <c r="J216" s="34"/>
    </row>
    <row r="217" spans="1:13" s="24" customFormat="1" ht="12.75" customHeight="1" x14ac:dyDescent="0.45">
      <c r="A217" s="64"/>
      <c r="B217" s="65"/>
      <c r="C217" s="65"/>
      <c r="D217" s="66"/>
      <c r="E217" s="173"/>
      <c r="F217" s="173"/>
      <c r="G217" s="173"/>
      <c r="H217" s="67"/>
      <c r="I217" s="67"/>
      <c r="J217" s="65"/>
      <c r="K217" s="243"/>
      <c r="L217" s="243"/>
      <c r="M217" s="67"/>
    </row>
    <row r="218" spans="1:13" s="24" customFormat="1" ht="6" customHeight="1" x14ac:dyDescent="0.45">
      <c r="A218" s="64"/>
      <c r="B218" s="65"/>
      <c r="C218" s="65"/>
      <c r="D218" s="66"/>
      <c r="E218" s="173"/>
      <c r="F218" s="173"/>
      <c r="G218" s="173"/>
      <c r="H218" s="67"/>
      <c r="I218" s="67"/>
      <c r="J218" s="65"/>
      <c r="K218" s="243"/>
      <c r="L218" s="243"/>
      <c r="M218" s="67"/>
    </row>
    <row r="219" spans="1:13" s="62" customFormat="1" ht="43.5" customHeight="1" x14ac:dyDescent="0.45">
      <c r="A219" s="64"/>
      <c r="B219" s="65"/>
      <c r="C219" s="65"/>
      <c r="D219" s="66"/>
      <c r="E219" s="173"/>
      <c r="F219" s="173"/>
      <c r="G219" s="173"/>
      <c r="H219" s="67"/>
      <c r="I219" s="67"/>
      <c r="J219" s="65"/>
      <c r="K219" s="243"/>
      <c r="L219" s="243"/>
      <c r="M219" s="67"/>
    </row>
  </sheetData>
  <mergeCells count="110">
    <mergeCell ref="C213:I213"/>
    <mergeCell ref="L213:M213"/>
    <mergeCell ref="D194:I194"/>
    <mergeCell ref="L194:M194"/>
    <mergeCell ref="H196:I196"/>
    <mergeCell ref="K196:L196"/>
    <mergeCell ref="K198:L198"/>
    <mergeCell ref="L211:M211"/>
    <mergeCell ref="A183:C184"/>
    <mergeCell ref="L184:M184"/>
    <mergeCell ref="K186:L186"/>
    <mergeCell ref="K188:L188"/>
    <mergeCell ref="K190:L190"/>
    <mergeCell ref="K192:L192"/>
    <mergeCell ref="A190:B190"/>
    <mergeCell ref="A194:B201"/>
    <mergeCell ref="A175:I175"/>
    <mergeCell ref="K175:L175"/>
    <mergeCell ref="A177:I177"/>
    <mergeCell ref="A182:I182"/>
    <mergeCell ref="K182:L182"/>
    <mergeCell ref="A160:I160"/>
    <mergeCell ref="H161:I166"/>
    <mergeCell ref="A167:I167"/>
    <mergeCell ref="K167:L167"/>
    <mergeCell ref="A169:I169"/>
    <mergeCell ref="H170:I174"/>
    <mergeCell ref="H178:I181"/>
    <mergeCell ref="H146:I149"/>
    <mergeCell ref="A150:I150"/>
    <mergeCell ref="K150:L150"/>
    <mergeCell ref="A152:I152"/>
    <mergeCell ref="H153:I157"/>
    <mergeCell ref="A158:I158"/>
    <mergeCell ref="K158:L158"/>
    <mergeCell ref="H137:I142"/>
    <mergeCell ref="A143:I143"/>
    <mergeCell ref="K143:L143"/>
    <mergeCell ref="A145:I145"/>
    <mergeCell ref="A124:I124"/>
    <mergeCell ref="K124:L124"/>
    <mergeCell ref="A126:I126"/>
    <mergeCell ref="H127:I133"/>
    <mergeCell ref="A107:I107"/>
    <mergeCell ref="K107:L107"/>
    <mergeCell ref="A109:I109"/>
    <mergeCell ref="H110:I113"/>
    <mergeCell ref="A114:I114"/>
    <mergeCell ref="K114:L114"/>
    <mergeCell ref="A81:I81"/>
    <mergeCell ref="A86:I86"/>
    <mergeCell ref="K86:L86"/>
    <mergeCell ref="A88:I88"/>
    <mergeCell ref="H89:I91"/>
    <mergeCell ref="A92:I92"/>
    <mergeCell ref="K92:L92"/>
    <mergeCell ref="A116:I116"/>
    <mergeCell ref="H117:I123"/>
    <mergeCell ref="H82:I85"/>
    <mergeCell ref="R63:S63"/>
    <mergeCell ref="A65:I65"/>
    <mergeCell ref="K65:L65"/>
    <mergeCell ref="A45:I45"/>
    <mergeCell ref="K45:L45"/>
    <mergeCell ref="A47:I47"/>
    <mergeCell ref="H48:I54"/>
    <mergeCell ref="A55:I55"/>
    <mergeCell ref="K55:L55"/>
    <mergeCell ref="A57:I57"/>
    <mergeCell ref="H58:I63"/>
    <mergeCell ref="A1:M1"/>
    <mergeCell ref="H2:I2"/>
    <mergeCell ref="A4:I4"/>
    <mergeCell ref="H5:I7"/>
    <mergeCell ref="A8:I8"/>
    <mergeCell ref="K8:L8"/>
    <mergeCell ref="A32:I32"/>
    <mergeCell ref="H33:I38"/>
    <mergeCell ref="A39:I39"/>
    <mergeCell ref="K39:L39"/>
    <mergeCell ref="A21:I21"/>
    <mergeCell ref="K21:L21"/>
    <mergeCell ref="A23:I23"/>
    <mergeCell ref="H24:I29"/>
    <mergeCell ref="A30:I30"/>
    <mergeCell ref="K30:L30"/>
    <mergeCell ref="A136:I136"/>
    <mergeCell ref="A134:I134"/>
    <mergeCell ref="A67:I67"/>
    <mergeCell ref="A10:I10"/>
    <mergeCell ref="H11:I13"/>
    <mergeCell ref="A14:I14"/>
    <mergeCell ref="K14:L14"/>
    <mergeCell ref="A16:I16"/>
    <mergeCell ref="H17:I20"/>
    <mergeCell ref="A41:I41"/>
    <mergeCell ref="H42:I44"/>
    <mergeCell ref="H68:I71"/>
    <mergeCell ref="A72:I72"/>
    <mergeCell ref="K72:L72"/>
    <mergeCell ref="A74:I74"/>
    <mergeCell ref="H75:I78"/>
    <mergeCell ref="A79:I79"/>
    <mergeCell ref="K79:L79"/>
    <mergeCell ref="A94:I94"/>
    <mergeCell ref="H95:I97"/>
    <mergeCell ref="A98:I98"/>
    <mergeCell ref="K98:L98"/>
    <mergeCell ref="A100:I100"/>
    <mergeCell ref="H101:I106"/>
  </mergeCells>
  <pageMargins left="0.7" right="0.7" top="0.75" bottom="0.75" header="0.3" footer="0.3"/>
  <pageSetup scale="91" fitToHeight="0" orientation="landscape" r:id="rId1"/>
  <rowBreaks count="3" manualBreakCount="3">
    <brk id="46" max="16383" man="1"/>
    <brk id="135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Title I </vt:lpstr>
      <vt:lpstr>Base LAP</vt:lpstr>
      <vt:lpstr>'Base LAP'!Print_Area</vt:lpstr>
      <vt:lpstr>'Title 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Frank, Traci M.</dc:creator>
  <cp:lastModifiedBy>Coleen Putaansuu</cp:lastModifiedBy>
  <cp:lastPrinted>2019-12-27T22:50:44Z</cp:lastPrinted>
  <dcterms:created xsi:type="dcterms:W3CDTF">2018-11-09T21:31:53Z</dcterms:created>
  <dcterms:modified xsi:type="dcterms:W3CDTF">2020-04-03T15:26:25Z</dcterms:modified>
</cp:coreProperties>
</file>