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Files for Posting\Section Three Excel Files\"/>
    </mc:Choice>
  </mc:AlternateContent>
  <bookViews>
    <workbookView xWindow="0" yWindow="0" windowWidth="20490" windowHeight="7320"/>
  </bookViews>
  <sheets>
    <sheet name="2019–20" sheetId="1" r:id="rId1"/>
  </sheets>
  <externalReferences>
    <externalReference r:id="rId2"/>
  </externalReferences>
  <definedNames>
    <definedName name="_xlnm.Print_Titles" localSheetId="0">'2019–20'!$1:$3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33" i="1" l="1"/>
  <c r="O433" i="1"/>
  <c r="BX432" i="1"/>
  <c r="BU432" i="1"/>
  <c r="BR432" i="1"/>
  <c r="BN432" i="1"/>
  <c r="BM432" i="1"/>
  <c r="BL432" i="1"/>
  <c r="BK432" i="1"/>
  <c r="BG432" i="1"/>
  <c r="BF432" i="1"/>
  <c r="BE432" i="1"/>
  <c r="BD432" i="1"/>
  <c r="BC432" i="1"/>
  <c r="BB432" i="1"/>
  <c r="BA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C432" i="1"/>
  <c r="AB432" i="1"/>
  <c r="X432" i="1"/>
  <c r="W432" i="1"/>
  <c r="V432" i="1"/>
  <c r="U432" i="1"/>
  <c r="Q432" i="1"/>
  <c r="P432" i="1"/>
  <c r="N432" i="1"/>
  <c r="M432" i="1"/>
  <c r="L432" i="1"/>
  <c r="H432" i="1"/>
  <c r="G432" i="1"/>
  <c r="F432" i="1"/>
  <c r="E432" i="1"/>
  <c r="D432" i="1"/>
  <c r="BZ432" i="1" s="1"/>
  <c r="BX431" i="1"/>
  <c r="BU431" i="1"/>
  <c r="BR431" i="1"/>
  <c r="BN431" i="1"/>
  <c r="BM431" i="1"/>
  <c r="BL431" i="1"/>
  <c r="BK431" i="1"/>
  <c r="BG431" i="1"/>
  <c r="BF431" i="1"/>
  <c r="BE431" i="1"/>
  <c r="BD431" i="1"/>
  <c r="BC431" i="1"/>
  <c r="BB431" i="1"/>
  <c r="BA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C431" i="1"/>
  <c r="AB431" i="1"/>
  <c r="AE431" i="1" s="1"/>
  <c r="X431" i="1"/>
  <c r="W431" i="1"/>
  <c r="V431" i="1"/>
  <c r="U431" i="1"/>
  <c r="Q431" i="1"/>
  <c r="P431" i="1"/>
  <c r="N431" i="1"/>
  <c r="M431" i="1"/>
  <c r="L431" i="1"/>
  <c r="H431" i="1"/>
  <c r="G431" i="1"/>
  <c r="F431" i="1"/>
  <c r="E431" i="1"/>
  <c r="D431" i="1"/>
  <c r="BZ431" i="1" s="1"/>
  <c r="BX430" i="1"/>
  <c r="BU430" i="1"/>
  <c r="BR430" i="1"/>
  <c r="BN430" i="1"/>
  <c r="BM430" i="1"/>
  <c r="BL430" i="1"/>
  <c r="BK430" i="1"/>
  <c r="BG430" i="1"/>
  <c r="BF430" i="1"/>
  <c r="BE430" i="1"/>
  <c r="BD430" i="1"/>
  <c r="BC430" i="1"/>
  <c r="BB430" i="1"/>
  <c r="BA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C430" i="1"/>
  <c r="AB430" i="1"/>
  <c r="AE430" i="1" s="1"/>
  <c r="X430" i="1"/>
  <c r="W430" i="1"/>
  <c r="V430" i="1"/>
  <c r="U430" i="1"/>
  <c r="Q430" i="1"/>
  <c r="P430" i="1"/>
  <c r="N430" i="1"/>
  <c r="M430" i="1"/>
  <c r="L430" i="1"/>
  <c r="H430" i="1"/>
  <c r="G430" i="1"/>
  <c r="F430" i="1"/>
  <c r="E430" i="1"/>
  <c r="BS430" i="1" s="1"/>
  <c r="D430" i="1"/>
  <c r="BX429" i="1"/>
  <c r="BU429" i="1"/>
  <c r="BR429" i="1"/>
  <c r="BN429" i="1"/>
  <c r="BM429" i="1"/>
  <c r="BL429" i="1"/>
  <c r="BK429" i="1"/>
  <c r="BG429" i="1"/>
  <c r="BF429" i="1"/>
  <c r="BE429" i="1"/>
  <c r="BD429" i="1"/>
  <c r="BC429" i="1"/>
  <c r="BB429" i="1"/>
  <c r="BA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C429" i="1"/>
  <c r="AB429" i="1"/>
  <c r="AE429" i="1" s="1"/>
  <c r="AG429" i="1" s="1"/>
  <c r="X429" i="1"/>
  <c r="W429" i="1"/>
  <c r="V429" i="1"/>
  <c r="U429" i="1"/>
  <c r="Q429" i="1"/>
  <c r="P429" i="1"/>
  <c r="N429" i="1"/>
  <c r="M429" i="1"/>
  <c r="L429" i="1"/>
  <c r="H429" i="1"/>
  <c r="G429" i="1"/>
  <c r="F429" i="1"/>
  <c r="I429" i="1" s="1"/>
  <c r="E429" i="1"/>
  <c r="BV429" i="1" s="1"/>
  <c r="D429" i="1"/>
  <c r="BW429" i="1" s="1"/>
  <c r="BX428" i="1"/>
  <c r="BU428" i="1"/>
  <c r="BR428" i="1"/>
  <c r="BN428" i="1"/>
  <c r="BM428" i="1"/>
  <c r="BL428" i="1"/>
  <c r="BK428" i="1"/>
  <c r="BG428" i="1"/>
  <c r="BF428" i="1"/>
  <c r="BE428" i="1"/>
  <c r="BD428" i="1"/>
  <c r="BC428" i="1"/>
  <c r="BB428" i="1"/>
  <c r="BA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C428" i="1"/>
  <c r="AB428" i="1"/>
  <c r="X428" i="1"/>
  <c r="W428" i="1"/>
  <c r="V428" i="1"/>
  <c r="U428" i="1"/>
  <c r="Q428" i="1"/>
  <c r="P428" i="1"/>
  <c r="N428" i="1"/>
  <c r="M428" i="1"/>
  <c r="L428" i="1"/>
  <c r="H428" i="1"/>
  <c r="G428" i="1"/>
  <c r="F428" i="1"/>
  <c r="E428" i="1"/>
  <c r="D428" i="1"/>
  <c r="BX427" i="1"/>
  <c r="BY427" i="1" s="1"/>
  <c r="BU427" i="1"/>
  <c r="BR427" i="1"/>
  <c r="BN427" i="1"/>
  <c r="BM427" i="1"/>
  <c r="BL427" i="1"/>
  <c r="BK427" i="1"/>
  <c r="BG427" i="1"/>
  <c r="BF427" i="1"/>
  <c r="BE427" i="1"/>
  <c r="BD427" i="1"/>
  <c r="BC427" i="1"/>
  <c r="BB427" i="1"/>
  <c r="BA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C427" i="1"/>
  <c r="AB427" i="1"/>
  <c r="X427" i="1"/>
  <c r="W427" i="1"/>
  <c r="V427" i="1"/>
  <c r="U427" i="1"/>
  <c r="Q427" i="1"/>
  <c r="P427" i="1"/>
  <c r="N427" i="1"/>
  <c r="M427" i="1"/>
  <c r="L427" i="1"/>
  <c r="H427" i="1"/>
  <c r="G427" i="1"/>
  <c r="F427" i="1"/>
  <c r="E427" i="1"/>
  <c r="D427" i="1"/>
  <c r="BX426" i="1"/>
  <c r="BU426" i="1"/>
  <c r="BR426" i="1"/>
  <c r="BN426" i="1"/>
  <c r="BM426" i="1"/>
  <c r="BL426" i="1"/>
  <c r="BK426" i="1"/>
  <c r="BG426" i="1"/>
  <c r="BF426" i="1"/>
  <c r="BE426" i="1"/>
  <c r="BD426" i="1"/>
  <c r="BC426" i="1"/>
  <c r="BB426" i="1"/>
  <c r="BA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C426" i="1"/>
  <c r="AB426" i="1"/>
  <c r="X426" i="1"/>
  <c r="W426" i="1"/>
  <c r="V426" i="1"/>
  <c r="U426" i="1"/>
  <c r="Q426" i="1"/>
  <c r="P426" i="1"/>
  <c r="N426" i="1"/>
  <c r="M426" i="1"/>
  <c r="L426" i="1"/>
  <c r="H426" i="1"/>
  <c r="G426" i="1"/>
  <c r="F426" i="1"/>
  <c r="E426" i="1"/>
  <c r="D426" i="1"/>
  <c r="BX425" i="1"/>
  <c r="BU425" i="1"/>
  <c r="BR425" i="1"/>
  <c r="BN425" i="1"/>
  <c r="BM425" i="1"/>
  <c r="BL425" i="1"/>
  <c r="BK425" i="1"/>
  <c r="BG425" i="1"/>
  <c r="BF425" i="1"/>
  <c r="BE425" i="1"/>
  <c r="BD425" i="1"/>
  <c r="BC425" i="1"/>
  <c r="BB425" i="1"/>
  <c r="BA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C425" i="1"/>
  <c r="AB425" i="1"/>
  <c r="X425" i="1"/>
  <c r="W425" i="1"/>
  <c r="V425" i="1"/>
  <c r="U425" i="1"/>
  <c r="Q425" i="1"/>
  <c r="P425" i="1"/>
  <c r="N425" i="1"/>
  <c r="M425" i="1"/>
  <c r="L425" i="1"/>
  <c r="H425" i="1"/>
  <c r="G425" i="1"/>
  <c r="F425" i="1"/>
  <c r="E425" i="1"/>
  <c r="D425" i="1"/>
  <c r="BX424" i="1"/>
  <c r="BU424" i="1"/>
  <c r="BR424" i="1"/>
  <c r="BN424" i="1"/>
  <c r="BM424" i="1"/>
  <c r="BL424" i="1"/>
  <c r="BK424" i="1"/>
  <c r="BG424" i="1"/>
  <c r="BF424" i="1"/>
  <c r="BE424" i="1"/>
  <c r="BD424" i="1"/>
  <c r="BC424" i="1"/>
  <c r="BB424" i="1"/>
  <c r="BA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C424" i="1"/>
  <c r="AB424" i="1"/>
  <c r="AE424" i="1" s="1"/>
  <c r="AF424" i="1" s="1"/>
  <c r="X424" i="1"/>
  <c r="W424" i="1"/>
  <c r="V424" i="1"/>
  <c r="U424" i="1"/>
  <c r="Q424" i="1"/>
  <c r="P424" i="1"/>
  <c r="N424" i="1"/>
  <c r="M424" i="1"/>
  <c r="L424" i="1"/>
  <c r="H424" i="1"/>
  <c r="G424" i="1"/>
  <c r="F424" i="1"/>
  <c r="E424" i="1"/>
  <c r="BY424" i="1" s="1"/>
  <c r="D424" i="1"/>
  <c r="BX423" i="1"/>
  <c r="BU423" i="1"/>
  <c r="BR423" i="1"/>
  <c r="BN423" i="1"/>
  <c r="BM423" i="1"/>
  <c r="BL423" i="1"/>
  <c r="BK423" i="1"/>
  <c r="BG423" i="1"/>
  <c r="BF423" i="1"/>
  <c r="BE423" i="1"/>
  <c r="BD423" i="1"/>
  <c r="BC423" i="1"/>
  <c r="BB423" i="1"/>
  <c r="BA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C423" i="1"/>
  <c r="AB423" i="1"/>
  <c r="X423" i="1"/>
  <c r="W423" i="1"/>
  <c r="V423" i="1"/>
  <c r="U423" i="1"/>
  <c r="Q423" i="1"/>
  <c r="P423" i="1"/>
  <c r="N423" i="1"/>
  <c r="M423" i="1"/>
  <c r="L423" i="1"/>
  <c r="H423" i="1"/>
  <c r="G423" i="1"/>
  <c r="F423" i="1"/>
  <c r="E423" i="1"/>
  <c r="D423" i="1"/>
  <c r="BT423" i="1" s="1"/>
  <c r="BX422" i="1"/>
  <c r="BU422" i="1"/>
  <c r="BR422" i="1"/>
  <c r="BN422" i="1"/>
  <c r="BM422" i="1"/>
  <c r="BL422" i="1"/>
  <c r="BK422" i="1"/>
  <c r="BG422" i="1"/>
  <c r="BF422" i="1"/>
  <c r="BE422" i="1"/>
  <c r="BD422" i="1"/>
  <c r="BC422" i="1"/>
  <c r="BB422" i="1"/>
  <c r="BA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C422" i="1"/>
  <c r="AE422" i="1" s="1"/>
  <c r="AB422" i="1"/>
  <c r="X422" i="1"/>
  <c r="W422" i="1"/>
  <c r="V422" i="1"/>
  <c r="U422" i="1"/>
  <c r="Q422" i="1"/>
  <c r="P422" i="1"/>
  <c r="N422" i="1"/>
  <c r="M422" i="1"/>
  <c r="L422" i="1"/>
  <c r="H422" i="1"/>
  <c r="I422" i="1" s="1"/>
  <c r="G422" i="1"/>
  <c r="F422" i="1"/>
  <c r="E422" i="1"/>
  <c r="D422" i="1"/>
  <c r="BX421" i="1"/>
  <c r="BU421" i="1"/>
  <c r="BR421" i="1"/>
  <c r="BN421" i="1"/>
  <c r="BM421" i="1"/>
  <c r="BL421" i="1"/>
  <c r="BK421" i="1"/>
  <c r="BG421" i="1"/>
  <c r="BF421" i="1"/>
  <c r="BE421" i="1"/>
  <c r="BD421" i="1"/>
  <c r="BC421" i="1"/>
  <c r="BB421" i="1"/>
  <c r="BA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C421" i="1"/>
  <c r="AB421" i="1"/>
  <c r="X421" i="1"/>
  <c r="W421" i="1"/>
  <c r="V421" i="1"/>
  <c r="U421" i="1"/>
  <c r="Q421" i="1"/>
  <c r="P421" i="1"/>
  <c r="N421" i="1"/>
  <c r="M421" i="1"/>
  <c r="L421" i="1"/>
  <c r="H421" i="1"/>
  <c r="G421" i="1"/>
  <c r="F421" i="1"/>
  <c r="E421" i="1"/>
  <c r="D421" i="1"/>
  <c r="BW421" i="1" s="1"/>
  <c r="BX420" i="1"/>
  <c r="BU420" i="1"/>
  <c r="BR420" i="1"/>
  <c r="BN420" i="1"/>
  <c r="BM420" i="1"/>
  <c r="BL420" i="1"/>
  <c r="BK420" i="1"/>
  <c r="BG420" i="1"/>
  <c r="BF420" i="1"/>
  <c r="BE420" i="1"/>
  <c r="BD420" i="1"/>
  <c r="BC420" i="1"/>
  <c r="BB420" i="1"/>
  <c r="BA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C420" i="1"/>
  <c r="AB420" i="1"/>
  <c r="X420" i="1"/>
  <c r="W420" i="1"/>
  <c r="V420" i="1"/>
  <c r="U420" i="1"/>
  <c r="Q420" i="1"/>
  <c r="P420" i="1"/>
  <c r="N420" i="1"/>
  <c r="M420" i="1"/>
  <c r="L420" i="1"/>
  <c r="H420" i="1"/>
  <c r="G420" i="1"/>
  <c r="F420" i="1"/>
  <c r="E420" i="1"/>
  <c r="D420" i="1"/>
  <c r="BX419" i="1"/>
  <c r="BU419" i="1"/>
  <c r="BR419" i="1"/>
  <c r="BN419" i="1"/>
  <c r="BM419" i="1"/>
  <c r="BL419" i="1"/>
  <c r="BK419" i="1"/>
  <c r="BG419" i="1"/>
  <c r="BF419" i="1"/>
  <c r="BE419" i="1"/>
  <c r="BD419" i="1"/>
  <c r="BC419" i="1"/>
  <c r="BB419" i="1"/>
  <c r="BA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C419" i="1"/>
  <c r="AB419" i="1"/>
  <c r="X419" i="1"/>
  <c r="W419" i="1"/>
  <c r="V419" i="1"/>
  <c r="U419" i="1"/>
  <c r="Q419" i="1"/>
  <c r="P419" i="1"/>
  <c r="N419" i="1"/>
  <c r="M419" i="1"/>
  <c r="L419" i="1"/>
  <c r="H419" i="1"/>
  <c r="G419" i="1"/>
  <c r="F419" i="1"/>
  <c r="E419" i="1"/>
  <c r="D419" i="1"/>
  <c r="BT419" i="1" s="1"/>
  <c r="BX418" i="1"/>
  <c r="BU418" i="1"/>
  <c r="BR418" i="1"/>
  <c r="BN418" i="1"/>
  <c r="BM418" i="1"/>
  <c r="BL418" i="1"/>
  <c r="BK418" i="1"/>
  <c r="BG418" i="1"/>
  <c r="BF418" i="1"/>
  <c r="BE418" i="1"/>
  <c r="BD418" i="1"/>
  <c r="BC418" i="1"/>
  <c r="BB418" i="1"/>
  <c r="BA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C418" i="1"/>
  <c r="AB418" i="1"/>
  <c r="X418" i="1"/>
  <c r="W418" i="1"/>
  <c r="V418" i="1"/>
  <c r="U418" i="1"/>
  <c r="Q418" i="1"/>
  <c r="P418" i="1"/>
  <c r="N418" i="1"/>
  <c r="M418" i="1"/>
  <c r="L418" i="1"/>
  <c r="H418" i="1"/>
  <c r="G418" i="1"/>
  <c r="F418" i="1"/>
  <c r="E418" i="1"/>
  <c r="D418" i="1"/>
  <c r="BW418" i="1" s="1"/>
  <c r="BX417" i="1"/>
  <c r="BU417" i="1"/>
  <c r="BR417" i="1"/>
  <c r="BN417" i="1"/>
  <c r="BM417" i="1"/>
  <c r="BL417" i="1"/>
  <c r="BK417" i="1"/>
  <c r="BG417" i="1"/>
  <c r="BF417" i="1"/>
  <c r="BE417" i="1"/>
  <c r="BD417" i="1"/>
  <c r="BC417" i="1"/>
  <c r="BB417" i="1"/>
  <c r="BA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C417" i="1"/>
  <c r="AB417" i="1"/>
  <c r="X417" i="1"/>
  <c r="W417" i="1"/>
  <c r="V417" i="1"/>
  <c r="U417" i="1"/>
  <c r="Q417" i="1"/>
  <c r="P417" i="1"/>
  <c r="N417" i="1"/>
  <c r="M417" i="1"/>
  <c r="L417" i="1"/>
  <c r="H417" i="1"/>
  <c r="G417" i="1"/>
  <c r="F417" i="1"/>
  <c r="E417" i="1"/>
  <c r="D417" i="1"/>
  <c r="BR416" i="1"/>
  <c r="BN416" i="1"/>
  <c r="BM416" i="1"/>
  <c r="BL416" i="1"/>
  <c r="BK416" i="1"/>
  <c r="BG416" i="1"/>
  <c r="BF416" i="1"/>
  <c r="BE416" i="1"/>
  <c r="BD416" i="1"/>
  <c r="BC416" i="1"/>
  <c r="BB416" i="1"/>
  <c r="BA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C416" i="1"/>
  <c r="AB416" i="1"/>
  <c r="X416" i="1"/>
  <c r="W416" i="1"/>
  <c r="V416" i="1"/>
  <c r="U416" i="1"/>
  <c r="Q416" i="1"/>
  <c r="P416" i="1"/>
  <c r="N416" i="1"/>
  <c r="M416" i="1"/>
  <c r="L416" i="1"/>
  <c r="H416" i="1"/>
  <c r="G416" i="1"/>
  <c r="F416" i="1"/>
  <c r="E416" i="1"/>
  <c r="D416" i="1"/>
  <c r="BR415" i="1"/>
  <c r="BN415" i="1"/>
  <c r="BM415" i="1"/>
  <c r="BL415" i="1"/>
  <c r="BK415" i="1"/>
  <c r="BG415" i="1"/>
  <c r="BF415" i="1"/>
  <c r="BE415" i="1"/>
  <c r="BD415" i="1"/>
  <c r="BC415" i="1"/>
  <c r="BB415" i="1"/>
  <c r="BA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C415" i="1"/>
  <c r="AB415" i="1"/>
  <c r="X415" i="1"/>
  <c r="W415" i="1"/>
  <c r="V415" i="1"/>
  <c r="U415" i="1"/>
  <c r="Q415" i="1"/>
  <c r="P415" i="1"/>
  <c r="N415" i="1"/>
  <c r="M415" i="1"/>
  <c r="L415" i="1"/>
  <c r="H415" i="1"/>
  <c r="G415" i="1"/>
  <c r="F415" i="1"/>
  <c r="E415" i="1"/>
  <c r="D415" i="1"/>
  <c r="AD414" i="1"/>
  <c r="O414" i="1"/>
  <c r="BX413" i="1"/>
  <c r="BU413" i="1"/>
  <c r="BR413" i="1"/>
  <c r="BN413" i="1"/>
  <c r="BM413" i="1"/>
  <c r="BL413" i="1"/>
  <c r="BK413" i="1"/>
  <c r="BG413" i="1"/>
  <c r="BF413" i="1"/>
  <c r="BE413" i="1"/>
  <c r="BD413" i="1"/>
  <c r="BC413" i="1"/>
  <c r="BB413" i="1"/>
  <c r="BA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C413" i="1"/>
  <c r="AB413" i="1"/>
  <c r="X413" i="1"/>
  <c r="W413" i="1"/>
  <c r="V413" i="1"/>
  <c r="U413" i="1"/>
  <c r="Q413" i="1"/>
  <c r="P413" i="1"/>
  <c r="N413" i="1"/>
  <c r="M413" i="1"/>
  <c r="L413" i="1"/>
  <c r="H413" i="1"/>
  <c r="G413" i="1"/>
  <c r="F413" i="1"/>
  <c r="E413" i="1"/>
  <c r="D413" i="1"/>
  <c r="BX412" i="1"/>
  <c r="BU412" i="1"/>
  <c r="BR412" i="1"/>
  <c r="BN412" i="1"/>
  <c r="BM412" i="1"/>
  <c r="BL412" i="1"/>
  <c r="BK412" i="1"/>
  <c r="BG412" i="1"/>
  <c r="BF412" i="1"/>
  <c r="BE412" i="1"/>
  <c r="BD412" i="1"/>
  <c r="BC412" i="1"/>
  <c r="BB412" i="1"/>
  <c r="BA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C412" i="1"/>
  <c r="AB412" i="1"/>
  <c r="AE412" i="1" s="1"/>
  <c r="X412" i="1"/>
  <c r="W412" i="1"/>
  <c r="V412" i="1"/>
  <c r="U412" i="1"/>
  <c r="Q412" i="1"/>
  <c r="P412" i="1"/>
  <c r="N412" i="1"/>
  <c r="M412" i="1"/>
  <c r="L412" i="1"/>
  <c r="H412" i="1"/>
  <c r="G412" i="1"/>
  <c r="F412" i="1"/>
  <c r="E412" i="1"/>
  <c r="D412" i="1"/>
  <c r="BT412" i="1" s="1"/>
  <c r="BX411" i="1"/>
  <c r="BU411" i="1"/>
  <c r="BR411" i="1"/>
  <c r="BN411" i="1"/>
  <c r="BM411" i="1"/>
  <c r="BL411" i="1"/>
  <c r="BK411" i="1"/>
  <c r="BG411" i="1"/>
  <c r="BF411" i="1"/>
  <c r="BE411" i="1"/>
  <c r="BD411" i="1"/>
  <c r="BC411" i="1"/>
  <c r="BB411" i="1"/>
  <c r="BA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C411" i="1"/>
  <c r="AB411" i="1"/>
  <c r="X411" i="1"/>
  <c r="W411" i="1"/>
  <c r="V411" i="1"/>
  <c r="U411" i="1"/>
  <c r="Q411" i="1"/>
  <c r="P411" i="1"/>
  <c r="N411" i="1"/>
  <c r="M411" i="1"/>
  <c r="L411" i="1"/>
  <c r="H411" i="1"/>
  <c r="G411" i="1"/>
  <c r="F411" i="1"/>
  <c r="E411" i="1"/>
  <c r="D411" i="1"/>
  <c r="BX410" i="1"/>
  <c r="BU410" i="1"/>
  <c r="BR410" i="1"/>
  <c r="BN410" i="1"/>
  <c r="BM410" i="1"/>
  <c r="BL410" i="1"/>
  <c r="BK410" i="1"/>
  <c r="BG410" i="1"/>
  <c r="BF410" i="1"/>
  <c r="BE410" i="1"/>
  <c r="BD410" i="1"/>
  <c r="BC410" i="1"/>
  <c r="BB410" i="1"/>
  <c r="BA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C410" i="1"/>
  <c r="AB410" i="1"/>
  <c r="X410" i="1"/>
  <c r="W410" i="1"/>
  <c r="V410" i="1"/>
  <c r="U410" i="1"/>
  <c r="Q410" i="1"/>
  <c r="P410" i="1"/>
  <c r="N410" i="1"/>
  <c r="M410" i="1"/>
  <c r="L410" i="1"/>
  <c r="H410" i="1"/>
  <c r="G410" i="1"/>
  <c r="F410" i="1"/>
  <c r="E410" i="1"/>
  <c r="D410" i="1"/>
  <c r="BZ410" i="1" s="1"/>
  <c r="BX409" i="1"/>
  <c r="BU409" i="1"/>
  <c r="BV409" i="1" s="1"/>
  <c r="BR409" i="1"/>
  <c r="BS409" i="1" s="1"/>
  <c r="BN409" i="1"/>
  <c r="BM409" i="1"/>
  <c r="BL409" i="1"/>
  <c r="BK409" i="1"/>
  <c r="BG409" i="1"/>
  <c r="BF409" i="1"/>
  <c r="BE409" i="1"/>
  <c r="BD409" i="1"/>
  <c r="BC409" i="1"/>
  <c r="BB409" i="1"/>
  <c r="BA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C409" i="1"/>
  <c r="AB409" i="1"/>
  <c r="X409" i="1"/>
  <c r="W409" i="1"/>
  <c r="V409" i="1"/>
  <c r="U409" i="1"/>
  <c r="Q409" i="1"/>
  <c r="P409" i="1"/>
  <c r="N409" i="1"/>
  <c r="M409" i="1"/>
  <c r="L409" i="1"/>
  <c r="H409" i="1"/>
  <c r="G409" i="1"/>
  <c r="F409" i="1"/>
  <c r="E409" i="1"/>
  <c r="BY409" i="1" s="1"/>
  <c r="D409" i="1"/>
  <c r="BX408" i="1"/>
  <c r="BU408" i="1"/>
  <c r="BR408" i="1"/>
  <c r="BN408" i="1"/>
  <c r="BM408" i="1"/>
  <c r="BL408" i="1"/>
  <c r="BK408" i="1"/>
  <c r="BG408" i="1"/>
  <c r="BF408" i="1"/>
  <c r="BE408" i="1"/>
  <c r="BD408" i="1"/>
  <c r="BC408" i="1"/>
  <c r="BB408" i="1"/>
  <c r="BA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C408" i="1"/>
  <c r="AB408" i="1"/>
  <c r="AE408" i="1" s="1"/>
  <c r="X408" i="1"/>
  <c r="W408" i="1"/>
  <c r="V408" i="1"/>
  <c r="U408" i="1"/>
  <c r="Q408" i="1"/>
  <c r="P408" i="1"/>
  <c r="N408" i="1"/>
  <c r="M408" i="1"/>
  <c r="L408" i="1"/>
  <c r="H408" i="1"/>
  <c r="G408" i="1"/>
  <c r="F408" i="1"/>
  <c r="E408" i="1"/>
  <c r="D408" i="1"/>
  <c r="BX407" i="1"/>
  <c r="BU407" i="1"/>
  <c r="BR407" i="1"/>
  <c r="BN407" i="1"/>
  <c r="BM407" i="1"/>
  <c r="BL407" i="1"/>
  <c r="BK407" i="1"/>
  <c r="BG407" i="1"/>
  <c r="BF407" i="1"/>
  <c r="BE407" i="1"/>
  <c r="BD407" i="1"/>
  <c r="BC407" i="1"/>
  <c r="BB407" i="1"/>
  <c r="BA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C407" i="1"/>
  <c r="AB407" i="1"/>
  <c r="X407" i="1"/>
  <c r="W407" i="1"/>
  <c r="V407" i="1"/>
  <c r="U407" i="1"/>
  <c r="Q407" i="1"/>
  <c r="P407" i="1"/>
  <c r="N407" i="1"/>
  <c r="M407" i="1"/>
  <c r="L407" i="1"/>
  <c r="H407" i="1"/>
  <c r="G407" i="1"/>
  <c r="F407" i="1"/>
  <c r="E407" i="1"/>
  <c r="D407" i="1"/>
  <c r="BT407" i="1" s="1"/>
  <c r="BX406" i="1"/>
  <c r="BU406" i="1"/>
  <c r="BR406" i="1"/>
  <c r="BN406" i="1"/>
  <c r="BM406" i="1"/>
  <c r="BL406" i="1"/>
  <c r="BK406" i="1"/>
  <c r="BG406" i="1"/>
  <c r="BF406" i="1"/>
  <c r="BE406" i="1"/>
  <c r="BD406" i="1"/>
  <c r="BC406" i="1"/>
  <c r="BB406" i="1"/>
  <c r="BA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C406" i="1"/>
  <c r="AB406" i="1"/>
  <c r="X406" i="1"/>
  <c r="W406" i="1"/>
  <c r="V406" i="1"/>
  <c r="U406" i="1"/>
  <c r="Q406" i="1"/>
  <c r="P406" i="1"/>
  <c r="N406" i="1"/>
  <c r="M406" i="1"/>
  <c r="L406" i="1"/>
  <c r="H406" i="1"/>
  <c r="G406" i="1"/>
  <c r="F406" i="1"/>
  <c r="E406" i="1"/>
  <c r="D406" i="1"/>
  <c r="BW406" i="1" s="1"/>
  <c r="BX405" i="1"/>
  <c r="BU405" i="1"/>
  <c r="BV405" i="1" s="1"/>
  <c r="BR405" i="1"/>
  <c r="BN405" i="1"/>
  <c r="BM405" i="1"/>
  <c r="BL405" i="1"/>
  <c r="BK405" i="1"/>
  <c r="BG405" i="1"/>
  <c r="BF405" i="1"/>
  <c r="BE405" i="1"/>
  <c r="BD405" i="1"/>
  <c r="BC405" i="1"/>
  <c r="BB405" i="1"/>
  <c r="BA405" i="1"/>
  <c r="AW405" i="1"/>
  <c r="AV405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C405" i="1"/>
  <c r="AB405" i="1"/>
  <c r="X405" i="1"/>
  <c r="W405" i="1"/>
  <c r="V405" i="1"/>
  <c r="U405" i="1"/>
  <c r="Q405" i="1"/>
  <c r="P405" i="1"/>
  <c r="N405" i="1"/>
  <c r="M405" i="1"/>
  <c r="L405" i="1"/>
  <c r="H405" i="1"/>
  <c r="G405" i="1"/>
  <c r="F405" i="1"/>
  <c r="E405" i="1"/>
  <c r="D405" i="1"/>
  <c r="BX404" i="1"/>
  <c r="BU404" i="1"/>
  <c r="BR404" i="1"/>
  <c r="BN404" i="1"/>
  <c r="BM404" i="1"/>
  <c r="BL404" i="1"/>
  <c r="BK404" i="1"/>
  <c r="BG404" i="1"/>
  <c r="BF404" i="1"/>
  <c r="BE404" i="1"/>
  <c r="BD404" i="1"/>
  <c r="BC404" i="1"/>
  <c r="BB404" i="1"/>
  <c r="BA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C404" i="1"/>
  <c r="AB404" i="1"/>
  <c r="AE404" i="1" s="1"/>
  <c r="X404" i="1"/>
  <c r="W404" i="1"/>
  <c r="V404" i="1"/>
  <c r="U404" i="1"/>
  <c r="Q404" i="1"/>
  <c r="P404" i="1"/>
  <c r="N404" i="1"/>
  <c r="M404" i="1"/>
  <c r="L404" i="1"/>
  <c r="H404" i="1"/>
  <c r="G404" i="1"/>
  <c r="F404" i="1"/>
  <c r="E404" i="1"/>
  <c r="D404" i="1"/>
  <c r="BX403" i="1"/>
  <c r="BU403" i="1"/>
  <c r="BR403" i="1"/>
  <c r="BN403" i="1"/>
  <c r="BM403" i="1"/>
  <c r="BL403" i="1"/>
  <c r="BK403" i="1"/>
  <c r="BG403" i="1"/>
  <c r="BF403" i="1"/>
  <c r="BE403" i="1"/>
  <c r="BD403" i="1"/>
  <c r="BC403" i="1"/>
  <c r="BB403" i="1"/>
  <c r="BA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C403" i="1"/>
  <c r="AB403" i="1"/>
  <c r="X403" i="1"/>
  <c r="W403" i="1"/>
  <c r="V403" i="1"/>
  <c r="U403" i="1"/>
  <c r="Q403" i="1"/>
  <c r="P403" i="1"/>
  <c r="N403" i="1"/>
  <c r="M403" i="1"/>
  <c r="L403" i="1"/>
  <c r="H403" i="1"/>
  <c r="G403" i="1"/>
  <c r="F403" i="1"/>
  <c r="E403" i="1"/>
  <c r="D403" i="1"/>
  <c r="BX402" i="1"/>
  <c r="BU402" i="1"/>
  <c r="BR402" i="1"/>
  <c r="BN402" i="1"/>
  <c r="BM402" i="1"/>
  <c r="BL402" i="1"/>
  <c r="BK402" i="1"/>
  <c r="BG402" i="1"/>
  <c r="BF402" i="1"/>
  <c r="BE402" i="1"/>
  <c r="BD402" i="1"/>
  <c r="BC402" i="1"/>
  <c r="BB402" i="1"/>
  <c r="BA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C402" i="1"/>
  <c r="AB402" i="1"/>
  <c r="AE402" i="1" s="1"/>
  <c r="X402" i="1"/>
  <c r="W402" i="1"/>
  <c r="V402" i="1"/>
  <c r="U402" i="1"/>
  <c r="Q402" i="1"/>
  <c r="P402" i="1"/>
  <c r="N402" i="1"/>
  <c r="M402" i="1"/>
  <c r="L402" i="1"/>
  <c r="H402" i="1"/>
  <c r="G402" i="1"/>
  <c r="F402" i="1"/>
  <c r="E402" i="1"/>
  <c r="D402" i="1"/>
  <c r="BX401" i="1"/>
  <c r="BU401" i="1"/>
  <c r="BR401" i="1"/>
  <c r="BN401" i="1"/>
  <c r="BM401" i="1"/>
  <c r="BL401" i="1"/>
  <c r="BK401" i="1"/>
  <c r="BG401" i="1"/>
  <c r="BF401" i="1"/>
  <c r="BE401" i="1"/>
  <c r="BD401" i="1"/>
  <c r="BC401" i="1"/>
  <c r="BB401" i="1"/>
  <c r="BA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C401" i="1"/>
  <c r="AB401" i="1"/>
  <c r="X401" i="1"/>
  <c r="W401" i="1"/>
  <c r="V401" i="1"/>
  <c r="U401" i="1"/>
  <c r="Q401" i="1"/>
  <c r="P401" i="1"/>
  <c r="N401" i="1"/>
  <c r="M401" i="1"/>
  <c r="L401" i="1"/>
  <c r="H401" i="1"/>
  <c r="G401" i="1"/>
  <c r="F401" i="1"/>
  <c r="E401" i="1"/>
  <c r="D401" i="1"/>
  <c r="BR400" i="1"/>
  <c r="BN400" i="1"/>
  <c r="BM400" i="1"/>
  <c r="BL400" i="1"/>
  <c r="BK400" i="1"/>
  <c r="BG400" i="1"/>
  <c r="BF400" i="1"/>
  <c r="BE400" i="1"/>
  <c r="BD400" i="1"/>
  <c r="BC400" i="1"/>
  <c r="BB400" i="1"/>
  <c r="BA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C400" i="1"/>
  <c r="AB400" i="1"/>
  <c r="X400" i="1"/>
  <c r="W400" i="1"/>
  <c r="V400" i="1"/>
  <c r="U400" i="1"/>
  <c r="Q400" i="1"/>
  <c r="P400" i="1"/>
  <c r="N400" i="1"/>
  <c r="M400" i="1"/>
  <c r="L400" i="1"/>
  <c r="H400" i="1"/>
  <c r="G400" i="1"/>
  <c r="F400" i="1"/>
  <c r="E400" i="1"/>
  <c r="D400" i="1"/>
  <c r="BR399" i="1"/>
  <c r="BN399" i="1"/>
  <c r="BM399" i="1"/>
  <c r="BL399" i="1"/>
  <c r="BK399" i="1"/>
  <c r="BG399" i="1"/>
  <c r="BF399" i="1"/>
  <c r="BE399" i="1"/>
  <c r="BD399" i="1"/>
  <c r="BC399" i="1"/>
  <c r="BB399" i="1"/>
  <c r="BA399" i="1"/>
  <c r="AW399" i="1"/>
  <c r="AV399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C399" i="1"/>
  <c r="AB399" i="1"/>
  <c r="X399" i="1"/>
  <c r="W399" i="1"/>
  <c r="V399" i="1"/>
  <c r="U399" i="1"/>
  <c r="Q399" i="1"/>
  <c r="P399" i="1"/>
  <c r="N399" i="1"/>
  <c r="M399" i="1"/>
  <c r="L399" i="1"/>
  <c r="H399" i="1"/>
  <c r="G399" i="1"/>
  <c r="F399" i="1"/>
  <c r="E399" i="1"/>
  <c r="D399" i="1"/>
  <c r="AD398" i="1"/>
  <c r="O398" i="1"/>
  <c r="BX397" i="1"/>
  <c r="BU397" i="1"/>
  <c r="BR397" i="1"/>
  <c r="BN397" i="1"/>
  <c r="BM397" i="1"/>
  <c r="BL397" i="1"/>
  <c r="BK397" i="1"/>
  <c r="BG397" i="1"/>
  <c r="BF397" i="1"/>
  <c r="BE397" i="1"/>
  <c r="BD397" i="1"/>
  <c r="BC397" i="1"/>
  <c r="BB397" i="1"/>
  <c r="BA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C397" i="1"/>
  <c r="AB397" i="1"/>
  <c r="X397" i="1"/>
  <c r="W397" i="1"/>
  <c r="V397" i="1"/>
  <c r="U397" i="1"/>
  <c r="Q397" i="1"/>
  <c r="P397" i="1"/>
  <c r="N397" i="1"/>
  <c r="M397" i="1"/>
  <c r="L397" i="1"/>
  <c r="H397" i="1"/>
  <c r="G397" i="1"/>
  <c r="F397" i="1"/>
  <c r="E397" i="1"/>
  <c r="D397" i="1"/>
  <c r="BZ397" i="1" s="1"/>
  <c r="BX396" i="1"/>
  <c r="BU396" i="1"/>
  <c r="BR396" i="1"/>
  <c r="BN396" i="1"/>
  <c r="BM396" i="1"/>
  <c r="BL396" i="1"/>
  <c r="BK396" i="1"/>
  <c r="BG396" i="1"/>
  <c r="BF396" i="1"/>
  <c r="BE396" i="1"/>
  <c r="BD396" i="1"/>
  <c r="BC396" i="1"/>
  <c r="BB396" i="1"/>
  <c r="BA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C396" i="1"/>
  <c r="AB396" i="1"/>
  <c r="X396" i="1"/>
  <c r="W396" i="1"/>
  <c r="V396" i="1"/>
  <c r="U396" i="1"/>
  <c r="Q396" i="1"/>
  <c r="P396" i="1"/>
  <c r="N396" i="1"/>
  <c r="M396" i="1"/>
  <c r="L396" i="1"/>
  <c r="H396" i="1"/>
  <c r="G396" i="1"/>
  <c r="F396" i="1"/>
  <c r="E396" i="1"/>
  <c r="D396" i="1"/>
  <c r="BX395" i="1"/>
  <c r="BU395" i="1"/>
  <c r="BR395" i="1"/>
  <c r="BN395" i="1"/>
  <c r="BM395" i="1"/>
  <c r="BL395" i="1"/>
  <c r="BK395" i="1"/>
  <c r="BG395" i="1"/>
  <c r="BF395" i="1"/>
  <c r="BE395" i="1"/>
  <c r="BD395" i="1"/>
  <c r="BC395" i="1"/>
  <c r="BB395" i="1"/>
  <c r="BA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C395" i="1"/>
  <c r="AE395" i="1" s="1"/>
  <c r="AB395" i="1"/>
  <c r="X395" i="1"/>
  <c r="W395" i="1"/>
  <c r="V395" i="1"/>
  <c r="U395" i="1"/>
  <c r="Q395" i="1"/>
  <c r="P395" i="1"/>
  <c r="N395" i="1"/>
  <c r="M395" i="1"/>
  <c r="L395" i="1"/>
  <c r="H395" i="1"/>
  <c r="G395" i="1"/>
  <c r="F395" i="1"/>
  <c r="E395" i="1"/>
  <c r="D395" i="1"/>
  <c r="BX394" i="1"/>
  <c r="BU394" i="1"/>
  <c r="BR394" i="1"/>
  <c r="BN394" i="1"/>
  <c r="BM394" i="1"/>
  <c r="BL394" i="1"/>
  <c r="BK394" i="1"/>
  <c r="BG394" i="1"/>
  <c r="BF394" i="1"/>
  <c r="BE394" i="1"/>
  <c r="BD394" i="1"/>
  <c r="BC394" i="1"/>
  <c r="BB394" i="1"/>
  <c r="BA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C394" i="1"/>
  <c r="AB394" i="1"/>
  <c r="X394" i="1"/>
  <c r="W394" i="1"/>
  <c r="V394" i="1"/>
  <c r="U394" i="1"/>
  <c r="Q394" i="1"/>
  <c r="P394" i="1"/>
  <c r="N394" i="1"/>
  <c r="M394" i="1"/>
  <c r="L394" i="1"/>
  <c r="H394" i="1"/>
  <c r="G394" i="1"/>
  <c r="F394" i="1"/>
  <c r="E394" i="1"/>
  <c r="BS394" i="1" s="1"/>
  <c r="D394" i="1"/>
  <c r="BX393" i="1"/>
  <c r="BU393" i="1"/>
  <c r="BR393" i="1"/>
  <c r="BN393" i="1"/>
  <c r="BM393" i="1"/>
  <c r="BL393" i="1"/>
  <c r="BK393" i="1"/>
  <c r="BG393" i="1"/>
  <c r="BF393" i="1"/>
  <c r="BE393" i="1"/>
  <c r="BD393" i="1"/>
  <c r="BC393" i="1"/>
  <c r="BB393" i="1"/>
  <c r="BA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C393" i="1"/>
  <c r="AB393" i="1"/>
  <c r="X393" i="1"/>
  <c r="W393" i="1"/>
  <c r="V393" i="1"/>
  <c r="U393" i="1"/>
  <c r="Q393" i="1"/>
  <c r="P393" i="1"/>
  <c r="N393" i="1"/>
  <c r="M393" i="1"/>
  <c r="L393" i="1"/>
  <c r="H393" i="1"/>
  <c r="G393" i="1"/>
  <c r="F393" i="1"/>
  <c r="E393" i="1"/>
  <c r="D393" i="1"/>
  <c r="BX392" i="1"/>
  <c r="BU392" i="1"/>
  <c r="BR392" i="1"/>
  <c r="BN392" i="1"/>
  <c r="BM392" i="1"/>
  <c r="BL392" i="1"/>
  <c r="BK392" i="1"/>
  <c r="BG392" i="1"/>
  <c r="BF392" i="1"/>
  <c r="BE392" i="1"/>
  <c r="BD392" i="1"/>
  <c r="BC392" i="1"/>
  <c r="BB392" i="1"/>
  <c r="BA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C392" i="1"/>
  <c r="AB392" i="1"/>
  <c r="X392" i="1"/>
  <c r="W392" i="1"/>
  <c r="V392" i="1"/>
  <c r="U392" i="1"/>
  <c r="Q392" i="1"/>
  <c r="P392" i="1"/>
  <c r="N392" i="1"/>
  <c r="M392" i="1"/>
  <c r="L392" i="1"/>
  <c r="H392" i="1"/>
  <c r="G392" i="1"/>
  <c r="F392" i="1"/>
  <c r="E392" i="1"/>
  <c r="D392" i="1"/>
  <c r="BX391" i="1"/>
  <c r="BU391" i="1"/>
  <c r="BR391" i="1"/>
  <c r="BN391" i="1"/>
  <c r="BM391" i="1"/>
  <c r="BL391" i="1"/>
  <c r="BK391" i="1"/>
  <c r="BG391" i="1"/>
  <c r="BF391" i="1"/>
  <c r="BE391" i="1"/>
  <c r="BD391" i="1"/>
  <c r="BC391" i="1"/>
  <c r="BB391" i="1"/>
  <c r="BA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C391" i="1"/>
  <c r="AB391" i="1"/>
  <c r="X391" i="1"/>
  <c r="W391" i="1"/>
  <c r="V391" i="1"/>
  <c r="U391" i="1"/>
  <c r="Q391" i="1"/>
  <c r="P391" i="1"/>
  <c r="N391" i="1"/>
  <c r="M391" i="1"/>
  <c r="L391" i="1"/>
  <c r="H391" i="1"/>
  <c r="G391" i="1"/>
  <c r="F391" i="1"/>
  <c r="E391" i="1"/>
  <c r="D391" i="1"/>
  <c r="BX390" i="1"/>
  <c r="BU390" i="1"/>
  <c r="BR390" i="1"/>
  <c r="BN390" i="1"/>
  <c r="BM390" i="1"/>
  <c r="BL390" i="1"/>
  <c r="BK390" i="1"/>
  <c r="BG390" i="1"/>
  <c r="BF390" i="1"/>
  <c r="BE390" i="1"/>
  <c r="BD390" i="1"/>
  <c r="BC390" i="1"/>
  <c r="BB390" i="1"/>
  <c r="BA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C390" i="1"/>
  <c r="AB390" i="1"/>
  <c r="X390" i="1"/>
  <c r="W390" i="1"/>
  <c r="V390" i="1"/>
  <c r="U390" i="1"/>
  <c r="Q390" i="1"/>
  <c r="P390" i="1"/>
  <c r="N390" i="1"/>
  <c r="M390" i="1"/>
  <c r="L390" i="1"/>
  <c r="H390" i="1"/>
  <c r="G390" i="1"/>
  <c r="F390" i="1"/>
  <c r="E390" i="1"/>
  <c r="D390" i="1"/>
  <c r="BW390" i="1" s="1"/>
  <c r="BR389" i="1"/>
  <c r="BN389" i="1"/>
  <c r="BM389" i="1"/>
  <c r="BL389" i="1"/>
  <c r="BK389" i="1"/>
  <c r="BG389" i="1"/>
  <c r="BF389" i="1"/>
  <c r="BE389" i="1"/>
  <c r="BD389" i="1"/>
  <c r="BC389" i="1"/>
  <c r="BB389" i="1"/>
  <c r="BA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C389" i="1"/>
  <c r="AB389" i="1"/>
  <c r="X389" i="1"/>
  <c r="W389" i="1"/>
  <c r="V389" i="1"/>
  <c r="U389" i="1"/>
  <c r="Q389" i="1"/>
  <c r="P389" i="1"/>
  <c r="N389" i="1"/>
  <c r="M389" i="1"/>
  <c r="L389" i="1"/>
  <c r="H389" i="1"/>
  <c r="G389" i="1"/>
  <c r="F389" i="1"/>
  <c r="E389" i="1"/>
  <c r="D389" i="1"/>
  <c r="BR388" i="1"/>
  <c r="BN388" i="1"/>
  <c r="BM388" i="1"/>
  <c r="BL388" i="1"/>
  <c r="BK388" i="1"/>
  <c r="BG388" i="1"/>
  <c r="BF388" i="1"/>
  <c r="BE388" i="1"/>
  <c r="BD388" i="1"/>
  <c r="BC388" i="1"/>
  <c r="BB388" i="1"/>
  <c r="BA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C388" i="1"/>
  <c r="AB388" i="1"/>
  <c r="X388" i="1"/>
  <c r="W388" i="1"/>
  <c r="V388" i="1"/>
  <c r="U388" i="1"/>
  <c r="Q388" i="1"/>
  <c r="P388" i="1"/>
  <c r="N388" i="1"/>
  <c r="M388" i="1"/>
  <c r="L388" i="1"/>
  <c r="H388" i="1"/>
  <c r="G388" i="1"/>
  <c r="F388" i="1"/>
  <c r="E388" i="1"/>
  <c r="D388" i="1"/>
  <c r="AD387" i="1"/>
  <c r="O387" i="1"/>
  <c r="BX386" i="1"/>
  <c r="BU386" i="1"/>
  <c r="BR386" i="1"/>
  <c r="BN386" i="1"/>
  <c r="BM386" i="1"/>
  <c r="BL386" i="1"/>
  <c r="BK386" i="1"/>
  <c r="BG386" i="1"/>
  <c r="BF386" i="1"/>
  <c r="BE386" i="1"/>
  <c r="BD386" i="1"/>
  <c r="BC386" i="1"/>
  <c r="BB386" i="1"/>
  <c r="BA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C386" i="1"/>
  <c r="AB386" i="1"/>
  <c r="X386" i="1"/>
  <c r="W386" i="1"/>
  <c r="V386" i="1"/>
  <c r="U386" i="1"/>
  <c r="Q386" i="1"/>
  <c r="P386" i="1"/>
  <c r="N386" i="1"/>
  <c r="M386" i="1"/>
  <c r="L386" i="1"/>
  <c r="H386" i="1"/>
  <c r="G386" i="1"/>
  <c r="F386" i="1"/>
  <c r="E386" i="1"/>
  <c r="D386" i="1"/>
  <c r="BW386" i="1" s="1"/>
  <c r="BX385" i="1"/>
  <c r="BU385" i="1"/>
  <c r="BR385" i="1"/>
  <c r="BN385" i="1"/>
  <c r="BM385" i="1"/>
  <c r="BL385" i="1"/>
  <c r="BK385" i="1"/>
  <c r="BG385" i="1"/>
  <c r="BF385" i="1"/>
  <c r="BE385" i="1"/>
  <c r="BD385" i="1"/>
  <c r="BC385" i="1"/>
  <c r="BB385" i="1"/>
  <c r="BA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C385" i="1"/>
  <c r="AB385" i="1"/>
  <c r="X385" i="1"/>
  <c r="W385" i="1"/>
  <c r="V385" i="1"/>
  <c r="U385" i="1"/>
  <c r="Q385" i="1"/>
  <c r="P385" i="1"/>
  <c r="N385" i="1"/>
  <c r="M385" i="1"/>
  <c r="L385" i="1"/>
  <c r="H385" i="1"/>
  <c r="G385" i="1"/>
  <c r="F385" i="1"/>
  <c r="E385" i="1"/>
  <c r="BY385" i="1" s="1"/>
  <c r="D385" i="1"/>
  <c r="BX384" i="1"/>
  <c r="BU384" i="1"/>
  <c r="BR384" i="1"/>
  <c r="BN384" i="1"/>
  <c r="BM384" i="1"/>
  <c r="BL384" i="1"/>
  <c r="BK384" i="1"/>
  <c r="BG384" i="1"/>
  <c r="BF384" i="1"/>
  <c r="BE384" i="1"/>
  <c r="BD384" i="1"/>
  <c r="BC384" i="1"/>
  <c r="BB384" i="1"/>
  <c r="BA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C384" i="1"/>
  <c r="AE384" i="1" s="1"/>
  <c r="AB384" i="1"/>
  <c r="X384" i="1"/>
  <c r="W384" i="1"/>
  <c r="V384" i="1"/>
  <c r="U384" i="1"/>
  <c r="Q384" i="1"/>
  <c r="P384" i="1"/>
  <c r="N384" i="1"/>
  <c r="M384" i="1"/>
  <c r="L384" i="1"/>
  <c r="H384" i="1"/>
  <c r="G384" i="1"/>
  <c r="F384" i="1"/>
  <c r="E384" i="1"/>
  <c r="D384" i="1"/>
  <c r="BW384" i="1" s="1"/>
  <c r="BY383" i="1"/>
  <c r="BX383" i="1"/>
  <c r="BU383" i="1"/>
  <c r="BR383" i="1"/>
  <c r="BN383" i="1"/>
  <c r="BM383" i="1"/>
  <c r="BL383" i="1"/>
  <c r="BK383" i="1"/>
  <c r="BG383" i="1"/>
  <c r="BF383" i="1"/>
  <c r="BE383" i="1"/>
  <c r="BD383" i="1"/>
  <c r="BC383" i="1"/>
  <c r="BB383" i="1"/>
  <c r="BA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C383" i="1"/>
  <c r="AB383" i="1"/>
  <c r="X383" i="1"/>
  <c r="W383" i="1"/>
  <c r="V383" i="1"/>
  <c r="U383" i="1"/>
  <c r="Q383" i="1"/>
  <c r="P383" i="1"/>
  <c r="N383" i="1"/>
  <c r="M383" i="1"/>
  <c r="L383" i="1"/>
  <c r="H383" i="1"/>
  <c r="G383" i="1"/>
  <c r="F383" i="1"/>
  <c r="E383" i="1"/>
  <c r="D383" i="1"/>
  <c r="BZ383" i="1" s="1"/>
  <c r="BX382" i="1"/>
  <c r="BU382" i="1"/>
  <c r="BR382" i="1"/>
  <c r="BN382" i="1"/>
  <c r="BM382" i="1"/>
  <c r="BL382" i="1"/>
  <c r="BK382" i="1"/>
  <c r="BG382" i="1"/>
  <c r="BF382" i="1"/>
  <c r="BE382" i="1"/>
  <c r="BD382" i="1"/>
  <c r="BC382" i="1"/>
  <c r="BB382" i="1"/>
  <c r="BA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C382" i="1"/>
  <c r="AB382" i="1"/>
  <c r="X382" i="1"/>
  <c r="W382" i="1"/>
  <c r="V382" i="1"/>
  <c r="U382" i="1"/>
  <c r="Q382" i="1"/>
  <c r="P382" i="1"/>
  <c r="N382" i="1"/>
  <c r="M382" i="1"/>
  <c r="L382" i="1"/>
  <c r="H382" i="1"/>
  <c r="G382" i="1"/>
  <c r="F382" i="1"/>
  <c r="E382" i="1"/>
  <c r="D382" i="1"/>
  <c r="BX381" i="1"/>
  <c r="BU381" i="1"/>
  <c r="BR381" i="1"/>
  <c r="BN381" i="1"/>
  <c r="BM381" i="1"/>
  <c r="BL381" i="1"/>
  <c r="BK381" i="1"/>
  <c r="BG381" i="1"/>
  <c r="BF381" i="1"/>
  <c r="BE381" i="1"/>
  <c r="BD381" i="1"/>
  <c r="BC381" i="1"/>
  <c r="BB381" i="1"/>
  <c r="BA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C381" i="1"/>
  <c r="AB381" i="1"/>
  <c r="X381" i="1"/>
  <c r="W381" i="1"/>
  <c r="V381" i="1"/>
  <c r="U381" i="1"/>
  <c r="Q381" i="1"/>
  <c r="P381" i="1"/>
  <c r="N381" i="1"/>
  <c r="M381" i="1"/>
  <c r="L381" i="1"/>
  <c r="H381" i="1"/>
  <c r="G381" i="1"/>
  <c r="F381" i="1"/>
  <c r="E381" i="1"/>
  <c r="BY381" i="1" s="1"/>
  <c r="D381" i="1"/>
  <c r="BT381" i="1" s="1"/>
  <c r="BX380" i="1"/>
  <c r="BU380" i="1"/>
  <c r="BR380" i="1"/>
  <c r="BN380" i="1"/>
  <c r="BM380" i="1"/>
  <c r="BL380" i="1"/>
  <c r="BK380" i="1"/>
  <c r="BG380" i="1"/>
  <c r="BF380" i="1"/>
  <c r="BE380" i="1"/>
  <c r="BD380" i="1"/>
  <c r="BC380" i="1"/>
  <c r="BB380" i="1"/>
  <c r="BA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C380" i="1"/>
  <c r="AB380" i="1"/>
  <c r="X380" i="1"/>
  <c r="W380" i="1"/>
  <c r="V380" i="1"/>
  <c r="U380" i="1"/>
  <c r="Q380" i="1"/>
  <c r="P380" i="1"/>
  <c r="N380" i="1"/>
  <c r="M380" i="1"/>
  <c r="L380" i="1"/>
  <c r="H380" i="1"/>
  <c r="G380" i="1"/>
  <c r="F380" i="1"/>
  <c r="E380" i="1"/>
  <c r="D380" i="1"/>
  <c r="BW380" i="1" s="1"/>
  <c r="BX379" i="1"/>
  <c r="BU379" i="1"/>
  <c r="BU387" i="1" s="1"/>
  <c r="BR379" i="1"/>
  <c r="BN379" i="1"/>
  <c r="BM379" i="1"/>
  <c r="BL379" i="1"/>
  <c r="BK379" i="1"/>
  <c r="BG379" i="1"/>
  <c r="BF379" i="1"/>
  <c r="BE379" i="1"/>
  <c r="BD379" i="1"/>
  <c r="BC379" i="1"/>
  <c r="BB379" i="1"/>
  <c r="BA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C379" i="1"/>
  <c r="AB379" i="1"/>
  <c r="X379" i="1"/>
  <c r="W379" i="1"/>
  <c r="V379" i="1"/>
  <c r="U379" i="1"/>
  <c r="Q379" i="1"/>
  <c r="P379" i="1"/>
  <c r="N379" i="1"/>
  <c r="M379" i="1"/>
  <c r="L379" i="1"/>
  <c r="H379" i="1"/>
  <c r="G379" i="1"/>
  <c r="F379" i="1"/>
  <c r="E379" i="1"/>
  <c r="D379" i="1"/>
  <c r="BR378" i="1"/>
  <c r="BN378" i="1"/>
  <c r="BM378" i="1"/>
  <c r="BL378" i="1"/>
  <c r="BK378" i="1"/>
  <c r="BG378" i="1"/>
  <c r="BF378" i="1"/>
  <c r="BE378" i="1"/>
  <c r="BD378" i="1"/>
  <c r="BC378" i="1"/>
  <c r="BB378" i="1"/>
  <c r="BA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C378" i="1"/>
  <c r="AB378" i="1"/>
  <c r="X378" i="1"/>
  <c r="W378" i="1"/>
  <c r="V378" i="1"/>
  <c r="U378" i="1"/>
  <c r="Q378" i="1"/>
  <c r="P378" i="1"/>
  <c r="N378" i="1"/>
  <c r="M378" i="1"/>
  <c r="L378" i="1"/>
  <c r="H378" i="1"/>
  <c r="G378" i="1"/>
  <c r="F378" i="1"/>
  <c r="E378" i="1"/>
  <c r="D378" i="1"/>
  <c r="BR377" i="1"/>
  <c r="BN377" i="1"/>
  <c r="BM377" i="1"/>
  <c r="BL377" i="1"/>
  <c r="BK377" i="1"/>
  <c r="BG377" i="1"/>
  <c r="BF377" i="1"/>
  <c r="BE377" i="1"/>
  <c r="BD377" i="1"/>
  <c r="BC377" i="1"/>
  <c r="BB377" i="1"/>
  <c r="BA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C377" i="1"/>
  <c r="AB377" i="1"/>
  <c r="X377" i="1"/>
  <c r="W377" i="1"/>
  <c r="V377" i="1"/>
  <c r="U377" i="1"/>
  <c r="Q377" i="1"/>
  <c r="P377" i="1"/>
  <c r="N377" i="1"/>
  <c r="M377" i="1"/>
  <c r="L377" i="1"/>
  <c r="H377" i="1"/>
  <c r="G377" i="1"/>
  <c r="F377" i="1"/>
  <c r="E377" i="1"/>
  <c r="D377" i="1"/>
  <c r="AD376" i="1"/>
  <c r="O376" i="1"/>
  <c r="BX375" i="1"/>
  <c r="BU375" i="1"/>
  <c r="BU376" i="1" s="1"/>
  <c r="BR375" i="1"/>
  <c r="BR376" i="1" s="1"/>
  <c r="BN375" i="1"/>
  <c r="BN376" i="1" s="1"/>
  <c r="BM375" i="1"/>
  <c r="BM376" i="1" s="1"/>
  <c r="BL375" i="1"/>
  <c r="BL376" i="1" s="1"/>
  <c r="BK375" i="1"/>
  <c r="BG375" i="1"/>
  <c r="BG376" i="1" s="1"/>
  <c r="BF375" i="1"/>
  <c r="BF376" i="1" s="1"/>
  <c r="BE375" i="1"/>
  <c r="BE376" i="1" s="1"/>
  <c r="BD375" i="1"/>
  <c r="BD376" i="1" s="1"/>
  <c r="BC375" i="1"/>
  <c r="BC376" i="1" s="1"/>
  <c r="BB375" i="1"/>
  <c r="BB376" i="1" s="1"/>
  <c r="BA375" i="1"/>
  <c r="BA376" i="1" s="1"/>
  <c r="AW375" i="1"/>
  <c r="AW376" i="1" s="1"/>
  <c r="AV375" i="1"/>
  <c r="AV376" i="1" s="1"/>
  <c r="AU375" i="1"/>
  <c r="AU376" i="1" s="1"/>
  <c r="AT375" i="1"/>
  <c r="AT376" i="1" s="1"/>
  <c r="AS375" i="1"/>
  <c r="AS376" i="1" s="1"/>
  <c r="AR375" i="1"/>
  <c r="AR376" i="1" s="1"/>
  <c r="AQ375" i="1"/>
  <c r="AQ376" i="1" s="1"/>
  <c r="AP375" i="1"/>
  <c r="AP376" i="1" s="1"/>
  <c r="AO375" i="1"/>
  <c r="AO376" i="1" s="1"/>
  <c r="AN375" i="1"/>
  <c r="AN376" i="1" s="1"/>
  <c r="AM375" i="1"/>
  <c r="AM376" i="1" s="1"/>
  <c r="AL375" i="1"/>
  <c r="AL376" i="1" s="1"/>
  <c r="AK375" i="1"/>
  <c r="AK376" i="1" s="1"/>
  <c r="AJ375" i="1"/>
  <c r="AJ376" i="1" s="1"/>
  <c r="AI375" i="1"/>
  <c r="AI376" i="1" s="1"/>
  <c r="AH375" i="1"/>
  <c r="AC375" i="1"/>
  <c r="AC376" i="1" s="1"/>
  <c r="AB375" i="1"/>
  <c r="AB376" i="1" s="1"/>
  <c r="X375" i="1"/>
  <c r="X376" i="1" s="1"/>
  <c r="W375" i="1"/>
  <c r="W376" i="1" s="1"/>
  <c r="V375" i="1"/>
  <c r="V376" i="1" s="1"/>
  <c r="U375" i="1"/>
  <c r="U376" i="1" s="1"/>
  <c r="Q375" i="1"/>
  <c r="Q376" i="1" s="1"/>
  <c r="P375" i="1"/>
  <c r="P376" i="1" s="1"/>
  <c r="N375" i="1"/>
  <c r="N376" i="1" s="1"/>
  <c r="M375" i="1"/>
  <c r="L375" i="1"/>
  <c r="L376" i="1" s="1"/>
  <c r="H375" i="1"/>
  <c r="H376" i="1" s="1"/>
  <c r="G375" i="1"/>
  <c r="G376" i="1" s="1"/>
  <c r="F375" i="1"/>
  <c r="F376" i="1" s="1"/>
  <c r="E375" i="1"/>
  <c r="D375" i="1"/>
  <c r="BW375" i="1" s="1"/>
  <c r="BR374" i="1"/>
  <c r="BN374" i="1"/>
  <c r="BM374" i="1"/>
  <c r="BL374" i="1"/>
  <c r="BK374" i="1"/>
  <c r="BG374" i="1"/>
  <c r="BF374" i="1"/>
  <c r="BE374" i="1"/>
  <c r="BD374" i="1"/>
  <c r="BC374" i="1"/>
  <c r="BB374" i="1"/>
  <c r="BA374" i="1"/>
  <c r="Q374" i="1"/>
  <c r="P374" i="1"/>
  <c r="N374" i="1"/>
  <c r="M374" i="1"/>
  <c r="L374" i="1"/>
  <c r="H374" i="1"/>
  <c r="G374" i="1"/>
  <c r="F374" i="1"/>
  <c r="E374" i="1"/>
  <c r="D374" i="1"/>
  <c r="BR373" i="1"/>
  <c r="BN373" i="1"/>
  <c r="BM373" i="1"/>
  <c r="BL373" i="1"/>
  <c r="BK373" i="1"/>
  <c r="BG373" i="1"/>
  <c r="BF373" i="1"/>
  <c r="BE373" i="1"/>
  <c r="BD373" i="1"/>
  <c r="BC373" i="1"/>
  <c r="BB373" i="1"/>
  <c r="BA373" i="1"/>
  <c r="Q373" i="1"/>
  <c r="P373" i="1"/>
  <c r="N373" i="1"/>
  <c r="M373" i="1"/>
  <c r="L373" i="1"/>
  <c r="H373" i="1"/>
  <c r="G373" i="1"/>
  <c r="F373" i="1"/>
  <c r="E373" i="1"/>
  <c r="D373" i="1"/>
  <c r="AD372" i="1"/>
  <c r="O372" i="1"/>
  <c r="BX371" i="1"/>
  <c r="BU371" i="1"/>
  <c r="BR371" i="1"/>
  <c r="BN371" i="1"/>
  <c r="BM371" i="1"/>
  <c r="BL371" i="1"/>
  <c r="BK371" i="1"/>
  <c r="BG371" i="1"/>
  <c r="BF371" i="1"/>
  <c r="BE371" i="1"/>
  <c r="BD371" i="1"/>
  <c r="BC371" i="1"/>
  <c r="BB371" i="1"/>
  <c r="BA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C371" i="1"/>
  <c r="AB371" i="1"/>
  <c r="AE371" i="1" s="1"/>
  <c r="X371" i="1"/>
  <c r="W371" i="1"/>
  <c r="V371" i="1"/>
  <c r="U371" i="1"/>
  <c r="Q371" i="1"/>
  <c r="P371" i="1"/>
  <c r="N371" i="1"/>
  <c r="M371" i="1"/>
  <c r="L371" i="1"/>
  <c r="H371" i="1"/>
  <c r="G371" i="1"/>
  <c r="F371" i="1"/>
  <c r="E371" i="1"/>
  <c r="D371" i="1"/>
  <c r="BW371" i="1" s="1"/>
  <c r="BX370" i="1"/>
  <c r="BU370" i="1"/>
  <c r="BR370" i="1"/>
  <c r="BN370" i="1"/>
  <c r="BM370" i="1"/>
  <c r="BL370" i="1"/>
  <c r="BK370" i="1"/>
  <c r="BG370" i="1"/>
  <c r="BF370" i="1"/>
  <c r="BE370" i="1"/>
  <c r="BD370" i="1"/>
  <c r="BC370" i="1"/>
  <c r="BB370" i="1"/>
  <c r="BA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C370" i="1"/>
  <c r="AB370" i="1"/>
  <c r="X370" i="1"/>
  <c r="W370" i="1"/>
  <c r="V370" i="1"/>
  <c r="U370" i="1"/>
  <c r="Q370" i="1"/>
  <c r="P370" i="1"/>
  <c r="N370" i="1"/>
  <c r="M370" i="1"/>
  <c r="L370" i="1"/>
  <c r="H370" i="1"/>
  <c r="G370" i="1"/>
  <c r="F370" i="1"/>
  <c r="E370" i="1"/>
  <c r="D370" i="1"/>
  <c r="BX369" i="1"/>
  <c r="BU369" i="1"/>
  <c r="BR369" i="1"/>
  <c r="BN369" i="1"/>
  <c r="BM369" i="1"/>
  <c r="BL369" i="1"/>
  <c r="BK369" i="1"/>
  <c r="BG369" i="1"/>
  <c r="BF369" i="1"/>
  <c r="BE369" i="1"/>
  <c r="BD369" i="1"/>
  <c r="BC369" i="1"/>
  <c r="BB369" i="1"/>
  <c r="BA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C369" i="1"/>
  <c r="AB369" i="1"/>
  <c r="AE369" i="1" s="1"/>
  <c r="X369" i="1"/>
  <c r="W369" i="1"/>
  <c r="V369" i="1"/>
  <c r="U369" i="1"/>
  <c r="Q369" i="1"/>
  <c r="P369" i="1"/>
  <c r="N369" i="1"/>
  <c r="M369" i="1"/>
  <c r="L369" i="1"/>
  <c r="H369" i="1"/>
  <c r="G369" i="1"/>
  <c r="F369" i="1"/>
  <c r="E369" i="1"/>
  <c r="BY369" i="1" s="1"/>
  <c r="D369" i="1"/>
  <c r="BX368" i="1"/>
  <c r="BU368" i="1"/>
  <c r="BR368" i="1"/>
  <c r="BN368" i="1"/>
  <c r="BM368" i="1"/>
  <c r="BL368" i="1"/>
  <c r="BK368" i="1"/>
  <c r="BG368" i="1"/>
  <c r="BF368" i="1"/>
  <c r="BE368" i="1"/>
  <c r="BD368" i="1"/>
  <c r="BC368" i="1"/>
  <c r="BB368" i="1"/>
  <c r="BA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C368" i="1"/>
  <c r="AB368" i="1"/>
  <c r="X368" i="1"/>
  <c r="W368" i="1"/>
  <c r="V368" i="1"/>
  <c r="U368" i="1"/>
  <c r="Q368" i="1"/>
  <c r="P368" i="1"/>
  <c r="N368" i="1"/>
  <c r="M368" i="1"/>
  <c r="L368" i="1"/>
  <c r="H368" i="1"/>
  <c r="G368" i="1"/>
  <c r="F368" i="1"/>
  <c r="E368" i="1"/>
  <c r="D368" i="1"/>
  <c r="BT368" i="1" s="1"/>
  <c r="BX367" i="1"/>
  <c r="BU367" i="1"/>
  <c r="BR367" i="1"/>
  <c r="BN367" i="1"/>
  <c r="BM367" i="1"/>
  <c r="BL367" i="1"/>
  <c r="BK367" i="1"/>
  <c r="BG367" i="1"/>
  <c r="BF367" i="1"/>
  <c r="BE367" i="1"/>
  <c r="BD367" i="1"/>
  <c r="BC367" i="1"/>
  <c r="BB367" i="1"/>
  <c r="BA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C367" i="1"/>
  <c r="AB367" i="1"/>
  <c r="AE367" i="1" s="1"/>
  <c r="AG367" i="1" s="1"/>
  <c r="X367" i="1"/>
  <c r="W367" i="1"/>
  <c r="V367" i="1"/>
  <c r="U367" i="1"/>
  <c r="Q367" i="1"/>
  <c r="P367" i="1"/>
  <c r="N367" i="1"/>
  <c r="M367" i="1"/>
  <c r="L367" i="1"/>
  <c r="H367" i="1"/>
  <c r="G367" i="1"/>
  <c r="F367" i="1"/>
  <c r="E367" i="1"/>
  <c r="D367" i="1"/>
  <c r="BX366" i="1"/>
  <c r="BU366" i="1"/>
  <c r="BV366" i="1" s="1"/>
  <c r="BR366" i="1"/>
  <c r="BN366" i="1"/>
  <c r="BM366" i="1"/>
  <c r="BL366" i="1"/>
  <c r="BK366" i="1"/>
  <c r="BG366" i="1"/>
  <c r="BF366" i="1"/>
  <c r="BE366" i="1"/>
  <c r="BD366" i="1"/>
  <c r="BC366" i="1"/>
  <c r="BB366" i="1"/>
  <c r="BA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C366" i="1"/>
  <c r="AB366" i="1"/>
  <c r="X366" i="1"/>
  <c r="W366" i="1"/>
  <c r="V366" i="1"/>
  <c r="U366" i="1"/>
  <c r="Q366" i="1"/>
  <c r="P366" i="1"/>
  <c r="N366" i="1"/>
  <c r="M366" i="1"/>
  <c r="L366" i="1"/>
  <c r="H366" i="1"/>
  <c r="G366" i="1"/>
  <c r="F366" i="1"/>
  <c r="E366" i="1"/>
  <c r="D366" i="1"/>
  <c r="BX365" i="1"/>
  <c r="BU365" i="1"/>
  <c r="BR365" i="1"/>
  <c r="BN365" i="1"/>
  <c r="BM365" i="1"/>
  <c r="BL365" i="1"/>
  <c r="BK365" i="1"/>
  <c r="BG365" i="1"/>
  <c r="BF365" i="1"/>
  <c r="BE365" i="1"/>
  <c r="BD365" i="1"/>
  <c r="BC365" i="1"/>
  <c r="BB365" i="1"/>
  <c r="BA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C365" i="1"/>
  <c r="AB365" i="1"/>
  <c r="AE365" i="1" s="1"/>
  <c r="X365" i="1"/>
  <c r="W365" i="1"/>
  <c r="V365" i="1"/>
  <c r="U365" i="1"/>
  <c r="Q365" i="1"/>
  <c r="P365" i="1"/>
  <c r="N365" i="1"/>
  <c r="M365" i="1"/>
  <c r="L365" i="1"/>
  <c r="H365" i="1"/>
  <c r="G365" i="1"/>
  <c r="F365" i="1"/>
  <c r="I365" i="1" s="1"/>
  <c r="E365" i="1"/>
  <c r="BY365" i="1" s="1"/>
  <c r="D365" i="1"/>
  <c r="BX364" i="1"/>
  <c r="BU364" i="1"/>
  <c r="BR364" i="1"/>
  <c r="BN364" i="1"/>
  <c r="BM364" i="1"/>
  <c r="BL364" i="1"/>
  <c r="BK364" i="1"/>
  <c r="BG364" i="1"/>
  <c r="BF364" i="1"/>
  <c r="BE364" i="1"/>
  <c r="BD364" i="1"/>
  <c r="BC364" i="1"/>
  <c r="BB364" i="1"/>
  <c r="BA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C364" i="1"/>
  <c r="AB364" i="1"/>
  <c r="X364" i="1"/>
  <c r="W364" i="1"/>
  <c r="V364" i="1"/>
  <c r="U364" i="1"/>
  <c r="Q364" i="1"/>
  <c r="P364" i="1"/>
  <c r="N364" i="1"/>
  <c r="M364" i="1"/>
  <c r="L364" i="1"/>
  <c r="H364" i="1"/>
  <c r="G364" i="1"/>
  <c r="F364" i="1"/>
  <c r="E364" i="1"/>
  <c r="D364" i="1"/>
  <c r="BX363" i="1"/>
  <c r="BU363" i="1"/>
  <c r="BR363" i="1"/>
  <c r="BN363" i="1"/>
  <c r="BM363" i="1"/>
  <c r="BL363" i="1"/>
  <c r="BK363" i="1"/>
  <c r="BG363" i="1"/>
  <c r="BF363" i="1"/>
  <c r="BE363" i="1"/>
  <c r="BD363" i="1"/>
  <c r="BC363" i="1"/>
  <c r="BB363" i="1"/>
  <c r="BA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C363" i="1"/>
  <c r="AB363" i="1"/>
  <c r="X363" i="1"/>
  <c r="W363" i="1"/>
  <c r="V363" i="1"/>
  <c r="U363" i="1"/>
  <c r="Q363" i="1"/>
  <c r="P363" i="1"/>
  <c r="N363" i="1"/>
  <c r="M363" i="1"/>
  <c r="L363" i="1"/>
  <c r="H363" i="1"/>
  <c r="G363" i="1"/>
  <c r="F363" i="1"/>
  <c r="E363" i="1"/>
  <c r="D363" i="1"/>
  <c r="BR362" i="1"/>
  <c r="BN362" i="1"/>
  <c r="BM362" i="1"/>
  <c r="BL362" i="1"/>
  <c r="BK362" i="1"/>
  <c r="BG362" i="1"/>
  <c r="BF362" i="1"/>
  <c r="BE362" i="1"/>
  <c r="BD362" i="1"/>
  <c r="BC362" i="1"/>
  <c r="BB362" i="1"/>
  <c r="BA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C362" i="1"/>
  <c r="AB362" i="1"/>
  <c r="X362" i="1"/>
  <c r="W362" i="1"/>
  <c r="V362" i="1"/>
  <c r="U362" i="1"/>
  <c r="Q362" i="1"/>
  <c r="P362" i="1"/>
  <c r="N362" i="1"/>
  <c r="M362" i="1"/>
  <c r="L362" i="1"/>
  <c r="H362" i="1"/>
  <c r="G362" i="1"/>
  <c r="F362" i="1"/>
  <c r="E362" i="1"/>
  <c r="D362" i="1"/>
  <c r="BR361" i="1"/>
  <c r="BN361" i="1"/>
  <c r="BM361" i="1"/>
  <c r="BL361" i="1"/>
  <c r="BK361" i="1"/>
  <c r="BG361" i="1"/>
  <c r="BF361" i="1"/>
  <c r="BE361" i="1"/>
  <c r="BD361" i="1"/>
  <c r="BC361" i="1"/>
  <c r="BB361" i="1"/>
  <c r="BA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C361" i="1"/>
  <c r="AB361" i="1"/>
  <c r="X361" i="1"/>
  <c r="W361" i="1"/>
  <c r="V361" i="1"/>
  <c r="U361" i="1"/>
  <c r="Q361" i="1"/>
  <c r="P361" i="1"/>
  <c r="N361" i="1"/>
  <c r="M361" i="1"/>
  <c r="L361" i="1"/>
  <c r="H361" i="1"/>
  <c r="G361" i="1"/>
  <c r="F361" i="1"/>
  <c r="E361" i="1"/>
  <c r="D361" i="1"/>
  <c r="AD360" i="1"/>
  <c r="O360" i="1"/>
  <c r="BX359" i="1"/>
  <c r="BU359" i="1"/>
  <c r="BR359" i="1"/>
  <c r="BN359" i="1"/>
  <c r="BM359" i="1"/>
  <c r="BL359" i="1"/>
  <c r="BK359" i="1"/>
  <c r="BG359" i="1"/>
  <c r="BF359" i="1"/>
  <c r="BE359" i="1"/>
  <c r="BD359" i="1"/>
  <c r="BC359" i="1"/>
  <c r="BB359" i="1"/>
  <c r="BA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C359" i="1"/>
  <c r="AB359" i="1"/>
  <c r="X359" i="1"/>
  <c r="W359" i="1"/>
  <c r="V359" i="1"/>
  <c r="U359" i="1"/>
  <c r="Q359" i="1"/>
  <c r="P359" i="1"/>
  <c r="N359" i="1"/>
  <c r="M359" i="1"/>
  <c r="L359" i="1"/>
  <c r="H359" i="1"/>
  <c r="G359" i="1"/>
  <c r="F359" i="1"/>
  <c r="E359" i="1"/>
  <c r="BY359" i="1" s="1"/>
  <c r="D359" i="1"/>
  <c r="BX358" i="1"/>
  <c r="BU358" i="1"/>
  <c r="BR358" i="1"/>
  <c r="BN358" i="1"/>
  <c r="BM358" i="1"/>
  <c r="BL358" i="1"/>
  <c r="BK358" i="1"/>
  <c r="BG358" i="1"/>
  <c r="BF358" i="1"/>
  <c r="BE358" i="1"/>
  <c r="BD358" i="1"/>
  <c r="BC358" i="1"/>
  <c r="BB358" i="1"/>
  <c r="BA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C358" i="1"/>
  <c r="AB358" i="1"/>
  <c r="X358" i="1"/>
  <c r="W358" i="1"/>
  <c r="V358" i="1"/>
  <c r="U358" i="1"/>
  <c r="Q358" i="1"/>
  <c r="P358" i="1"/>
  <c r="N358" i="1"/>
  <c r="M358" i="1"/>
  <c r="L358" i="1"/>
  <c r="H358" i="1"/>
  <c r="G358" i="1"/>
  <c r="F358" i="1"/>
  <c r="E358" i="1"/>
  <c r="D358" i="1"/>
  <c r="BX357" i="1"/>
  <c r="BU357" i="1"/>
  <c r="BR357" i="1"/>
  <c r="BN357" i="1"/>
  <c r="BM357" i="1"/>
  <c r="BL357" i="1"/>
  <c r="BK357" i="1"/>
  <c r="BG357" i="1"/>
  <c r="BF357" i="1"/>
  <c r="BE357" i="1"/>
  <c r="BD357" i="1"/>
  <c r="BC357" i="1"/>
  <c r="BB357" i="1"/>
  <c r="BA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C357" i="1"/>
  <c r="AB357" i="1"/>
  <c r="X357" i="1"/>
  <c r="W357" i="1"/>
  <c r="V357" i="1"/>
  <c r="U357" i="1"/>
  <c r="Q357" i="1"/>
  <c r="P357" i="1"/>
  <c r="N357" i="1"/>
  <c r="M357" i="1"/>
  <c r="L357" i="1"/>
  <c r="H357" i="1"/>
  <c r="G357" i="1"/>
  <c r="F357" i="1"/>
  <c r="E357" i="1"/>
  <c r="D357" i="1"/>
  <c r="BT357" i="1" s="1"/>
  <c r="BX356" i="1"/>
  <c r="BU356" i="1"/>
  <c r="BR356" i="1"/>
  <c r="BN356" i="1"/>
  <c r="BM356" i="1"/>
  <c r="BL356" i="1"/>
  <c r="BK356" i="1"/>
  <c r="BG356" i="1"/>
  <c r="BF356" i="1"/>
  <c r="BE356" i="1"/>
  <c r="BD356" i="1"/>
  <c r="BC356" i="1"/>
  <c r="BB356" i="1"/>
  <c r="BA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C356" i="1"/>
  <c r="AB356" i="1"/>
  <c r="X356" i="1"/>
  <c r="W356" i="1"/>
  <c r="V356" i="1"/>
  <c r="U356" i="1"/>
  <c r="Q356" i="1"/>
  <c r="P356" i="1"/>
  <c r="N356" i="1"/>
  <c r="M356" i="1"/>
  <c r="L356" i="1"/>
  <c r="H356" i="1"/>
  <c r="G356" i="1"/>
  <c r="F356" i="1"/>
  <c r="E356" i="1"/>
  <c r="D356" i="1"/>
  <c r="BX355" i="1"/>
  <c r="BU355" i="1"/>
  <c r="BR355" i="1"/>
  <c r="BN355" i="1"/>
  <c r="BM355" i="1"/>
  <c r="BL355" i="1"/>
  <c r="BK355" i="1"/>
  <c r="BG355" i="1"/>
  <c r="BF355" i="1"/>
  <c r="BE355" i="1"/>
  <c r="BD355" i="1"/>
  <c r="BC355" i="1"/>
  <c r="BB355" i="1"/>
  <c r="BA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C355" i="1"/>
  <c r="AB355" i="1"/>
  <c r="X355" i="1"/>
  <c r="W355" i="1"/>
  <c r="V355" i="1"/>
  <c r="U355" i="1"/>
  <c r="Q355" i="1"/>
  <c r="P355" i="1"/>
  <c r="N355" i="1"/>
  <c r="M355" i="1"/>
  <c r="L355" i="1"/>
  <c r="H355" i="1"/>
  <c r="G355" i="1"/>
  <c r="F355" i="1"/>
  <c r="E355" i="1"/>
  <c r="D355" i="1"/>
  <c r="BT355" i="1" s="1"/>
  <c r="BX354" i="1"/>
  <c r="BU354" i="1"/>
  <c r="BR354" i="1"/>
  <c r="BN354" i="1"/>
  <c r="BM354" i="1"/>
  <c r="BL354" i="1"/>
  <c r="BK354" i="1"/>
  <c r="BG354" i="1"/>
  <c r="BF354" i="1"/>
  <c r="BE354" i="1"/>
  <c r="BD354" i="1"/>
  <c r="BC354" i="1"/>
  <c r="BB354" i="1"/>
  <c r="BA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C354" i="1"/>
  <c r="AB354" i="1"/>
  <c r="X354" i="1"/>
  <c r="W354" i="1"/>
  <c r="V354" i="1"/>
  <c r="U354" i="1"/>
  <c r="Q354" i="1"/>
  <c r="P354" i="1"/>
  <c r="N354" i="1"/>
  <c r="M354" i="1"/>
  <c r="L354" i="1"/>
  <c r="H354" i="1"/>
  <c r="G354" i="1"/>
  <c r="F354" i="1"/>
  <c r="E354" i="1"/>
  <c r="D354" i="1"/>
  <c r="BX353" i="1"/>
  <c r="BU353" i="1"/>
  <c r="BR353" i="1"/>
  <c r="BN353" i="1"/>
  <c r="BM353" i="1"/>
  <c r="BL353" i="1"/>
  <c r="BK353" i="1"/>
  <c r="BG353" i="1"/>
  <c r="BF353" i="1"/>
  <c r="BE353" i="1"/>
  <c r="BD353" i="1"/>
  <c r="BC353" i="1"/>
  <c r="BB353" i="1"/>
  <c r="BA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C353" i="1"/>
  <c r="AB353" i="1"/>
  <c r="X353" i="1"/>
  <c r="W353" i="1"/>
  <c r="V353" i="1"/>
  <c r="U353" i="1"/>
  <c r="Q353" i="1"/>
  <c r="P353" i="1"/>
  <c r="N353" i="1"/>
  <c r="M353" i="1"/>
  <c r="L353" i="1"/>
  <c r="H353" i="1"/>
  <c r="G353" i="1"/>
  <c r="F353" i="1"/>
  <c r="E353" i="1"/>
  <c r="D353" i="1"/>
  <c r="BT353" i="1" s="1"/>
  <c r="BX352" i="1"/>
  <c r="BU352" i="1"/>
  <c r="BR352" i="1"/>
  <c r="BN352" i="1"/>
  <c r="BM352" i="1"/>
  <c r="BL352" i="1"/>
  <c r="BK352" i="1"/>
  <c r="BG352" i="1"/>
  <c r="BF352" i="1"/>
  <c r="BE352" i="1"/>
  <c r="BD352" i="1"/>
  <c r="BC352" i="1"/>
  <c r="BB352" i="1"/>
  <c r="BA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C352" i="1"/>
  <c r="AB352" i="1"/>
  <c r="X352" i="1"/>
  <c r="W352" i="1"/>
  <c r="V352" i="1"/>
  <c r="U352" i="1"/>
  <c r="Q352" i="1"/>
  <c r="P352" i="1"/>
  <c r="N352" i="1"/>
  <c r="M352" i="1"/>
  <c r="L352" i="1"/>
  <c r="H352" i="1"/>
  <c r="G352" i="1"/>
  <c r="F352" i="1"/>
  <c r="E352" i="1"/>
  <c r="D352" i="1"/>
  <c r="BX351" i="1"/>
  <c r="BU351" i="1"/>
  <c r="BR351" i="1"/>
  <c r="BN351" i="1"/>
  <c r="BM351" i="1"/>
  <c r="BL351" i="1"/>
  <c r="BK351" i="1"/>
  <c r="BG351" i="1"/>
  <c r="BF351" i="1"/>
  <c r="BE351" i="1"/>
  <c r="BD351" i="1"/>
  <c r="BC351" i="1"/>
  <c r="BB351" i="1"/>
  <c r="BA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C351" i="1"/>
  <c r="AB351" i="1"/>
  <c r="X351" i="1"/>
  <c r="W351" i="1"/>
  <c r="V351" i="1"/>
  <c r="U351" i="1"/>
  <c r="Q351" i="1"/>
  <c r="P351" i="1"/>
  <c r="N351" i="1"/>
  <c r="M351" i="1"/>
  <c r="L351" i="1"/>
  <c r="H351" i="1"/>
  <c r="G351" i="1"/>
  <c r="F351" i="1"/>
  <c r="E351" i="1"/>
  <c r="D351" i="1"/>
  <c r="BT351" i="1" s="1"/>
  <c r="BX350" i="1"/>
  <c r="BU350" i="1"/>
  <c r="BR350" i="1"/>
  <c r="BN350" i="1"/>
  <c r="BM350" i="1"/>
  <c r="BL350" i="1"/>
  <c r="BK350" i="1"/>
  <c r="BG350" i="1"/>
  <c r="BF350" i="1"/>
  <c r="BE350" i="1"/>
  <c r="BD350" i="1"/>
  <c r="BC350" i="1"/>
  <c r="BB350" i="1"/>
  <c r="BA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C350" i="1"/>
  <c r="AB350" i="1"/>
  <c r="X350" i="1"/>
  <c r="W350" i="1"/>
  <c r="V350" i="1"/>
  <c r="U350" i="1"/>
  <c r="Q350" i="1"/>
  <c r="P350" i="1"/>
  <c r="N350" i="1"/>
  <c r="M350" i="1"/>
  <c r="L350" i="1"/>
  <c r="H350" i="1"/>
  <c r="G350" i="1"/>
  <c r="F350" i="1"/>
  <c r="E350" i="1"/>
  <c r="D350" i="1"/>
  <c r="BX349" i="1"/>
  <c r="BU349" i="1"/>
  <c r="BR349" i="1"/>
  <c r="BN349" i="1"/>
  <c r="BM349" i="1"/>
  <c r="BL349" i="1"/>
  <c r="BK349" i="1"/>
  <c r="BG349" i="1"/>
  <c r="BF349" i="1"/>
  <c r="BE349" i="1"/>
  <c r="BD349" i="1"/>
  <c r="BC349" i="1"/>
  <c r="BB349" i="1"/>
  <c r="BA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C349" i="1"/>
  <c r="AB349" i="1"/>
  <c r="X349" i="1"/>
  <c r="W349" i="1"/>
  <c r="V349" i="1"/>
  <c r="U349" i="1"/>
  <c r="Q349" i="1"/>
  <c r="P349" i="1"/>
  <c r="N349" i="1"/>
  <c r="M349" i="1"/>
  <c r="L349" i="1"/>
  <c r="H349" i="1"/>
  <c r="G349" i="1"/>
  <c r="F349" i="1"/>
  <c r="E349" i="1"/>
  <c r="D349" i="1"/>
  <c r="BT349" i="1" s="1"/>
  <c r="BX348" i="1"/>
  <c r="BU348" i="1"/>
  <c r="BR348" i="1"/>
  <c r="BN348" i="1"/>
  <c r="BM348" i="1"/>
  <c r="BL348" i="1"/>
  <c r="BK348" i="1"/>
  <c r="BG348" i="1"/>
  <c r="BF348" i="1"/>
  <c r="BE348" i="1"/>
  <c r="BD348" i="1"/>
  <c r="BC348" i="1"/>
  <c r="BB348" i="1"/>
  <c r="BA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C348" i="1"/>
  <c r="AB348" i="1"/>
  <c r="X348" i="1"/>
  <c r="W348" i="1"/>
  <c r="V348" i="1"/>
  <c r="U348" i="1"/>
  <c r="Q348" i="1"/>
  <c r="P348" i="1"/>
  <c r="N348" i="1"/>
  <c r="M348" i="1"/>
  <c r="L348" i="1"/>
  <c r="H348" i="1"/>
  <c r="G348" i="1"/>
  <c r="F348" i="1"/>
  <c r="E348" i="1"/>
  <c r="D348" i="1"/>
  <c r="BR347" i="1"/>
  <c r="BN347" i="1"/>
  <c r="BM347" i="1"/>
  <c r="BL347" i="1"/>
  <c r="BK347" i="1"/>
  <c r="BG347" i="1"/>
  <c r="BF347" i="1"/>
  <c r="BE347" i="1"/>
  <c r="BD347" i="1"/>
  <c r="BC347" i="1"/>
  <c r="BB347" i="1"/>
  <c r="BA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C347" i="1"/>
  <c r="AB347" i="1"/>
  <c r="X347" i="1"/>
  <c r="W347" i="1"/>
  <c r="V347" i="1"/>
  <c r="U347" i="1"/>
  <c r="Q347" i="1"/>
  <c r="P347" i="1"/>
  <c r="N347" i="1"/>
  <c r="M347" i="1"/>
  <c r="L347" i="1"/>
  <c r="H347" i="1"/>
  <c r="G347" i="1"/>
  <c r="F347" i="1"/>
  <c r="E347" i="1"/>
  <c r="D347" i="1"/>
  <c r="BR346" i="1"/>
  <c r="BN346" i="1"/>
  <c r="BM346" i="1"/>
  <c r="BL346" i="1"/>
  <c r="BK346" i="1"/>
  <c r="BG346" i="1"/>
  <c r="BF346" i="1"/>
  <c r="BE346" i="1"/>
  <c r="BD346" i="1"/>
  <c r="BC346" i="1"/>
  <c r="BB346" i="1"/>
  <c r="BA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C346" i="1"/>
  <c r="AB346" i="1"/>
  <c r="X346" i="1"/>
  <c r="W346" i="1"/>
  <c r="V346" i="1"/>
  <c r="U346" i="1"/>
  <c r="Q346" i="1"/>
  <c r="P346" i="1"/>
  <c r="N346" i="1"/>
  <c r="M346" i="1"/>
  <c r="L346" i="1"/>
  <c r="H346" i="1"/>
  <c r="G346" i="1"/>
  <c r="F346" i="1"/>
  <c r="E346" i="1"/>
  <c r="D346" i="1"/>
  <c r="AD345" i="1"/>
  <c r="O345" i="1"/>
  <c r="BX344" i="1"/>
  <c r="BU344" i="1"/>
  <c r="BR344" i="1"/>
  <c r="BN344" i="1"/>
  <c r="BM344" i="1"/>
  <c r="BL344" i="1"/>
  <c r="BK344" i="1"/>
  <c r="BG344" i="1"/>
  <c r="BF344" i="1"/>
  <c r="BE344" i="1"/>
  <c r="BD344" i="1"/>
  <c r="BC344" i="1"/>
  <c r="BB344" i="1"/>
  <c r="BA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C344" i="1"/>
  <c r="AB344" i="1"/>
  <c r="X344" i="1"/>
  <c r="W344" i="1"/>
  <c r="V344" i="1"/>
  <c r="U344" i="1"/>
  <c r="Q344" i="1"/>
  <c r="P344" i="1"/>
  <c r="N344" i="1"/>
  <c r="M344" i="1"/>
  <c r="L344" i="1"/>
  <c r="H344" i="1"/>
  <c r="G344" i="1"/>
  <c r="F344" i="1"/>
  <c r="E344" i="1"/>
  <c r="D344" i="1"/>
  <c r="BX343" i="1"/>
  <c r="BU343" i="1"/>
  <c r="BR343" i="1"/>
  <c r="BN343" i="1"/>
  <c r="BM343" i="1"/>
  <c r="BL343" i="1"/>
  <c r="BK343" i="1"/>
  <c r="BG343" i="1"/>
  <c r="BF343" i="1"/>
  <c r="BE343" i="1"/>
  <c r="BD343" i="1"/>
  <c r="BC343" i="1"/>
  <c r="BB343" i="1"/>
  <c r="BA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C343" i="1"/>
  <c r="AB343" i="1"/>
  <c r="X343" i="1"/>
  <c r="W343" i="1"/>
  <c r="V343" i="1"/>
  <c r="U343" i="1"/>
  <c r="Q343" i="1"/>
  <c r="P343" i="1"/>
  <c r="N343" i="1"/>
  <c r="M343" i="1"/>
  <c r="L343" i="1"/>
  <c r="H343" i="1"/>
  <c r="G343" i="1"/>
  <c r="F343" i="1"/>
  <c r="E343" i="1"/>
  <c r="BY343" i="1" s="1"/>
  <c r="D343" i="1"/>
  <c r="BT343" i="1" s="1"/>
  <c r="BX342" i="1"/>
  <c r="BU342" i="1"/>
  <c r="BR342" i="1"/>
  <c r="BN342" i="1"/>
  <c r="BM342" i="1"/>
  <c r="BL342" i="1"/>
  <c r="BK342" i="1"/>
  <c r="BG342" i="1"/>
  <c r="BF342" i="1"/>
  <c r="BE342" i="1"/>
  <c r="BD342" i="1"/>
  <c r="BC342" i="1"/>
  <c r="BB342" i="1"/>
  <c r="BA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C342" i="1"/>
  <c r="AB342" i="1"/>
  <c r="X342" i="1"/>
  <c r="W342" i="1"/>
  <c r="V342" i="1"/>
  <c r="U342" i="1"/>
  <c r="Q342" i="1"/>
  <c r="P342" i="1"/>
  <c r="N342" i="1"/>
  <c r="M342" i="1"/>
  <c r="L342" i="1"/>
  <c r="H342" i="1"/>
  <c r="G342" i="1"/>
  <c r="F342" i="1"/>
  <c r="E342" i="1"/>
  <c r="D342" i="1"/>
  <c r="BX341" i="1"/>
  <c r="BU341" i="1"/>
  <c r="BR341" i="1"/>
  <c r="BN341" i="1"/>
  <c r="BM341" i="1"/>
  <c r="BL341" i="1"/>
  <c r="BK341" i="1"/>
  <c r="BG341" i="1"/>
  <c r="BF341" i="1"/>
  <c r="BE341" i="1"/>
  <c r="BD341" i="1"/>
  <c r="BC341" i="1"/>
  <c r="BB341" i="1"/>
  <c r="BA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C341" i="1"/>
  <c r="AB341" i="1"/>
  <c r="X341" i="1"/>
  <c r="W341" i="1"/>
  <c r="V341" i="1"/>
  <c r="U341" i="1"/>
  <c r="Q341" i="1"/>
  <c r="P341" i="1"/>
  <c r="N341" i="1"/>
  <c r="M341" i="1"/>
  <c r="L341" i="1"/>
  <c r="H341" i="1"/>
  <c r="G341" i="1"/>
  <c r="F341" i="1"/>
  <c r="E341" i="1"/>
  <c r="D341" i="1"/>
  <c r="BX340" i="1"/>
  <c r="BU340" i="1"/>
  <c r="BR340" i="1"/>
  <c r="BN340" i="1"/>
  <c r="BM340" i="1"/>
  <c r="BL340" i="1"/>
  <c r="BK340" i="1"/>
  <c r="BG340" i="1"/>
  <c r="BF340" i="1"/>
  <c r="BE340" i="1"/>
  <c r="BD340" i="1"/>
  <c r="BC340" i="1"/>
  <c r="BB340" i="1"/>
  <c r="BA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C340" i="1"/>
  <c r="AB340" i="1"/>
  <c r="X340" i="1"/>
  <c r="W340" i="1"/>
  <c r="V340" i="1"/>
  <c r="U340" i="1"/>
  <c r="Q340" i="1"/>
  <c r="P340" i="1"/>
  <c r="N340" i="1"/>
  <c r="M340" i="1"/>
  <c r="L340" i="1"/>
  <c r="H340" i="1"/>
  <c r="G340" i="1"/>
  <c r="F340" i="1"/>
  <c r="E340" i="1"/>
  <c r="BY340" i="1" s="1"/>
  <c r="D340" i="1"/>
  <c r="BX339" i="1"/>
  <c r="BU339" i="1"/>
  <c r="BR339" i="1"/>
  <c r="BN339" i="1"/>
  <c r="BM339" i="1"/>
  <c r="BL339" i="1"/>
  <c r="BK339" i="1"/>
  <c r="BG339" i="1"/>
  <c r="BF339" i="1"/>
  <c r="BE339" i="1"/>
  <c r="BD339" i="1"/>
  <c r="BC339" i="1"/>
  <c r="BB339" i="1"/>
  <c r="BA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C339" i="1"/>
  <c r="AB339" i="1"/>
  <c r="X339" i="1"/>
  <c r="W339" i="1"/>
  <c r="V339" i="1"/>
  <c r="U339" i="1"/>
  <c r="Q339" i="1"/>
  <c r="P339" i="1"/>
  <c r="N339" i="1"/>
  <c r="M339" i="1"/>
  <c r="L339" i="1"/>
  <c r="H339" i="1"/>
  <c r="G339" i="1"/>
  <c r="F339" i="1"/>
  <c r="E339" i="1"/>
  <c r="D339" i="1"/>
  <c r="BX338" i="1"/>
  <c r="BU338" i="1"/>
  <c r="BR338" i="1"/>
  <c r="BN338" i="1"/>
  <c r="BM338" i="1"/>
  <c r="BL338" i="1"/>
  <c r="BK338" i="1"/>
  <c r="BG338" i="1"/>
  <c r="BF338" i="1"/>
  <c r="BE338" i="1"/>
  <c r="BD338" i="1"/>
  <c r="BC338" i="1"/>
  <c r="BB338" i="1"/>
  <c r="BA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C338" i="1"/>
  <c r="AB338" i="1"/>
  <c r="X338" i="1"/>
  <c r="W338" i="1"/>
  <c r="V338" i="1"/>
  <c r="U338" i="1"/>
  <c r="Q338" i="1"/>
  <c r="P338" i="1"/>
  <c r="N338" i="1"/>
  <c r="M338" i="1"/>
  <c r="L338" i="1"/>
  <c r="H338" i="1"/>
  <c r="G338" i="1"/>
  <c r="F338" i="1"/>
  <c r="E338" i="1"/>
  <c r="BY338" i="1" s="1"/>
  <c r="D338" i="1"/>
  <c r="BX337" i="1"/>
  <c r="BU337" i="1"/>
  <c r="BR337" i="1"/>
  <c r="BN337" i="1"/>
  <c r="BM337" i="1"/>
  <c r="BL337" i="1"/>
  <c r="BK337" i="1"/>
  <c r="BG337" i="1"/>
  <c r="BF337" i="1"/>
  <c r="BE337" i="1"/>
  <c r="BD337" i="1"/>
  <c r="BC337" i="1"/>
  <c r="BB337" i="1"/>
  <c r="BA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C337" i="1"/>
  <c r="AB337" i="1"/>
  <c r="X337" i="1"/>
  <c r="W337" i="1"/>
  <c r="V337" i="1"/>
  <c r="U337" i="1"/>
  <c r="Q337" i="1"/>
  <c r="P337" i="1"/>
  <c r="N337" i="1"/>
  <c r="M337" i="1"/>
  <c r="L337" i="1"/>
  <c r="H337" i="1"/>
  <c r="G337" i="1"/>
  <c r="F337" i="1"/>
  <c r="E337" i="1"/>
  <c r="BY337" i="1" s="1"/>
  <c r="D337" i="1"/>
  <c r="BX336" i="1"/>
  <c r="BU336" i="1"/>
  <c r="BR336" i="1"/>
  <c r="BN336" i="1"/>
  <c r="BM336" i="1"/>
  <c r="BL336" i="1"/>
  <c r="BK336" i="1"/>
  <c r="BG336" i="1"/>
  <c r="BF336" i="1"/>
  <c r="BE336" i="1"/>
  <c r="BD336" i="1"/>
  <c r="BC336" i="1"/>
  <c r="BB336" i="1"/>
  <c r="BA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C336" i="1"/>
  <c r="AB336" i="1"/>
  <c r="X336" i="1"/>
  <c r="W336" i="1"/>
  <c r="V336" i="1"/>
  <c r="U336" i="1"/>
  <c r="Q336" i="1"/>
  <c r="P336" i="1"/>
  <c r="N336" i="1"/>
  <c r="M336" i="1"/>
  <c r="L336" i="1"/>
  <c r="H336" i="1"/>
  <c r="G336" i="1"/>
  <c r="F336" i="1"/>
  <c r="E336" i="1"/>
  <c r="D336" i="1"/>
  <c r="BX335" i="1"/>
  <c r="BU335" i="1"/>
  <c r="BR335" i="1"/>
  <c r="BN335" i="1"/>
  <c r="BM335" i="1"/>
  <c r="BL335" i="1"/>
  <c r="BK335" i="1"/>
  <c r="BG335" i="1"/>
  <c r="BF335" i="1"/>
  <c r="BE335" i="1"/>
  <c r="BD335" i="1"/>
  <c r="BC335" i="1"/>
  <c r="BB335" i="1"/>
  <c r="BA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C335" i="1"/>
  <c r="AB335" i="1"/>
  <c r="AE335" i="1" s="1"/>
  <c r="AG335" i="1" s="1"/>
  <c r="X335" i="1"/>
  <c r="W335" i="1"/>
  <c r="V335" i="1"/>
  <c r="U335" i="1"/>
  <c r="Q335" i="1"/>
  <c r="P335" i="1"/>
  <c r="N335" i="1"/>
  <c r="M335" i="1"/>
  <c r="L335" i="1"/>
  <c r="H335" i="1"/>
  <c r="G335" i="1"/>
  <c r="F335" i="1"/>
  <c r="I335" i="1" s="1"/>
  <c r="K335" i="1" s="1"/>
  <c r="E335" i="1"/>
  <c r="D335" i="1"/>
  <c r="BX334" i="1"/>
  <c r="BU334" i="1"/>
  <c r="BR334" i="1"/>
  <c r="BN334" i="1"/>
  <c r="BM334" i="1"/>
  <c r="BL334" i="1"/>
  <c r="BK334" i="1"/>
  <c r="BG334" i="1"/>
  <c r="BF334" i="1"/>
  <c r="BE334" i="1"/>
  <c r="BD334" i="1"/>
  <c r="BC334" i="1"/>
  <c r="BB334" i="1"/>
  <c r="BA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C334" i="1"/>
  <c r="AB334" i="1"/>
  <c r="X334" i="1"/>
  <c r="W334" i="1"/>
  <c r="V334" i="1"/>
  <c r="U334" i="1"/>
  <c r="Q334" i="1"/>
  <c r="P334" i="1"/>
  <c r="N334" i="1"/>
  <c r="M334" i="1"/>
  <c r="L334" i="1"/>
  <c r="H334" i="1"/>
  <c r="G334" i="1"/>
  <c r="F334" i="1"/>
  <c r="E334" i="1"/>
  <c r="BY334" i="1" s="1"/>
  <c r="D334" i="1"/>
  <c r="BX333" i="1"/>
  <c r="BU333" i="1"/>
  <c r="BR333" i="1"/>
  <c r="BN333" i="1"/>
  <c r="BM333" i="1"/>
  <c r="BL333" i="1"/>
  <c r="BK333" i="1"/>
  <c r="BG333" i="1"/>
  <c r="BF333" i="1"/>
  <c r="BE333" i="1"/>
  <c r="BD333" i="1"/>
  <c r="BC333" i="1"/>
  <c r="BB333" i="1"/>
  <c r="BA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C333" i="1"/>
  <c r="AB333" i="1"/>
  <c r="X333" i="1"/>
  <c r="W333" i="1"/>
  <c r="V333" i="1"/>
  <c r="U333" i="1"/>
  <c r="Q333" i="1"/>
  <c r="P333" i="1"/>
  <c r="N333" i="1"/>
  <c r="M333" i="1"/>
  <c r="L333" i="1"/>
  <c r="H333" i="1"/>
  <c r="G333" i="1"/>
  <c r="F333" i="1"/>
  <c r="E333" i="1"/>
  <c r="BY333" i="1" s="1"/>
  <c r="D333" i="1"/>
  <c r="BX332" i="1"/>
  <c r="BU332" i="1"/>
  <c r="BR332" i="1"/>
  <c r="BN332" i="1"/>
  <c r="BM332" i="1"/>
  <c r="BL332" i="1"/>
  <c r="BK332" i="1"/>
  <c r="BG332" i="1"/>
  <c r="BF332" i="1"/>
  <c r="BE332" i="1"/>
  <c r="BD332" i="1"/>
  <c r="BC332" i="1"/>
  <c r="BB332" i="1"/>
  <c r="BA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C332" i="1"/>
  <c r="AB332" i="1"/>
  <c r="X332" i="1"/>
  <c r="W332" i="1"/>
  <c r="V332" i="1"/>
  <c r="U332" i="1"/>
  <c r="Q332" i="1"/>
  <c r="P332" i="1"/>
  <c r="N332" i="1"/>
  <c r="M332" i="1"/>
  <c r="L332" i="1"/>
  <c r="H332" i="1"/>
  <c r="G332" i="1"/>
  <c r="F332" i="1"/>
  <c r="E332" i="1"/>
  <c r="D332" i="1"/>
  <c r="BX331" i="1"/>
  <c r="BU331" i="1"/>
  <c r="BR331" i="1"/>
  <c r="BN331" i="1"/>
  <c r="BM331" i="1"/>
  <c r="BL331" i="1"/>
  <c r="BK331" i="1"/>
  <c r="BG331" i="1"/>
  <c r="BF331" i="1"/>
  <c r="BE331" i="1"/>
  <c r="BD331" i="1"/>
  <c r="BC331" i="1"/>
  <c r="BB331" i="1"/>
  <c r="BA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C331" i="1"/>
  <c r="AB331" i="1"/>
  <c r="X331" i="1"/>
  <c r="W331" i="1"/>
  <c r="V331" i="1"/>
  <c r="U331" i="1"/>
  <c r="Q331" i="1"/>
  <c r="P331" i="1"/>
  <c r="N331" i="1"/>
  <c r="M331" i="1"/>
  <c r="L331" i="1"/>
  <c r="H331" i="1"/>
  <c r="G331" i="1"/>
  <c r="F331" i="1"/>
  <c r="E331" i="1"/>
  <c r="D331" i="1"/>
  <c r="BX330" i="1"/>
  <c r="BU330" i="1"/>
  <c r="BR330" i="1"/>
  <c r="BN330" i="1"/>
  <c r="BM330" i="1"/>
  <c r="BL330" i="1"/>
  <c r="BK330" i="1"/>
  <c r="BG330" i="1"/>
  <c r="BF330" i="1"/>
  <c r="BE330" i="1"/>
  <c r="BD330" i="1"/>
  <c r="BC330" i="1"/>
  <c r="BB330" i="1"/>
  <c r="BA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C330" i="1"/>
  <c r="AB330" i="1"/>
  <c r="X330" i="1"/>
  <c r="W330" i="1"/>
  <c r="V330" i="1"/>
  <c r="U330" i="1"/>
  <c r="Q330" i="1"/>
  <c r="P330" i="1"/>
  <c r="N330" i="1"/>
  <c r="M330" i="1"/>
  <c r="L330" i="1"/>
  <c r="H330" i="1"/>
  <c r="G330" i="1"/>
  <c r="F330" i="1"/>
  <c r="E330" i="1"/>
  <c r="D330" i="1"/>
  <c r="BX329" i="1"/>
  <c r="BU329" i="1"/>
  <c r="BR329" i="1"/>
  <c r="BR345" i="1" s="1"/>
  <c r="BN329" i="1"/>
  <c r="BN345" i="1" s="1"/>
  <c r="BM329" i="1"/>
  <c r="BL329" i="1"/>
  <c r="BK329" i="1"/>
  <c r="BK345" i="1" s="1"/>
  <c r="BG329" i="1"/>
  <c r="BG345" i="1" s="1"/>
  <c r="BF329" i="1"/>
  <c r="BE329" i="1"/>
  <c r="BD329" i="1"/>
  <c r="BD345" i="1" s="1"/>
  <c r="BC329" i="1"/>
  <c r="BC345" i="1" s="1"/>
  <c r="BB329" i="1"/>
  <c r="BA329" i="1"/>
  <c r="AW329" i="1"/>
  <c r="AW345" i="1" s="1"/>
  <c r="AV329" i="1"/>
  <c r="AV345" i="1" s="1"/>
  <c r="AU329" i="1"/>
  <c r="AT329" i="1"/>
  <c r="AS329" i="1"/>
  <c r="AS345" i="1" s="1"/>
  <c r="AR329" i="1"/>
  <c r="AR345" i="1" s="1"/>
  <c r="AQ329" i="1"/>
  <c r="AP329" i="1"/>
  <c r="AO329" i="1"/>
  <c r="AO345" i="1" s="1"/>
  <c r="AN329" i="1"/>
  <c r="AN345" i="1" s="1"/>
  <c r="AM329" i="1"/>
  <c r="AL329" i="1"/>
  <c r="AK329" i="1"/>
  <c r="AK345" i="1" s="1"/>
  <c r="AJ329" i="1"/>
  <c r="AJ345" i="1" s="1"/>
  <c r="AI329" i="1"/>
  <c r="AH329" i="1"/>
  <c r="AC329" i="1"/>
  <c r="AC345" i="1" s="1"/>
  <c r="AB329" i="1"/>
  <c r="X329" i="1"/>
  <c r="W329" i="1"/>
  <c r="V329" i="1"/>
  <c r="V345" i="1" s="1"/>
  <c r="U329" i="1"/>
  <c r="Q329" i="1"/>
  <c r="P329" i="1"/>
  <c r="N329" i="1"/>
  <c r="N345" i="1" s="1"/>
  <c r="M329" i="1"/>
  <c r="L329" i="1"/>
  <c r="H329" i="1"/>
  <c r="G329" i="1"/>
  <c r="G345" i="1" s="1"/>
  <c r="F329" i="1"/>
  <c r="F345" i="1" s="1"/>
  <c r="E329" i="1"/>
  <c r="D329" i="1"/>
  <c r="BR328" i="1"/>
  <c r="BN328" i="1"/>
  <c r="BM328" i="1"/>
  <c r="BL328" i="1"/>
  <c r="BK328" i="1"/>
  <c r="BG328" i="1"/>
  <c r="BF328" i="1"/>
  <c r="BE328" i="1"/>
  <c r="BD328" i="1"/>
  <c r="BC328" i="1"/>
  <c r="BB328" i="1"/>
  <c r="BA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C328" i="1"/>
  <c r="AB328" i="1"/>
  <c r="X328" i="1"/>
  <c r="W328" i="1"/>
  <c r="V328" i="1"/>
  <c r="U328" i="1"/>
  <c r="Q328" i="1"/>
  <c r="P328" i="1"/>
  <c r="N328" i="1"/>
  <c r="M328" i="1"/>
  <c r="L328" i="1"/>
  <c r="H328" i="1"/>
  <c r="G328" i="1"/>
  <c r="F328" i="1"/>
  <c r="E328" i="1"/>
  <c r="D328" i="1"/>
  <c r="BR327" i="1"/>
  <c r="BN327" i="1"/>
  <c r="BM327" i="1"/>
  <c r="BL327" i="1"/>
  <c r="BK327" i="1"/>
  <c r="BG327" i="1"/>
  <c r="BF327" i="1"/>
  <c r="BE327" i="1"/>
  <c r="BD327" i="1"/>
  <c r="BC327" i="1"/>
  <c r="BB327" i="1"/>
  <c r="BA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C327" i="1"/>
  <c r="AB327" i="1"/>
  <c r="X327" i="1"/>
  <c r="W327" i="1"/>
  <c r="V327" i="1"/>
  <c r="U327" i="1"/>
  <c r="Q327" i="1"/>
  <c r="P327" i="1"/>
  <c r="N327" i="1"/>
  <c r="M327" i="1"/>
  <c r="L327" i="1"/>
  <c r="H327" i="1"/>
  <c r="G327" i="1"/>
  <c r="F327" i="1"/>
  <c r="E327" i="1"/>
  <c r="D327" i="1"/>
  <c r="AD326" i="1"/>
  <c r="O326" i="1"/>
  <c r="BX325" i="1"/>
  <c r="BU325" i="1"/>
  <c r="BR325" i="1"/>
  <c r="BN325" i="1"/>
  <c r="BM325" i="1"/>
  <c r="BL325" i="1"/>
  <c r="BK325" i="1"/>
  <c r="BG325" i="1"/>
  <c r="BF325" i="1"/>
  <c r="BE325" i="1"/>
  <c r="BD325" i="1"/>
  <c r="BC325" i="1"/>
  <c r="BB325" i="1"/>
  <c r="BA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C325" i="1"/>
  <c r="AB325" i="1"/>
  <c r="X325" i="1"/>
  <c r="W325" i="1"/>
  <c r="V325" i="1"/>
  <c r="U325" i="1"/>
  <c r="Q325" i="1"/>
  <c r="P325" i="1"/>
  <c r="N325" i="1"/>
  <c r="M325" i="1"/>
  <c r="L325" i="1"/>
  <c r="H325" i="1"/>
  <c r="G325" i="1"/>
  <c r="F325" i="1"/>
  <c r="E325" i="1"/>
  <c r="D325" i="1"/>
  <c r="BX324" i="1"/>
  <c r="BU324" i="1"/>
  <c r="BR324" i="1"/>
  <c r="BN324" i="1"/>
  <c r="BM324" i="1"/>
  <c r="BL324" i="1"/>
  <c r="BK324" i="1"/>
  <c r="BG324" i="1"/>
  <c r="BF324" i="1"/>
  <c r="BE324" i="1"/>
  <c r="BD324" i="1"/>
  <c r="BC324" i="1"/>
  <c r="BB324" i="1"/>
  <c r="BA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C324" i="1"/>
  <c r="AB324" i="1"/>
  <c r="X324" i="1"/>
  <c r="W324" i="1"/>
  <c r="V324" i="1"/>
  <c r="U324" i="1"/>
  <c r="Q324" i="1"/>
  <c r="P324" i="1"/>
  <c r="N324" i="1"/>
  <c r="M324" i="1"/>
  <c r="L324" i="1"/>
  <c r="H324" i="1"/>
  <c r="G324" i="1"/>
  <c r="F324" i="1"/>
  <c r="E324" i="1"/>
  <c r="D324" i="1"/>
  <c r="BX323" i="1"/>
  <c r="BU323" i="1"/>
  <c r="BR323" i="1"/>
  <c r="BN323" i="1"/>
  <c r="BM323" i="1"/>
  <c r="BL323" i="1"/>
  <c r="BK323" i="1"/>
  <c r="BG323" i="1"/>
  <c r="BF323" i="1"/>
  <c r="BE323" i="1"/>
  <c r="BD323" i="1"/>
  <c r="BC323" i="1"/>
  <c r="BB323" i="1"/>
  <c r="BA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C323" i="1"/>
  <c r="AB323" i="1"/>
  <c r="X323" i="1"/>
  <c r="W323" i="1"/>
  <c r="V323" i="1"/>
  <c r="U323" i="1"/>
  <c r="Q323" i="1"/>
  <c r="P323" i="1"/>
  <c r="N323" i="1"/>
  <c r="M323" i="1"/>
  <c r="L323" i="1"/>
  <c r="H323" i="1"/>
  <c r="G323" i="1"/>
  <c r="F323" i="1"/>
  <c r="E323" i="1"/>
  <c r="D323" i="1"/>
  <c r="BX322" i="1"/>
  <c r="BU322" i="1"/>
  <c r="BR322" i="1"/>
  <c r="BN322" i="1"/>
  <c r="BM322" i="1"/>
  <c r="BL322" i="1"/>
  <c r="BK322" i="1"/>
  <c r="BG322" i="1"/>
  <c r="BF322" i="1"/>
  <c r="BE322" i="1"/>
  <c r="BD322" i="1"/>
  <c r="BC322" i="1"/>
  <c r="BB322" i="1"/>
  <c r="BA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C322" i="1"/>
  <c r="AB322" i="1"/>
  <c r="X322" i="1"/>
  <c r="W322" i="1"/>
  <c r="V322" i="1"/>
  <c r="U322" i="1"/>
  <c r="Q322" i="1"/>
  <c r="P322" i="1"/>
  <c r="N322" i="1"/>
  <c r="M322" i="1"/>
  <c r="L322" i="1"/>
  <c r="H322" i="1"/>
  <c r="I322" i="1" s="1"/>
  <c r="G322" i="1"/>
  <c r="F322" i="1"/>
  <c r="E322" i="1"/>
  <c r="D322" i="1"/>
  <c r="BW322" i="1" s="1"/>
  <c r="BX321" i="1"/>
  <c r="BU321" i="1"/>
  <c r="BR321" i="1"/>
  <c r="BS321" i="1" s="1"/>
  <c r="BN321" i="1"/>
  <c r="BM321" i="1"/>
  <c r="BL321" i="1"/>
  <c r="BK321" i="1"/>
  <c r="BG321" i="1"/>
  <c r="BF321" i="1"/>
  <c r="BE321" i="1"/>
  <c r="BD321" i="1"/>
  <c r="BC321" i="1"/>
  <c r="BB321" i="1"/>
  <c r="BA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C321" i="1"/>
  <c r="AB321" i="1"/>
  <c r="X321" i="1"/>
  <c r="W321" i="1"/>
  <c r="V321" i="1"/>
  <c r="U321" i="1"/>
  <c r="Q321" i="1"/>
  <c r="P321" i="1"/>
  <c r="N321" i="1"/>
  <c r="M321" i="1"/>
  <c r="L321" i="1"/>
  <c r="H321" i="1"/>
  <c r="G321" i="1"/>
  <c r="F321" i="1"/>
  <c r="E321" i="1"/>
  <c r="D321" i="1"/>
  <c r="BX320" i="1"/>
  <c r="BU320" i="1"/>
  <c r="BR320" i="1"/>
  <c r="BN320" i="1"/>
  <c r="BM320" i="1"/>
  <c r="BL320" i="1"/>
  <c r="BK320" i="1"/>
  <c r="BG320" i="1"/>
  <c r="BF320" i="1"/>
  <c r="BE320" i="1"/>
  <c r="BD320" i="1"/>
  <c r="BC320" i="1"/>
  <c r="BB320" i="1"/>
  <c r="BA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C320" i="1"/>
  <c r="AB320" i="1"/>
  <c r="X320" i="1"/>
  <c r="W320" i="1"/>
  <c r="V320" i="1"/>
  <c r="U320" i="1"/>
  <c r="Q320" i="1"/>
  <c r="P320" i="1"/>
  <c r="N320" i="1"/>
  <c r="M320" i="1"/>
  <c r="L320" i="1"/>
  <c r="H320" i="1"/>
  <c r="G320" i="1"/>
  <c r="F320" i="1"/>
  <c r="E320" i="1"/>
  <c r="D320" i="1"/>
  <c r="BX319" i="1"/>
  <c r="BU319" i="1"/>
  <c r="BR319" i="1"/>
  <c r="BN319" i="1"/>
  <c r="BM319" i="1"/>
  <c r="BL319" i="1"/>
  <c r="BK319" i="1"/>
  <c r="BG319" i="1"/>
  <c r="BF319" i="1"/>
  <c r="BE319" i="1"/>
  <c r="BD319" i="1"/>
  <c r="BC319" i="1"/>
  <c r="BB319" i="1"/>
  <c r="BA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C319" i="1"/>
  <c r="AB319" i="1"/>
  <c r="X319" i="1"/>
  <c r="W319" i="1"/>
  <c r="V319" i="1"/>
  <c r="U319" i="1"/>
  <c r="Q319" i="1"/>
  <c r="P319" i="1"/>
  <c r="N319" i="1"/>
  <c r="M319" i="1"/>
  <c r="L319" i="1"/>
  <c r="H319" i="1"/>
  <c r="G319" i="1"/>
  <c r="F319" i="1"/>
  <c r="E319" i="1"/>
  <c r="D319" i="1"/>
  <c r="BX318" i="1"/>
  <c r="BU318" i="1"/>
  <c r="BR318" i="1"/>
  <c r="BN318" i="1"/>
  <c r="BM318" i="1"/>
  <c r="BL318" i="1"/>
  <c r="BK318" i="1"/>
  <c r="BG318" i="1"/>
  <c r="BF318" i="1"/>
  <c r="BE318" i="1"/>
  <c r="BD318" i="1"/>
  <c r="BC318" i="1"/>
  <c r="BB318" i="1"/>
  <c r="BA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C318" i="1"/>
  <c r="AB318" i="1"/>
  <c r="X318" i="1"/>
  <c r="W318" i="1"/>
  <c r="V318" i="1"/>
  <c r="U318" i="1"/>
  <c r="Q318" i="1"/>
  <c r="P318" i="1"/>
  <c r="N318" i="1"/>
  <c r="M318" i="1"/>
  <c r="L318" i="1"/>
  <c r="H318" i="1"/>
  <c r="G318" i="1"/>
  <c r="F318" i="1"/>
  <c r="E318" i="1"/>
  <c r="BY318" i="1" s="1"/>
  <c r="D318" i="1"/>
  <c r="BX317" i="1"/>
  <c r="BU317" i="1"/>
  <c r="BR317" i="1"/>
  <c r="BN317" i="1"/>
  <c r="BM317" i="1"/>
  <c r="BL317" i="1"/>
  <c r="BK317" i="1"/>
  <c r="BG317" i="1"/>
  <c r="BF317" i="1"/>
  <c r="BE317" i="1"/>
  <c r="BD317" i="1"/>
  <c r="BC317" i="1"/>
  <c r="BB317" i="1"/>
  <c r="BA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C317" i="1"/>
  <c r="AB317" i="1"/>
  <c r="X317" i="1"/>
  <c r="W317" i="1"/>
  <c r="V317" i="1"/>
  <c r="U317" i="1"/>
  <c r="Q317" i="1"/>
  <c r="P317" i="1"/>
  <c r="N317" i="1"/>
  <c r="M317" i="1"/>
  <c r="L317" i="1"/>
  <c r="H317" i="1"/>
  <c r="G317" i="1"/>
  <c r="F317" i="1"/>
  <c r="E317" i="1"/>
  <c r="BY317" i="1" s="1"/>
  <c r="D317" i="1"/>
  <c r="BX316" i="1"/>
  <c r="BU316" i="1"/>
  <c r="BR316" i="1"/>
  <c r="BN316" i="1"/>
  <c r="BM316" i="1"/>
  <c r="BL316" i="1"/>
  <c r="BK316" i="1"/>
  <c r="BG316" i="1"/>
  <c r="BF316" i="1"/>
  <c r="BE316" i="1"/>
  <c r="BD316" i="1"/>
  <c r="BC316" i="1"/>
  <c r="BB316" i="1"/>
  <c r="BA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C316" i="1"/>
  <c r="AB316" i="1"/>
  <c r="X316" i="1"/>
  <c r="W316" i="1"/>
  <c r="V316" i="1"/>
  <c r="U316" i="1"/>
  <c r="Q316" i="1"/>
  <c r="P316" i="1"/>
  <c r="N316" i="1"/>
  <c r="M316" i="1"/>
  <c r="L316" i="1"/>
  <c r="H316" i="1"/>
  <c r="G316" i="1"/>
  <c r="F316" i="1"/>
  <c r="E316" i="1"/>
  <c r="D316" i="1"/>
  <c r="BX315" i="1"/>
  <c r="BU315" i="1"/>
  <c r="BR315" i="1"/>
  <c r="BN315" i="1"/>
  <c r="BM315" i="1"/>
  <c r="BL315" i="1"/>
  <c r="BK315" i="1"/>
  <c r="BG315" i="1"/>
  <c r="BF315" i="1"/>
  <c r="BE315" i="1"/>
  <c r="BD315" i="1"/>
  <c r="BC315" i="1"/>
  <c r="BB315" i="1"/>
  <c r="BA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C315" i="1"/>
  <c r="AB315" i="1"/>
  <c r="X315" i="1"/>
  <c r="W315" i="1"/>
  <c r="V315" i="1"/>
  <c r="U315" i="1"/>
  <c r="Q315" i="1"/>
  <c r="P315" i="1"/>
  <c r="N315" i="1"/>
  <c r="M315" i="1"/>
  <c r="L315" i="1"/>
  <c r="H315" i="1"/>
  <c r="G315" i="1"/>
  <c r="F315" i="1"/>
  <c r="E315" i="1"/>
  <c r="D315" i="1"/>
  <c r="BX314" i="1"/>
  <c r="BU314" i="1"/>
  <c r="BR314" i="1"/>
  <c r="BN314" i="1"/>
  <c r="BM314" i="1"/>
  <c r="BL314" i="1"/>
  <c r="BK314" i="1"/>
  <c r="BG314" i="1"/>
  <c r="BF314" i="1"/>
  <c r="BE314" i="1"/>
  <c r="BD314" i="1"/>
  <c r="BC314" i="1"/>
  <c r="BB314" i="1"/>
  <c r="BA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C314" i="1"/>
  <c r="AB314" i="1"/>
  <c r="X314" i="1"/>
  <c r="W314" i="1"/>
  <c r="V314" i="1"/>
  <c r="U314" i="1"/>
  <c r="Q314" i="1"/>
  <c r="P314" i="1"/>
  <c r="N314" i="1"/>
  <c r="M314" i="1"/>
  <c r="L314" i="1"/>
  <c r="H314" i="1"/>
  <c r="G314" i="1"/>
  <c r="F314" i="1"/>
  <c r="E314" i="1"/>
  <c r="D314" i="1"/>
  <c r="BW314" i="1" s="1"/>
  <c r="BX313" i="1"/>
  <c r="BU313" i="1"/>
  <c r="BR313" i="1"/>
  <c r="BN313" i="1"/>
  <c r="BM313" i="1"/>
  <c r="BL313" i="1"/>
  <c r="BK313" i="1"/>
  <c r="BG313" i="1"/>
  <c r="BF313" i="1"/>
  <c r="BE313" i="1"/>
  <c r="BD313" i="1"/>
  <c r="BC313" i="1"/>
  <c r="BB313" i="1"/>
  <c r="BA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C313" i="1"/>
  <c r="AB313" i="1"/>
  <c r="X313" i="1"/>
  <c r="W313" i="1"/>
  <c r="V313" i="1"/>
  <c r="U313" i="1"/>
  <c r="Q313" i="1"/>
  <c r="P313" i="1"/>
  <c r="N313" i="1"/>
  <c r="M313" i="1"/>
  <c r="L313" i="1"/>
  <c r="H313" i="1"/>
  <c r="G313" i="1"/>
  <c r="F313" i="1"/>
  <c r="E313" i="1"/>
  <c r="D313" i="1"/>
  <c r="BX312" i="1"/>
  <c r="BU312" i="1"/>
  <c r="BR312" i="1"/>
  <c r="BN312" i="1"/>
  <c r="BM312" i="1"/>
  <c r="BL312" i="1"/>
  <c r="BK312" i="1"/>
  <c r="BG312" i="1"/>
  <c r="BF312" i="1"/>
  <c r="BE312" i="1"/>
  <c r="BD312" i="1"/>
  <c r="BC312" i="1"/>
  <c r="BB312" i="1"/>
  <c r="BA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C312" i="1"/>
  <c r="AB312" i="1"/>
  <c r="X312" i="1"/>
  <c r="X326" i="1" s="1"/>
  <c r="W312" i="1"/>
  <c r="V312" i="1"/>
  <c r="U312" i="1"/>
  <c r="Q312" i="1"/>
  <c r="Q326" i="1" s="1"/>
  <c r="P312" i="1"/>
  <c r="N312" i="1"/>
  <c r="M312" i="1"/>
  <c r="L312" i="1"/>
  <c r="L326" i="1" s="1"/>
  <c r="H312" i="1"/>
  <c r="G312" i="1"/>
  <c r="F312" i="1"/>
  <c r="E312" i="1"/>
  <c r="D312" i="1"/>
  <c r="BR311" i="1"/>
  <c r="BN311" i="1"/>
  <c r="BM311" i="1"/>
  <c r="BL311" i="1"/>
  <c r="BK311" i="1"/>
  <c r="BG311" i="1"/>
  <c r="BF311" i="1"/>
  <c r="BE311" i="1"/>
  <c r="BD311" i="1"/>
  <c r="BC311" i="1"/>
  <c r="BB311" i="1"/>
  <c r="BA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C311" i="1"/>
  <c r="AB311" i="1"/>
  <c r="X311" i="1"/>
  <c r="W311" i="1"/>
  <c r="V311" i="1"/>
  <c r="U311" i="1"/>
  <c r="Q311" i="1"/>
  <c r="P311" i="1"/>
  <c r="N311" i="1"/>
  <c r="M311" i="1"/>
  <c r="L311" i="1"/>
  <c r="H311" i="1"/>
  <c r="G311" i="1"/>
  <c r="F311" i="1"/>
  <c r="E311" i="1"/>
  <c r="D311" i="1"/>
  <c r="BR310" i="1"/>
  <c r="BN310" i="1"/>
  <c r="BM310" i="1"/>
  <c r="BL310" i="1"/>
  <c r="BK310" i="1"/>
  <c r="BG310" i="1"/>
  <c r="BF310" i="1"/>
  <c r="BE310" i="1"/>
  <c r="BD310" i="1"/>
  <c r="BC310" i="1"/>
  <c r="BB310" i="1"/>
  <c r="BA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C310" i="1"/>
  <c r="AB310" i="1"/>
  <c r="X310" i="1"/>
  <c r="W310" i="1"/>
  <c r="V310" i="1"/>
  <c r="U310" i="1"/>
  <c r="Q310" i="1"/>
  <c r="P310" i="1"/>
  <c r="N310" i="1"/>
  <c r="M310" i="1"/>
  <c r="L310" i="1"/>
  <c r="H310" i="1"/>
  <c r="G310" i="1"/>
  <c r="F310" i="1"/>
  <c r="E310" i="1"/>
  <c r="D310" i="1"/>
  <c r="AD309" i="1"/>
  <c r="O309" i="1"/>
  <c r="BX308" i="1"/>
  <c r="BU308" i="1"/>
  <c r="BR308" i="1"/>
  <c r="BN308" i="1"/>
  <c r="BM308" i="1"/>
  <c r="BL308" i="1"/>
  <c r="BK308" i="1"/>
  <c r="BG308" i="1"/>
  <c r="BF308" i="1"/>
  <c r="BE308" i="1"/>
  <c r="BD308" i="1"/>
  <c r="BC308" i="1"/>
  <c r="BB308" i="1"/>
  <c r="BA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C308" i="1"/>
  <c r="AB308" i="1"/>
  <c r="X308" i="1"/>
  <c r="W308" i="1"/>
  <c r="V308" i="1"/>
  <c r="U308" i="1"/>
  <c r="Q308" i="1"/>
  <c r="P308" i="1"/>
  <c r="N308" i="1"/>
  <c r="M308" i="1"/>
  <c r="L308" i="1"/>
  <c r="H308" i="1"/>
  <c r="G308" i="1"/>
  <c r="F308" i="1"/>
  <c r="E308" i="1"/>
  <c r="D308" i="1"/>
  <c r="BZ308" i="1" s="1"/>
  <c r="BX307" i="1"/>
  <c r="BU307" i="1"/>
  <c r="BR307" i="1"/>
  <c r="BN307" i="1"/>
  <c r="BM307" i="1"/>
  <c r="BL307" i="1"/>
  <c r="BK307" i="1"/>
  <c r="BG307" i="1"/>
  <c r="BF307" i="1"/>
  <c r="BE307" i="1"/>
  <c r="BD307" i="1"/>
  <c r="BC307" i="1"/>
  <c r="BB307" i="1"/>
  <c r="BA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C307" i="1"/>
  <c r="AB307" i="1"/>
  <c r="X307" i="1"/>
  <c r="W307" i="1"/>
  <c r="V307" i="1"/>
  <c r="U307" i="1"/>
  <c r="Q307" i="1"/>
  <c r="P307" i="1"/>
  <c r="N307" i="1"/>
  <c r="M307" i="1"/>
  <c r="L307" i="1"/>
  <c r="H307" i="1"/>
  <c r="G307" i="1"/>
  <c r="F307" i="1"/>
  <c r="E307" i="1"/>
  <c r="D307" i="1"/>
  <c r="BX306" i="1"/>
  <c r="BU306" i="1"/>
  <c r="BR306" i="1"/>
  <c r="BN306" i="1"/>
  <c r="BM306" i="1"/>
  <c r="BL306" i="1"/>
  <c r="BK306" i="1"/>
  <c r="BG306" i="1"/>
  <c r="BF306" i="1"/>
  <c r="BE306" i="1"/>
  <c r="BD306" i="1"/>
  <c r="BC306" i="1"/>
  <c r="BB306" i="1"/>
  <c r="BA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C306" i="1"/>
  <c r="AB306" i="1"/>
  <c r="X306" i="1"/>
  <c r="W306" i="1"/>
  <c r="V306" i="1"/>
  <c r="U306" i="1"/>
  <c r="Q306" i="1"/>
  <c r="P306" i="1"/>
  <c r="N306" i="1"/>
  <c r="M306" i="1"/>
  <c r="L306" i="1"/>
  <c r="H306" i="1"/>
  <c r="G306" i="1"/>
  <c r="F306" i="1"/>
  <c r="E306" i="1"/>
  <c r="D306" i="1"/>
  <c r="BX305" i="1"/>
  <c r="BU305" i="1"/>
  <c r="BR305" i="1"/>
  <c r="BR309" i="1" s="1"/>
  <c r="BN305" i="1"/>
  <c r="BN309" i="1" s="1"/>
  <c r="BM305" i="1"/>
  <c r="BL305" i="1"/>
  <c r="BK305" i="1"/>
  <c r="BG305" i="1"/>
  <c r="BG309" i="1" s="1"/>
  <c r="BF305" i="1"/>
  <c r="BE305" i="1"/>
  <c r="BD305" i="1"/>
  <c r="BD309" i="1" s="1"/>
  <c r="BC305" i="1"/>
  <c r="BC309" i="1" s="1"/>
  <c r="BB305" i="1"/>
  <c r="BA305" i="1"/>
  <c r="AW305" i="1"/>
  <c r="AV305" i="1"/>
  <c r="AV309" i="1" s="1"/>
  <c r="AU305" i="1"/>
  <c r="AT305" i="1"/>
  <c r="AS305" i="1"/>
  <c r="AR305" i="1"/>
  <c r="AR309" i="1" s="1"/>
  <c r="AQ305" i="1"/>
  <c r="AP305" i="1"/>
  <c r="AO305" i="1"/>
  <c r="AN305" i="1"/>
  <c r="AN309" i="1" s="1"/>
  <c r="AM305" i="1"/>
  <c r="AL305" i="1"/>
  <c r="AK305" i="1"/>
  <c r="AJ305" i="1"/>
  <c r="AJ309" i="1" s="1"/>
  <c r="AI305" i="1"/>
  <c r="AH305" i="1"/>
  <c r="AC305" i="1"/>
  <c r="AE305" i="1" s="1"/>
  <c r="AG305" i="1" s="1"/>
  <c r="AB305" i="1"/>
  <c r="X305" i="1"/>
  <c r="W305" i="1"/>
  <c r="V305" i="1"/>
  <c r="U305" i="1"/>
  <c r="Q305" i="1"/>
  <c r="P305" i="1"/>
  <c r="N305" i="1"/>
  <c r="M305" i="1"/>
  <c r="L305" i="1"/>
  <c r="H305" i="1"/>
  <c r="G305" i="1"/>
  <c r="F305" i="1"/>
  <c r="I305" i="1" s="1"/>
  <c r="K305" i="1" s="1"/>
  <c r="E305" i="1"/>
  <c r="E309" i="1" s="1"/>
  <c r="D305" i="1"/>
  <c r="BR304" i="1"/>
  <c r="BN304" i="1"/>
  <c r="BM304" i="1"/>
  <c r="BL304" i="1"/>
  <c r="BK304" i="1"/>
  <c r="BG304" i="1"/>
  <c r="BF304" i="1"/>
  <c r="BE304" i="1"/>
  <c r="BD304" i="1"/>
  <c r="BC304" i="1"/>
  <c r="BB304" i="1"/>
  <c r="BA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C304" i="1"/>
  <c r="AB304" i="1"/>
  <c r="X304" i="1"/>
  <c r="W304" i="1"/>
  <c r="V304" i="1"/>
  <c r="U304" i="1"/>
  <c r="Q304" i="1"/>
  <c r="P304" i="1"/>
  <c r="N304" i="1"/>
  <c r="M304" i="1"/>
  <c r="L304" i="1"/>
  <c r="H304" i="1"/>
  <c r="G304" i="1"/>
  <c r="F304" i="1"/>
  <c r="E304" i="1"/>
  <c r="D304" i="1"/>
  <c r="BR303" i="1"/>
  <c r="BN303" i="1"/>
  <c r="BM303" i="1"/>
  <c r="BL303" i="1"/>
  <c r="BK303" i="1"/>
  <c r="BG303" i="1"/>
  <c r="BF303" i="1"/>
  <c r="BE303" i="1"/>
  <c r="BD303" i="1"/>
  <c r="BC303" i="1"/>
  <c r="BB303" i="1"/>
  <c r="BA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C303" i="1"/>
  <c r="AB303" i="1"/>
  <c r="X303" i="1"/>
  <c r="W303" i="1"/>
  <c r="V303" i="1"/>
  <c r="U303" i="1"/>
  <c r="Q303" i="1"/>
  <c r="P303" i="1"/>
  <c r="N303" i="1"/>
  <c r="M303" i="1"/>
  <c r="L303" i="1"/>
  <c r="H303" i="1"/>
  <c r="G303" i="1"/>
  <c r="F303" i="1"/>
  <c r="E303" i="1"/>
  <c r="D303" i="1"/>
  <c r="AD302" i="1"/>
  <c r="O302" i="1"/>
  <c r="BX301" i="1"/>
  <c r="BU301" i="1"/>
  <c r="BR301" i="1"/>
  <c r="BN301" i="1"/>
  <c r="BM301" i="1"/>
  <c r="BL301" i="1"/>
  <c r="BK301" i="1"/>
  <c r="BG301" i="1"/>
  <c r="BF301" i="1"/>
  <c r="BE301" i="1"/>
  <c r="BD301" i="1"/>
  <c r="BC301" i="1"/>
  <c r="BB301" i="1"/>
  <c r="BA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C301" i="1"/>
  <c r="AB301" i="1"/>
  <c r="AE301" i="1" s="1"/>
  <c r="X301" i="1"/>
  <c r="W301" i="1"/>
  <c r="V301" i="1"/>
  <c r="U301" i="1"/>
  <c r="Q301" i="1"/>
  <c r="P301" i="1"/>
  <c r="N301" i="1"/>
  <c r="M301" i="1"/>
  <c r="L301" i="1"/>
  <c r="H301" i="1"/>
  <c r="G301" i="1"/>
  <c r="F301" i="1"/>
  <c r="E301" i="1"/>
  <c r="BS301" i="1" s="1"/>
  <c r="D301" i="1"/>
  <c r="BX300" i="1"/>
  <c r="BU300" i="1"/>
  <c r="BR300" i="1"/>
  <c r="BN300" i="1"/>
  <c r="BM300" i="1"/>
  <c r="BL300" i="1"/>
  <c r="BK300" i="1"/>
  <c r="BG300" i="1"/>
  <c r="BF300" i="1"/>
  <c r="BE300" i="1"/>
  <c r="BD300" i="1"/>
  <c r="BC300" i="1"/>
  <c r="BB300" i="1"/>
  <c r="BA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C300" i="1"/>
  <c r="AB300" i="1"/>
  <c r="X300" i="1"/>
  <c r="W300" i="1"/>
  <c r="V300" i="1"/>
  <c r="U300" i="1"/>
  <c r="Q300" i="1"/>
  <c r="P300" i="1"/>
  <c r="N300" i="1"/>
  <c r="M300" i="1"/>
  <c r="L300" i="1"/>
  <c r="H300" i="1"/>
  <c r="G300" i="1"/>
  <c r="F300" i="1"/>
  <c r="E300" i="1"/>
  <c r="D300" i="1"/>
  <c r="BX299" i="1"/>
  <c r="BU299" i="1"/>
  <c r="BR299" i="1"/>
  <c r="BN299" i="1"/>
  <c r="BM299" i="1"/>
  <c r="BL299" i="1"/>
  <c r="BK299" i="1"/>
  <c r="BG299" i="1"/>
  <c r="BF299" i="1"/>
  <c r="BE299" i="1"/>
  <c r="BD299" i="1"/>
  <c r="BC299" i="1"/>
  <c r="BB299" i="1"/>
  <c r="BA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C299" i="1"/>
  <c r="AB299" i="1"/>
  <c r="X299" i="1"/>
  <c r="W299" i="1"/>
  <c r="V299" i="1"/>
  <c r="U299" i="1"/>
  <c r="Q299" i="1"/>
  <c r="P299" i="1"/>
  <c r="N299" i="1"/>
  <c r="M299" i="1"/>
  <c r="L299" i="1"/>
  <c r="H299" i="1"/>
  <c r="G299" i="1"/>
  <c r="F299" i="1"/>
  <c r="E299" i="1"/>
  <c r="D299" i="1"/>
  <c r="BX298" i="1"/>
  <c r="BU298" i="1"/>
  <c r="BR298" i="1"/>
  <c r="BN298" i="1"/>
  <c r="BM298" i="1"/>
  <c r="BL298" i="1"/>
  <c r="BK298" i="1"/>
  <c r="BG298" i="1"/>
  <c r="BF298" i="1"/>
  <c r="BE298" i="1"/>
  <c r="BD298" i="1"/>
  <c r="BC298" i="1"/>
  <c r="BB298" i="1"/>
  <c r="BA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C298" i="1"/>
  <c r="AB298" i="1"/>
  <c r="X298" i="1"/>
  <c r="W298" i="1"/>
  <c r="V298" i="1"/>
  <c r="U298" i="1"/>
  <c r="Q298" i="1"/>
  <c r="P298" i="1"/>
  <c r="N298" i="1"/>
  <c r="M298" i="1"/>
  <c r="L298" i="1"/>
  <c r="H298" i="1"/>
  <c r="G298" i="1"/>
  <c r="F298" i="1"/>
  <c r="E298" i="1"/>
  <c r="D298" i="1"/>
  <c r="BX297" i="1"/>
  <c r="BU297" i="1"/>
  <c r="BR297" i="1"/>
  <c r="BN297" i="1"/>
  <c r="BM297" i="1"/>
  <c r="BL297" i="1"/>
  <c r="BK297" i="1"/>
  <c r="BG297" i="1"/>
  <c r="BF297" i="1"/>
  <c r="BE297" i="1"/>
  <c r="BD297" i="1"/>
  <c r="BC297" i="1"/>
  <c r="BB297" i="1"/>
  <c r="BA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C297" i="1"/>
  <c r="AB297" i="1"/>
  <c r="X297" i="1"/>
  <c r="W297" i="1"/>
  <c r="V297" i="1"/>
  <c r="U297" i="1"/>
  <c r="Q297" i="1"/>
  <c r="P297" i="1"/>
  <c r="N297" i="1"/>
  <c r="M297" i="1"/>
  <c r="L297" i="1"/>
  <c r="H297" i="1"/>
  <c r="G297" i="1"/>
  <c r="F297" i="1"/>
  <c r="E297" i="1"/>
  <c r="D297" i="1"/>
  <c r="BW297" i="1" s="1"/>
  <c r="BX296" i="1"/>
  <c r="BU296" i="1"/>
  <c r="BR296" i="1"/>
  <c r="BN296" i="1"/>
  <c r="BM296" i="1"/>
  <c r="BL296" i="1"/>
  <c r="BK296" i="1"/>
  <c r="BG296" i="1"/>
  <c r="BF296" i="1"/>
  <c r="BE296" i="1"/>
  <c r="BD296" i="1"/>
  <c r="BC296" i="1"/>
  <c r="BB296" i="1"/>
  <c r="BA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C296" i="1"/>
  <c r="AB296" i="1"/>
  <c r="X296" i="1"/>
  <c r="W296" i="1"/>
  <c r="V296" i="1"/>
  <c r="U296" i="1"/>
  <c r="Q296" i="1"/>
  <c r="P296" i="1"/>
  <c r="N296" i="1"/>
  <c r="M296" i="1"/>
  <c r="L296" i="1"/>
  <c r="H296" i="1"/>
  <c r="G296" i="1"/>
  <c r="F296" i="1"/>
  <c r="E296" i="1"/>
  <c r="D296" i="1"/>
  <c r="BX295" i="1"/>
  <c r="BY295" i="1" s="1"/>
  <c r="BU295" i="1"/>
  <c r="BR295" i="1"/>
  <c r="BN295" i="1"/>
  <c r="BM295" i="1"/>
  <c r="BL295" i="1"/>
  <c r="BK295" i="1"/>
  <c r="BG295" i="1"/>
  <c r="BF295" i="1"/>
  <c r="BE295" i="1"/>
  <c r="BD295" i="1"/>
  <c r="BC295" i="1"/>
  <c r="BB295" i="1"/>
  <c r="BA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C295" i="1"/>
  <c r="AB295" i="1"/>
  <c r="X295" i="1"/>
  <c r="W295" i="1"/>
  <c r="V295" i="1"/>
  <c r="U295" i="1"/>
  <c r="Q295" i="1"/>
  <c r="P295" i="1"/>
  <c r="N295" i="1"/>
  <c r="M295" i="1"/>
  <c r="L295" i="1"/>
  <c r="H295" i="1"/>
  <c r="G295" i="1"/>
  <c r="F295" i="1"/>
  <c r="E295" i="1"/>
  <c r="D295" i="1"/>
  <c r="BR294" i="1"/>
  <c r="BN294" i="1"/>
  <c r="BM294" i="1"/>
  <c r="BL294" i="1"/>
  <c r="BK294" i="1"/>
  <c r="BG294" i="1"/>
  <c r="BF294" i="1"/>
  <c r="BE294" i="1"/>
  <c r="BD294" i="1"/>
  <c r="BC294" i="1"/>
  <c r="BB294" i="1"/>
  <c r="BA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C294" i="1"/>
  <c r="AB294" i="1"/>
  <c r="X294" i="1"/>
  <c r="W294" i="1"/>
  <c r="V294" i="1"/>
  <c r="U294" i="1"/>
  <c r="Q294" i="1"/>
  <c r="P294" i="1"/>
  <c r="N294" i="1"/>
  <c r="M294" i="1"/>
  <c r="L294" i="1"/>
  <c r="H294" i="1"/>
  <c r="G294" i="1"/>
  <c r="F294" i="1"/>
  <c r="E294" i="1"/>
  <c r="D294" i="1"/>
  <c r="BR293" i="1"/>
  <c r="BN293" i="1"/>
  <c r="BM293" i="1"/>
  <c r="BL293" i="1"/>
  <c r="BK293" i="1"/>
  <c r="BG293" i="1"/>
  <c r="BF293" i="1"/>
  <c r="BE293" i="1"/>
  <c r="BD293" i="1"/>
  <c r="BC293" i="1"/>
  <c r="BB293" i="1"/>
  <c r="BA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C293" i="1"/>
  <c r="AB293" i="1"/>
  <c r="X293" i="1"/>
  <c r="W293" i="1"/>
  <c r="V293" i="1"/>
  <c r="U293" i="1"/>
  <c r="Q293" i="1"/>
  <c r="P293" i="1"/>
  <c r="N293" i="1"/>
  <c r="M293" i="1"/>
  <c r="L293" i="1"/>
  <c r="H293" i="1"/>
  <c r="G293" i="1"/>
  <c r="F293" i="1"/>
  <c r="E293" i="1"/>
  <c r="D293" i="1"/>
  <c r="AD292" i="1"/>
  <c r="O292" i="1"/>
  <c r="BX291" i="1"/>
  <c r="BU291" i="1"/>
  <c r="BR291" i="1"/>
  <c r="BN291" i="1"/>
  <c r="BM291" i="1"/>
  <c r="BL291" i="1"/>
  <c r="BK291" i="1"/>
  <c r="BG291" i="1"/>
  <c r="BF291" i="1"/>
  <c r="BE291" i="1"/>
  <c r="BD291" i="1"/>
  <c r="BC291" i="1"/>
  <c r="BB291" i="1"/>
  <c r="BA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C291" i="1"/>
  <c r="AB291" i="1"/>
  <c r="X291" i="1"/>
  <c r="W291" i="1"/>
  <c r="V291" i="1"/>
  <c r="U291" i="1"/>
  <c r="Q291" i="1"/>
  <c r="P291" i="1"/>
  <c r="N291" i="1"/>
  <c r="M291" i="1"/>
  <c r="L291" i="1"/>
  <c r="H291" i="1"/>
  <c r="G291" i="1"/>
  <c r="F291" i="1"/>
  <c r="E291" i="1"/>
  <c r="BS291" i="1" s="1"/>
  <c r="D291" i="1"/>
  <c r="BX290" i="1"/>
  <c r="BU290" i="1"/>
  <c r="BR290" i="1"/>
  <c r="BN290" i="1"/>
  <c r="BM290" i="1"/>
  <c r="BL290" i="1"/>
  <c r="BK290" i="1"/>
  <c r="BG290" i="1"/>
  <c r="BF290" i="1"/>
  <c r="BE290" i="1"/>
  <c r="BD290" i="1"/>
  <c r="BC290" i="1"/>
  <c r="BB290" i="1"/>
  <c r="BA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C290" i="1"/>
  <c r="AB290" i="1"/>
  <c r="X290" i="1"/>
  <c r="W290" i="1"/>
  <c r="V290" i="1"/>
  <c r="U290" i="1"/>
  <c r="Q290" i="1"/>
  <c r="P290" i="1"/>
  <c r="N290" i="1"/>
  <c r="M290" i="1"/>
  <c r="L290" i="1"/>
  <c r="H290" i="1"/>
  <c r="G290" i="1"/>
  <c r="F290" i="1"/>
  <c r="E290" i="1"/>
  <c r="BV290" i="1" s="1"/>
  <c r="D290" i="1"/>
  <c r="BX289" i="1"/>
  <c r="BU289" i="1"/>
  <c r="BR289" i="1"/>
  <c r="BN289" i="1"/>
  <c r="BM289" i="1"/>
  <c r="BL289" i="1"/>
  <c r="BK289" i="1"/>
  <c r="BG289" i="1"/>
  <c r="BF289" i="1"/>
  <c r="BE289" i="1"/>
  <c r="BD289" i="1"/>
  <c r="BC289" i="1"/>
  <c r="BB289" i="1"/>
  <c r="BA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C289" i="1"/>
  <c r="AB289" i="1"/>
  <c r="X289" i="1"/>
  <c r="W289" i="1"/>
  <c r="V289" i="1"/>
  <c r="U289" i="1"/>
  <c r="Q289" i="1"/>
  <c r="P289" i="1"/>
  <c r="N289" i="1"/>
  <c r="M289" i="1"/>
  <c r="L289" i="1"/>
  <c r="H289" i="1"/>
  <c r="G289" i="1"/>
  <c r="F289" i="1"/>
  <c r="E289" i="1"/>
  <c r="D289" i="1"/>
  <c r="BX288" i="1"/>
  <c r="BU288" i="1"/>
  <c r="BR288" i="1"/>
  <c r="BS288" i="1" s="1"/>
  <c r="BN288" i="1"/>
  <c r="BM288" i="1"/>
  <c r="BL288" i="1"/>
  <c r="BK288" i="1"/>
  <c r="BO288" i="1" s="1"/>
  <c r="BG288" i="1"/>
  <c r="BF288" i="1"/>
  <c r="BE288" i="1"/>
  <c r="BD288" i="1"/>
  <c r="BH288" i="1" s="1"/>
  <c r="BC288" i="1"/>
  <c r="BB288" i="1"/>
  <c r="BA288" i="1"/>
  <c r="AW288" i="1"/>
  <c r="AW292" i="1" s="1"/>
  <c r="AV288" i="1"/>
  <c r="AU288" i="1"/>
  <c r="AT288" i="1"/>
  <c r="AS288" i="1"/>
  <c r="AS292" i="1" s="1"/>
  <c r="AR288" i="1"/>
  <c r="AQ288" i="1"/>
  <c r="AP288" i="1"/>
  <c r="AO288" i="1"/>
  <c r="AO292" i="1" s="1"/>
  <c r="AN288" i="1"/>
  <c r="AM288" i="1"/>
  <c r="AL288" i="1"/>
  <c r="AK288" i="1"/>
  <c r="AK292" i="1" s="1"/>
  <c r="AJ288" i="1"/>
  <c r="AI288" i="1"/>
  <c r="AH288" i="1"/>
  <c r="AC288" i="1"/>
  <c r="AC292" i="1" s="1"/>
  <c r="AB288" i="1"/>
  <c r="X288" i="1"/>
  <c r="W288" i="1"/>
  <c r="V288" i="1"/>
  <c r="U288" i="1"/>
  <c r="Q288" i="1"/>
  <c r="P288" i="1"/>
  <c r="N288" i="1"/>
  <c r="N292" i="1" s="1"/>
  <c r="M288" i="1"/>
  <c r="L288" i="1"/>
  <c r="H288" i="1"/>
  <c r="G288" i="1"/>
  <c r="G292" i="1" s="1"/>
  <c r="F288" i="1"/>
  <c r="E288" i="1"/>
  <c r="D288" i="1"/>
  <c r="BR287" i="1"/>
  <c r="BN287" i="1"/>
  <c r="BM287" i="1"/>
  <c r="BL287" i="1"/>
  <c r="BK287" i="1"/>
  <c r="BG287" i="1"/>
  <c r="BF287" i="1"/>
  <c r="BE287" i="1"/>
  <c r="BD287" i="1"/>
  <c r="BC287" i="1"/>
  <c r="BB287" i="1"/>
  <c r="BA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C287" i="1"/>
  <c r="AB287" i="1"/>
  <c r="X287" i="1"/>
  <c r="W287" i="1"/>
  <c r="V287" i="1"/>
  <c r="U287" i="1"/>
  <c r="Q287" i="1"/>
  <c r="P287" i="1"/>
  <c r="N287" i="1"/>
  <c r="M287" i="1"/>
  <c r="L287" i="1"/>
  <c r="H287" i="1"/>
  <c r="G287" i="1"/>
  <c r="F287" i="1"/>
  <c r="E287" i="1"/>
  <c r="D287" i="1"/>
  <c r="BR286" i="1"/>
  <c r="BN286" i="1"/>
  <c r="BM286" i="1"/>
  <c r="BL286" i="1"/>
  <c r="BK286" i="1"/>
  <c r="BG286" i="1"/>
  <c r="BF286" i="1"/>
  <c r="BE286" i="1"/>
  <c r="BD286" i="1"/>
  <c r="BC286" i="1"/>
  <c r="BB286" i="1"/>
  <c r="BA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C286" i="1"/>
  <c r="AB286" i="1"/>
  <c r="X286" i="1"/>
  <c r="W286" i="1"/>
  <c r="V286" i="1"/>
  <c r="U286" i="1"/>
  <c r="Q286" i="1"/>
  <c r="P286" i="1"/>
  <c r="N286" i="1"/>
  <c r="M286" i="1"/>
  <c r="L286" i="1"/>
  <c r="H286" i="1"/>
  <c r="G286" i="1"/>
  <c r="F286" i="1"/>
  <c r="E286" i="1"/>
  <c r="D286" i="1"/>
  <c r="AD285" i="1"/>
  <c r="O285" i="1"/>
  <c r="BX284" i="1"/>
  <c r="BU284" i="1"/>
  <c r="BR284" i="1"/>
  <c r="BN284" i="1"/>
  <c r="BM284" i="1"/>
  <c r="BL284" i="1"/>
  <c r="BK284" i="1"/>
  <c r="BG284" i="1"/>
  <c r="BF284" i="1"/>
  <c r="BE284" i="1"/>
  <c r="BD284" i="1"/>
  <c r="BC284" i="1"/>
  <c r="BB284" i="1"/>
  <c r="BA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C284" i="1"/>
  <c r="AB284" i="1"/>
  <c r="X284" i="1"/>
  <c r="W284" i="1"/>
  <c r="V284" i="1"/>
  <c r="U284" i="1"/>
  <c r="Q284" i="1"/>
  <c r="P284" i="1"/>
  <c r="N284" i="1"/>
  <c r="M284" i="1"/>
  <c r="L284" i="1"/>
  <c r="H284" i="1"/>
  <c r="G284" i="1"/>
  <c r="F284" i="1"/>
  <c r="E284" i="1"/>
  <c r="D284" i="1"/>
  <c r="BX283" i="1"/>
  <c r="BU283" i="1"/>
  <c r="BR283" i="1"/>
  <c r="BN283" i="1"/>
  <c r="BM283" i="1"/>
  <c r="BL283" i="1"/>
  <c r="BK283" i="1"/>
  <c r="BG283" i="1"/>
  <c r="BF283" i="1"/>
  <c r="BE283" i="1"/>
  <c r="BD283" i="1"/>
  <c r="BC283" i="1"/>
  <c r="BB283" i="1"/>
  <c r="BA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C283" i="1"/>
  <c r="AB283" i="1"/>
  <c r="X283" i="1"/>
  <c r="W283" i="1"/>
  <c r="V283" i="1"/>
  <c r="U283" i="1"/>
  <c r="Q283" i="1"/>
  <c r="P283" i="1"/>
  <c r="N283" i="1"/>
  <c r="M283" i="1"/>
  <c r="L283" i="1"/>
  <c r="H283" i="1"/>
  <c r="G283" i="1"/>
  <c r="F283" i="1"/>
  <c r="E283" i="1"/>
  <c r="D283" i="1"/>
  <c r="BX282" i="1"/>
  <c r="BU282" i="1"/>
  <c r="BR282" i="1"/>
  <c r="BN282" i="1"/>
  <c r="BM282" i="1"/>
  <c r="BL282" i="1"/>
  <c r="BK282" i="1"/>
  <c r="BG282" i="1"/>
  <c r="BF282" i="1"/>
  <c r="BE282" i="1"/>
  <c r="BD282" i="1"/>
  <c r="BC282" i="1"/>
  <c r="BB282" i="1"/>
  <c r="BA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C282" i="1"/>
  <c r="AB282" i="1"/>
  <c r="X282" i="1"/>
  <c r="W282" i="1"/>
  <c r="V282" i="1"/>
  <c r="U282" i="1"/>
  <c r="Q282" i="1"/>
  <c r="P282" i="1"/>
  <c r="N282" i="1"/>
  <c r="M282" i="1"/>
  <c r="L282" i="1"/>
  <c r="H282" i="1"/>
  <c r="G282" i="1"/>
  <c r="F282" i="1"/>
  <c r="E282" i="1"/>
  <c r="D282" i="1"/>
  <c r="BX281" i="1"/>
  <c r="BZ281" i="1" s="1"/>
  <c r="BU281" i="1"/>
  <c r="BR281" i="1"/>
  <c r="BT281" i="1" s="1"/>
  <c r="BN281" i="1"/>
  <c r="BM281" i="1"/>
  <c r="BL281" i="1"/>
  <c r="BK281" i="1"/>
  <c r="BG281" i="1"/>
  <c r="BF281" i="1"/>
  <c r="BE281" i="1"/>
  <c r="BD281" i="1"/>
  <c r="BC281" i="1"/>
  <c r="BB281" i="1"/>
  <c r="BA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C281" i="1"/>
  <c r="AB281" i="1"/>
  <c r="X281" i="1"/>
  <c r="W281" i="1"/>
  <c r="V281" i="1"/>
  <c r="U281" i="1"/>
  <c r="Q281" i="1"/>
  <c r="P281" i="1"/>
  <c r="N281" i="1"/>
  <c r="M281" i="1"/>
  <c r="L281" i="1"/>
  <c r="H281" i="1"/>
  <c r="G281" i="1"/>
  <c r="F281" i="1"/>
  <c r="E281" i="1"/>
  <c r="BS281" i="1" s="1"/>
  <c r="D281" i="1"/>
  <c r="BX280" i="1"/>
  <c r="BU280" i="1"/>
  <c r="BR280" i="1"/>
  <c r="BN280" i="1"/>
  <c r="BM280" i="1"/>
  <c r="BL280" i="1"/>
  <c r="BK280" i="1"/>
  <c r="BG280" i="1"/>
  <c r="BF280" i="1"/>
  <c r="BE280" i="1"/>
  <c r="BD280" i="1"/>
  <c r="BC280" i="1"/>
  <c r="BB280" i="1"/>
  <c r="BA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C280" i="1"/>
  <c r="AB280" i="1"/>
  <c r="X280" i="1"/>
  <c r="W280" i="1"/>
  <c r="V280" i="1"/>
  <c r="U280" i="1"/>
  <c r="Q280" i="1"/>
  <c r="P280" i="1"/>
  <c r="N280" i="1"/>
  <c r="M280" i="1"/>
  <c r="L280" i="1"/>
  <c r="H280" i="1"/>
  <c r="G280" i="1"/>
  <c r="F280" i="1"/>
  <c r="E280" i="1"/>
  <c r="D280" i="1"/>
  <c r="BW280" i="1" s="1"/>
  <c r="BX279" i="1"/>
  <c r="BU279" i="1"/>
  <c r="BR279" i="1"/>
  <c r="BN279" i="1"/>
  <c r="BM279" i="1"/>
  <c r="BL279" i="1"/>
  <c r="BK279" i="1"/>
  <c r="BG279" i="1"/>
  <c r="BF279" i="1"/>
  <c r="BE279" i="1"/>
  <c r="BD279" i="1"/>
  <c r="BC279" i="1"/>
  <c r="BB279" i="1"/>
  <c r="BA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C279" i="1"/>
  <c r="AB279" i="1"/>
  <c r="X279" i="1"/>
  <c r="W279" i="1"/>
  <c r="V279" i="1"/>
  <c r="U279" i="1"/>
  <c r="Q279" i="1"/>
  <c r="P279" i="1"/>
  <c r="N279" i="1"/>
  <c r="M279" i="1"/>
  <c r="L279" i="1"/>
  <c r="H279" i="1"/>
  <c r="G279" i="1"/>
  <c r="F279" i="1"/>
  <c r="E279" i="1"/>
  <c r="D279" i="1"/>
  <c r="BX278" i="1"/>
  <c r="BU278" i="1"/>
  <c r="BR278" i="1"/>
  <c r="BN278" i="1"/>
  <c r="BM278" i="1"/>
  <c r="BL278" i="1"/>
  <c r="BK278" i="1"/>
  <c r="BG278" i="1"/>
  <c r="BF278" i="1"/>
  <c r="BE278" i="1"/>
  <c r="BD278" i="1"/>
  <c r="BC278" i="1"/>
  <c r="BB278" i="1"/>
  <c r="BA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C278" i="1"/>
  <c r="AB278" i="1"/>
  <c r="X278" i="1"/>
  <c r="W278" i="1"/>
  <c r="V278" i="1"/>
  <c r="U278" i="1"/>
  <c r="Q278" i="1"/>
  <c r="P278" i="1"/>
  <c r="N278" i="1"/>
  <c r="M278" i="1"/>
  <c r="L278" i="1"/>
  <c r="H278" i="1"/>
  <c r="G278" i="1"/>
  <c r="F278" i="1"/>
  <c r="E278" i="1"/>
  <c r="D278" i="1"/>
  <c r="BX277" i="1"/>
  <c r="BU277" i="1"/>
  <c r="BS277" i="1"/>
  <c r="BR277" i="1"/>
  <c r="BN277" i="1"/>
  <c r="BM277" i="1"/>
  <c r="BL277" i="1"/>
  <c r="BK277" i="1"/>
  <c r="BG277" i="1"/>
  <c r="BF277" i="1"/>
  <c r="BE277" i="1"/>
  <c r="BD277" i="1"/>
  <c r="BC277" i="1"/>
  <c r="BB277" i="1"/>
  <c r="BA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X277" i="1" s="1"/>
  <c r="AC277" i="1"/>
  <c r="AB277" i="1"/>
  <c r="X277" i="1"/>
  <c r="W277" i="1"/>
  <c r="V277" i="1"/>
  <c r="U277" i="1"/>
  <c r="Q277" i="1"/>
  <c r="P277" i="1"/>
  <c r="N277" i="1"/>
  <c r="M277" i="1"/>
  <c r="L277" i="1"/>
  <c r="H277" i="1"/>
  <c r="G277" i="1"/>
  <c r="F277" i="1"/>
  <c r="E277" i="1"/>
  <c r="D277" i="1"/>
  <c r="BT277" i="1" s="1"/>
  <c r="BX276" i="1"/>
  <c r="BU276" i="1"/>
  <c r="BR276" i="1"/>
  <c r="BN276" i="1"/>
  <c r="BM276" i="1"/>
  <c r="BL276" i="1"/>
  <c r="BK276" i="1"/>
  <c r="BG276" i="1"/>
  <c r="BF276" i="1"/>
  <c r="BE276" i="1"/>
  <c r="BD276" i="1"/>
  <c r="BC276" i="1"/>
  <c r="BB276" i="1"/>
  <c r="BA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C276" i="1"/>
  <c r="AB276" i="1"/>
  <c r="X276" i="1"/>
  <c r="W276" i="1"/>
  <c r="V276" i="1"/>
  <c r="U276" i="1"/>
  <c r="Q276" i="1"/>
  <c r="P276" i="1"/>
  <c r="N276" i="1"/>
  <c r="M276" i="1"/>
  <c r="L276" i="1"/>
  <c r="H276" i="1"/>
  <c r="G276" i="1"/>
  <c r="F276" i="1"/>
  <c r="E276" i="1"/>
  <c r="D276" i="1"/>
  <c r="BW276" i="1" s="1"/>
  <c r="BX275" i="1"/>
  <c r="BU275" i="1"/>
  <c r="BR275" i="1"/>
  <c r="BN275" i="1"/>
  <c r="BM275" i="1"/>
  <c r="BL275" i="1"/>
  <c r="BK275" i="1"/>
  <c r="BG275" i="1"/>
  <c r="BF275" i="1"/>
  <c r="BE275" i="1"/>
  <c r="BD275" i="1"/>
  <c r="BC275" i="1"/>
  <c r="BB275" i="1"/>
  <c r="BA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C275" i="1"/>
  <c r="AB275" i="1"/>
  <c r="X275" i="1"/>
  <c r="W275" i="1"/>
  <c r="V275" i="1"/>
  <c r="U275" i="1"/>
  <c r="Q275" i="1"/>
  <c r="P275" i="1"/>
  <c r="N275" i="1"/>
  <c r="M275" i="1"/>
  <c r="L275" i="1"/>
  <c r="H275" i="1"/>
  <c r="G275" i="1"/>
  <c r="F275" i="1"/>
  <c r="E275" i="1"/>
  <c r="BY275" i="1" s="1"/>
  <c r="D275" i="1"/>
  <c r="BZ275" i="1" s="1"/>
  <c r="BX274" i="1"/>
  <c r="BU274" i="1"/>
  <c r="BR274" i="1"/>
  <c r="BN274" i="1"/>
  <c r="BM274" i="1"/>
  <c r="BL274" i="1"/>
  <c r="BK274" i="1"/>
  <c r="BG274" i="1"/>
  <c r="BF274" i="1"/>
  <c r="BE274" i="1"/>
  <c r="BD274" i="1"/>
  <c r="BC274" i="1"/>
  <c r="BB274" i="1"/>
  <c r="BA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C274" i="1"/>
  <c r="AB274" i="1"/>
  <c r="X274" i="1"/>
  <c r="W274" i="1"/>
  <c r="V274" i="1"/>
  <c r="U274" i="1"/>
  <c r="Q274" i="1"/>
  <c r="P274" i="1"/>
  <c r="N274" i="1"/>
  <c r="M274" i="1"/>
  <c r="L274" i="1"/>
  <c r="H274" i="1"/>
  <c r="G274" i="1"/>
  <c r="F274" i="1"/>
  <c r="E274" i="1"/>
  <c r="D274" i="1"/>
  <c r="BX273" i="1"/>
  <c r="BU273" i="1"/>
  <c r="BR273" i="1"/>
  <c r="BN273" i="1"/>
  <c r="BM273" i="1"/>
  <c r="BL273" i="1"/>
  <c r="BK273" i="1"/>
  <c r="BG273" i="1"/>
  <c r="BF273" i="1"/>
  <c r="BE273" i="1"/>
  <c r="BD273" i="1"/>
  <c r="BC273" i="1"/>
  <c r="BB273" i="1"/>
  <c r="BA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C273" i="1"/>
  <c r="AB273" i="1"/>
  <c r="X273" i="1"/>
  <c r="W273" i="1"/>
  <c r="V273" i="1"/>
  <c r="U273" i="1"/>
  <c r="Q273" i="1"/>
  <c r="P273" i="1"/>
  <c r="N273" i="1"/>
  <c r="M273" i="1"/>
  <c r="L273" i="1"/>
  <c r="H273" i="1"/>
  <c r="G273" i="1"/>
  <c r="F273" i="1"/>
  <c r="E273" i="1"/>
  <c r="D273" i="1"/>
  <c r="BT273" i="1" s="1"/>
  <c r="BX272" i="1"/>
  <c r="BU272" i="1"/>
  <c r="BR272" i="1"/>
  <c r="BN272" i="1"/>
  <c r="BM272" i="1"/>
  <c r="BL272" i="1"/>
  <c r="BK272" i="1"/>
  <c r="BG272" i="1"/>
  <c r="BF272" i="1"/>
  <c r="BE272" i="1"/>
  <c r="BD272" i="1"/>
  <c r="BC272" i="1"/>
  <c r="BB272" i="1"/>
  <c r="BA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C272" i="1"/>
  <c r="AB272" i="1"/>
  <c r="X272" i="1"/>
  <c r="W272" i="1"/>
  <c r="V272" i="1"/>
  <c r="U272" i="1"/>
  <c r="Q272" i="1"/>
  <c r="P272" i="1"/>
  <c r="N272" i="1"/>
  <c r="M272" i="1"/>
  <c r="L272" i="1"/>
  <c r="H272" i="1"/>
  <c r="G272" i="1"/>
  <c r="F272" i="1"/>
  <c r="E272" i="1"/>
  <c r="D272" i="1"/>
  <c r="BX271" i="1"/>
  <c r="BU271" i="1"/>
  <c r="BR271" i="1"/>
  <c r="BN271" i="1"/>
  <c r="BM271" i="1"/>
  <c r="BL271" i="1"/>
  <c r="BK271" i="1"/>
  <c r="BG271" i="1"/>
  <c r="BF271" i="1"/>
  <c r="BE271" i="1"/>
  <c r="BD271" i="1"/>
  <c r="BC271" i="1"/>
  <c r="BB271" i="1"/>
  <c r="BA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C271" i="1"/>
  <c r="AB271" i="1"/>
  <c r="X271" i="1"/>
  <c r="W271" i="1"/>
  <c r="V271" i="1"/>
  <c r="U271" i="1"/>
  <c r="Q271" i="1"/>
  <c r="P271" i="1"/>
  <c r="N271" i="1"/>
  <c r="M271" i="1"/>
  <c r="L271" i="1"/>
  <c r="H271" i="1"/>
  <c r="G271" i="1"/>
  <c r="F271" i="1"/>
  <c r="E271" i="1"/>
  <c r="D271" i="1"/>
  <c r="BW271" i="1" s="1"/>
  <c r="BX270" i="1"/>
  <c r="BU270" i="1"/>
  <c r="BR270" i="1"/>
  <c r="BN270" i="1"/>
  <c r="BM270" i="1"/>
  <c r="BL270" i="1"/>
  <c r="BK270" i="1"/>
  <c r="BG270" i="1"/>
  <c r="BF270" i="1"/>
  <c r="BE270" i="1"/>
  <c r="BD270" i="1"/>
  <c r="BC270" i="1"/>
  <c r="BB270" i="1"/>
  <c r="BA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C270" i="1"/>
  <c r="AB270" i="1"/>
  <c r="X270" i="1"/>
  <c r="W270" i="1"/>
  <c r="V270" i="1"/>
  <c r="U270" i="1"/>
  <c r="Q270" i="1"/>
  <c r="P270" i="1"/>
  <c r="N270" i="1"/>
  <c r="M270" i="1"/>
  <c r="L270" i="1"/>
  <c r="H270" i="1"/>
  <c r="G270" i="1"/>
  <c r="F270" i="1"/>
  <c r="E270" i="1"/>
  <c r="D270" i="1"/>
  <c r="BX269" i="1"/>
  <c r="BU269" i="1"/>
  <c r="BR269" i="1"/>
  <c r="BN269" i="1"/>
  <c r="BM269" i="1"/>
  <c r="BL269" i="1"/>
  <c r="BK269" i="1"/>
  <c r="BG269" i="1"/>
  <c r="BF269" i="1"/>
  <c r="BE269" i="1"/>
  <c r="BD269" i="1"/>
  <c r="BC269" i="1"/>
  <c r="BB269" i="1"/>
  <c r="BA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C269" i="1"/>
  <c r="AB269" i="1"/>
  <c r="X269" i="1"/>
  <c r="W269" i="1"/>
  <c r="V269" i="1"/>
  <c r="U269" i="1"/>
  <c r="Q269" i="1"/>
  <c r="P269" i="1"/>
  <c r="N269" i="1"/>
  <c r="M269" i="1"/>
  <c r="L269" i="1"/>
  <c r="H269" i="1"/>
  <c r="G269" i="1"/>
  <c r="F269" i="1"/>
  <c r="E269" i="1"/>
  <c r="BS269" i="1" s="1"/>
  <c r="D269" i="1"/>
  <c r="BW269" i="1" s="1"/>
  <c r="BX268" i="1"/>
  <c r="BU268" i="1"/>
  <c r="BR268" i="1"/>
  <c r="BN268" i="1"/>
  <c r="BM268" i="1"/>
  <c r="BL268" i="1"/>
  <c r="BK268" i="1"/>
  <c r="BG268" i="1"/>
  <c r="BF268" i="1"/>
  <c r="BE268" i="1"/>
  <c r="BD268" i="1"/>
  <c r="BC268" i="1"/>
  <c r="BB268" i="1"/>
  <c r="BA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C268" i="1"/>
  <c r="AB268" i="1"/>
  <c r="X268" i="1"/>
  <c r="W268" i="1"/>
  <c r="V268" i="1"/>
  <c r="U268" i="1"/>
  <c r="Q268" i="1"/>
  <c r="P268" i="1"/>
  <c r="N268" i="1"/>
  <c r="M268" i="1"/>
  <c r="L268" i="1"/>
  <c r="H268" i="1"/>
  <c r="H285" i="1" s="1"/>
  <c r="G268" i="1"/>
  <c r="F268" i="1"/>
  <c r="E268" i="1"/>
  <c r="D268" i="1"/>
  <c r="D285" i="1" s="1"/>
  <c r="BR267" i="1"/>
  <c r="BN267" i="1"/>
  <c r="BM267" i="1"/>
  <c r="BL267" i="1"/>
  <c r="BK267" i="1"/>
  <c r="BG267" i="1"/>
  <c r="BF267" i="1"/>
  <c r="BE267" i="1"/>
  <c r="BD267" i="1"/>
  <c r="BC267" i="1"/>
  <c r="BB267" i="1"/>
  <c r="BA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C267" i="1"/>
  <c r="AB267" i="1"/>
  <c r="X267" i="1"/>
  <c r="W267" i="1"/>
  <c r="V267" i="1"/>
  <c r="U267" i="1"/>
  <c r="Q267" i="1"/>
  <c r="P267" i="1"/>
  <c r="N267" i="1"/>
  <c r="M267" i="1"/>
  <c r="L267" i="1"/>
  <c r="H267" i="1"/>
  <c r="G267" i="1"/>
  <c r="F267" i="1"/>
  <c r="E267" i="1"/>
  <c r="D267" i="1"/>
  <c r="BR266" i="1"/>
  <c r="BN266" i="1"/>
  <c r="BM266" i="1"/>
  <c r="BL266" i="1"/>
  <c r="BK266" i="1"/>
  <c r="BG266" i="1"/>
  <c r="BF266" i="1"/>
  <c r="BE266" i="1"/>
  <c r="BD266" i="1"/>
  <c r="BC266" i="1"/>
  <c r="BB266" i="1"/>
  <c r="BA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Q266" i="1"/>
  <c r="P266" i="1"/>
  <c r="N266" i="1"/>
  <c r="M266" i="1"/>
  <c r="L266" i="1"/>
  <c r="H266" i="1"/>
  <c r="G266" i="1"/>
  <c r="F266" i="1"/>
  <c r="E266" i="1"/>
  <c r="D266" i="1"/>
  <c r="AD265" i="1"/>
  <c r="O265" i="1"/>
  <c r="BX264" i="1"/>
  <c r="BU264" i="1"/>
  <c r="BR264" i="1"/>
  <c r="BN264" i="1"/>
  <c r="BM264" i="1"/>
  <c r="BL264" i="1"/>
  <c r="BK264" i="1"/>
  <c r="BG264" i="1"/>
  <c r="BF264" i="1"/>
  <c r="BE264" i="1"/>
  <c r="BD264" i="1"/>
  <c r="BC264" i="1"/>
  <c r="BB264" i="1"/>
  <c r="BA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C264" i="1"/>
  <c r="AB264" i="1"/>
  <c r="X264" i="1"/>
  <c r="W264" i="1"/>
  <c r="V264" i="1"/>
  <c r="U264" i="1"/>
  <c r="Q264" i="1"/>
  <c r="P264" i="1"/>
  <c r="N264" i="1"/>
  <c r="M264" i="1"/>
  <c r="L264" i="1"/>
  <c r="H264" i="1"/>
  <c r="G264" i="1"/>
  <c r="F264" i="1"/>
  <c r="E264" i="1"/>
  <c r="D264" i="1"/>
  <c r="BW264" i="1" s="1"/>
  <c r="BX263" i="1"/>
  <c r="BU263" i="1"/>
  <c r="BR263" i="1"/>
  <c r="BN263" i="1"/>
  <c r="BM263" i="1"/>
  <c r="BL263" i="1"/>
  <c r="BK263" i="1"/>
  <c r="BG263" i="1"/>
  <c r="BF263" i="1"/>
  <c r="BE263" i="1"/>
  <c r="BD263" i="1"/>
  <c r="BC263" i="1"/>
  <c r="BB263" i="1"/>
  <c r="BA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C263" i="1"/>
  <c r="AB263" i="1"/>
  <c r="X263" i="1"/>
  <c r="W263" i="1"/>
  <c r="V263" i="1"/>
  <c r="U263" i="1"/>
  <c r="Q263" i="1"/>
  <c r="P263" i="1"/>
  <c r="N263" i="1"/>
  <c r="M263" i="1"/>
  <c r="L263" i="1"/>
  <c r="H263" i="1"/>
  <c r="G263" i="1"/>
  <c r="F263" i="1"/>
  <c r="E263" i="1"/>
  <c r="D263" i="1"/>
  <c r="BZ263" i="1" s="1"/>
  <c r="BX262" i="1"/>
  <c r="BU262" i="1"/>
  <c r="BR262" i="1"/>
  <c r="BN262" i="1"/>
  <c r="BN265" i="1" s="1"/>
  <c r="BM262" i="1"/>
  <c r="BM265" i="1" s="1"/>
  <c r="BL262" i="1"/>
  <c r="BK262" i="1"/>
  <c r="BG262" i="1"/>
  <c r="BG265" i="1" s="1"/>
  <c r="BF262" i="1"/>
  <c r="BF265" i="1" s="1"/>
  <c r="BE262" i="1"/>
  <c r="BD262" i="1"/>
  <c r="BC262" i="1"/>
  <c r="BC265" i="1" s="1"/>
  <c r="BB262" i="1"/>
  <c r="BB265" i="1" s="1"/>
  <c r="BA262" i="1"/>
  <c r="AW262" i="1"/>
  <c r="AV262" i="1"/>
  <c r="AV265" i="1" s="1"/>
  <c r="AU262" i="1"/>
  <c r="AU265" i="1" s="1"/>
  <c r="AT262" i="1"/>
  <c r="AS262" i="1"/>
  <c r="AR262" i="1"/>
  <c r="AR265" i="1" s="1"/>
  <c r="AQ262" i="1"/>
  <c r="AQ265" i="1" s="1"/>
  <c r="AP262" i="1"/>
  <c r="AO262" i="1"/>
  <c r="AN262" i="1"/>
  <c r="AN265" i="1" s="1"/>
  <c r="AM262" i="1"/>
  <c r="AM265" i="1" s="1"/>
  <c r="AL262" i="1"/>
  <c r="AK262" i="1"/>
  <c r="AJ262" i="1"/>
  <c r="AJ265" i="1" s="1"/>
  <c r="AI262" i="1"/>
  <c r="AI265" i="1" s="1"/>
  <c r="AH262" i="1"/>
  <c r="AC262" i="1"/>
  <c r="AB262" i="1"/>
  <c r="AB265" i="1" s="1"/>
  <c r="X262" i="1"/>
  <c r="X265" i="1" s="1"/>
  <c r="W262" i="1"/>
  <c r="V262" i="1"/>
  <c r="U262" i="1"/>
  <c r="Q262" i="1"/>
  <c r="Q265" i="1" s="1"/>
  <c r="P262" i="1"/>
  <c r="N262" i="1"/>
  <c r="M262" i="1"/>
  <c r="M265" i="1" s="1"/>
  <c r="L262" i="1"/>
  <c r="L265" i="1" s="1"/>
  <c r="H262" i="1"/>
  <c r="G262" i="1"/>
  <c r="F262" i="1"/>
  <c r="F265" i="1" s="1"/>
  <c r="E262" i="1"/>
  <c r="E265" i="1" s="1"/>
  <c r="D262" i="1"/>
  <c r="BR261" i="1"/>
  <c r="BN261" i="1"/>
  <c r="BM261" i="1"/>
  <c r="BL261" i="1"/>
  <c r="BK261" i="1"/>
  <c r="BG261" i="1"/>
  <c r="BF261" i="1"/>
  <c r="BE261" i="1"/>
  <c r="BD261" i="1"/>
  <c r="BC261" i="1"/>
  <c r="BB261" i="1"/>
  <c r="BA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C261" i="1"/>
  <c r="AB261" i="1"/>
  <c r="X261" i="1"/>
  <c r="W261" i="1"/>
  <c r="V261" i="1"/>
  <c r="U261" i="1"/>
  <c r="Q261" i="1"/>
  <c r="P261" i="1"/>
  <c r="N261" i="1"/>
  <c r="M261" i="1"/>
  <c r="L261" i="1"/>
  <c r="H261" i="1"/>
  <c r="G261" i="1"/>
  <c r="F261" i="1"/>
  <c r="E261" i="1"/>
  <c r="D261" i="1"/>
  <c r="BR260" i="1"/>
  <c r="BN260" i="1"/>
  <c r="BM260" i="1"/>
  <c r="BL260" i="1"/>
  <c r="BK260" i="1"/>
  <c r="BG260" i="1"/>
  <c r="BF260" i="1"/>
  <c r="BE260" i="1"/>
  <c r="BD260" i="1"/>
  <c r="BC260" i="1"/>
  <c r="BB260" i="1"/>
  <c r="BA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Q260" i="1"/>
  <c r="P260" i="1"/>
  <c r="N260" i="1"/>
  <c r="M260" i="1"/>
  <c r="L260" i="1"/>
  <c r="H260" i="1"/>
  <c r="G260" i="1"/>
  <c r="F260" i="1"/>
  <c r="E260" i="1"/>
  <c r="D260" i="1"/>
  <c r="AD259" i="1"/>
  <c r="O259" i="1"/>
  <c r="BX258" i="1"/>
  <c r="BU258" i="1"/>
  <c r="BR258" i="1"/>
  <c r="BN258" i="1"/>
  <c r="BM258" i="1"/>
  <c r="BL258" i="1"/>
  <c r="BK258" i="1"/>
  <c r="BG258" i="1"/>
  <c r="BF258" i="1"/>
  <c r="BE258" i="1"/>
  <c r="BD258" i="1"/>
  <c r="BC258" i="1"/>
  <c r="BB258" i="1"/>
  <c r="BA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C258" i="1"/>
  <c r="AB258" i="1"/>
  <c r="X258" i="1"/>
  <c r="W258" i="1"/>
  <c r="V258" i="1"/>
  <c r="U258" i="1"/>
  <c r="Q258" i="1"/>
  <c r="P258" i="1"/>
  <c r="N258" i="1"/>
  <c r="M258" i="1"/>
  <c r="L258" i="1"/>
  <c r="H258" i="1"/>
  <c r="G258" i="1"/>
  <c r="F258" i="1"/>
  <c r="E258" i="1"/>
  <c r="D258" i="1"/>
  <c r="BT258" i="1" s="1"/>
  <c r="BX257" i="1"/>
  <c r="BU257" i="1"/>
  <c r="BR257" i="1"/>
  <c r="BN257" i="1"/>
  <c r="BM257" i="1"/>
  <c r="BL257" i="1"/>
  <c r="BK257" i="1"/>
  <c r="BG257" i="1"/>
  <c r="BF257" i="1"/>
  <c r="BE257" i="1"/>
  <c r="BD257" i="1"/>
  <c r="BC257" i="1"/>
  <c r="BB257" i="1"/>
  <c r="BA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C257" i="1"/>
  <c r="AB257" i="1"/>
  <c r="AE257" i="1" s="1"/>
  <c r="X257" i="1"/>
  <c r="W257" i="1"/>
  <c r="V257" i="1"/>
  <c r="U257" i="1"/>
  <c r="Q257" i="1"/>
  <c r="P257" i="1"/>
  <c r="N257" i="1"/>
  <c r="M257" i="1"/>
  <c r="L257" i="1"/>
  <c r="H257" i="1"/>
  <c r="G257" i="1"/>
  <c r="F257" i="1"/>
  <c r="E257" i="1"/>
  <c r="D257" i="1"/>
  <c r="BT257" i="1" s="1"/>
  <c r="BX256" i="1"/>
  <c r="BU256" i="1"/>
  <c r="BR256" i="1"/>
  <c r="BN256" i="1"/>
  <c r="BM256" i="1"/>
  <c r="BL256" i="1"/>
  <c r="BK256" i="1"/>
  <c r="BG256" i="1"/>
  <c r="BF256" i="1"/>
  <c r="BE256" i="1"/>
  <c r="BD256" i="1"/>
  <c r="BC256" i="1"/>
  <c r="BB256" i="1"/>
  <c r="BA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C256" i="1"/>
  <c r="AB256" i="1"/>
  <c r="X256" i="1"/>
  <c r="W256" i="1"/>
  <c r="V256" i="1"/>
  <c r="U256" i="1"/>
  <c r="Q256" i="1"/>
  <c r="P256" i="1"/>
  <c r="N256" i="1"/>
  <c r="M256" i="1"/>
  <c r="L256" i="1"/>
  <c r="H256" i="1"/>
  <c r="G256" i="1"/>
  <c r="F256" i="1"/>
  <c r="E256" i="1"/>
  <c r="D256" i="1"/>
  <c r="BW256" i="1" s="1"/>
  <c r="BX255" i="1"/>
  <c r="BU255" i="1"/>
  <c r="BR255" i="1"/>
  <c r="BN255" i="1"/>
  <c r="BM255" i="1"/>
  <c r="BL255" i="1"/>
  <c r="BK255" i="1"/>
  <c r="BG255" i="1"/>
  <c r="BF255" i="1"/>
  <c r="BE255" i="1"/>
  <c r="BD255" i="1"/>
  <c r="BC255" i="1"/>
  <c r="BB255" i="1"/>
  <c r="BA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C255" i="1"/>
  <c r="AB255" i="1"/>
  <c r="X255" i="1"/>
  <c r="W255" i="1"/>
  <c r="V255" i="1"/>
  <c r="U255" i="1"/>
  <c r="Q255" i="1"/>
  <c r="P255" i="1"/>
  <c r="N255" i="1"/>
  <c r="M255" i="1"/>
  <c r="L255" i="1"/>
  <c r="H255" i="1"/>
  <c r="G255" i="1"/>
  <c r="F255" i="1"/>
  <c r="E255" i="1"/>
  <c r="BY255" i="1" s="1"/>
  <c r="D255" i="1"/>
  <c r="BX254" i="1"/>
  <c r="BU254" i="1"/>
  <c r="BR254" i="1"/>
  <c r="BN254" i="1"/>
  <c r="BM254" i="1"/>
  <c r="BL254" i="1"/>
  <c r="BK254" i="1"/>
  <c r="BG254" i="1"/>
  <c r="BF254" i="1"/>
  <c r="BE254" i="1"/>
  <c r="BD254" i="1"/>
  <c r="BC254" i="1"/>
  <c r="BB254" i="1"/>
  <c r="BA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C254" i="1"/>
  <c r="AB254" i="1"/>
  <c r="X254" i="1"/>
  <c r="W254" i="1"/>
  <c r="V254" i="1"/>
  <c r="U254" i="1"/>
  <c r="Q254" i="1"/>
  <c r="P254" i="1"/>
  <c r="N254" i="1"/>
  <c r="M254" i="1"/>
  <c r="L254" i="1"/>
  <c r="H254" i="1"/>
  <c r="G254" i="1"/>
  <c r="F254" i="1"/>
  <c r="E254" i="1"/>
  <c r="D254" i="1"/>
  <c r="BX253" i="1"/>
  <c r="BU253" i="1"/>
  <c r="BR253" i="1"/>
  <c r="BR259" i="1" s="1"/>
  <c r="BN253" i="1"/>
  <c r="BM253" i="1"/>
  <c r="BL253" i="1"/>
  <c r="BK253" i="1"/>
  <c r="BK259" i="1" s="1"/>
  <c r="BG253" i="1"/>
  <c r="BF253" i="1"/>
  <c r="BE253" i="1"/>
  <c r="BD253" i="1"/>
  <c r="BD259" i="1" s="1"/>
  <c r="BC253" i="1"/>
  <c r="BB253" i="1"/>
  <c r="BA253" i="1"/>
  <c r="AW253" i="1"/>
  <c r="AW259" i="1" s="1"/>
  <c r="AV253" i="1"/>
  <c r="AU253" i="1"/>
  <c r="AT253" i="1"/>
  <c r="AS253" i="1"/>
  <c r="AS259" i="1" s="1"/>
  <c r="AR253" i="1"/>
  <c r="AQ253" i="1"/>
  <c r="AP253" i="1"/>
  <c r="AO253" i="1"/>
  <c r="AO259" i="1" s="1"/>
  <c r="AN253" i="1"/>
  <c r="AM253" i="1"/>
  <c r="AL253" i="1"/>
  <c r="AK253" i="1"/>
  <c r="AK259" i="1" s="1"/>
  <c r="AJ253" i="1"/>
  <c r="AI253" i="1"/>
  <c r="AH253" i="1"/>
  <c r="AC253" i="1"/>
  <c r="AC259" i="1" s="1"/>
  <c r="AB253" i="1"/>
  <c r="X253" i="1"/>
  <c r="W253" i="1"/>
  <c r="V253" i="1"/>
  <c r="V259" i="1" s="1"/>
  <c r="U253" i="1"/>
  <c r="Q253" i="1"/>
  <c r="P253" i="1"/>
  <c r="N253" i="1"/>
  <c r="N259" i="1" s="1"/>
  <c r="M253" i="1"/>
  <c r="L253" i="1"/>
  <c r="H253" i="1"/>
  <c r="G253" i="1"/>
  <c r="G259" i="1" s="1"/>
  <c r="F253" i="1"/>
  <c r="E253" i="1"/>
  <c r="D253" i="1"/>
  <c r="BR252" i="1"/>
  <c r="BN252" i="1"/>
  <c r="BM252" i="1"/>
  <c r="BL252" i="1"/>
  <c r="BK252" i="1"/>
  <c r="BG252" i="1"/>
  <c r="BF252" i="1"/>
  <c r="BE252" i="1"/>
  <c r="BD252" i="1"/>
  <c r="BC252" i="1"/>
  <c r="BB252" i="1"/>
  <c r="BA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C252" i="1"/>
  <c r="AB252" i="1"/>
  <c r="X252" i="1"/>
  <c r="W252" i="1"/>
  <c r="V252" i="1"/>
  <c r="U252" i="1"/>
  <c r="Q252" i="1"/>
  <c r="P252" i="1"/>
  <c r="N252" i="1"/>
  <c r="M252" i="1"/>
  <c r="L252" i="1"/>
  <c r="H252" i="1"/>
  <c r="G252" i="1"/>
  <c r="F252" i="1"/>
  <c r="E252" i="1"/>
  <c r="D252" i="1"/>
  <c r="BR251" i="1"/>
  <c r="BN251" i="1"/>
  <c r="BM251" i="1"/>
  <c r="BL251" i="1"/>
  <c r="BK251" i="1"/>
  <c r="BG251" i="1"/>
  <c r="BF251" i="1"/>
  <c r="BE251" i="1"/>
  <c r="BD251" i="1"/>
  <c r="BC251" i="1"/>
  <c r="BB251" i="1"/>
  <c r="BA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Q251" i="1"/>
  <c r="P251" i="1"/>
  <c r="N251" i="1"/>
  <c r="M251" i="1"/>
  <c r="L251" i="1"/>
  <c r="H251" i="1"/>
  <c r="G251" i="1"/>
  <c r="F251" i="1"/>
  <c r="E251" i="1"/>
  <c r="D251" i="1"/>
  <c r="AD250" i="1"/>
  <c r="O250" i="1"/>
  <c r="BX249" i="1"/>
  <c r="BU249" i="1"/>
  <c r="BR249" i="1"/>
  <c r="BN249" i="1"/>
  <c r="BM249" i="1"/>
  <c r="BL249" i="1"/>
  <c r="BK249" i="1"/>
  <c r="BG249" i="1"/>
  <c r="BF249" i="1"/>
  <c r="BE249" i="1"/>
  <c r="BD249" i="1"/>
  <c r="BC249" i="1"/>
  <c r="BB249" i="1"/>
  <c r="BA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C249" i="1"/>
  <c r="AB249" i="1"/>
  <c r="X249" i="1"/>
  <c r="W249" i="1"/>
  <c r="V249" i="1"/>
  <c r="U249" i="1"/>
  <c r="Q249" i="1"/>
  <c r="P249" i="1"/>
  <c r="N249" i="1"/>
  <c r="M249" i="1"/>
  <c r="L249" i="1"/>
  <c r="H249" i="1"/>
  <c r="G249" i="1"/>
  <c r="F249" i="1"/>
  <c r="E249" i="1"/>
  <c r="D249" i="1"/>
  <c r="BX248" i="1"/>
  <c r="BU248" i="1"/>
  <c r="BR248" i="1"/>
  <c r="BN248" i="1"/>
  <c r="BM248" i="1"/>
  <c r="BL248" i="1"/>
  <c r="BK248" i="1"/>
  <c r="BG248" i="1"/>
  <c r="BF248" i="1"/>
  <c r="BE248" i="1"/>
  <c r="BD248" i="1"/>
  <c r="BC248" i="1"/>
  <c r="BB248" i="1"/>
  <c r="BA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C248" i="1"/>
  <c r="AB248" i="1"/>
  <c r="X248" i="1"/>
  <c r="W248" i="1"/>
  <c r="V248" i="1"/>
  <c r="U248" i="1"/>
  <c r="Q248" i="1"/>
  <c r="P248" i="1"/>
  <c r="N248" i="1"/>
  <c r="M248" i="1"/>
  <c r="L248" i="1"/>
  <c r="H248" i="1"/>
  <c r="G248" i="1"/>
  <c r="F248" i="1"/>
  <c r="E248" i="1"/>
  <c r="BV248" i="1" s="1"/>
  <c r="D248" i="1"/>
  <c r="BW248" i="1" s="1"/>
  <c r="BX247" i="1"/>
  <c r="BU247" i="1"/>
  <c r="BR247" i="1"/>
  <c r="BN247" i="1"/>
  <c r="BM247" i="1"/>
  <c r="BL247" i="1"/>
  <c r="BK247" i="1"/>
  <c r="BG247" i="1"/>
  <c r="BF247" i="1"/>
  <c r="BE247" i="1"/>
  <c r="BD247" i="1"/>
  <c r="BC247" i="1"/>
  <c r="BB247" i="1"/>
  <c r="BA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C247" i="1"/>
  <c r="AB247" i="1"/>
  <c r="X247" i="1"/>
  <c r="W247" i="1"/>
  <c r="V247" i="1"/>
  <c r="U247" i="1"/>
  <c r="Q247" i="1"/>
  <c r="P247" i="1"/>
  <c r="N247" i="1"/>
  <c r="M247" i="1"/>
  <c r="L247" i="1"/>
  <c r="H247" i="1"/>
  <c r="G247" i="1"/>
  <c r="F247" i="1"/>
  <c r="E247" i="1"/>
  <c r="BY247" i="1" s="1"/>
  <c r="D247" i="1"/>
  <c r="BX246" i="1"/>
  <c r="BU246" i="1"/>
  <c r="BR246" i="1"/>
  <c r="BN246" i="1"/>
  <c r="BM246" i="1"/>
  <c r="BL246" i="1"/>
  <c r="BK246" i="1"/>
  <c r="BG246" i="1"/>
  <c r="BF246" i="1"/>
  <c r="BE246" i="1"/>
  <c r="BD246" i="1"/>
  <c r="BC246" i="1"/>
  <c r="BB246" i="1"/>
  <c r="BA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C246" i="1"/>
  <c r="AB246" i="1"/>
  <c r="X246" i="1"/>
  <c r="W246" i="1"/>
  <c r="V246" i="1"/>
  <c r="U246" i="1"/>
  <c r="Q246" i="1"/>
  <c r="P246" i="1"/>
  <c r="N246" i="1"/>
  <c r="M246" i="1"/>
  <c r="L246" i="1"/>
  <c r="H246" i="1"/>
  <c r="G246" i="1"/>
  <c r="F246" i="1"/>
  <c r="E246" i="1"/>
  <c r="D246" i="1"/>
  <c r="BX245" i="1"/>
  <c r="BU245" i="1"/>
  <c r="BR245" i="1"/>
  <c r="BT245" i="1" s="1"/>
  <c r="BN245" i="1"/>
  <c r="BM245" i="1"/>
  <c r="BL245" i="1"/>
  <c r="BK245" i="1"/>
  <c r="BG245" i="1"/>
  <c r="BF245" i="1"/>
  <c r="BE245" i="1"/>
  <c r="BD245" i="1"/>
  <c r="BC245" i="1"/>
  <c r="BB245" i="1"/>
  <c r="BA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C245" i="1"/>
  <c r="AE245" i="1" s="1"/>
  <c r="AG245" i="1" s="1"/>
  <c r="AB245" i="1"/>
  <c r="X245" i="1"/>
  <c r="W245" i="1"/>
  <c r="V245" i="1"/>
  <c r="U245" i="1"/>
  <c r="Q245" i="1"/>
  <c r="P245" i="1"/>
  <c r="N245" i="1"/>
  <c r="M245" i="1"/>
  <c r="L245" i="1"/>
  <c r="H245" i="1"/>
  <c r="G245" i="1"/>
  <c r="F245" i="1"/>
  <c r="E245" i="1"/>
  <c r="D245" i="1"/>
  <c r="BW245" i="1" s="1"/>
  <c r="BX244" i="1"/>
  <c r="BU244" i="1"/>
  <c r="BR244" i="1"/>
  <c r="BN244" i="1"/>
  <c r="BM244" i="1"/>
  <c r="BL244" i="1"/>
  <c r="BK244" i="1"/>
  <c r="BG244" i="1"/>
  <c r="BF244" i="1"/>
  <c r="BE244" i="1"/>
  <c r="BD244" i="1"/>
  <c r="BC244" i="1"/>
  <c r="BB244" i="1"/>
  <c r="BA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C244" i="1"/>
  <c r="AB244" i="1"/>
  <c r="X244" i="1"/>
  <c r="W244" i="1"/>
  <c r="V244" i="1"/>
  <c r="U244" i="1"/>
  <c r="Q244" i="1"/>
  <c r="P244" i="1"/>
  <c r="N244" i="1"/>
  <c r="M244" i="1"/>
  <c r="L244" i="1"/>
  <c r="H244" i="1"/>
  <c r="G244" i="1"/>
  <c r="F244" i="1"/>
  <c r="E244" i="1"/>
  <c r="BV244" i="1" s="1"/>
  <c r="D244" i="1"/>
  <c r="BW244" i="1" s="1"/>
  <c r="BX243" i="1"/>
  <c r="BU243" i="1"/>
  <c r="BR243" i="1"/>
  <c r="BN243" i="1"/>
  <c r="BM243" i="1"/>
  <c r="BL243" i="1"/>
  <c r="BK243" i="1"/>
  <c r="BG243" i="1"/>
  <c r="BF243" i="1"/>
  <c r="BE243" i="1"/>
  <c r="BD243" i="1"/>
  <c r="BC243" i="1"/>
  <c r="BB243" i="1"/>
  <c r="BA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C243" i="1"/>
  <c r="AB243" i="1"/>
  <c r="X243" i="1"/>
  <c r="W243" i="1"/>
  <c r="V243" i="1"/>
  <c r="U243" i="1"/>
  <c r="Q243" i="1"/>
  <c r="P243" i="1"/>
  <c r="N243" i="1"/>
  <c r="M243" i="1"/>
  <c r="L243" i="1"/>
  <c r="H243" i="1"/>
  <c r="G243" i="1"/>
  <c r="F243" i="1"/>
  <c r="E243" i="1"/>
  <c r="BY243" i="1" s="1"/>
  <c r="D243" i="1"/>
  <c r="BX242" i="1"/>
  <c r="BU242" i="1"/>
  <c r="BR242" i="1"/>
  <c r="BN242" i="1"/>
  <c r="BM242" i="1"/>
  <c r="BL242" i="1"/>
  <c r="BK242" i="1"/>
  <c r="BG242" i="1"/>
  <c r="BF242" i="1"/>
  <c r="BE242" i="1"/>
  <c r="BD242" i="1"/>
  <c r="BC242" i="1"/>
  <c r="BB242" i="1"/>
  <c r="BA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C242" i="1"/>
  <c r="AB242" i="1"/>
  <c r="X242" i="1"/>
  <c r="W242" i="1"/>
  <c r="V242" i="1"/>
  <c r="U242" i="1"/>
  <c r="Q242" i="1"/>
  <c r="P242" i="1"/>
  <c r="N242" i="1"/>
  <c r="M242" i="1"/>
  <c r="L242" i="1"/>
  <c r="H242" i="1"/>
  <c r="G242" i="1"/>
  <c r="F242" i="1"/>
  <c r="E242" i="1"/>
  <c r="D242" i="1"/>
  <c r="BR241" i="1"/>
  <c r="BN241" i="1"/>
  <c r="BM241" i="1"/>
  <c r="BL241" i="1"/>
  <c r="BK241" i="1"/>
  <c r="BG241" i="1"/>
  <c r="BF241" i="1"/>
  <c r="BE241" i="1"/>
  <c r="BD241" i="1"/>
  <c r="BC241" i="1"/>
  <c r="BB241" i="1"/>
  <c r="BA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C241" i="1"/>
  <c r="AB241" i="1"/>
  <c r="X241" i="1"/>
  <c r="W241" i="1"/>
  <c r="V241" i="1"/>
  <c r="U241" i="1"/>
  <c r="Q241" i="1"/>
  <c r="P241" i="1"/>
  <c r="N241" i="1"/>
  <c r="M241" i="1"/>
  <c r="L241" i="1"/>
  <c r="H241" i="1"/>
  <c r="G241" i="1"/>
  <c r="F241" i="1"/>
  <c r="E241" i="1"/>
  <c r="D241" i="1"/>
  <c r="BR240" i="1"/>
  <c r="BN240" i="1"/>
  <c r="BM240" i="1"/>
  <c r="BL240" i="1"/>
  <c r="BK240" i="1"/>
  <c r="BG240" i="1"/>
  <c r="BF240" i="1"/>
  <c r="BE240" i="1"/>
  <c r="BD240" i="1"/>
  <c r="BC240" i="1"/>
  <c r="BB240" i="1"/>
  <c r="BA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Q240" i="1"/>
  <c r="P240" i="1"/>
  <c r="N240" i="1"/>
  <c r="M240" i="1"/>
  <c r="L240" i="1"/>
  <c r="H240" i="1"/>
  <c r="G240" i="1"/>
  <c r="F240" i="1"/>
  <c r="E240" i="1"/>
  <c r="D240" i="1"/>
  <c r="AD239" i="1"/>
  <c r="O239" i="1"/>
  <c r="BX238" i="1"/>
  <c r="BU238" i="1"/>
  <c r="BR238" i="1"/>
  <c r="BN238" i="1"/>
  <c r="BM238" i="1"/>
  <c r="BL238" i="1"/>
  <c r="BK238" i="1"/>
  <c r="BG238" i="1"/>
  <c r="BF238" i="1"/>
  <c r="BE238" i="1"/>
  <c r="BD238" i="1"/>
  <c r="BC238" i="1"/>
  <c r="BB238" i="1"/>
  <c r="BA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C238" i="1"/>
  <c r="AB238" i="1"/>
  <c r="X238" i="1"/>
  <c r="W238" i="1"/>
  <c r="V238" i="1"/>
  <c r="U238" i="1"/>
  <c r="Q238" i="1"/>
  <c r="P238" i="1"/>
  <c r="N238" i="1"/>
  <c r="M238" i="1"/>
  <c r="L238" i="1"/>
  <c r="H238" i="1"/>
  <c r="G238" i="1"/>
  <c r="F238" i="1"/>
  <c r="E238" i="1"/>
  <c r="D238" i="1"/>
  <c r="BX237" i="1"/>
  <c r="BU237" i="1"/>
  <c r="BR237" i="1"/>
  <c r="BN237" i="1"/>
  <c r="BM237" i="1"/>
  <c r="BL237" i="1"/>
  <c r="BK237" i="1"/>
  <c r="BG237" i="1"/>
  <c r="BF237" i="1"/>
  <c r="BE237" i="1"/>
  <c r="BD237" i="1"/>
  <c r="BC237" i="1"/>
  <c r="BB237" i="1"/>
  <c r="BA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C237" i="1"/>
  <c r="AB237" i="1"/>
  <c r="X237" i="1"/>
  <c r="W237" i="1"/>
  <c r="V237" i="1"/>
  <c r="U237" i="1"/>
  <c r="Q237" i="1"/>
  <c r="P237" i="1"/>
  <c r="N237" i="1"/>
  <c r="M237" i="1"/>
  <c r="L237" i="1"/>
  <c r="H237" i="1"/>
  <c r="G237" i="1"/>
  <c r="F237" i="1"/>
  <c r="E237" i="1"/>
  <c r="D237" i="1"/>
  <c r="BX236" i="1"/>
  <c r="BU236" i="1"/>
  <c r="BR236" i="1"/>
  <c r="BN236" i="1"/>
  <c r="BM236" i="1"/>
  <c r="BL236" i="1"/>
  <c r="BK236" i="1"/>
  <c r="BG236" i="1"/>
  <c r="BF236" i="1"/>
  <c r="BE236" i="1"/>
  <c r="BD236" i="1"/>
  <c r="BC236" i="1"/>
  <c r="BB236" i="1"/>
  <c r="BA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C236" i="1"/>
  <c r="AE236" i="1" s="1"/>
  <c r="AB236" i="1"/>
  <c r="X236" i="1"/>
  <c r="W236" i="1"/>
  <c r="V236" i="1"/>
  <c r="U236" i="1"/>
  <c r="Q236" i="1"/>
  <c r="P236" i="1"/>
  <c r="N236" i="1"/>
  <c r="M236" i="1"/>
  <c r="L236" i="1"/>
  <c r="H236" i="1"/>
  <c r="G236" i="1"/>
  <c r="F236" i="1"/>
  <c r="E236" i="1"/>
  <c r="D236" i="1"/>
  <c r="BW236" i="1" s="1"/>
  <c r="BX235" i="1"/>
  <c r="BU235" i="1"/>
  <c r="BR235" i="1"/>
  <c r="BN235" i="1"/>
  <c r="BM235" i="1"/>
  <c r="BL235" i="1"/>
  <c r="BK235" i="1"/>
  <c r="BG235" i="1"/>
  <c r="BF235" i="1"/>
  <c r="BE235" i="1"/>
  <c r="BD235" i="1"/>
  <c r="BC235" i="1"/>
  <c r="BB235" i="1"/>
  <c r="BA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C235" i="1"/>
  <c r="AB235" i="1"/>
  <c r="X235" i="1"/>
  <c r="W235" i="1"/>
  <c r="V235" i="1"/>
  <c r="U235" i="1"/>
  <c r="Q235" i="1"/>
  <c r="P235" i="1"/>
  <c r="N235" i="1"/>
  <c r="M235" i="1"/>
  <c r="L235" i="1"/>
  <c r="H235" i="1"/>
  <c r="G235" i="1"/>
  <c r="F235" i="1"/>
  <c r="E235" i="1"/>
  <c r="BY235" i="1" s="1"/>
  <c r="D235" i="1"/>
  <c r="BX234" i="1"/>
  <c r="BU234" i="1"/>
  <c r="BR234" i="1"/>
  <c r="BS234" i="1" s="1"/>
  <c r="BN234" i="1"/>
  <c r="BM234" i="1"/>
  <c r="BL234" i="1"/>
  <c r="BK234" i="1"/>
  <c r="BG234" i="1"/>
  <c r="BF234" i="1"/>
  <c r="BE234" i="1"/>
  <c r="BD234" i="1"/>
  <c r="BC234" i="1"/>
  <c r="BB234" i="1"/>
  <c r="BA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C234" i="1"/>
  <c r="AB234" i="1"/>
  <c r="X234" i="1"/>
  <c r="W234" i="1"/>
  <c r="V234" i="1"/>
  <c r="U234" i="1"/>
  <c r="Q234" i="1"/>
  <c r="P234" i="1"/>
  <c r="N234" i="1"/>
  <c r="M234" i="1"/>
  <c r="L234" i="1"/>
  <c r="H234" i="1"/>
  <c r="G234" i="1"/>
  <c r="F234" i="1"/>
  <c r="E234" i="1"/>
  <c r="D234" i="1"/>
  <c r="BX233" i="1"/>
  <c r="BU233" i="1"/>
  <c r="BR233" i="1"/>
  <c r="BN233" i="1"/>
  <c r="BM233" i="1"/>
  <c r="BL233" i="1"/>
  <c r="BK233" i="1"/>
  <c r="BG233" i="1"/>
  <c r="BF233" i="1"/>
  <c r="BE233" i="1"/>
  <c r="BD233" i="1"/>
  <c r="BC233" i="1"/>
  <c r="BB233" i="1"/>
  <c r="BA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C233" i="1"/>
  <c r="AB233" i="1"/>
  <c r="X233" i="1"/>
  <c r="W233" i="1"/>
  <c r="V233" i="1"/>
  <c r="U233" i="1"/>
  <c r="Q233" i="1"/>
  <c r="P233" i="1"/>
  <c r="N233" i="1"/>
  <c r="M233" i="1"/>
  <c r="L233" i="1"/>
  <c r="H233" i="1"/>
  <c r="G233" i="1"/>
  <c r="F233" i="1"/>
  <c r="E233" i="1"/>
  <c r="D233" i="1"/>
  <c r="BX232" i="1"/>
  <c r="BU232" i="1"/>
  <c r="BR232" i="1"/>
  <c r="BN232" i="1"/>
  <c r="BM232" i="1"/>
  <c r="BL232" i="1"/>
  <c r="BK232" i="1"/>
  <c r="BG232" i="1"/>
  <c r="BF232" i="1"/>
  <c r="BE232" i="1"/>
  <c r="BD232" i="1"/>
  <c r="BD239" i="1" s="1"/>
  <c r="BC232" i="1"/>
  <c r="BB232" i="1"/>
  <c r="BA232" i="1"/>
  <c r="AW232" i="1"/>
  <c r="AW239" i="1" s="1"/>
  <c r="AV232" i="1"/>
  <c r="AU232" i="1"/>
  <c r="AT232" i="1"/>
  <c r="AS232" i="1"/>
  <c r="AS239" i="1" s="1"/>
  <c r="AR232" i="1"/>
  <c r="AQ232" i="1"/>
  <c r="AP232" i="1"/>
  <c r="AO232" i="1"/>
  <c r="AO239" i="1" s="1"/>
  <c r="AN232" i="1"/>
  <c r="AM232" i="1"/>
  <c r="AL232" i="1"/>
  <c r="AK232" i="1"/>
  <c r="AK239" i="1" s="1"/>
  <c r="AJ232" i="1"/>
  <c r="AI232" i="1"/>
  <c r="AH232" i="1"/>
  <c r="AC232" i="1"/>
  <c r="AC239" i="1" s="1"/>
  <c r="AB232" i="1"/>
  <c r="X232" i="1"/>
  <c r="W232" i="1"/>
  <c r="V232" i="1"/>
  <c r="V239" i="1" s="1"/>
  <c r="U232" i="1"/>
  <c r="Q232" i="1"/>
  <c r="P232" i="1"/>
  <c r="N232" i="1"/>
  <c r="N239" i="1" s="1"/>
  <c r="M232" i="1"/>
  <c r="L232" i="1"/>
  <c r="H232" i="1"/>
  <c r="G232" i="1"/>
  <c r="G239" i="1" s="1"/>
  <c r="F232" i="1"/>
  <c r="E232" i="1"/>
  <c r="D232" i="1"/>
  <c r="BR231" i="1"/>
  <c r="BN231" i="1"/>
  <c r="BM231" i="1"/>
  <c r="BL231" i="1"/>
  <c r="BK231" i="1"/>
  <c r="BG231" i="1"/>
  <c r="BF231" i="1"/>
  <c r="BE231" i="1"/>
  <c r="BD231" i="1"/>
  <c r="BC231" i="1"/>
  <c r="BB231" i="1"/>
  <c r="BA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C231" i="1"/>
  <c r="AB231" i="1"/>
  <c r="X231" i="1"/>
  <c r="W231" i="1"/>
  <c r="V231" i="1"/>
  <c r="U231" i="1"/>
  <c r="Q231" i="1"/>
  <c r="P231" i="1"/>
  <c r="N231" i="1"/>
  <c r="M231" i="1"/>
  <c r="L231" i="1"/>
  <c r="H231" i="1"/>
  <c r="G231" i="1"/>
  <c r="F231" i="1"/>
  <c r="E231" i="1"/>
  <c r="D231" i="1"/>
  <c r="BR230" i="1"/>
  <c r="BN230" i="1"/>
  <c r="BM230" i="1"/>
  <c r="BL230" i="1"/>
  <c r="BK230" i="1"/>
  <c r="BG230" i="1"/>
  <c r="BF230" i="1"/>
  <c r="BE230" i="1"/>
  <c r="BD230" i="1"/>
  <c r="BC230" i="1"/>
  <c r="BB230" i="1"/>
  <c r="BA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Q230" i="1"/>
  <c r="P230" i="1"/>
  <c r="N230" i="1"/>
  <c r="M230" i="1"/>
  <c r="L230" i="1"/>
  <c r="H230" i="1"/>
  <c r="G230" i="1"/>
  <c r="F230" i="1"/>
  <c r="E230" i="1"/>
  <c r="D230" i="1"/>
  <c r="AD229" i="1"/>
  <c r="O229" i="1"/>
  <c r="BX228" i="1"/>
  <c r="BU228" i="1"/>
  <c r="BR228" i="1"/>
  <c r="BN228" i="1"/>
  <c r="BM228" i="1"/>
  <c r="BL228" i="1"/>
  <c r="BK228" i="1"/>
  <c r="BG228" i="1"/>
  <c r="BF228" i="1"/>
  <c r="BE228" i="1"/>
  <c r="BD228" i="1"/>
  <c r="BC228" i="1"/>
  <c r="BB228" i="1"/>
  <c r="BA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C228" i="1"/>
  <c r="AB228" i="1"/>
  <c r="X228" i="1"/>
  <c r="W228" i="1"/>
  <c r="V228" i="1"/>
  <c r="U228" i="1"/>
  <c r="Q228" i="1"/>
  <c r="P228" i="1"/>
  <c r="N228" i="1"/>
  <c r="M228" i="1"/>
  <c r="L228" i="1"/>
  <c r="H228" i="1"/>
  <c r="G228" i="1"/>
  <c r="F228" i="1"/>
  <c r="E228" i="1"/>
  <c r="BV228" i="1" s="1"/>
  <c r="D228" i="1"/>
  <c r="BX227" i="1"/>
  <c r="BU227" i="1"/>
  <c r="BR227" i="1"/>
  <c r="BN227" i="1"/>
  <c r="BM227" i="1"/>
  <c r="BL227" i="1"/>
  <c r="BK227" i="1"/>
  <c r="BG227" i="1"/>
  <c r="BF227" i="1"/>
  <c r="BE227" i="1"/>
  <c r="BD227" i="1"/>
  <c r="BC227" i="1"/>
  <c r="BB227" i="1"/>
  <c r="BA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C227" i="1"/>
  <c r="AB227" i="1"/>
  <c r="X227" i="1"/>
  <c r="W227" i="1"/>
  <c r="V227" i="1"/>
  <c r="U227" i="1"/>
  <c r="Q227" i="1"/>
  <c r="P227" i="1"/>
  <c r="N227" i="1"/>
  <c r="M227" i="1"/>
  <c r="L227" i="1"/>
  <c r="H227" i="1"/>
  <c r="G227" i="1"/>
  <c r="F227" i="1"/>
  <c r="E227" i="1"/>
  <c r="BY227" i="1" s="1"/>
  <c r="D227" i="1"/>
  <c r="BX226" i="1"/>
  <c r="BU226" i="1"/>
  <c r="BR226" i="1"/>
  <c r="BN226" i="1"/>
  <c r="BM226" i="1"/>
  <c r="BL226" i="1"/>
  <c r="BK226" i="1"/>
  <c r="BG226" i="1"/>
  <c r="BF226" i="1"/>
  <c r="BE226" i="1"/>
  <c r="BD226" i="1"/>
  <c r="BC226" i="1"/>
  <c r="BB226" i="1"/>
  <c r="BA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C226" i="1"/>
  <c r="AB226" i="1"/>
  <c r="X226" i="1"/>
  <c r="W226" i="1"/>
  <c r="V226" i="1"/>
  <c r="U226" i="1"/>
  <c r="Q226" i="1"/>
  <c r="P226" i="1"/>
  <c r="N226" i="1"/>
  <c r="M226" i="1"/>
  <c r="L226" i="1"/>
  <c r="H226" i="1"/>
  <c r="G226" i="1"/>
  <c r="F226" i="1"/>
  <c r="E226" i="1"/>
  <c r="BS226" i="1" s="1"/>
  <c r="D226" i="1"/>
  <c r="BX225" i="1"/>
  <c r="BU225" i="1"/>
  <c r="BR225" i="1"/>
  <c r="BN225" i="1"/>
  <c r="BM225" i="1"/>
  <c r="BL225" i="1"/>
  <c r="BK225" i="1"/>
  <c r="BG225" i="1"/>
  <c r="BF225" i="1"/>
  <c r="BE225" i="1"/>
  <c r="BD225" i="1"/>
  <c r="BC225" i="1"/>
  <c r="BB225" i="1"/>
  <c r="BA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C225" i="1"/>
  <c r="AE225" i="1" s="1"/>
  <c r="AB225" i="1"/>
  <c r="X225" i="1"/>
  <c r="W225" i="1"/>
  <c r="V225" i="1"/>
  <c r="U225" i="1"/>
  <c r="Q225" i="1"/>
  <c r="P225" i="1"/>
  <c r="N225" i="1"/>
  <c r="M225" i="1"/>
  <c r="L225" i="1"/>
  <c r="H225" i="1"/>
  <c r="G225" i="1"/>
  <c r="F225" i="1"/>
  <c r="E225" i="1"/>
  <c r="D225" i="1"/>
  <c r="BW225" i="1" s="1"/>
  <c r="BX224" i="1"/>
  <c r="BU224" i="1"/>
  <c r="BR224" i="1"/>
  <c r="BN224" i="1"/>
  <c r="BM224" i="1"/>
  <c r="BL224" i="1"/>
  <c r="BK224" i="1"/>
  <c r="BG224" i="1"/>
  <c r="BF224" i="1"/>
  <c r="BE224" i="1"/>
  <c r="BD224" i="1"/>
  <c r="BC224" i="1"/>
  <c r="BB224" i="1"/>
  <c r="BA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C224" i="1"/>
  <c r="AB224" i="1"/>
  <c r="X224" i="1"/>
  <c r="W224" i="1"/>
  <c r="V224" i="1"/>
  <c r="U224" i="1"/>
  <c r="Q224" i="1"/>
  <c r="P224" i="1"/>
  <c r="N224" i="1"/>
  <c r="M224" i="1"/>
  <c r="L224" i="1"/>
  <c r="H224" i="1"/>
  <c r="G224" i="1"/>
  <c r="F224" i="1"/>
  <c r="E224" i="1"/>
  <c r="BV224" i="1" s="1"/>
  <c r="D224" i="1"/>
  <c r="BX223" i="1"/>
  <c r="BU223" i="1"/>
  <c r="BR223" i="1"/>
  <c r="BN223" i="1"/>
  <c r="BM223" i="1"/>
  <c r="BL223" i="1"/>
  <c r="BK223" i="1"/>
  <c r="BG223" i="1"/>
  <c r="BF223" i="1"/>
  <c r="BE223" i="1"/>
  <c r="BD223" i="1"/>
  <c r="BC223" i="1"/>
  <c r="BB223" i="1"/>
  <c r="BA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C223" i="1"/>
  <c r="AB223" i="1"/>
  <c r="X223" i="1"/>
  <c r="W223" i="1"/>
  <c r="V223" i="1"/>
  <c r="U223" i="1"/>
  <c r="Q223" i="1"/>
  <c r="P223" i="1"/>
  <c r="N223" i="1"/>
  <c r="M223" i="1"/>
  <c r="L223" i="1"/>
  <c r="H223" i="1"/>
  <c r="G223" i="1"/>
  <c r="F223" i="1"/>
  <c r="E223" i="1"/>
  <c r="BY223" i="1" s="1"/>
  <c r="D223" i="1"/>
  <c r="BX222" i="1"/>
  <c r="BU222" i="1"/>
  <c r="BR222" i="1"/>
  <c r="BN222" i="1"/>
  <c r="BM222" i="1"/>
  <c r="BL222" i="1"/>
  <c r="BK222" i="1"/>
  <c r="BG222" i="1"/>
  <c r="BF222" i="1"/>
  <c r="BE222" i="1"/>
  <c r="BD222" i="1"/>
  <c r="BC222" i="1"/>
  <c r="BB222" i="1"/>
  <c r="BA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C222" i="1"/>
  <c r="AB222" i="1"/>
  <c r="X222" i="1"/>
  <c r="W222" i="1"/>
  <c r="V222" i="1"/>
  <c r="U222" i="1"/>
  <c r="Q222" i="1"/>
  <c r="P222" i="1"/>
  <c r="N222" i="1"/>
  <c r="M222" i="1"/>
  <c r="L222" i="1"/>
  <c r="H222" i="1"/>
  <c r="G222" i="1"/>
  <c r="F222" i="1"/>
  <c r="E222" i="1"/>
  <c r="BS222" i="1" s="1"/>
  <c r="D222" i="1"/>
  <c r="BX221" i="1"/>
  <c r="BU221" i="1"/>
  <c r="BR221" i="1"/>
  <c r="BN221" i="1"/>
  <c r="BM221" i="1"/>
  <c r="BL221" i="1"/>
  <c r="BK221" i="1"/>
  <c r="BG221" i="1"/>
  <c r="BF221" i="1"/>
  <c r="BE221" i="1"/>
  <c r="BD221" i="1"/>
  <c r="BC221" i="1"/>
  <c r="BB221" i="1"/>
  <c r="BA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C221" i="1"/>
  <c r="AB221" i="1"/>
  <c r="X221" i="1"/>
  <c r="W221" i="1"/>
  <c r="V221" i="1"/>
  <c r="U221" i="1"/>
  <c r="Q221" i="1"/>
  <c r="P221" i="1"/>
  <c r="N221" i="1"/>
  <c r="M221" i="1"/>
  <c r="L221" i="1"/>
  <c r="H221" i="1"/>
  <c r="G221" i="1"/>
  <c r="F221" i="1"/>
  <c r="E221" i="1"/>
  <c r="D221" i="1"/>
  <c r="BW221" i="1" s="1"/>
  <c r="BR220" i="1"/>
  <c r="BN220" i="1"/>
  <c r="BM220" i="1"/>
  <c r="BL220" i="1"/>
  <c r="BK220" i="1"/>
  <c r="BG220" i="1"/>
  <c r="BF220" i="1"/>
  <c r="BE220" i="1"/>
  <c r="BD220" i="1"/>
  <c r="BC220" i="1"/>
  <c r="BB220" i="1"/>
  <c r="BA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C220" i="1"/>
  <c r="AB220" i="1"/>
  <c r="X220" i="1"/>
  <c r="W220" i="1"/>
  <c r="V220" i="1"/>
  <c r="U220" i="1"/>
  <c r="Q220" i="1"/>
  <c r="P220" i="1"/>
  <c r="N220" i="1"/>
  <c r="M220" i="1"/>
  <c r="L220" i="1"/>
  <c r="H220" i="1"/>
  <c r="G220" i="1"/>
  <c r="F220" i="1"/>
  <c r="E220" i="1"/>
  <c r="D220" i="1"/>
  <c r="BR219" i="1"/>
  <c r="BN219" i="1"/>
  <c r="BM219" i="1"/>
  <c r="BL219" i="1"/>
  <c r="BK219" i="1"/>
  <c r="BG219" i="1"/>
  <c r="BF219" i="1"/>
  <c r="BE219" i="1"/>
  <c r="BD219" i="1"/>
  <c r="BC219" i="1"/>
  <c r="BB219" i="1"/>
  <c r="BA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Q219" i="1"/>
  <c r="P219" i="1"/>
  <c r="N219" i="1"/>
  <c r="M219" i="1"/>
  <c r="L219" i="1"/>
  <c r="H219" i="1"/>
  <c r="G219" i="1"/>
  <c r="F219" i="1"/>
  <c r="E219" i="1"/>
  <c r="D219" i="1"/>
  <c r="AD218" i="1"/>
  <c r="O218" i="1"/>
  <c r="BX217" i="1"/>
  <c r="BU217" i="1"/>
  <c r="BR217" i="1"/>
  <c r="BT217" i="1" s="1"/>
  <c r="BN217" i="1"/>
  <c r="BM217" i="1"/>
  <c r="BL217" i="1"/>
  <c r="BK217" i="1"/>
  <c r="BG217" i="1"/>
  <c r="BF217" i="1"/>
  <c r="BE217" i="1"/>
  <c r="BD217" i="1"/>
  <c r="BC217" i="1"/>
  <c r="BB217" i="1"/>
  <c r="BA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C217" i="1"/>
  <c r="AB217" i="1"/>
  <c r="X217" i="1"/>
  <c r="W217" i="1"/>
  <c r="V217" i="1"/>
  <c r="U217" i="1"/>
  <c r="Q217" i="1"/>
  <c r="P217" i="1"/>
  <c r="N217" i="1"/>
  <c r="M217" i="1"/>
  <c r="L217" i="1"/>
  <c r="H217" i="1"/>
  <c r="G217" i="1"/>
  <c r="F217" i="1"/>
  <c r="E217" i="1"/>
  <c r="D217" i="1"/>
  <c r="BW217" i="1" s="1"/>
  <c r="BX216" i="1"/>
  <c r="BU216" i="1"/>
  <c r="BR216" i="1"/>
  <c r="BN216" i="1"/>
  <c r="BM216" i="1"/>
  <c r="BL216" i="1"/>
  <c r="BK216" i="1"/>
  <c r="BG216" i="1"/>
  <c r="BF216" i="1"/>
  <c r="BE216" i="1"/>
  <c r="BD216" i="1"/>
  <c r="BC216" i="1"/>
  <c r="BB216" i="1"/>
  <c r="BA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C216" i="1"/>
  <c r="AB216" i="1"/>
  <c r="X216" i="1"/>
  <c r="W216" i="1"/>
  <c r="V216" i="1"/>
  <c r="U216" i="1"/>
  <c r="Q216" i="1"/>
  <c r="P216" i="1"/>
  <c r="N216" i="1"/>
  <c r="M216" i="1"/>
  <c r="L216" i="1"/>
  <c r="H216" i="1"/>
  <c r="G216" i="1"/>
  <c r="F216" i="1"/>
  <c r="E216" i="1"/>
  <c r="D216" i="1"/>
  <c r="BX215" i="1"/>
  <c r="BU215" i="1"/>
  <c r="BR215" i="1"/>
  <c r="BN215" i="1"/>
  <c r="BM215" i="1"/>
  <c r="BL215" i="1"/>
  <c r="BK215" i="1"/>
  <c r="BG215" i="1"/>
  <c r="BF215" i="1"/>
  <c r="BE215" i="1"/>
  <c r="BD215" i="1"/>
  <c r="BC215" i="1"/>
  <c r="BB215" i="1"/>
  <c r="BA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C215" i="1"/>
  <c r="AB215" i="1"/>
  <c r="X215" i="1"/>
  <c r="W215" i="1"/>
  <c r="V215" i="1"/>
  <c r="U215" i="1"/>
  <c r="Q215" i="1"/>
  <c r="P215" i="1"/>
  <c r="N215" i="1"/>
  <c r="M215" i="1"/>
  <c r="L215" i="1"/>
  <c r="H215" i="1"/>
  <c r="G215" i="1"/>
  <c r="F215" i="1"/>
  <c r="E215" i="1"/>
  <c r="D215" i="1"/>
  <c r="BX214" i="1"/>
  <c r="BU214" i="1"/>
  <c r="BR214" i="1"/>
  <c r="BN214" i="1"/>
  <c r="BM214" i="1"/>
  <c r="BL214" i="1"/>
  <c r="BK214" i="1"/>
  <c r="BG214" i="1"/>
  <c r="BF214" i="1"/>
  <c r="BE214" i="1"/>
  <c r="BD214" i="1"/>
  <c r="BC214" i="1"/>
  <c r="BB214" i="1"/>
  <c r="BA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C214" i="1"/>
  <c r="AE214" i="1" s="1"/>
  <c r="AB214" i="1"/>
  <c r="X214" i="1"/>
  <c r="W214" i="1"/>
  <c r="V214" i="1"/>
  <c r="U214" i="1"/>
  <c r="Q214" i="1"/>
  <c r="P214" i="1"/>
  <c r="N214" i="1"/>
  <c r="M214" i="1"/>
  <c r="L214" i="1"/>
  <c r="H214" i="1"/>
  <c r="G214" i="1"/>
  <c r="F214" i="1"/>
  <c r="E214" i="1"/>
  <c r="D214" i="1"/>
  <c r="BX213" i="1"/>
  <c r="BU213" i="1"/>
  <c r="BR213" i="1"/>
  <c r="BN213" i="1"/>
  <c r="BM213" i="1"/>
  <c r="BL213" i="1"/>
  <c r="BK213" i="1"/>
  <c r="BG213" i="1"/>
  <c r="BF213" i="1"/>
  <c r="BE213" i="1"/>
  <c r="BD213" i="1"/>
  <c r="BC213" i="1"/>
  <c r="BB213" i="1"/>
  <c r="BA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C213" i="1"/>
  <c r="AB213" i="1"/>
  <c r="X213" i="1"/>
  <c r="W213" i="1"/>
  <c r="V213" i="1"/>
  <c r="U213" i="1"/>
  <c r="Q213" i="1"/>
  <c r="P213" i="1"/>
  <c r="N213" i="1"/>
  <c r="M213" i="1"/>
  <c r="L213" i="1"/>
  <c r="H213" i="1"/>
  <c r="G213" i="1"/>
  <c r="F213" i="1"/>
  <c r="E213" i="1"/>
  <c r="BV213" i="1" s="1"/>
  <c r="D213" i="1"/>
  <c r="BW213" i="1" s="1"/>
  <c r="BX212" i="1"/>
  <c r="BU212" i="1"/>
  <c r="BR212" i="1"/>
  <c r="BN212" i="1"/>
  <c r="BM212" i="1"/>
  <c r="BL212" i="1"/>
  <c r="BK212" i="1"/>
  <c r="BG212" i="1"/>
  <c r="BF212" i="1"/>
  <c r="BE212" i="1"/>
  <c r="BD212" i="1"/>
  <c r="BC212" i="1"/>
  <c r="BB212" i="1"/>
  <c r="BA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C212" i="1"/>
  <c r="AB212" i="1"/>
  <c r="X212" i="1"/>
  <c r="W212" i="1"/>
  <c r="V212" i="1"/>
  <c r="U212" i="1"/>
  <c r="Q212" i="1"/>
  <c r="P212" i="1"/>
  <c r="N212" i="1"/>
  <c r="M212" i="1"/>
  <c r="L212" i="1"/>
  <c r="H212" i="1"/>
  <c r="G212" i="1"/>
  <c r="F212" i="1"/>
  <c r="E212" i="1"/>
  <c r="D212" i="1"/>
  <c r="BX211" i="1"/>
  <c r="BU211" i="1"/>
  <c r="BR211" i="1"/>
  <c r="BT211" i="1" s="1"/>
  <c r="BN211" i="1"/>
  <c r="BM211" i="1"/>
  <c r="BL211" i="1"/>
  <c r="BK211" i="1"/>
  <c r="BG211" i="1"/>
  <c r="BF211" i="1"/>
  <c r="BE211" i="1"/>
  <c r="BD211" i="1"/>
  <c r="BC211" i="1"/>
  <c r="BB211" i="1"/>
  <c r="BA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C211" i="1"/>
  <c r="AB211" i="1"/>
  <c r="X211" i="1"/>
  <c r="W211" i="1"/>
  <c r="V211" i="1"/>
  <c r="U211" i="1"/>
  <c r="Q211" i="1"/>
  <c r="P211" i="1"/>
  <c r="N211" i="1"/>
  <c r="M211" i="1"/>
  <c r="L211" i="1"/>
  <c r="H211" i="1"/>
  <c r="G211" i="1"/>
  <c r="F211" i="1"/>
  <c r="E211" i="1"/>
  <c r="D211" i="1"/>
  <c r="BX210" i="1"/>
  <c r="BU210" i="1"/>
  <c r="BR210" i="1"/>
  <c r="BN210" i="1"/>
  <c r="BM210" i="1"/>
  <c r="BL210" i="1"/>
  <c r="BK210" i="1"/>
  <c r="BG210" i="1"/>
  <c r="BF210" i="1"/>
  <c r="BE210" i="1"/>
  <c r="BD210" i="1"/>
  <c r="BC210" i="1"/>
  <c r="BB210" i="1"/>
  <c r="BA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C210" i="1"/>
  <c r="AE210" i="1" s="1"/>
  <c r="AB210" i="1"/>
  <c r="X210" i="1"/>
  <c r="W210" i="1"/>
  <c r="V210" i="1"/>
  <c r="U210" i="1"/>
  <c r="Q210" i="1"/>
  <c r="P210" i="1"/>
  <c r="N210" i="1"/>
  <c r="M210" i="1"/>
  <c r="L210" i="1"/>
  <c r="H210" i="1"/>
  <c r="G210" i="1"/>
  <c r="F210" i="1"/>
  <c r="E210" i="1"/>
  <c r="D210" i="1"/>
  <c r="BX209" i="1"/>
  <c r="BU209" i="1"/>
  <c r="BR209" i="1"/>
  <c r="BN209" i="1"/>
  <c r="BM209" i="1"/>
  <c r="BL209" i="1"/>
  <c r="BK209" i="1"/>
  <c r="BG209" i="1"/>
  <c r="BF209" i="1"/>
  <c r="BE209" i="1"/>
  <c r="BD209" i="1"/>
  <c r="BC209" i="1"/>
  <c r="BB209" i="1"/>
  <c r="BA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C209" i="1"/>
  <c r="AB209" i="1"/>
  <c r="X209" i="1"/>
  <c r="W209" i="1"/>
  <c r="V209" i="1"/>
  <c r="U209" i="1"/>
  <c r="Q209" i="1"/>
  <c r="P209" i="1"/>
  <c r="N209" i="1"/>
  <c r="M209" i="1"/>
  <c r="L209" i="1"/>
  <c r="H209" i="1"/>
  <c r="G209" i="1"/>
  <c r="I209" i="1" s="1"/>
  <c r="F209" i="1"/>
  <c r="E209" i="1"/>
  <c r="BY209" i="1" s="1"/>
  <c r="D209" i="1"/>
  <c r="BW209" i="1" s="1"/>
  <c r="BX208" i="1"/>
  <c r="BU208" i="1"/>
  <c r="BR208" i="1"/>
  <c r="BN208" i="1"/>
  <c r="BM208" i="1"/>
  <c r="BL208" i="1"/>
  <c r="BK208" i="1"/>
  <c r="BG208" i="1"/>
  <c r="BF208" i="1"/>
  <c r="BE208" i="1"/>
  <c r="BD208" i="1"/>
  <c r="BC208" i="1"/>
  <c r="BB208" i="1"/>
  <c r="BA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C208" i="1"/>
  <c r="AB208" i="1"/>
  <c r="X208" i="1"/>
  <c r="W208" i="1"/>
  <c r="V208" i="1"/>
  <c r="U208" i="1"/>
  <c r="Q208" i="1"/>
  <c r="P208" i="1"/>
  <c r="N208" i="1"/>
  <c r="M208" i="1"/>
  <c r="L208" i="1"/>
  <c r="H208" i="1"/>
  <c r="G208" i="1"/>
  <c r="F208" i="1"/>
  <c r="E208" i="1"/>
  <c r="BY208" i="1" s="1"/>
  <c r="D208" i="1"/>
  <c r="BX207" i="1"/>
  <c r="BU207" i="1"/>
  <c r="BR207" i="1"/>
  <c r="BN207" i="1"/>
  <c r="BM207" i="1"/>
  <c r="BL207" i="1"/>
  <c r="BK207" i="1"/>
  <c r="BG207" i="1"/>
  <c r="BF207" i="1"/>
  <c r="BE207" i="1"/>
  <c r="BD207" i="1"/>
  <c r="BC207" i="1"/>
  <c r="BB207" i="1"/>
  <c r="BA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C207" i="1"/>
  <c r="AB207" i="1"/>
  <c r="X207" i="1"/>
  <c r="W207" i="1"/>
  <c r="V207" i="1"/>
  <c r="U207" i="1"/>
  <c r="Q207" i="1"/>
  <c r="P207" i="1"/>
  <c r="N207" i="1"/>
  <c r="M207" i="1"/>
  <c r="L207" i="1"/>
  <c r="H207" i="1"/>
  <c r="G207" i="1"/>
  <c r="F207" i="1"/>
  <c r="E207" i="1"/>
  <c r="D207" i="1"/>
  <c r="BX206" i="1"/>
  <c r="BU206" i="1"/>
  <c r="BR206" i="1"/>
  <c r="BN206" i="1"/>
  <c r="BM206" i="1"/>
  <c r="BL206" i="1"/>
  <c r="BK206" i="1"/>
  <c r="BG206" i="1"/>
  <c r="BF206" i="1"/>
  <c r="BE206" i="1"/>
  <c r="BD206" i="1"/>
  <c r="BC206" i="1"/>
  <c r="BB206" i="1"/>
  <c r="BA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C206" i="1"/>
  <c r="AB206" i="1"/>
  <c r="X206" i="1"/>
  <c r="W206" i="1"/>
  <c r="V206" i="1"/>
  <c r="U206" i="1"/>
  <c r="Q206" i="1"/>
  <c r="P206" i="1"/>
  <c r="N206" i="1"/>
  <c r="M206" i="1"/>
  <c r="L206" i="1"/>
  <c r="H206" i="1"/>
  <c r="G206" i="1"/>
  <c r="F206" i="1"/>
  <c r="E206" i="1"/>
  <c r="D206" i="1"/>
  <c r="BX205" i="1"/>
  <c r="BU205" i="1"/>
  <c r="BR205" i="1"/>
  <c r="BN205" i="1"/>
  <c r="BM205" i="1"/>
  <c r="BL205" i="1"/>
  <c r="BK205" i="1"/>
  <c r="BG205" i="1"/>
  <c r="BF205" i="1"/>
  <c r="BE205" i="1"/>
  <c r="BD205" i="1"/>
  <c r="BC205" i="1"/>
  <c r="BB205" i="1"/>
  <c r="BA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C205" i="1"/>
  <c r="AB205" i="1"/>
  <c r="X205" i="1"/>
  <c r="W205" i="1"/>
  <c r="V205" i="1"/>
  <c r="U205" i="1"/>
  <c r="Q205" i="1"/>
  <c r="P205" i="1"/>
  <c r="N205" i="1"/>
  <c r="M205" i="1"/>
  <c r="L205" i="1"/>
  <c r="H205" i="1"/>
  <c r="G205" i="1"/>
  <c r="F205" i="1"/>
  <c r="E205" i="1"/>
  <c r="D205" i="1"/>
  <c r="BR204" i="1"/>
  <c r="BN204" i="1"/>
  <c r="BM204" i="1"/>
  <c r="BL204" i="1"/>
  <c r="BK204" i="1"/>
  <c r="BG204" i="1"/>
  <c r="BF204" i="1"/>
  <c r="BE204" i="1"/>
  <c r="BD204" i="1"/>
  <c r="BC204" i="1"/>
  <c r="BB204" i="1"/>
  <c r="BA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C204" i="1"/>
  <c r="AB204" i="1"/>
  <c r="X204" i="1"/>
  <c r="W204" i="1"/>
  <c r="V204" i="1"/>
  <c r="U204" i="1"/>
  <c r="Q204" i="1"/>
  <c r="P204" i="1"/>
  <c r="N204" i="1"/>
  <c r="M204" i="1"/>
  <c r="L204" i="1"/>
  <c r="H204" i="1"/>
  <c r="G204" i="1"/>
  <c r="F204" i="1"/>
  <c r="E204" i="1"/>
  <c r="D204" i="1"/>
  <c r="BR203" i="1"/>
  <c r="BN203" i="1"/>
  <c r="BM203" i="1"/>
  <c r="BL203" i="1"/>
  <c r="BK203" i="1"/>
  <c r="BG203" i="1"/>
  <c r="BF203" i="1"/>
  <c r="BE203" i="1"/>
  <c r="BD203" i="1"/>
  <c r="BC203" i="1"/>
  <c r="BB203" i="1"/>
  <c r="BA203" i="1"/>
  <c r="Q203" i="1"/>
  <c r="P203" i="1"/>
  <c r="N203" i="1"/>
  <c r="M203" i="1"/>
  <c r="L203" i="1"/>
  <c r="H203" i="1"/>
  <c r="G203" i="1"/>
  <c r="F203" i="1"/>
  <c r="E203" i="1"/>
  <c r="D203" i="1"/>
  <c r="AD202" i="1"/>
  <c r="O202" i="1"/>
  <c r="BX201" i="1"/>
  <c r="BU201" i="1"/>
  <c r="BR201" i="1"/>
  <c r="BN201" i="1"/>
  <c r="BM201" i="1"/>
  <c r="BL201" i="1"/>
  <c r="BK201" i="1"/>
  <c r="BG201" i="1"/>
  <c r="BF201" i="1"/>
  <c r="BE201" i="1"/>
  <c r="BD201" i="1"/>
  <c r="BC201" i="1"/>
  <c r="BB201" i="1"/>
  <c r="BA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C201" i="1"/>
  <c r="AB201" i="1"/>
  <c r="X201" i="1"/>
  <c r="W201" i="1"/>
  <c r="V201" i="1"/>
  <c r="U201" i="1"/>
  <c r="Q201" i="1"/>
  <c r="P201" i="1"/>
  <c r="N201" i="1"/>
  <c r="M201" i="1"/>
  <c r="L201" i="1"/>
  <c r="H201" i="1"/>
  <c r="G201" i="1"/>
  <c r="F201" i="1"/>
  <c r="E201" i="1"/>
  <c r="D201" i="1"/>
  <c r="BX200" i="1"/>
  <c r="BU200" i="1"/>
  <c r="BR200" i="1"/>
  <c r="BN200" i="1"/>
  <c r="BM200" i="1"/>
  <c r="BL200" i="1"/>
  <c r="BK200" i="1"/>
  <c r="BG200" i="1"/>
  <c r="BF200" i="1"/>
  <c r="BE200" i="1"/>
  <c r="BD200" i="1"/>
  <c r="BC200" i="1"/>
  <c r="BB200" i="1"/>
  <c r="BA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C200" i="1"/>
  <c r="AB200" i="1"/>
  <c r="X200" i="1"/>
  <c r="W200" i="1"/>
  <c r="V200" i="1"/>
  <c r="U200" i="1"/>
  <c r="Q200" i="1"/>
  <c r="P200" i="1"/>
  <c r="N200" i="1"/>
  <c r="M200" i="1"/>
  <c r="L200" i="1"/>
  <c r="H200" i="1"/>
  <c r="G200" i="1"/>
  <c r="F200" i="1"/>
  <c r="E200" i="1"/>
  <c r="D200" i="1"/>
  <c r="BX199" i="1"/>
  <c r="BU199" i="1"/>
  <c r="BR199" i="1"/>
  <c r="BN199" i="1"/>
  <c r="BM199" i="1"/>
  <c r="BL199" i="1"/>
  <c r="BK199" i="1"/>
  <c r="BO199" i="1" s="1"/>
  <c r="BQ199" i="1" s="1"/>
  <c r="BG199" i="1"/>
  <c r="BF199" i="1"/>
  <c r="BE199" i="1"/>
  <c r="BD199" i="1"/>
  <c r="BH199" i="1" s="1"/>
  <c r="BC199" i="1"/>
  <c r="BB199" i="1"/>
  <c r="BA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C199" i="1"/>
  <c r="AB199" i="1"/>
  <c r="X199" i="1"/>
  <c r="W199" i="1"/>
  <c r="V199" i="1"/>
  <c r="U199" i="1"/>
  <c r="Q199" i="1"/>
  <c r="P199" i="1"/>
  <c r="N199" i="1"/>
  <c r="M199" i="1"/>
  <c r="L199" i="1"/>
  <c r="H199" i="1"/>
  <c r="G199" i="1"/>
  <c r="F199" i="1"/>
  <c r="E199" i="1"/>
  <c r="D199" i="1"/>
  <c r="BX198" i="1"/>
  <c r="BU198" i="1"/>
  <c r="BR198" i="1"/>
  <c r="BN198" i="1"/>
  <c r="BM198" i="1"/>
  <c r="BL198" i="1"/>
  <c r="BK198" i="1"/>
  <c r="BG198" i="1"/>
  <c r="BF198" i="1"/>
  <c r="BE198" i="1"/>
  <c r="BD198" i="1"/>
  <c r="BC198" i="1"/>
  <c r="BB198" i="1"/>
  <c r="BA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C198" i="1"/>
  <c r="AE198" i="1" s="1"/>
  <c r="AB198" i="1"/>
  <c r="X198" i="1"/>
  <c r="W198" i="1"/>
  <c r="V198" i="1"/>
  <c r="U198" i="1"/>
  <c r="Q198" i="1"/>
  <c r="P198" i="1"/>
  <c r="N198" i="1"/>
  <c r="M198" i="1"/>
  <c r="L198" i="1"/>
  <c r="H198" i="1"/>
  <c r="G198" i="1"/>
  <c r="F198" i="1"/>
  <c r="E198" i="1"/>
  <c r="D198" i="1"/>
  <c r="BX197" i="1"/>
  <c r="BU197" i="1"/>
  <c r="BR197" i="1"/>
  <c r="BN197" i="1"/>
  <c r="BM197" i="1"/>
  <c r="BL197" i="1"/>
  <c r="BK197" i="1"/>
  <c r="BO197" i="1" s="1"/>
  <c r="BG197" i="1"/>
  <c r="BF197" i="1"/>
  <c r="BE197" i="1"/>
  <c r="BD197" i="1"/>
  <c r="BC197" i="1"/>
  <c r="BB197" i="1"/>
  <c r="BA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C197" i="1"/>
  <c r="AE197" i="1" s="1"/>
  <c r="AB197" i="1"/>
  <c r="X197" i="1"/>
  <c r="W197" i="1"/>
  <c r="V197" i="1"/>
  <c r="U197" i="1"/>
  <c r="Q197" i="1"/>
  <c r="P197" i="1"/>
  <c r="N197" i="1"/>
  <c r="M197" i="1"/>
  <c r="L197" i="1"/>
  <c r="H197" i="1"/>
  <c r="G197" i="1"/>
  <c r="F197" i="1"/>
  <c r="E197" i="1"/>
  <c r="D197" i="1"/>
  <c r="BW197" i="1" s="1"/>
  <c r="BX196" i="1"/>
  <c r="BU196" i="1"/>
  <c r="BR196" i="1"/>
  <c r="BN196" i="1"/>
  <c r="BM196" i="1"/>
  <c r="BL196" i="1"/>
  <c r="BK196" i="1"/>
  <c r="BG196" i="1"/>
  <c r="BF196" i="1"/>
  <c r="BE196" i="1"/>
  <c r="BD196" i="1"/>
  <c r="BC196" i="1"/>
  <c r="BB196" i="1"/>
  <c r="BA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C196" i="1"/>
  <c r="AB196" i="1"/>
  <c r="X196" i="1"/>
  <c r="W196" i="1"/>
  <c r="V196" i="1"/>
  <c r="U196" i="1"/>
  <c r="Q196" i="1"/>
  <c r="P196" i="1"/>
  <c r="N196" i="1"/>
  <c r="M196" i="1"/>
  <c r="L196" i="1"/>
  <c r="H196" i="1"/>
  <c r="G196" i="1"/>
  <c r="F196" i="1"/>
  <c r="E196" i="1"/>
  <c r="BY196" i="1" s="1"/>
  <c r="D196" i="1"/>
  <c r="BX195" i="1"/>
  <c r="BU195" i="1"/>
  <c r="BR195" i="1"/>
  <c r="BN195" i="1"/>
  <c r="BM195" i="1"/>
  <c r="BL195" i="1"/>
  <c r="BK195" i="1"/>
  <c r="BG195" i="1"/>
  <c r="BF195" i="1"/>
  <c r="BE195" i="1"/>
  <c r="BD195" i="1"/>
  <c r="BC195" i="1"/>
  <c r="BB195" i="1"/>
  <c r="BA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C195" i="1"/>
  <c r="AB195" i="1"/>
  <c r="X195" i="1"/>
  <c r="W195" i="1"/>
  <c r="V195" i="1"/>
  <c r="U195" i="1"/>
  <c r="Q195" i="1"/>
  <c r="P195" i="1"/>
  <c r="N195" i="1"/>
  <c r="M195" i="1"/>
  <c r="L195" i="1"/>
  <c r="H195" i="1"/>
  <c r="G195" i="1"/>
  <c r="F195" i="1"/>
  <c r="E195" i="1"/>
  <c r="D195" i="1"/>
  <c r="BX194" i="1"/>
  <c r="BU194" i="1"/>
  <c r="BR194" i="1"/>
  <c r="BN194" i="1"/>
  <c r="BM194" i="1"/>
  <c r="BL194" i="1"/>
  <c r="BK194" i="1"/>
  <c r="BG194" i="1"/>
  <c r="BF194" i="1"/>
  <c r="BE194" i="1"/>
  <c r="BD194" i="1"/>
  <c r="BC194" i="1"/>
  <c r="BB194" i="1"/>
  <c r="BA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C194" i="1"/>
  <c r="AB194" i="1"/>
  <c r="AE194" i="1" s="1"/>
  <c r="X194" i="1"/>
  <c r="W194" i="1"/>
  <c r="V194" i="1"/>
  <c r="U194" i="1"/>
  <c r="Q194" i="1"/>
  <c r="P194" i="1"/>
  <c r="N194" i="1"/>
  <c r="M194" i="1"/>
  <c r="L194" i="1"/>
  <c r="H194" i="1"/>
  <c r="G194" i="1"/>
  <c r="F194" i="1"/>
  <c r="E194" i="1"/>
  <c r="D194" i="1"/>
  <c r="BX193" i="1"/>
  <c r="BU193" i="1"/>
  <c r="BR193" i="1"/>
  <c r="BN193" i="1"/>
  <c r="BM193" i="1"/>
  <c r="BL193" i="1"/>
  <c r="BK193" i="1"/>
  <c r="BG193" i="1"/>
  <c r="BF193" i="1"/>
  <c r="BE193" i="1"/>
  <c r="BD193" i="1"/>
  <c r="BC193" i="1"/>
  <c r="BB193" i="1"/>
  <c r="BA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C193" i="1"/>
  <c r="AB193" i="1"/>
  <c r="X193" i="1"/>
  <c r="W193" i="1"/>
  <c r="V193" i="1"/>
  <c r="U193" i="1"/>
  <c r="Q193" i="1"/>
  <c r="P193" i="1"/>
  <c r="N193" i="1"/>
  <c r="M193" i="1"/>
  <c r="L193" i="1"/>
  <c r="H193" i="1"/>
  <c r="G193" i="1"/>
  <c r="F193" i="1"/>
  <c r="E193" i="1"/>
  <c r="D193" i="1"/>
  <c r="BW193" i="1" s="1"/>
  <c r="BX192" i="1"/>
  <c r="BU192" i="1"/>
  <c r="BR192" i="1"/>
  <c r="BN192" i="1"/>
  <c r="BM192" i="1"/>
  <c r="BL192" i="1"/>
  <c r="BK192" i="1"/>
  <c r="BG192" i="1"/>
  <c r="BF192" i="1"/>
  <c r="BE192" i="1"/>
  <c r="BD192" i="1"/>
  <c r="BC192" i="1"/>
  <c r="BB192" i="1"/>
  <c r="BA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C192" i="1"/>
  <c r="AB192" i="1"/>
  <c r="X192" i="1"/>
  <c r="W192" i="1"/>
  <c r="V192" i="1"/>
  <c r="U192" i="1"/>
  <c r="Q192" i="1"/>
  <c r="P192" i="1"/>
  <c r="N192" i="1"/>
  <c r="M192" i="1"/>
  <c r="L192" i="1"/>
  <c r="H192" i="1"/>
  <c r="G192" i="1"/>
  <c r="F192" i="1"/>
  <c r="E192" i="1"/>
  <c r="D192" i="1"/>
  <c r="BR191" i="1"/>
  <c r="BN191" i="1"/>
  <c r="BM191" i="1"/>
  <c r="BL191" i="1"/>
  <c r="BK191" i="1"/>
  <c r="BG191" i="1"/>
  <c r="BF191" i="1"/>
  <c r="BE191" i="1"/>
  <c r="BD191" i="1"/>
  <c r="BC191" i="1"/>
  <c r="BB191" i="1"/>
  <c r="BA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C191" i="1"/>
  <c r="AB191" i="1"/>
  <c r="X191" i="1"/>
  <c r="W191" i="1"/>
  <c r="V191" i="1"/>
  <c r="U191" i="1"/>
  <c r="Q191" i="1"/>
  <c r="P191" i="1"/>
  <c r="N191" i="1"/>
  <c r="M191" i="1"/>
  <c r="L191" i="1"/>
  <c r="H191" i="1"/>
  <c r="G191" i="1"/>
  <c r="F191" i="1"/>
  <c r="E191" i="1"/>
  <c r="D191" i="1"/>
  <c r="BR190" i="1"/>
  <c r="BN190" i="1"/>
  <c r="BM190" i="1"/>
  <c r="BL190" i="1"/>
  <c r="BK190" i="1"/>
  <c r="BG190" i="1"/>
  <c r="BF190" i="1"/>
  <c r="BE190" i="1"/>
  <c r="BD190" i="1"/>
  <c r="BC190" i="1"/>
  <c r="BB190" i="1"/>
  <c r="BA190" i="1"/>
  <c r="Q190" i="1"/>
  <c r="P190" i="1"/>
  <c r="N190" i="1"/>
  <c r="M190" i="1"/>
  <c r="L190" i="1"/>
  <c r="H190" i="1"/>
  <c r="G190" i="1"/>
  <c r="F190" i="1"/>
  <c r="E190" i="1"/>
  <c r="D190" i="1"/>
  <c r="AD189" i="1"/>
  <c r="O189" i="1"/>
  <c r="BX188" i="1"/>
  <c r="BU188" i="1"/>
  <c r="BR188" i="1"/>
  <c r="BN188" i="1"/>
  <c r="BM188" i="1"/>
  <c r="BL188" i="1"/>
  <c r="BK188" i="1"/>
  <c r="BG188" i="1"/>
  <c r="BF188" i="1"/>
  <c r="BE188" i="1"/>
  <c r="BD188" i="1"/>
  <c r="BC188" i="1"/>
  <c r="BB188" i="1"/>
  <c r="BA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C188" i="1"/>
  <c r="AB188" i="1"/>
  <c r="AE188" i="1" s="1"/>
  <c r="X188" i="1"/>
  <c r="W188" i="1"/>
  <c r="V188" i="1"/>
  <c r="U188" i="1"/>
  <c r="Q188" i="1"/>
  <c r="P188" i="1"/>
  <c r="N188" i="1"/>
  <c r="M188" i="1"/>
  <c r="L188" i="1"/>
  <c r="H188" i="1"/>
  <c r="G188" i="1"/>
  <c r="F188" i="1"/>
  <c r="E188" i="1"/>
  <c r="D188" i="1"/>
  <c r="BX187" i="1"/>
  <c r="BU187" i="1"/>
  <c r="BR187" i="1"/>
  <c r="BN187" i="1"/>
  <c r="BM187" i="1"/>
  <c r="BL187" i="1"/>
  <c r="BK187" i="1"/>
  <c r="BG187" i="1"/>
  <c r="BF187" i="1"/>
  <c r="BE187" i="1"/>
  <c r="BD187" i="1"/>
  <c r="BC187" i="1"/>
  <c r="BB187" i="1"/>
  <c r="BA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C187" i="1"/>
  <c r="AB187" i="1"/>
  <c r="X187" i="1"/>
  <c r="W187" i="1"/>
  <c r="V187" i="1"/>
  <c r="U187" i="1"/>
  <c r="Q187" i="1"/>
  <c r="P187" i="1"/>
  <c r="N187" i="1"/>
  <c r="M187" i="1"/>
  <c r="L187" i="1"/>
  <c r="H187" i="1"/>
  <c r="G187" i="1"/>
  <c r="F187" i="1"/>
  <c r="E187" i="1"/>
  <c r="D187" i="1"/>
  <c r="BZ187" i="1" s="1"/>
  <c r="BX186" i="1"/>
  <c r="BU186" i="1"/>
  <c r="BR186" i="1"/>
  <c r="BN186" i="1"/>
  <c r="BM186" i="1"/>
  <c r="BL186" i="1"/>
  <c r="BK186" i="1"/>
  <c r="BG186" i="1"/>
  <c r="BF186" i="1"/>
  <c r="BE186" i="1"/>
  <c r="BD186" i="1"/>
  <c r="BC186" i="1"/>
  <c r="BB186" i="1"/>
  <c r="BA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C186" i="1"/>
  <c r="AB186" i="1"/>
  <c r="X186" i="1"/>
  <c r="W186" i="1"/>
  <c r="V186" i="1"/>
  <c r="U186" i="1"/>
  <c r="Q186" i="1"/>
  <c r="P186" i="1"/>
  <c r="N186" i="1"/>
  <c r="M186" i="1"/>
  <c r="L186" i="1"/>
  <c r="H186" i="1"/>
  <c r="G186" i="1"/>
  <c r="F186" i="1"/>
  <c r="E186" i="1"/>
  <c r="BY186" i="1" s="1"/>
  <c r="D186" i="1"/>
  <c r="BX185" i="1"/>
  <c r="BU185" i="1"/>
  <c r="BR185" i="1"/>
  <c r="BN185" i="1"/>
  <c r="BM185" i="1"/>
  <c r="BL185" i="1"/>
  <c r="BK185" i="1"/>
  <c r="BG185" i="1"/>
  <c r="BF185" i="1"/>
  <c r="BE185" i="1"/>
  <c r="BD185" i="1"/>
  <c r="BC185" i="1"/>
  <c r="BB185" i="1"/>
  <c r="BA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C185" i="1"/>
  <c r="AB185" i="1"/>
  <c r="X185" i="1"/>
  <c r="W185" i="1"/>
  <c r="V185" i="1"/>
  <c r="U185" i="1"/>
  <c r="Q185" i="1"/>
  <c r="P185" i="1"/>
  <c r="N185" i="1"/>
  <c r="M185" i="1"/>
  <c r="L185" i="1"/>
  <c r="H185" i="1"/>
  <c r="G185" i="1"/>
  <c r="F185" i="1"/>
  <c r="E185" i="1"/>
  <c r="D185" i="1"/>
  <c r="BX184" i="1"/>
  <c r="BU184" i="1"/>
  <c r="BR184" i="1"/>
  <c r="BN184" i="1"/>
  <c r="BM184" i="1"/>
  <c r="BL184" i="1"/>
  <c r="BK184" i="1"/>
  <c r="BG184" i="1"/>
  <c r="BF184" i="1"/>
  <c r="BE184" i="1"/>
  <c r="BD184" i="1"/>
  <c r="BC184" i="1"/>
  <c r="BB184" i="1"/>
  <c r="BA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C184" i="1"/>
  <c r="AB184" i="1"/>
  <c r="X184" i="1"/>
  <c r="W184" i="1"/>
  <c r="V184" i="1"/>
  <c r="U184" i="1"/>
  <c r="Q184" i="1"/>
  <c r="P184" i="1"/>
  <c r="N184" i="1"/>
  <c r="M184" i="1"/>
  <c r="L184" i="1"/>
  <c r="H184" i="1"/>
  <c r="G184" i="1"/>
  <c r="F184" i="1"/>
  <c r="E184" i="1"/>
  <c r="BY184" i="1" s="1"/>
  <c r="D184" i="1"/>
  <c r="BX183" i="1"/>
  <c r="BU183" i="1"/>
  <c r="BR183" i="1"/>
  <c r="BN183" i="1"/>
  <c r="BM183" i="1"/>
  <c r="BL183" i="1"/>
  <c r="BK183" i="1"/>
  <c r="BG183" i="1"/>
  <c r="BF183" i="1"/>
  <c r="BE183" i="1"/>
  <c r="BD183" i="1"/>
  <c r="BC183" i="1"/>
  <c r="BB183" i="1"/>
  <c r="BA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C183" i="1"/>
  <c r="AB183" i="1"/>
  <c r="X183" i="1"/>
  <c r="W183" i="1"/>
  <c r="V183" i="1"/>
  <c r="U183" i="1"/>
  <c r="Q183" i="1"/>
  <c r="Q189" i="1" s="1"/>
  <c r="P183" i="1"/>
  <c r="N183" i="1"/>
  <c r="M183" i="1"/>
  <c r="L183" i="1"/>
  <c r="L189" i="1" s="1"/>
  <c r="H183" i="1"/>
  <c r="G183" i="1"/>
  <c r="F183" i="1"/>
  <c r="E183" i="1"/>
  <c r="E189" i="1" s="1"/>
  <c r="D183" i="1"/>
  <c r="BR182" i="1"/>
  <c r="BN182" i="1"/>
  <c r="BM182" i="1"/>
  <c r="BL182" i="1"/>
  <c r="BK182" i="1"/>
  <c r="BG182" i="1"/>
  <c r="BF182" i="1"/>
  <c r="BE182" i="1"/>
  <c r="BD182" i="1"/>
  <c r="BC182" i="1"/>
  <c r="BB182" i="1"/>
  <c r="BA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C182" i="1"/>
  <c r="AB182" i="1"/>
  <c r="X182" i="1"/>
  <c r="W182" i="1"/>
  <c r="V182" i="1"/>
  <c r="U182" i="1"/>
  <c r="Q182" i="1"/>
  <c r="P182" i="1"/>
  <c r="N182" i="1"/>
  <c r="M182" i="1"/>
  <c r="L182" i="1"/>
  <c r="H182" i="1"/>
  <c r="G182" i="1"/>
  <c r="F182" i="1"/>
  <c r="E182" i="1"/>
  <c r="D182" i="1"/>
  <c r="BR181" i="1"/>
  <c r="BN181" i="1"/>
  <c r="BM181" i="1"/>
  <c r="BL181" i="1"/>
  <c r="BK181" i="1"/>
  <c r="BG181" i="1"/>
  <c r="BF181" i="1"/>
  <c r="BE181" i="1"/>
  <c r="BD181" i="1"/>
  <c r="BC181" i="1"/>
  <c r="BB181" i="1"/>
  <c r="BA181" i="1"/>
  <c r="Q181" i="1"/>
  <c r="P181" i="1"/>
  <c r="N181" i="1"/>
  <c r="M181" i="1"/>
  <c r="L181" i="1"/>
  <c r="H181" i="1"/>
  <c r="G181" i="1"/>
  <c r="F181" i="1"/>
  <c r="E181" i="1"/>
  <c r="D181" i="1"/>
  <c r="AD180" i="1"/>
  <c r="O180" i="1"/>
  <c r="BX179" i="1"/>
  <c r="BU179" i="1"/>
  <c r="BR179" i="1"/>
  <c r="BN179" i="1"/>
  <c r="BM179" i="1"/>
  <c r="BL179" i="1"/>
  <c r="BK179" i="1"/>
  <c r="BG179" i="1"/>
  <c r="BF179" i="1"/>
  <c r="BE179" i="1"/>
  <c r="BD179" i="1"/>
  <c r="BC179" i="1"/>
  <c r="BB179" i="1"/>
  <c r="BA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C179" i="1"/>
  <c r="AE179" i="1" s="1"/>
  <c r="AB179" i="1"/>
  <c r="X179" i="1"/>
  <c r="W179" i="1"/>
  <c r="V179" i="1"/>
  <c r="U179" i="1"/>
  <c r="Q179" i="1"/>
  <c r="P179" i="1"/>
  <c r="N179" i="1"/>
  <c r="M179" i="1"/>
  <c r="L179" i="1"/>
  <c r="H179" i="1"/>
  <c r="G179" i="1"/>
  <c r="F179" i="1"/>
  <c r="I179" i="1" s="1"/>
  <c r="E179" i="1"/>
  <c r="BS179" i="1" s="1"/>
  <c r="D179" i="1"/>
  <c r="BW179" i="1" s="1"/>
  <c r="BX178" i="1"/>
  <c r="BU178" i="1"/>
  <c r="BR178" i="1"/>
  <c r="BN178" i="1"/>
  <c r="BM178" i="1"/>
  <c r="BL178" i="1"/>
  <c r="BK178" i="1"/>
  <c r="BG178" i="1"/>
  <c r="BF178" i="1"/>
  <c r="BE178" i="1"/>
  <c r="BD178" i="1"/>
  <c r="BC178" i="1"/>
  <c r="BB178" i="1"/>
  <c r="BA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C178" i="1"/>
  <c r="AB178" i="1"/>
  <c r="X178" i="1"/>
  <c r="W178" i="1"/>
  <c r="V178" i="1"/>
  <c r="U178" i="1"/>
  <c r="Q178" i="1"/>
  <c r="P178" i="1"/>
  <c r="N178" i="1"/>
  <c r="M178" i="1"/>
  <c r="L178" i="1"/>
  <c r="H178" i="1"/>
  <c r="G178" i="1"/>
  <c r="F178" i="1"/>
  <c r="E178" i="1"/>
  <c r="D178" i="1"/>
  <c r="BX177" i="1"/>
  <c r="BU177" i="1"/>
  <c r="BR177" i="1"/>
  <c r="BN177" i="1"/>
  <c r="BM177" i="1"/>
  <c r="BL177" i="1"/>
  <c r="BK177" i="1"/>
  <c r="BG177" i="1"/>
  <c r="BF177" i="1"/>
  <c r="BE177" i="1"/>
  <c r="BD177" i="1"/>
  <c r="BC177" i="1"/>
  <c r="BB177" i="1"/>
  <c r="BA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C177" i="1"/>
  <c r="AB177" i="1"/>
  <c r="X177" i="1"/>
  <c r="W177" i="1"/>
  <c r="V177" i="1"/>
  <c r="U177" i="1"/>
  <c r="Q177" i="1"/>
  <c r="P177" i="1"/>
  <c r="N177" i="1"/>
  <c r="M177" i="1"/>
  <c r="L177" i="1"/>
  <c r="H177" i="1"/>
  <c r="G177" i="1"/>
  <c r="F177" i="1"/>
  <c r="E177" i="1"/>
  <c r="BY177" i="1" s="1"/>
  <c r="D177" i="1"/>
  <c r="BT177" i="1" s="1"/>
  <c r="BX176" i="1"/>
  <c r="BU176" i="1"/>
  <c r="BR176" i="1"/>
  <c r="BN176" i="1"/>
  <c r="BM176" i="1"/>
  <c r="BL176" i="1"/>
  <c r="BK176" i="1"/>
  <c r="BG176" i="1"/>
  <c r="BF176" i="1"/>
  <c r="BE176" i="1"/>
  <c r="BD176" i="1"/>
  <c r="BC176" i="1"/>
  <c r="BB176" i="1"/>
  <c r="BA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C176" i="1"/>
  <c r="AE176" i="1" s="1"/>
  <c r="AB176" i="1"/>
  <c r="X176" i="1"/>
  <c r="W176" i="1"/>
  <c r="V176" i="1"/>
  <c r="U176" i="1"/>
  <c r="Q176" i="1"/>
  <c r="P176" i="1"/>
  <c r="N176" i="1"/>
  <c r="M176" i="1"/>
  <c r="L176" i="1"/>
  <c r="H176" i="1"/>
  <c r="G176" i="1"/>
  <c r="F176" i="1"/>
  <c r="E176" i="1"/>
  <c r="D176" i="1"/>
  <c r="BT176" i="1" s="1"/>
  <c r="BX175" i="1"/>
  <c r="BU175" i="1"/>
  <c r="BR175" i="1"/>
  <c r="BN175" i="1"/>
  <c r="BM175" i="1"/>
  <c r="BL175" i="1"/>
  <c r="BK175" i="1"/>
  <c r="BG175" i="1"/>
  <c r="BF175" i="1"/>
  <c r="BE175" i="1"/>
  <c r="BD175" i="1"/>
  <c r="BC175" i="1"/>
  <c r="BB175" i="1"/>
  <c r="BA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C175" i="1"/>
  <c r="AB175" i="1"/>
  <c r="X175" i="1"/>
  <c r="W175" i="1"/>
  <c r="V175" i="1"/>
  <c r="U175" i="1"/>
  <c r="Q175" i="1"/>
  <c r="P175" i="1"/>
  <c r="N175" i="1"/>
  <c r="M175" i="1"/>
  <c r="L175" i="1"/>
  <c r="H175" i="1"/>
  <c r="G175" i="1"/>
  <c r="F175" i="1"/>
  <c r="E175" i="1"/>
  <c r="BS175" i="1" s="1"/>
  <c r="D175" i="1"/>
  <c r="BW175" i="1" s="1"/>
  <c r="BX174" i="1"/>
  <c r="BU174" i="1"/>
  <c r="BR174" i="1"/>
  <c r="BN174" i="1"/>
  <c r="BM174" i="1"/>
  <c r="BL174" i="1"/>
  <c r="BK174" i="1"/>
  <c r="BK180" i="1" s="1"/>
  <c r="BG174" i="1"/>
  <c r="BF174" i="1"/>
  <c r="BE174" i="1"/>
  <c r="BD174" i="1"/>
  <c r="BD180" i="1" s="1"/>
  <c r="BC174" i="1"/>
  <c r="BB174" i="1"/>
  <c r="BA174" i="1"/>
  <c r="AW174" i="1"/>
  <c r="AW180" i="1" s="1"/>
  <c r="AV174" i="1"/>
  <c r="AU174" i="1"/>
  <c r="AT174" i="1"/>
  <c r="AS174" i="1"/>
  <c r="AS180" i="1" s="1"/>
  <c r="AR174" i="1"/>
  <c r="AQ174" i="1"/>
  <c r="AP174" i="1"/>
  <c r="AO174" i="1"/>
  <c r="AO180" i="1" s="1"/>
  <c r="AN174" i="1"/>
  <c r="AM174" i="1"/>
  <c r="AL174" i="1"/>
  <c r="AK174" i="1"/>
  <c r="AK180" i="1" s="1"/>
  <c r="AJ174" i="1"/>
  <c r="AI174" i="1"/>
  <c r="AH174" i="1"/>
  <c r="AC174" i="1"/>
  <c r="AB174" i="1"/>
  <c r="X174" i="1"/>
  <c r="W174" i="1"/>
  <c r="V174" i="1"/>
  <c r="U174" i="1"/>
  <c r="Q174" i="1"/>
  <c r="P174" i="1"/>
  <c r="N174" i="1"/>
  <c r="M174" i="1"/>
  <c r="L174" i="1"/>
  <c r="H174" i="1"/>
  <c r="G174" i="1"/>
  <c r="G180" i="1" s="1"/>
  <c r="F174" i="1"/>
  <c r="E174" i="1"/>
  <c r="D174" i="1"/>
  <c r="BR173" i="1"/>
  <c r="BN173" i="1"/>
  <c r="BM173" i="1"/>
  <c r="BL173" i="1"/>
  <c r="BK173" i="1"/>
  <c r="BG173" i="1"/>
  <c r="BF173" i="1"/>
  <c r="BE173" i="1"/>
  <c r="BD173" i="1"/>
  <c r="BC173" i="1"/>
  <c r="BB173" i="1"/>
  <c r="BA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C173" i="1"/>
  <c r="AB173" i="1"/>
  <c r="X173" i="1"/>
  <c r="W173" i="1"/>
  <c r="V173" i="1"/>
  <c r="U173" i="1"/>
  <c r="Q173" i="1"/>
  <c r="P173" i="1"/>
  <c r="N173" i="1"/>
  <c r="M173" i="1"/>
  <c r="L173" i="1"/>
  <c r="H173" i="1"/>
  <c r="G173" i="1"/>
  <c r="F173" i="1"/>
  <c r="E173" i="1"/>
  <c r="D173" i="1"/>
  <c r="BR172" i="1"/>
  <c r="BN172" i="1"/>
  <c r="BM172" i="1"/>
  <c r="BL172" i="1"/>
  <c r="BK172" i="1"/>
  <c r="BG172" i="1"/>
  <c r="BF172" i="1"/>
  <c r="BE172" i="1"/>
  <c r="BD172" i="1"/>
  <c r="BC172" i="1"/>
  <c r="BB172" i="1"/>
  <c r="BA172" i="1"/>
  <c r="Q172" i="1"/>
  <c r="P172" i="1"/>
  <c r="N172" i="1"/>
  <c r="M172" i="1"/>
  <c r="L172" i="1"/>
  <c r="H172" i="1"/>
  <c r="G172" i="1"/>
  <c r="F172" i="1"/>
  <c r="E172" i="1"/>
  <c r="D172" i="1"/>
  <c r="AD171" i="1"/>
  <c r="O171" i="1"/>
  <c r="BX170" i="1"/>
  <c r="BU170" i="1"/>
  <c r="BR170" i="1"/>
  <c r="BN170" i="1"/>
  <c r="BM170" i="1"/>
  <c r="BL170" i="1"/>
  <c r="BK170" i="1"/>
  <c r="BG170" i="1"/>
  <c r="BF170" i="1"/>
  <c r="BE170" i="1"/>
  <c r="BD170" i="1"/>
  <c r="BC170" i="1"/>
  <c r="BB170" i="1"/>
  <c r="BA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C170" i="1"/>
  <c r="AB170" i="1"/>
  <c r="X170" i="1"/>
  <c r="W170" i="1"/>
  <c r="V170" i="1"/>
  <c r="U170" i="1"/>
  <c r="Q170" i="1"/>
  <c r="P170" i="1"/>
  <c r="N170" i="1"/>
  <c r="M170" i="1"/>
  <c r="L170" i="1"/>
  <c r="H170" i="1"/>
  <c r="G170" i="1"/>
  <c r="F170" i="1"/>
  <c r="E170" i="1"/>
  <c r="BS170" i="1" s="1"/>
  <c r="D170" i="1"/>
  <c r="BX169" i="1"/>
  <c r="BU169" i="1"/>
  <c r="BR169" i="1"/>
  <c r="BN169" i="1"/>
  <c r="BM169" i="1"/>
  <c r="BL169" i="1"/>
  <c r="BK169" i="1"/>
  <c r="BG169" i="1"/>
  <c r="BF169" i="1"/>
  <c r="BE169" i="1"/>
  <c r="BD169" i="1"/>
  <c r="BC169" i="1"/>
  <c r="BB169" i="1"/>
  <c r="BA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E169" i="1"/>
  <c r="AC169" i="1"/>
  <c r="AB169" i="1"/>
  <c r="X169" i="1"/>
  <c r="W169" i="1"/>
  <c r="V169" i="1"/>
  <c r="U169" i="1"/>
  <c r="Q169" i="1"/>
  <c r="P169" i="1"/>
  <c r="N169" i="1"/>
  <c r="M169" i="1"/>
  <c r="L169" i="1"/>
  <c r="H169" i="1"/>
  <c r="G169" i="1"/>
  <c r="F169" i="1"/>
  <c r="E169" i="1"/>
  <c r="D169" i="1"/>
  <c r="BX168" i="1"/>
  <c r="BU168" i="1"/>
  <c r="BR168" i="1"/>
  <c r="BN168" i="1"/>
  <c r="BM168" i="1"/>
  <c r="BL168" i="1"/>
  <c r="BK168" i="1"/>
  <c r="BG168" i="1"/>
  <c r="BF168" i="1"/>
  <c r="BE168" i="1"/>
  <c r="BD168" i="1"/>
  <c r="BC168" i="1"/>
  <c r="BB168" i="1"/>
  <c r="BA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C168" i="1"/>
  <c r="AB168" i="1"/>
  <c r="X168" i="1"/>
  <c r="W168" i="1"/>
  <c r="V168" i="1"/>
  <c r="U168" i="1"/>
  <c r="Q168" i="1"/>
  <c r="P168" i="1"/>
  <c r="N168" i="1"/>
  <c r="M168" i="1"/>
  <c r="L168" i="1"/>
  <c r="H168" i="1"/>
  <c r="G168" i="1"/>
  <c r="F168" i="1"/>
  <c r="E168" i="1"/>
  <c r="D168" i="1"/>
  <c r="BX167" i="1"/>
  <c r="BU167" i="1"/>
  <c r="BR167" i="1"/>
  <c r="BN167" i="1"/>
  <c r="BM167" i="1"/>
  <c r="BL167" i="1"/>
  <c r="BK167" i="1"/>
  <c r="BG167" i="1"/>
  <c r="BF167" i="1"/>
  <c r="BE167" i="1"/>
  <c r="BD167" i="1"/>
  <c r="BC167" i="1"/>
  <c r="BB167" i="1"/>
  <c r="BA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C167" i="1"/>
  <c r="AB167" i="1"/>
  <c r="X167" i="1"/>
  <c r="W167" i="1"/>
  <c r="V167" i="1"/>
  <c r="U167" i="1"/>
  <c r="Q167" i="1"/>
  <c r="P167" i="1"/>
  <c r="N167" i="1"/>
  <c r="M167" i="1"/>
  <c r="L167" i="1"/>
  <c r="H167" i="1"/>
  <c r="G167" i="1"/>
  <c r="F167" i="1"/>
  <c r="E167" i="1"/>
  <c r="D167" i="1"/>
  <c r="BX166" i="1"/>
  <c r="BU166" i="1"/>
  <c r="BR166" i="1"/>
  <c r="BN166" i="1"/>
  <c r="BM166" i="1"/>
  <c r="BL166" i="1"/>
  <c r="BK166" i="1"/>
  <c r="BG166" i="1"/>
  <c r="BF166" i="1"/>
  <c r="BE166" i="1"/>
  <c r="BD166" i="1"/>
  <c r="BC166" i="1"/>
  <c r="BB166" i="1"/>
  <c r="BA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C166" i="1"/>
  <c r="AB166" i="1"/>
  <c r="X166" i="1"/>
  <c r="W166" i="1"/>
  <c r="V166" i="1"/>
  <c r="U166" i="1"/>
  <c r="Q166" i="1"/>
  <c r="P166" i="1"/>
  <c r="N166" i="1"/>
  <c r="M166" i="1"/>
  <c r="L166" i="1"/>
  <c r="H166" i="1"/>
  <c r="G166" i="1"/>
  <c r="F166" i="1"/>
  <c r="E166" i="1"/>
  <c r="D166" i="1"/>
  <c r="BX165" i="1"/>
  <c r="BU165" i="1"/>
  <c r="BR165" i="1"/>
  <c r="BN165" i="1"/>
  <c r="BM165" i="1"/>
  <c r="BL165" i="1"/>
  <c r="BK165" i="1"/>
  <c r="BG165" i="1"/>
  <c r="BF165" i="1"/>
  <c r="BE165" i="1"/>
  <c r="BD165" i="1"/>
  <c r="BC165" i="1"/>
  <c r="BB165" i="1"/>
  <c r="BA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C165" i="1"/>
  <c r="AB165" i="1"/>
  <c r="X165" i="1"/>
  <c r="W165" i="1"/>
  <c r="V165" i="1"/>
  <c r="U165" i="1"/>
  <c r="Q165" i="1"/>
  <c r="P165" i="1"/>
  <c r="N165" i="1"/>
  <c r="M165" i="1"/>
  <c r="L165" i="1"/>
  <c r="H165" i="1"/>
  <c r="G165" i="1"/>
  <c r="F165" i="1"/>
  <c r="E165" i="1"/>
  <c r="D165" i="1"/>
  <c r="BW165" i="1" s="1"/>
  <c r="BX164" i="1"/>
  <c r="BU164" i="1"/>
  <c r="BR164" i="1"/>
  <c r="BN164" i="1"/>
  <c r="BM164" i="1"/>
  <c r="BL164" i="1"/>
  <c r="BK164" i="1"/>
  <c r="BG164" i="1"/>
  <c r="BF164" i="1"/>
  <c r="BE164" i="1"/>
  <c r="BD164" i="1"/>
  <c r="BC164" i="1"/>
  <c r="BB164" i="1"/>
  <c r="BA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C164" i="1"/>
  <c r="AB164" i="1"/>
  <c r="X164" i="1"/>
  <c r="W164" i="1"/>
  <c r="V164" i="1"/>
  <c r="U164" i="1"/>
  <c r="Q164" i="1"/>
  <c r="P164" i="1"/>
  <c r="N164" i="1"/>
  <c r="M164" i="1"/>
  <c r="L164" i="1"/>
  <c r="H164" i="1"/>
  <c r="G164" i="1"/>
  <c r="F164" i="1"/>
  <c r="E164" i="1"/>
  <c r="D164" i="1"/>
  <c r="BX163" i="1"/>
  <c r="BU163" i="1"/>
  <c r="BR163" i="1"/>
  <c r="BN163" i="1"/>
  <c r="BM163" i="1"/>
  <c r="BL163" i="1"/>
  <c r="BK163" i="1"/>
  <c r="BG163" i="1"/>
  <c r="BF163" i="1"/>
  <c r="BE163" i="1"/>
  <c r="BD163" i="1"/>
  <c r="BC163" i="1"/>
  <c r="BB163" i="1"/>
  <c r="BA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C163" i="1"/>
  <c r="AB163" i="1"/>
  <c r="X163" i="1"/>
  <c r="W163" i="1"/>
  <c r="V163" i="1"/>
  <c r="U163" i="1"/>
  <c r="Q163" i="1"/>
  <c r="P163" i="1"/>
  <c r="N163" i="1"/>
  <c r="M163" i="1"/>
  <c r="L163" i="1"/>
  <c r="H163" i="1"/>
  <c r="G163" i="1"/>
  <c r="F163" i="1"/>
  <c r="E163" i="1"/>
  <c r="BY163" i="1" s="1"/>
  <c r="D163" i="1"/>
  <c r="BT163" i="1" s="1"/>
  <c r="BX162" i="1"/>
  <c r="BU162" i="1"/>
  <c r="BR162" i="1"/>
  <c r="BN162" i="1"/>
  <c r="BM162" i="1"/>
  <c r="BL162" i="1"/>
  <c r="BK162" i="1"/>
  <c r="BG162" i="1"/>
  <c r="BF162" i="1"/>
  <c r="BE162" i="1"/>
  <c r="BD162" i="1"/>
  <c r="BC162" i="1"/>
  <c r="BB162" i="1"/>
  <c r="BA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C162" i="1"/>
  <c r="AB162" i="1"/>
  <c r="X162" i="1"/>
  <c r="W162" i="1"/>
  <c r="V162" i="1"/>
  <c r="U162" i="1"/>
  <c r="Q162" i="1"/>
  <c r="P162" i="1"/>
  <c r="N162" i="1"/>
  <c r="M162" i="1"/>
  <c r="L162" i="1"/>
  <c r="H162" i="1"/>
  <c r="G162" i="1"/>
  <c r="F162" i="1"/>
  <c r="E162" i="1"/>
  <c r="D162" i="1"/>
  <c r="BX161" i="1"/>
  <c r="BU161" i="1"/>
  <c r="BR161" i="1"/>
  <c r="BN161" i="1"/>
  <c r="BM161" i="1"/>
  <c r="BL161" i="1"/>
  <c r="BK161" i="1"/>
  <c r="BG161" i="1"/>
  <c r="BF161" i="1"/>
  <c r="BE161" i="1"/>
  <c r="BD161" i="1"/>
  <c r="BC161" i="1"/>
  <c r="BB161" i="1"/>
  <c r="BA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C161" i="1"/>
  <c r="AB161" i="1"/>
  <c r="X161" i="1"/>
  <c r="W161" i="1"/>
  <c r="V161" i="1"/>
  <c r="U161" i="1"/>
  <c r="Q161" i="1"/>
  <c r="P161" i="1"/>
  <c r="N161" i="1"/>
  <c r="M161" i="1"/>
  <c r="L161" i="1"/>
  <c r="H161" i="1"/>
  <c r="G161" i="1"/>
  <c r="F161" i="1"/>
  <c r="E161" i="1"/>
  <c r="BS161" i="1" s="1"/>
  <c r="D161" i="1"/>
  <c r="BX160" i="1"/>
  <c r="BU160" i="1"/>
  <c r="BR160" i="1"/>
  <c r="BN160" i="1"/>
  <c r="BM160" i="1"/>
  <c r="BL160" i="1"/>
  <c r="BK160" i="1"/>
  <c r="BG160" i="1"/>
  <c r="BF160" i="1"/>
  <c r="BE160" i="1"/>
  <c r="BD160" i="1"/>
  <c r="BC160" i="1"/>
  <c r="BB160" i="1"/>
  <c r="BA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C160" i="1"/>
  <c r="AB160" i="1"/>
  <c r="X160" i="1"/>
  <c r="W160" i="1"/>
  <c r="V160" i="1"/>
  <c r="U160" i="1"/>
  <c r="Q160" i="1"/>
  <c r="P160" i="1"/>
  <c r="N160" i="1"/>
  <c r="M160" i="1"/>
  <c r="L160" i="1"/>
  <c r="H160" i="1"/>
  <c r="G160" i="1"/>
  <c r="F160" i="1"/>
  <c r="E160" i="1"/>
  <c r="D160" i="1"/>
  <c r="BX159" i="1"/>
  <c r="BU159" i="1"/>
  <c r="BR159" i="1"/>
  <c r="BN159" i="1"/>
  <c r="BM159" i="1"/>
  <c r="BL159" i="1"/>
  <c r="BK159" i="1"/>
  <c r="BG159" i="1"/>
  <c r="BF159" i="1"/>
  <c r="BE159" i="1"/>
  <c r="BD159" i="1"/>
  <c r="BC159" i="1"/>
  <c r="BB159" i="1"/>
  <c r="BA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C159" i="1"/>
  <c r="AB159" i="1"/>
  <c r="X159" i="1"/>
  <c r="W159" i="1"/>
  <c r="V159" i="1"/>
  <c r="U159" i="1"/>
  <c r="Q159" i="1"/>
  <c r="P159" i="1"/>
  <c r="N159" i="1"/>
  <c r="M159" i="1"/>
  <c r="L159" i="1"/>
  <c r="H159" i="1"/>
  <c r="G159" i="1"/>
  <c r="F159" i="1"/>
  <c r="E159" i="1"/>
  <c r="BY159" i="1" s="1"/>
  <c r="D159" i="1"/>
  <c r="BT159" i="1" s="1"/>
  <c r="BX158" i="1"/>
  <c r="BU158" i="1"/>
  <c r="BR158" i="1"/>
  <c r="BN158" i="1"/>
  <c r="BM158" i="1"/>
  <c r="BL158" i="1"/>
  <c r="BK158" i="1"/>
  <c r="BG158" i="1"/>
  <c r="BF158" i="1"/>
  <c r="BE158" i="1"/>
  <c r="BD158" i="1"/>
  <c r="BC158" i="1"/>
  <c r="BB158" i="1"/>
  <c r="BA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C158" i="1"/>
  <c r="AB158" i="1"/>
  <c r="X158" i="1"/>
  <c r="W158" i="1"/>
  <c r="V158" i="1"/>
  <c r="U158" i="1"/>
  <c r="Q158" i="1"/>
  <c r="P158" i="1"/>
  <c r="N158" i="1"/>
  <c r="M158" i="1"/>
  <c r="L158" i="1"/>
  <c r="H158" i="1"/>
  <c r="G158" i="1"/>
  <c r="F158" i="1"/>
  <c r="E158" i="1"/>
  <c r="D158" i="1"/>
  <c r="BX157" i="1"/>
  <c r="BU157" i="1"/>
  <c r="BR157" i="1"/>
  <c r="BN157" i="1"/>
  <c r="BM157" i="1"/>
  <c r="BL157" i="1"/>
  <c r="BK157" i="1"/>
  <c r="BG157" i="1"/>
  <c r="BF157" i="1"/>
  <c r="BE157" i="1"/>
  <c r="BD157" i="1"/>
  <c r="BC157" i="1"/>
  <c r="BB157" i="1"/>
  <c r="BA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C157" i="1"/>
  <c r="AB157" i="1"/>
  <c r="X157" i="1"/>
  <c r="W157" i="1"/>
  <c r="V157" i="1"/>
  <c r="U157" i="1"/>
  <c r="Q157" i="1"/>
  <c r="P157" i="1"/>
  <c r="N157" i="1"/>
  <c r="M157" i="1"/>
  <c r="L157" i="1"/>
  <c r="H157" i="1"/>
  <c r="G157" i="1"/>
  <c r="F157" i="1"/>
  <c r="E157" i="1"/>
  <c r="BS157" i="1" s="1"/>
  <c r="D157" i="1"/>
  <c r="BW157" i="1" s="1"/>
  <c r="BX156" i="1"/>
  <c r="BU156" i="1"/>
  <c r="BR156" i="1"/>
  <c r="BN156" i="1"/>
  <c r="BM156" i="1"/>
  <c r="BL156" i="1"/>
  <c r="BK156" i="1"/>
  <c r="BG156" i="1"/>
  <c r="BF156" i="1"/>
  <c r="BE156" i="1"/>
  <c r="BD156" i="1"/>
  <c r="BC156" i="1"/>
  <c r="BB156" i="1"/>
  <c r="BA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C156" i="1"/>
  <c r="AB156" i="1"/>
  <c r="X156" i="1"/>
  <c r="W156" i="1"/>
  <c r="V156" i="1"/>
  <c r="U156" i="1"/>
  <c r="Q156" i="1"/>
  <c r="P156" i="1"/>
  <c r="N156" i="1"/>
  <c r="M156" i="1"/>
  <c r="L156" i="1"/>
  <c r="H156" i="1"/>
  <c r="G156" i="1"/>
  <c r="F156" i="1"/>
  <c r="E156" i="1"/>
  <c r="D156" i="1"/>
  <c r="BX155" i="1"/>
  <c r="BU155" i="1"/>
  <c r="BR155" i="1"/>
  <c r="BN155" i="1"/>
  <c r="BM155" i="1"/>
  <c r="BL155" i="1"/>
  <c r="BK155" i="1"/>
  <c r="BG155" i="1"/>
  <c r="BF155" i="1"/>
  <c r="BE155" i="1"/>
  <c r="BD155" i="1"/>
  <c r="BC155" i="1"/>
  <c r="BB155" i="1"/>
  <c r="BA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C155" i="1"/>
  <c r="AB155" i="1"/>
  <c r="X155" i="1"/>
  <c r="W155" i="1"/>
  <c r="V155" i="1"/>
  <c r="U155" i="1"/>
  <c r="Q155" i="1"/>
  <c r="P155" i="1"/>
  <c r="N155" i="1"/>
  <c r="M155" i="1"/>
  <c r="L155" i="1"/>
  <c r="H155" i="1"/>
  <c r="G155" i="1"/>
  <c r="F155" i="1"/>
  <c r="E155" i="1"/>
  <c r="D155" i="1"/>
  <c r="BX154" i="1"/>
  <c r="BU154" i="1"/>
  <c r="BR154" i="1"/>
  <c r="BN154" i="1"/>
  <c r="BM154" i="1"/>
  <c r="BL154" i="1"/>
  <c r="BK154" i="1"/>
  <c r="BG154" i="1"/>
  <c r="BF154" i="1"/>
  <c r="BE154" i="1"/>
  <c r="BD154" i="1"/>
  <c r="BC154" i="1"/>
  <c r="BB154" i="1"/>
  <c r="BA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C154" i="1"/>
  <c r="AB154" i="1"/>
  <c r="X154" i="1"/>
  <c r="W154" i="1"/>
  <c r="V154" i="1"/>
  <c r="U154" i="1"/>
  <c r="Q154" i="1"/>
  <c r="P154" i="1"/>
  <c r="N154" i="1"/>
  <c r="M154" i="1"/>
  <c r="L154" i="1"/>
  <c r="H154" i="1"/>
  <c r="G154" i="1"/>
  <c r="F154" i="1"/>
  <c r="E154" i="1"/>
  <c r="D154" i="1"/>
  <c r="BX153" i="1"/>
  <c r="BU153" i="1"/>
  <c r="BR153" i="1"/>
  <c r="BN153" i="1"/>
  <c r="BM153" i="1"/>
  <c r="BL153" i="1"/>
  <c r="BK153" i="1"/>
  <c r="BG153" i="1"/>
  <c r="BF153" i="1"/>
  <c r="BE153" i="1"/>
  <c r="BD153" i="1"/>
  <c r="BC153" i="1"/>
  <c r="BB153" i="1"/>
  <c r="BA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C153" i="1"/>
  <c r="AB153" i="1"/>
  <c r="X153" i="1"/>
  <c r="W153" i="1"/>
  <c r="V153" i="1"/>
  <c r="U153" i="1"/>
  <c r="Q153" i="1"/>
  <c r="P153" i="1"/>
  <c r="N153" i="1"/>
  <c r="M153" i="1"/>
  <c r="L153" i="1"/>
  <c r="H153" i="1"/>
  <c r="G153" i="1"/>
  <c r="F153" i="1"/>
  <c r="E153" i="1"/>
  <c r="BS153" i="1" s="1"/>
  <c r="D153" i="1"/>
  <c r="BX152" i="1"/>
  <c r="BU152" i="1"/>
  <c r="BR152" i="1"/>
  <c r="BN152" i="1"/>
  <c r="BM152" i="1"/>
  <c r="BL152" i="1"/>
  <c r="BK152" i="1"/>
  <c r="BG152" i="1"/>
  <c r="BF152" i="1"/>
  <c r="BE152" i="1"/>
  <c r="BD152" i="1"/>
  <c r="BC152" i="1"/>
  <c r="BB152" i="1"/>
  <c r="BA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C152" i="1"/>
  <c r="AB152" i="1"/>
  <c r="X152" i="1"/>
  <c r="W152" i="1"/>
  <c r="V152" i="1"/>
  <c r="U152" i="1"/>
  <c r="Q152" i="1"/>
  <c r="P152" i="1"/>
  <c r="N152" i="1"/>
  <c r="M152" i="1"/>
  <c r="L152" i="1"/>
  <c r="H152" i="1"/>
  <c r="G152" i="1"/>
  <c r="F152" i="1"/>
  <c r="E152" i="1"/>
  <c r="D152" i="1"/>
  <c r="BX151" i="1"/>
  <c r="BU151" i="1"/>
  <c r="BR151" i="1"/>
  <c r="BN151" i="1"/>
  <c r="BM151" i="1"/>
  <c r="BL151" i="1"/>
  <c r="BK151" i="1"/>
  <c r="BG151" i="1"/>
  <c r="BF151" i="1"/>
  <c r="BE151" i="1"/>
  <c r="BD151" i="1"/>
  <c r="BC151" i="1"/>
  <c r="BB151" i="1"/>
  <c r="BA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C151" i="1"/>
  <c r="AB151" i="1"/>
  <c r="X151" i="1"/>
  <c r="W151" i="1"/>
  <c r="V151" i="1"/>
  <c r="U151" i="1"/>
  <c r="Q151" i="1"/>
  <c r="P151" i="1"/>
  <c r="N151" i="1"/>
  <c r="M151" i="1"/>
  <c r="L151" i="1"/>
  <c r="H151" i="1"/>
  <c r="G151" i="1"/>
  <c r="F151" i="1"/>
  <c r="E151" i="1"/>
  <c r="BY151" i="1" s="1"/>
  <c r="D151" i="1"/>
  <c r="BT151" i="1" s="1"/>
  <c r="BX150" i="1"/>
  <c r="BU150" i="1"/>
  <c r="BR150" i="1"/>
  <c r="BN150" i="1"/>
  <c r="BM150" i="1"/>
  <c r="BL150" i="1"/>
  <c r="BK150" i="1"/>
  <c r="BG150" i="1"/>
  <c r="BF150" i="1"/>
  <c r="BE150" i="1"/>
  <c r="BD150" i="1"/>
  <c r="BC150" i="1"/>
  <c r="BB150" i="1"/>
  <c r="BA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C150" i="1"/>
  <c r="AB150" i="1"/>
  <c r="X150" i="1"/>
  <c r="W150" i="1"/>
  <c r="V150" i="1"/>
  <c r="U150" i="1"/>
  <c r="Q150" i="1"/>
  <c r="P150" i="1"/>
  <c r="N150" i="1"/>
  <c r="M150" i="1"/>
  <c r="L150" i="1"/>
  <c r="H150" i="1"/>
  <c r="G150" i="1"/>
  <c r="F150" i="1"/>
  <c r="E150" i="1"/>
  <c r="D150" i="1"/>
  <c r="BX149" i="1"/>
  <c r="BU149" i="1"/>
  <c r="BR149" i="1"/>
  <c r="BN149" i="1"/>
  <c r="BM149" i="1"/>
  <c r="BL149" i="1"/>
  <c r="BK149" i="1"/>
  <c r="BG149" i="1"/>
  <c r="BF149" i="1"/>
  <c r="BE149" i="1"/>
  <c r="BD149" i="1"/>
  <c r="BC149" i="1"/>
  <c r="BB149" i="1"/>
  <c r="BA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C149" i="1"/>
  <c r="AB149" i="1"/>
  <c r="X149" i="1"/>
  <c r="W149" i="1"/>
  <c r="V149" i="1"/>
  <c r="U149" i="1"/>
  <c r="Q149" i="1"/>
  <c r="P149" i="1"/>
  <c r="N149" i="1"/>
  <c r="M149" i="1"/>
  <c r="L149" i="1"/>
  <c r="H149" i="1"/>
  <c r="G149" i="1"/>
  <c r="F149" i="1"/>
  <c r="E149" i="1"/>
  <c r="BS149" i="1" s="1"/>
  <c r="D149" i="1"/>
  <c r="BX148" i="1"/>
  <c r="BU148" i="1"/>
  <c r="BR148" i="1"/>
  <c r="BN148" i="1"/>
  <c r="BM148" i="1"/>
  <c r="BL148" i="1"/>
  <c r="BK148" i="1"/>
  <c r="BG148" i="1"/>
  <c r="BF148" i="1"/>
  <c r="BE148" i="1"/>
  <c r="BD148" i="1"/>
  <c r="BC148" i="1"/>
  <c r="BB148" i="1"/>
  <c r="BA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C148" i="1"/>
  <c r="AB148" i="1"/>
  <c r="X148" i="1"/>
  <c r="W148" i="1"/>
  <c r="V148" i="1"/>
  <c r="U148" i="1"/>
  <c r="Q148" i="1"/>
  <c r="P148" i="1"/>
  <c r="N148" i="1"/>
  <c r="M148" i="1"/>
  <c r="L148" i="1"/>
  <c r="H148" i="1"/>
  <c r="G148" i="1"/>
  <c r="F148" i="1"/>
  <c r="E148" i="1"/>
  <c r="D148" i="1"/>
  <c r="BX147" i="1"/>
  <c r="BU147" i="1"/>
  <c r="BR147" i="1"/>
  <c r="BN147" i="1"/>
  <c r="BM147" i="1"/>
  <c r="BL147" i="1"/>
  <c r="BK147" i="1"/>
  <c r="BG147" i="1"/>
  <c r="BF147" i="1"/>
  <c r="BE147" i="1"/>
  <c r="BD147" i="1"/>
  <c r="BC147" i="1"/>
  <c r="BB147" i="1"/>
  <c r="BA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C147" i="1"/>
  <c r="AB147" i="1"/>
  <c r="X147" i="1"/>
  <c r="W147" i="1"/>
  <c r="V147" i="1"/>
  <c r="U147" i="1"/>
  <c r="Q147" i="1"/>
  <c r="P147" i="1"/>
  <c r="N147" i="1"/>
  <c r="M147" i="1"/>
  <c r="L147" i="1"/>
  <c r="H147" i="1"/>
  <c r="G147" i="1"/>
  <c r="F147" i="1"/>
  <c r="E147" i="1"/>
  <c r="D147" i="1"/>
  <c r="BX146" i="1"/>
  <c r="BU146" i="1"/>
  <c r="BR146" i="1"/>
  <c r="BN146" i="1"/>
  <c r="BN171" i="1" s="1"/>
  <c r="BM146" i="1"/>
  <c r="BL146" i="1"/>
  <c r="BK146" i="1"/>
  <c r="BG146" i="1"/>
  <c r="BG171" i="1" s="1"/>
  <c r="BF146" i="1"/>
  <c r="BE146" i="1"/>
  <c r="BD146" i="1"/>
  <c r="BC146" i="1"/>
  <c r="BC171" i="1" s="1"/>
  <c r="BB146" i="1"/>
  <c r="BA146" i="1"/>
  <c r="AW146" i="1"/>
  <c r="AV146" i="1"/>
  <c r="AV171" i="1" s="1"/>
  <c r="AU146" i="1"/>
  <c r="AT146" i="1"/>
  <c r="AS146" i="1"/>
  <c r="AR146" i="1"/>
  <c r="AR171" i="1" s="1"/>
  <c r="AQ146" i="1"/>
  <c r="AP146" i="1"/>
  <c r="AO146" i="1"/>
  <c r="AN146" i="1"/>
  <c r="AN171" i="1" s="1"/>
  <c r="AM146" i="1"/>
  <c r="AL146" i="1"/>
  <c r="AK146" i="1"/>
  <c r="AJ146" i="1"/>
  <c r="AJ171" i="1" s="1"/>
  <c r="AI146" i="1"/>
  <c r="AH146" i="1"/>
  <c r="AC146" i="1"/>
  <c r="AB146" i="1"/>
  <c r="AB171" i="1" s="1"/>
  <c r="X146" i="1"/>
  <c r="W146" i="1"/>
  <c r="V146" i="1"/>
  <c r="U146" i="1"/>
  <c r="U171" i="1" s="1"/>
  <c r="Q146" i="1"/>
  <c r="P146" i="1"/>
  <c r="N146" i="1"/>
  <c r="M146" i="1"/>
  <c r="M171" i="1" s="1"/>
  <c r="L146" i="1"/>
  <c r="H146" i="1"/>
  <c r="G146" i="1"/>
  <c r="F146" i="1"/>
  <c r="E146" i="1"/>
  <c r="D146" i="1"/>
  <c r="BR145" i="1"/>
  <c r="BN145" i="1"/>
  <c r="BM145" i="1"/>
  <c r="BL145" i="1"/>
  <c r="BK145" i="1"/>
  <c r="BG145" i="1"/>
  <c r="BF145" i="1"/>
  <c r="BE145" i="1"/>
  <c r="BD145" i="1"/>
  <c r="BC145" i="1"/>
  <c r="BB145" i="1"/>
  <c r="BA145" i="1"/>
  <c r="Q145" i="1"/>
  <c r="P145" i="1"/>
  <c r="N145" i="1"/>
  <c r="M145" i="1"/>
  <c r="L145" i="1"/>
  <c r="H145" i="1"/>
  <c r="G145" i="1"/>
  <c r="F145" i="1"/>
  <c r="E145" i="1"/>
  <c r="D145" i="1"/>
  <c r="BR144" i="1"/>
  <c r="BN144" i="1"/>
  <c r="BM144" i="1"/>
  <c r="BL144" i="1"/>
  <c r="BK144" i="1"/>
  <c r="BG144" i="1"/>
  <c r="BF144" i="1"/>
  <c r="BE144" i="1"/>
  <c r="BD144" i="1"/>
  <c r="BC144" i="1"/>
  <c r="BB144" i="1"/>
  <c r="BA144" i="1"/>
  <c r="Q144" i="1"/>
  <c r="P144" i="1"/>
  <c r="N144" i="1"/>
  <c r="M144" i="1"/>
  <c r="L144" i="1"/>
  <c r="H144" i="1"/>
  <c r="G144" i="1"/>
  <c r="F144" i="1"/>
  <c r="E144" i="1"/>
  <c r="D144" i="1"/>
  <c r="O143" i="1"/>
  <c r="BX142" i="1"/>
  <c r="BU142" i="1"/>
  <c r="BR142" i="1"/>
  <c r="BN142" i="1"/>
  <c r="BM142" i="1"/>
  <c r="BL142" i="1"/>
  <c r="BK142" i="1"/>
  <c r="BG142" i="1"/>
  <c r="BF142" i="1"/>
  <c r="BE142" i="1"/>
  <c r="BD142" i="1"/>
  <c r="BC142" i="1"/>
  <c r="BB142" i="1"/>
  <c r="BA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C142" i="1"/>
  <c r="AB142" i="1"/>
  <c r="X142" i="1"/>
  <c r="W142" i="1"/>
  <c r="V142" i="1"/>
  <c r="U142" i="1"/>
  <c r="Q142" i="1"/>
  <c r="P142" i="1"/>
  <c r="N142" i="1"/>
  <c r="M142" i="1"/>
  <c r="L142" i="1"/>
  <c r="R142" i="1" s="1"/>
  <c r="H142" i="1"/>
  <c r="G142" i="1"/>
  <c r="F142" i="1"/>
  <c r="E142" i="1"/>
  <c r="BY142" i="1" s="1"/>
  <c r="D142" i="1"/>
  <c r="BX141" i="1"/>
  <c r="BU141" i="1"/>
  <c r="BR141" i="1"/>
  <c r="BN141" i="1"/>
  <c r="BM141" i="1"/>
  <c r="BL141" i="1"/>
  <c r="BK141" i="1"/>
  <c r="BG141" i="1"/>
  <c r="BF141" i="1"/>
  <c r="BE141" i="1"/>
  <c r="BD141" i="1"/>
  <c r="BH141" i="1" s="1"/>
  <c r="BC141" i="1"/>
  <c r="BB141" i="1"/>
  <c r="BA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C141" i="1"/>
  <c r="AB141" i="1"/>
  <c r="X141" i="1"/>
  <c r="W141" i="1"/>
  <c r="V141" i="1"/>
  <c r="U141" i="1"/>
  <c r="Q141" i="1"/>
  <c r="P141" i="1"/>
  <c r="N141" i="1"/>
  <c r="M141" i="1"/>
  <c r="L141" i="1"/>
  <c r="H141" i="1"/>
  <c r="G141" i="1"/>
  <c r="F141" i="1"/>
  <c r="E141" i="1"/>
  <c r="BY141" i="1" s="1"/>
  <c r="D141" i="1"/>
  <c r="BX140" i="1"/>
  <c r="BU140" i="1"/>
  <c r="BR140" i="1"/>
  <c r="BN140" i="1"/>
  <c r="BM140" i="1"/>
  <c r="BL140" i="1"/>
  <c r="BK140" i="1"/>
  <c r="BG140" i="1"/>
  <c r="BF140" i="1"/>
  <c r="BE140" i="1"/>
  <c r="BD140" i="1"/>
  <c r="BC140" i="1"/>
  <c r="BB140" i="1"/>
  <c r="BA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C140" i="1"/>
  <c r="AB140" i="1"/>
  <c r="X140" i="1"/>
  <c r="W140" i="1"/>
  <c r="V140" i="1"/>
  <c r="U140" i="1"/>
  <c r="Q140" i="1"/>
  <c r="P140" i="1"/>
  <c r="N140" i="1"/>
  <c r="M140" i="1"/>
  <c r="L140" i="1"/>
  <c r="R140" i="1" s="1"/>
  <c r="H140" i="1"/>
  <c r="G140" i="1"/>
  <c r="F140" i="1"/>
  <c r="E140" i="1"/>
  <c r="BS140" i="1" s="1"/>
  <c r="D140" i="1"/>
  <c r="BX139" i="1"/>
  <c r="BU139" i="1"/>
  <c r="BR139" i="1"/>
  <c r="BS139" i="1" s="1"/>
  <c r="BN139" i="1"/>
  <c r="BM139" i="1"/>
  <c r="BL139" i="1"/>
  <c r="BK139" i="1"/>
  <c r="BO139" i="1" s="1"/>
  <c r="BG139" i="1"/>
  <c r="BF139" i="1"/>
  <c r="BE139" i="1"/>
  <c r="BD139" i="1"/>
  <c r="BC139" i="1"/>
  <c r="BB139" i="1"/>
  <c r="BA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C139" i="1"/>
  <c r="AB139" i="1"/>
  <c r="X139" i="1"/>
  <c r="W139" i="1"/>
  <c r="V139" i="1"/>
  <c r="U139" i="1"/>
  <c r="Q139" i="1"/>
  <c r="P139" i="1"/>
  <c r="N139" i="1"/>
  <c r="M139" i="1"/>
  <c r="L139" i="1"/>
  <c r="H139" i="1"/>
  <c r="G139" i="1"/>
  <c r="F139" i="1"/>
  <c r="E139" i="1"/>
  <c r="D139" i="1"/>
  <c r="BX138" i="1"/>
  <c r="BX143" i="1" s="1"/>
  <c r="BU138" i="1"/>
  <c r="BR138" i="1"/>
  <c r="BN138" i="1"/>
  <c r="BM138" i="1"/>
  <c r="BM143" i="1" s="1"/>
  <c r="BL138" i="1"/>
  <c r="BK138" i="1"/>
  <c r="BG138" i="1"/>
  <c r="BG143" i="1" s="1"/>
  <c r="BF138" i="1"/>
  <c r="BE138" i="1"/>
  <c r="BD138" i="1"/>
  <c r="BC138" i="1"/>
  <c r="BC143" i="1" s="1"/>
  <c r="BB138" i="1"/>
  <c r="BA138" i="1"/>
  <c r="AW138" i="1"/>
  <c r="AV138" i="1"/>
  <c r="AV143" i="1" s="1"/>
  <c r="AU138" i="1"/>
  <c r="AU143" i="1" s="1"/>
  <c r="AT138" i="1"/>
  <c r="AS138" i="1"/>
  <c r="AR138" i="1"/>
  <c r="AR143" i="1" s="1"/>
  <c r="AQ138" i="1"/>
  <c r="AQ143" i="1" s="1"/>
  <c r="AP138" i="1"/>
  <c r="AO138" i="1"/>
  <c r="AN138" i="1"/>
  <c r="AN143" i="1" s="1"/>
  <c r="AM138" i="1"/>
  <c r="AM143" i="1" s="1"/>
  <c r="AL138" i="1"/>
  <c r="AK138" i="1"/>
  <c r="AJ138" i="1"/>
  <c r="AJ143" i="1" s="1"/>
  <c r="AI138" i="1"/>
  <c r="AI143" i="1" s="1"/>
  <c r="AH138" i="1"/>
  <c r="AC138" i="1"/>
  <c r="AB138" i="1"/>
  <c r="AB143" i="1" s="1"/>
  <c r="X138" i="1"/>
  <c r="X143" i="1" s="1"/>
  <c r="W138" i="1"/>
  <c r="V138" i="1"/>
  <c r="U138" i="1"/>
  <c r="Q138" i="1"/>
  <c r="Q143" i="1" s="1"/>
  <c r="P138" i="1"/>
  <c r="N138" i="1"/>
  <c r="M138" i="1"/>
  <c r="M143" i="1" s="1"/>
  <c r="L138" i="1"/>
  <c r="L143" i="1" s="1"/>
  <c r="H138" i="1"/>
  <c r="G138" i="1"/>
  <c r="F138" i="1"/>
  <c r="F143" i="1" s="1"/>
  <c r="E138" i="1"/>
  <c r="BY138" i="1" s="1"/>
  <c r="D138" i="1"/>
  <c r="BR137" i="1"/>
  <c r="BN137" i="1"/>
  <c r="BM137" i="1"/>
  <c r="BL137" i="1"/>
  <c r="BK137" i="1"/>
  <c r="BG137" i="1"/>
  <c r="BF137" i="1"/>
  <c r="BE137" i="1"/>
  <c r="BD137" i="1"/>
  <c r="BC137" i="1"/>
  <c r="BB137" i="1"/>
  <c r="BA137" i="1"/>
  <c r="Q137" i="1"/>
  <c r="P137" i="1"/>
  <c r="N137" i="1"/>
  <c r="M137" i="1"/>
  <c r="L137" i="1"/>
  <c r="H137" i="1"/>
  <c r="G137" i="1"/>
  <c r="F137" i="1"/>
  <c r="E137" i="1"/>
  <c r="D137" i="1"/>
  <c r="BR136" i="1"/>
  <c r="BN136" i="1"/>
  <c r="BM136" i="1"/>
  <c r="BL136" i="1"/>
  <c r="BK136" i="1"/>
  <c r="BG136" i="1"/>
  <c r="BF136" i="1"/>
  <c r="BE136" i="1"/>
  <c r="BD136" i="1"/>
  <c r="BC136" i="1"/>
  <c r="BB136" i="1"/>
  <c r="BA136" i="1"/>
  <c r="Q136" i="1"/>
  <c r="P136" i="1"/>
  <c r="N136" i="1"/>
  <c r="M136" i="1"/>
  <c r="L136" i="1"/>
  <c r="H136" i="1"/>
  <c r="G136" i="1"/>
  <c r="F136" i="1"/>
  <c r="E136" i="1"/>
  <c r="D136" i="1"/>
  <c r="O135" i="1"/>
  <c r="BX134" i="1"/>
  <c r="BU134" i="1"/>
  <c r="BR134" i="1"/>
  <c r="BN134" i="1"/>
  <c r="BM134" i="1"/>
  <c r="BL134" i="1"/>
  <c r="BK134" i="1"/>
  <c r="BG134" i="1"/>
  <c r="BF134" i="1"/>
  <c r="BE134" i="1"/>
  <c r="BD134" i="1"/>
  <c r="BC134" i="1"/>
  <c r="BB134" i="1"/>
  <c r="BA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X134" i="1" s="1"/>
  <c r="AC134" i="1"/>
  <c r="AB134" i="1"/>
  <c r="X134" i="1"/>
  <c r="W134" i="1"/>
  <c r="V134" i="1"/>
  <c r="U134" i="1"/>
  <c r="Q134" i="1"/>
  <c r="P134" i="1"/>
  <c r="N134" i="1"/>
  <c r="M134" i="1"/>
  <c r="L134" i="1"/>
  <c r="H134" i="1"/>
  <c r="G134" i="1"/>
  <c r="F134" i="1"/>
  <c r="E134" i="1"/>
  <c r="D134" i="1"/>
  <c r="BT134" i="1" s="1"/>
  <c r="BX133" i="1"/>
  <c r="BU133" i="1"/>
  <c r="BR133" i="1"/>
  <c r="BN133" i="1"/>
  <c r="BM133" i="1"/>
  <c r="BL133" i="1"/>
  <c r="BK133" i="1"/>
  <c r="BG133" i="1"/>
  <c r="BF133" i="1"/>
  <c r="BE133" i="1"/>
  <c r="BD133" i="1"/>
  <c r="BC133" i="1"/>
  <c r="BB133" i="1"/>
  <c r="BA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C133" i="1"/>
  <c r="AB133" i="1"/>
  <c r="AE133" i="1" s="1"/>
  <c r="X133" i="1"/>
  <c r="W133" i="1"/>
  <c r="V133" i="1"/>
  <c r="U133" i="1"/>
  <c r="Y133" i="1" s="1"/>
  <c r="Q133" i="1"/>
  <c r="P133" i="1"/>
  <c r="N133" i="1"/>
  <c r="M133" i="1"/>
  <c r="L133" i="1"/>
  <c r="H133" i="1"/>
  <c r="G133" i="1"/>
  <c r="F133" i="1"/>
  <c r="E133" i="1"/>
  <c r="D133" i="1"/>
  <c r="BX132" i="1"/>
  <c r="BU132" i="1"/>
  <c r="BU135" i="1" s="1"/>
  <c r="BR132" i="1"/>
  <c r="BN132" i="1"/>
  <c r="BM132" i="1"/>
  <c r="BM135" i="1" s="1"/>
  <c r="BL132" i="1"/>
  <c r="BL135" i="1" s="1"/>
  <c r="BK132" i="1"/>
  <c r="BG132" i="1"/>
  <c r="BF132" i="1"/>
  <c r="BF135" i="1" s="1"/>
  <c r="BE132" i="1"/>
  <c r="BE135" i="1" s="1"/>
  <c r="BD132" i="1"/>
  <c r="BC132" i="1"/>
  <c r="BB132" i="1"/>
  <c r="BB135" i="1" s="1"/>
  <c r="BA132" i="1"/>
  <c r="BA135" i="1" s="1"/>
  <c r="AW132" i="1"/>
  <c r="AV132" i="1"/>
  <c r="AU132" i="1"/>
  <c r="AU135" i="1" s="1"/>
  <c r="AT132" i="1"/>
  <c r="AT135" i="1" s="1"/>
  <c r="AS132" i="1"/>
  <c r="AR132" i="1"/>
  <c r="AQ132" i="1"/>
  <c r="AQ135" i="1" s="1"/>
  <c r="AP132" i="1"/>
  <c r="AP135" i="1" s="1"/>
  <c r="AO132" i="1"/>
  <c r="AN132" i="1"/>
  <c r="AM132" i="1"/>
  <c r="AM135" i="1" s="1"/>
  <c r="AL132" i="1"/>
  <c r="AL135" i="1" s="1"/>
  <c r="AK132" i="1"/>
  <c r="AJ132" i="1"/>
  <c r="AI132" i="1"/>
  <c r="AI135" i="1" s="1"/>
  <c r="AH132" i="1"/>
  <c r="AX132" i="1" s="1"/>
  <c r="AC132" i="1"/>
  <c r="AB132" i="1"/>
  <c r="X132" i="1"/>
  <c r="X135" i="1" s="1"/>
  <c r="W132" i="1"/>
  <c r="W135" i="1" s="1"/>
  <c r="V132" i="1"/>
  <c r="U132" i="1"/>
  <c r="Q132" i="1"/>
  <c r="Q135" i="1" s="1"/>
  <c r="P132" i="1"/>
  <c r="P135" i="1" s="1"/>
  <c r="N132" i="1"/>
  <c r="M132" i="1"/>
  <c r="L132" i="1"/>
  <c r="L135" i="1" s="1"/>
  <c r="H132" i="1"/>
  <c r="H135" i="1" s="1"/>
  <c r="G132" i="1"/>
  <c r="F132" i="1"/>
  <c r="E132" i="1"/>
  <c r="E135" i="1" s="1"/>
  <c r="D132" i="1"/>
  <c r="D135" i="1" s="1"/>
  <c r="BR131" i="1"/>
  <c r="BN131" i="1"/>
  <c r="BM131" i="1"/>
  <c r="BL131" i="1"/>
  <c r="BK131" i="1"/>
  <c r="BG131" i="1"/>
  <c r="BF131" i="1"/>
  <c r="BE131" i="1"/>
  <c r="BD131" i="1"/>
  <c r="BC131" i="1"/>
  <c r="BB131" i="1"/>
  <c r="BA131" i="1"/>
  <c r="Q131" i="1"/>
  <c r="P131" i="1"/>
  <c r="N131" i="1"/>
  <c r="M131" i="1"/>
  <c r="L131" i="1"/>
  <c r="H131" i="1"/>
  <c r="G131" i="1"/>
  <c r="F131" i="1"/>
  <c r="E131" i="1"/>
  <c r="D131" i="1"/>
  <c r="BR130" i="1"/>
  <c r="BN130" i="1"/>
  <c r="BM130" i="1"/>
  <c r="BL130" i="1"/>
  <c r="BK130" i="1"/>
  <c r="BG130" i="1"/>
  <c r="BF130" i="1"/>
  <c r="BE130" i="1"/>
  <c r="BD130" i="1"/>
  <c r="BC130" i="1"/>
  <c r="BB130" i="1"/>
  <c r="BA130" i="1"/>
  <c r="Q130" i="1"/>
  <c r="P130" i="1"/>
  <c r="N130" i="1"/>
  <c r="M130" i="1"/>
  <c r="L130" i="1"/>
  <c r="H130" i="1"/>
  <c r="G130" i="1"/>
  <c r="F130" i="1"/>
  <c r="E130" i="1"/>
  <c r="D130" i="1"/>
  <c r="O129" i="1"/>
  <c r="BX128" i="1"/>
  <c r="BU128" i="1"/>
  <c r="BR128" i="1"/>
  <c r="BN128" i="1"/>
  <c r="BM128" i="1"/>
  <c r="BL128" i="1"/>
  <c r="BK128" i="1"/>
  <c r="BG128" i="1"/>
  <c r="BF128" i="1"/>
  <c r="BE128" i="1"/>
  <c r="BD128" i="1"/>
  <c r="BC128" i="1"/>
  <c r="BB128" i="1"/>
  <c r="BA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C128" i="1"/>
  <c r="AB128" i="1"/>
  <c r="X128" i="1"/>
  <c r="W128" i="1"/>
  <c r="V128" i="1"/>
  <c r="U128" i="1"/>
  <c r="Q128" i="1"/>
  <c r="P128" i="1"/>
  <c r="N128" i="1"/>
  <c r="M128" i="1"/>
  <c r="L128" i="1"/>
  <c r="H128" i="1"/>
  <c r="G128" i="1"/>
  <c r="F128" i="1"/>
  <c r="E128" i="1"/>
  <c r="D128" i="1"/>
  <c r="BX127" i="1"/>
  <c r="BU127" i="1"/>
  <c r="BR127" i="1"/>
  <c r="BN127" i="1"/>
  <c r="BM127" i="1"/>
  <c r="BL127" i="1"/>
  <c r="BK127" i="1"/>
  <c r="BG127" i="1"/>
  <c r="BF127" i="1"/>
  <c r="BE127" i="1"/>
  <c r="BD127" i="1"/>
  <c r="BC127" i="1"/>
  <c r="BB127" i="1"/>
  <c r="BA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C127" i="1"/>
  <c r="AB127" i="1"/>
  <c r="X127" i="1"/>
  <c r="W127" i="1"/>
  <c r="V127" i="1"/>
  <c r="U127" i="1"/>
  <c r="Q127" i="1"/>
  <c r="P127" i="1"/>
  <c r="N127" i="1"/>
  <c r="M127" i="1"/>
  <c r="L127" i="1"/>
  <c r="H127" i="1"/>
  <c r="G127" i="1"/>
  <c r="F127" i="1"/>
  <c r="E127" i="1"/>
  <c r="BV127" i="1" s="1"/>
  <c r="D127" i="1"/>
  <c r="BX126" i="1"/>
  <c r="BU126" i="1"/>
  <c r="BR126" i="1"/>
  <c r="BN126" i="1"/>
  <c r="BM126" i="1"/>
  <c r="BL126" i="1"/>
  <c r="BK126" i="1"/>
  <c r="BG126" i="1"/>
  <c r="BF126" i="1"/>
  <c r="BE126" i="1"/>
  <c r="BD126" i="1"/>
  <c r="BC126" i="1"/>
  <c r="BB126" i="1"/>
  <c r="BA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C126" i="1"/>
  <c r="AB126" i="1"/>
  <c r="X126" i="1"/>
  <c r="W126" i="1"/>
  <c r="V126" i="1"/>
  <c r="U126" i="1"/>
  <c r="Q126" i="1"/>
  <c r="P126" i="1"/>
  <c r="N126" i="1"/>
  <c r="M126" i="1"/>
  <c r="L126" i="1"/>
  <c r="H126" i="1"/>
  <c r="G126" i="1"/>
  <c r="F126" i="1"/>
  <c r="E126" i="1"/>
  <c r="BY126" i="1" s="1"/>
  <c r="D126" i="1"/>
  <c r="BX125" i="1"/>
  <c r="BU125" i="1"/>
  <c r="BR125" i="1"/>
  <c r="BN125" i="1"/>
  <c r="BM125" i="1"/>
  <c r="BL125" i="1"/>
  <c r="BK125" i="1"/>
  <c r="BG125" i="1"/>
  <c r="BF125" i="1"/>
  <c r="BE125" i="1"/>
  <c r="BD125" i="1"/>
  <c r="BC125" i="1"/>
  <c r="BB125" i="1"/>
  <c r="BA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C125" i="1"/>
  <c r="AB125" i="1"/>
  <c r="X125" i="1"/>
  <c r="W125" i="1"/>
  <c r="V125" i="1"/>
  <c r="U125" i="1"/>
  <c r="Q125" i="1"/>
  <c r="P125" i="1"/>
  <c r="N125" i="1"/>
  <c r="M125" i="1"/>
  <c r="L125" i="1"/>
  <c r="H125" i="1"/>
  <c r="G125" i="1"/>
  <c r="F125" i="1"/>
  <c r="E125" i="1"/>
  <c r="D125" i="1"/>
  <c r="BX124" i="1"/>
  <c r="BU124" i="1"/>
  <c r="BR124" i="1"/>
  <c r="BN124" i="1"/>
  <c r="BM124" i="1"/>
  <c r="BL124" i="1"/>
  <c r="BK124" i="1"/>
  <c r="BG124" i="1"/>
  <c r="BF124" i="1"/>
  <c r="BE124" i="1"/>
  <c r="BD124" i="1"/>
  <c r="BC124" i="1"/>
  <c r="BB124" i="1"/>
  <c r="BA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C124" i="1"/>
  <c r="AB124" i="1"/>
  <c r="X124" i="1"/>
  <c r="W124" i="1"/>
  <c r="V124" i="1"/>
  <c r="U124" i="1"/>
  <c r="Q124" i="1"/>
  <c r="P124" i="1"/>
  <c r="N124" i="1"/>
  <c r="M124" i="1"/>
  <c r="L124" i="1"/>
  <c r="H124" i="1"/>
  <c r="G124" i="1"/>
  <c r="F124" i="1"/>
  <c r="E124" i="1"/>
  <c r="BY124" i="1" s="1"/>
  <c r="D124" i="1"/>
  <c r="BX123" i="1"/>
  <c r="BU123" i="1"/>
  <c r="BR123" i="1"/>
  <c r="BN123" i="1"/>
  <c r="BM123" i="1"/>
  <c r="BL123" i="1"/>
  <c r="BK123" i="1"/>
  <c r="BG123" i="1"/>
  <c r="BF123" i="1"/>
  <c r="BE123" i="1"/>
  <c r="BD123" i="1"/>
  <c r="BC123" i="1"/>
  <c r="BB123" i="1"/>
  <c r="BA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C123" i="1"/>
  <c r="AB123" i="1"/>
  <c r="X123" i="1"/>
  <c r="W123" i="1"/>
  <c r="V123" i="1"/>
  <c r="U123" i="1"/>
  <c r="Q123" i="1"/>
  <c r="P123" i="1"/>
  <c r="N123" i="1"/>
  <c r="M123" i="1"/>
  <c r="L123" i="1"/>
  <c r="H123" i="1"/>
  <c r="G123" i="1"/>
  <c r="F123" i="1"/>
  <c r="E123" i="1"/>
  <c r="D123" i="1"/>
  <c r="BX122" i="1"/>
  <c r="BU122" i="1"/>
  <c r="BR122" i="1"/>
  <c r="BN122" i="1"/>
  <c r="BM122" i="1"/>
  <c r="BL122" i="1"/>
  <c r="BK122" i="1"/>
  <c r="BG122" i="1"/>
  <c r="BF122" i="1"/>
  <c r="BE122" i="1"/>
  <c r="BD122" i="1"/>
  <c r="BC122" i="1"/>
  <c r="BB122" i="1"/>
  <c r="BA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C122" i="1"/>
  <c r="AB122" i="1"/>
  <c r="X122" i="1"/>
  <c r="W122" i="1"/>
  <c r="V122" i="1"/>
  <c r="U122" i="1"/>
  <c r="Q122" i="1"/>
  <c r="P122" i="1"/>
  <c r="N122" i="1"/>
  <c r="M122" i="1"/>
  <c r="L122" i="1"/>
  <c r="H122" i="1"/>
  <c r="G122" i="1"/>
  <c r="F122" i="1"/>
  <c r="E122" i="1"/>
  <c r="BY122" i="1" s="1"/>
  <c r="D122" i="1"/>
  <c r="BX121" i="1"/>
  <c r="BU121" i="1"/>
  <c r="BR121" i="1"/>
  <c r="BN121" i="1"/>
  <c r="BM121" i="1"/>
  <c r="BL121" i="1"/>
  <c r="BK121" i="1"/>
  <c r="BG121" i="1"/>
  <c r="BF121" i="1"/>
  <c r="BE121" i="1"/>
  <c r="BD121" i="1"/>
  <c r="BC121" i="1"/>
  <c r="BB121" i="1"/>
  <c r="BA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C121" i="1"/>
  <c r="AB121" i="1"/>
  <c r="X121" i="1"/>
  <c r="W121" i="1"/>
  <c r="V121" i="1"/>
  <c r="U121" i="1"/>
  <c r="Q121" i="1"/>
  <c r="P121" i="1"/>
  <c r="N121" i="1"/>
  <c r="M121" i="1"/>
  <c r="L121" i="1"/>
  <c r="H121" i="1"/>
  <c r="G121" i="1"/>
  <c r="F121" i="1"/>
  <c r="E121" i="1"/>
  <c r="D121" i="1"/>
  <c r="BX120" i="1"/>
  <c r="BU120" i="1"/>
  <c r="BR120" i="1"/>
  <c r="BT120" i="1" s="1"/>
  <c r="BN120" i="1"/>
  <c r="BM120" i="1"/>
  <c r="BL120" i="1"/>
  <c r="BK120" i="1"/>
  <c r="BG120" i="1"/>
  <c r="BF120" i="1"/>
  <c r="BE120" i="1"/>
  <c r="BD120" i="1"/>
  <c r="BC120" i="1"/>
  <c r="BB120" i="1"/>
  <c r="BA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C120" i="1"/>
  <c r="AB120" i="1"/>
  <c r="X120" i="1"/>
  <c r="W120" i="1"/>
  <c r="V120" i="1"/>
  <c r="U120" i="1"/>
  <c r="Q120" i="1"/>
  <c r="P120" i="1"/>
  <c r="N120" i="1"/>
  <c r="M120" i="1"/>
  <c r="L120" i="1"/>
  <c r="H120" i="1"/>
  <c r="G120" i="1"/>
  <c r="F120" i="1"/>
  <c r="E120" i="1"/>
  <c r="D120" i="1"/>
  <c r="BX119" i="1"/>
  <c r="BU119" i="1"/>
  <c r="BR119" i="1"/>
  <c r="BN119" i="1"/>
  <c r="BM119" i="1"/>
  <c r="BL119" i="1"/>
  <c r="BK119" i="1"/>
  <c r="BG119" i="1"/>
  <c r="BF119" i="1"/>
  <c r="BE119" i="1"/>
  <c r="BD119" i="1"/>
  <c r="BC119" i="1"/>
  <c r="BB119" i="1"/>
  <c r="BA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C119" i="1"/>
  <c r="AB119" i="1"/>
  <c r="X119" i="1"/>
  <c r="W119" i="1"/>
  <c r="V119" i="1"/>
  <c r="U119" i="1"/>
  <c r="Q119" i="1"/>
  <c r="P119" i="1"/>
  <c r="N119" i="1"/>
  <c r="M119" i="1"/>
  <c r="L119" i="1"/>
  <c r="H119" i="1"/>
  <c r="G119" i="1"/>
  <c r="F119" i="1"/>
  <c r="E119" i="1"/>
  <c r="D119" i="1"/>
  <c r="BX118" i="1"/>
  <c r="BU118" i="1"/>
  <c r="BR118" i="1"/>
  <c r="BT118" i="1" s="1"/>
  <c r="BN118" i="1"/>
  <c r="BM118" i="1"/>
  <c r="BL118" i="1"/>
  <c r="BK118" i="1"/>
  <c r="BG118" i="1"/>
  <c r="BF118" i="1"/>
  <c r="BE118" i="1"/>
  <c r="BD118" i="1"/>
  <c r="BC118" i="1"/>
  <c r="BB118" i="1"/>
  <c r="BA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C118" i="1"/>
  <c r="AB118" i="1"/>
  <c r="X118" i="1"/>
  <c r="W118" i="1"/>
  <c r="V118" i="1"/>
  <c r="U118" i="1"/>
  <c r="Q118" i="1"/>
  <c r="P118" i="1"/>
  <c r="N118" i="1"/>
  <c r="M118" i="1"/>
  <c r="L118" i="1"/>
  <c r="H118" i="1"/>
  <c r="G118" i="1"/>
  <c r="F118" i="1"/>
  <c r="E118" i="1"/>
  <c r="BY118" i="1" s="1"/>
  <c r="D118" i="1"/>
  <c r="BX117" i="1"/>
  <c r="BU117" i="1"/>
  <c r="BR117" i="1"/>
  <c r="BN117" i="1"/>
  <c r="BM117" i="1"/>
  <c r="BL117" i="1"/>
  <c r="BK117" i="1"/>
  <c r="BG117" i="1"/>
  <c r="BF117" i="1"/>
  <c r="BE117" i="1"/>
  <c r="BD117" i="1"/>
  <c r="BC117" i="1"/>
  <c r="BB117" i="1"/>
  <c r="BA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C117" i="1"/>
  <c r="AB117" i="1"/>
  <c r="X117" i="1"/>
  <c r="W117" i="1"/>
  <c r="V117" i="1"/>
  <c r="U117" i="1"/>
  <c r="Q117" i="1"/>
  <c r="P117" i="1"/>
  <c r="N117" i="1"/>
  <c r="M117" i="1"/>
  <c r="L117" i="1"/>
  <c r="H117" i="1"/>
  <c r="G117" i="1"/>
  <c r="F117" i="1"/>
  <c r="E117" i="1"/>
  <c r="D117" i="1"/>
  <c r="BX116" i="1"/>
  <c r="BU116" i="1"/>
  <c r="BR116" i="1"/>
  <c r="BN116" i="1"/>
  <c r="BM116" i="1"/>
  <c r="BL116" i="1"/>
  <c r="BK116" i="1"/>
  <c r="BK129" i="1" s="1"/>
  <c r="BG116" i="1"/>
  <c r="BF116" i="1"/>
  <c r="BE116" i="1"/>
  <c r="BD116" i="1"/>
  <c r="BD129" i="1" s="1"/>
  <c r="BC116" i="1"/>
  <c r="BB116" i="1"/>
  <c r="BA116" i="1"/>
  <c r="AW116" i="1"/>
  <c r="AW129" i="1" s="1"/>
  <c r="AV116" i="1"/>
  <c r="AU116" i="1"/>
  <c r="AT116" i="1"/>
  <c r="AS116" i="1"/>
  <c r="AS129" i="1" s="1"/>
  <c r="AR116" i="1"/>
  <c r="AQ116" i="1"/>
  <c r="AP116" i="1"/>
  <c r="AO116" i="1"/>
  <c r="AO129" i="1" s="1"/>
  <c r="AN116" i="1"/>
  <c r="AM116" i="1"/>
  <c r="AL116" i="1"/>
  <c r="AK116" i="1"/>
  <c r="AK129" i="1" s="1"/>
  <c r="AJ116" i="1"/>
  <c r="AI116" i="1"/>
  <c r="AH116" i="1"/>
  <c r="AC116" i="1"/>
  <c r="AC129" i="1" s="1"/>
  <c r="AB116" i="1"/>
  <c r="X116" i="1"/>
  <c r="W116" i="1"/>
  <c r="V116" i="1"/>
  <c r="V129" i="1" s="1"/>
  <c r="U116" i="1"/>
  <c r="Q116" i="1"/>
  <c r="P116" i="1"/>
  <c r="N116" i="1"/>
  <c r="N129" i="1" s="1"/>
  <c r="M116" i="1"/>
  <c r="L116" i="1"/>
  <c r="H116" i="1"/>
  <c r="G116" i="1"/>
  <c r="G129" i="1" s="1"/>
  <c r="F116" i="1"/>
  <c r="E116" i="1"/>
  <c r="D116" i="1"/>
  <c r="BR115" i="1"/>
  <c r="BN115" i="1"/>
  <c r="BM115" i="1"/>
  <c r="BL115" i="1"/>
  <c r="BK115" i="1"/>
  <c r="BG115" i="1"/>
  <c r="BF115" i="1"/>
  <c r="BE115" i="1"/>
  <c r="BD115" i="1"/>
  <c r="BC115" i="1"/>
  <c r="BB115" i="1"/>
  <c r="BA115" i="1"/>
  <c r="Q115" i="1"/>
  <c r="P115" i="1"/>
  <c r="N115" i="1"/>
  <c r="M115" i="1"/>
  <c r="L115" i="1"/>
  <c r="H115" i="1"/>
  <c r="G115" i="1"/>
  <c r="F115" i="1"/>
  <c r="E115" i="1"/>
  <c r="D115" i="1"/>
  <c r="BR114" i="1"/>
  <c r="BN114" i="1"/>
  <c r="BM114" i="1"/>
  <c r="BL114" i="1"/>
  <c r="BK114" i="1"/>
  <c r="BG114" i="1"/>
  <c r="BF114" i="1"/>
  <c r="BE114" i="1"/>
  <c r="BD114" i="1"/>
  <c r="BC114" i="1"/>
  <c r="BB114" i="1"/>
  <c r="BA114" i="1"/>
  <c r="Q114" i="1"/>
  <c r="P114" i="1"/>
  <c r="N114" i="1"/>
  <c r="M114" i="1"/>
  <c r="L114" i="1"/>
  <c r="H114" i="1"/>
  <c r="G114" i="1"/>
  <c r="F114" i="1"/>
  <c r="E114" i="1"/>
  <c r="D114" i="1"/>
  <c r="O113" i="1"/>
  <c r="BX112" i="1"/>
  <c r="BU112" i="1"/>
  <c r="BR112" i="1"/>
  <c r="BN112" i="1"/>
  <c r="BM112" i="1"/>
  <c r="BL112" i="1"/>
  <c r="BK112" i="1"/>
  <c r="BG112" i="1"/>
  <c r="BF112" i="1"/>
  <c r="BE112" i="1"/>
  <c r="BD112" i="1"/>
  <c r="BC112" i="1"/>
  <c r="BB112" i="1"/>
  <c r="BA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C112" i="1"/>
  <c r="AB112" i="1"/>
  <c r="X112" i="1"/>
  <c r="W112" i="1"/>
  <c r="V112" i="1"/>
  <c r="U112" i="1"/>
  <c r="Q112" i="1"/>
  <c r="P112" i="1"/>
  <c r="N112" i="1"/>
  <c r="M112" i="1"/>
  <c r="L112" i="1"/>
  <c r="H112" i="1"/>
  <c r="G112" i="1"/>
  <c r="F112" i="1"/>
  <c r="E112" i="1"/>
  <c r="D112" i="1"/>
  <c r="BX111" i="1"/>
  <c r="BU111" i="1"/>
  <c r="BR111" i="1"/>
  <c r="BN111" i="1"/>
  <c r="BM111" i="1"/>
  <c r="BL111" i="1"/>
  <c r="BK111" i="1"/>
  <c r="BG111" i="1"/>
  <c r="BF111" i="1"/>
  <c r="BE111" i="1"/>
  <c r="BD111" i="1"/>
  <c r="BC111" i="1"/>
  <c r="BB111" i="1"/>
  <c r="BA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C111" i="1"/>
  <c r="AB111" i="1"/>
  <c r="X111" i="1"/>
  <c r="W111" i="1"/>
  <c r="V111" i="1"/>
  <c r="U111" i="1"/>
  <c r="Q111" i="1"/>
  <c r="P111" i="1"/>
  <c r="N111" i="1"/>
  <c r="M111" i="1"/>
  <c r="L111" i="1"/>
  <c r="H111" i="1"/>
  <c r="G111" i="1"/>
  <c r="F111" i="1"/>
  <c r="E111" i="1"/>
  <c r="BY111" i="1" s="1"/>
  <c r="D111" i="1"/>
  <c r="BX110" i="1"/>
  <c r="BU110" i="1"/>
  <c r="BR110" i="1"/>
  <c r="BN110" i="1"/>
  <c r="BM110" i="1"/>
  <c r="BL110" i="1"/>
  <c r="BK110" i="1"/>
  <c r="BG110" i="1"/>
  <c r="BF110" i="1"/>
  <c r="BE110" i="1"/>
  <c r="BD110" i="1"/>
  <c r="BC110" i="1"/>
  <c r="BB110" i="1"/>
  <c r="BA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C110" i="1"/>
  <c r="AB110" i="1"/>
  <c r="X110" i="1"/>
  <c r="W110" i="1"/>
  <c r="V110" i="1"/>
  <c r="U110" i="1"/>
  <c r="Q110" i="1"/>
  <c r="P110" i="1"/>
  <c r="N110" i="1"/>
  <c r="M110" i="1"/>
  <c r="L110" i="1"/>
  <c r="H110" i="1"/>
  <c r="G110" i="1"/>
  <c r="F110" i="1"/>
  <c r="E110" i="1"/>
  <c r="D110" i="1"/>
  <c r="BX109" i="1"/>
  <c r="BU109" i="1"/>
  <c r="BR109" i="1"/>
  <c r="BN109" i="1"/>
  <c r="BM109" i="1"/>
  <c r="BL109" i="1"/>
  <c r="BK109" i="1"/>
  <c r="BG109" i="1"/>
  <c r="BF109" i="1"/>
  <c r="BE109" i="1"/>
  <c r="BD109" i="1"/>
  <c r="BC109" i="1"/>
  <c r="BB109" i="1"/>
  <c r="BA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X109" i="1" s="1"/>
  <c r="AC109" i="1"/>
  <c r="AB109" i="1"/>
  <c r="X109" i="1"/>
  <c r="W109" i="1"/>
  <c r="V109" i="1"/>
  <c r="U109" i="1"/>
  <c r="Q109" i="1"/>
  <c r="P109" i="1"/>
  <c r="N109" i="1"/>
  <c r="M109" i="1"/>
  <c r="L109" i="1"/>
  <c r="H109" i="1"/>
  <c r="G109" i="1"/>
  <c r="F109" i="1"/>
  <c r="E109" i="1"/>
  <c r="D109" i="1"/>
  <c r="BX108" i="1"/>
  <c r="BU108" i="1"/>
  <c r="BR108" i="1"/>
  <c r="BN108" i="1"/>
  <c r="BM108" i="1"/>
  <c r="BL108" i="1"/>
  <c r="BK108" i="1"/>
  <c r="BG108" i="1"/>
  <c r="BF108" i="1"/>
  <c r="BE108" i="1"/>
  <c r="BD108" i="1"/>
  <c r="BC108" i="1"/>
  <c r="BH108" i="1" s="1"/>
  <c r="BB108" i="1"/>
  <c r="BA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C108" i="1"/>
  <c r="AB108" i="1"/>
  <c r="X108" i="1"/>
  <c r="W108" i="1"/>
  <c r="V108" i="1"/>
  <c r="U108" i="1"/>
  <c r="Q108" i="1"/>
  <c r="P108" i="1"/>
  <c r="N108" i="1"/>
  <c r="M108" i="1"/>
  <c r="L108" i="1"/>
  <c r="H108" i="1"/>
  <c r="G108" i="1"/>
  <c r="F108" i="1"/>
  <c r="E108" i="1"/>
  <c r="D108" i="1"/>
  <c r="BX107" i="1"/>
  <c r="BU107" i="1"/>
  <c r="BR107" i="1"/>
  <c r="BN107" i="1"/>
  <c r="BM107" i="1"/>
  <c r="BL107" i="1"/>
  <c r="BK107" i="1"/>
  <c r="BG107" i="1"/>
  <c r="BF107" i="1"/>
  <c r="BE107" i="1"/>
  <c r="BD107" i="1"/>
  <c r="BC107" i="1"/>
  <c r="BB107" i="1"/>
  <c r="BA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C107" i="1"/>
  <c r="AB107" i="1"/>
  <c r="X107" i="1"/>
  <c r="W107" i="1"/>
  <c r="V107" i="1"/>
  <c r="U107" i="1"/>
  <c r="Q107" i="1"/>
  <c r="P107" i="1"/>
  <c r="N107" i="1"/>
  <c r="M107" i="1"/>
  <c r="L107" i="1"/>
  <c r="H107" i="1"/>
  <c r="G107" i="1"/>
  <c r="F107" i="1"/>
  <c r="E107" i="1"/>
  <c r="D107" i="1"/>
  <c r="BX106" i="1"/>
  <c r="BU106" i="1"/>
  <c r="BR106" i="1"/>
  <c r="BN106" i="1"/>
  <c r="BM106" i="1"/>
  <c r="BL106" i="1"/>
  <c r="BK106" i="1"/>
  <c r="BG106" i="1"/>
  <c r="BF106" i="1"/>
  <c r="BE106" i="1"/>
  <c r="BD106" i="1"/>
  <c r="BC106" i="1"/>
  <c r="BB106" i="1"/>
  <c r="BA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C106" i="1"/>
  <c r="AB106" i="1"/>
  <c r="X106" i="1"/>
  <c r="W106" i="1"/>
  <c r="V106" i="1"/>
  <c r="U106" i="1"/>
  <c r="Q106" i="1"/>
  <c r="P106" i="1"/>
  <c r="N106" i="1"/>
  <c r="M106" i="1"/>
  <c r="L106" i="1"/>
  <c r="H106" i="1"/>
  <c r="G106" i="1"/>
  <c r="F106" i="1"/>
  <c r="E106" i="1"/>
  <c r="D106" i="1"/>
  <c r="BX105" i="1"/>
  <c r="BU105" i="1"/>
  <c r="BR105" i="1"/>
  <c r="BN105" i="1"/>
  <c r="BM105" i="1"/>
  <c r="BL105" i="1"/>
  <c r="BK105" i="1"/>
  <c r="BG105" i="1"/>
  <c r="BF105" i="1"/>
  <c r="BE105" i="1"/>
  <c r="BD105" i="1"/>
  <c r="BC105" i="1"/>
  <c r="BB105" i="1"/>
  <c r="BA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C105" i="1"/>
  <c r="AB105" i="1"/>
  <c r="X105" i="1"/>
  <c r="W105" i="1"/>
  <c r="V105" i="1"/>
  <c r="U105" i="1"/>
  <c r="Q105" i="1"/>
  <c r="P105" i="1"/>
  <c r="N105" i="1"/>
  <c r="M105" i="1"/>
  <c r="L105" i="1"/>
  <c r="H105" i="1"/>
  <c r="G105" i="1"/>
  <c r="F105" i="1"/>
  <c r="E105" i="1"/>
  <c r="D105" i="1"/>
  <c r="BX104" i="1"/>
  <c r="BU104" i="1"/>
  <c r="BR104" i="1"/>
  <c r="BN104" i="1"/>
  <c r="BM104" i="1"/>
  <c r="BL104" i="1"/>
  <c r="BK104" i="1"/>
  <c r="BG104" i="1"/>
  <c r="BF104" i="1"/>
  <c r="BE104" i="1"/>
  <c r="BD104" i="1"/>
  <c r="BC104" i="1"/>
  <c r="BB104" i="1"/>
  <c r="BA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C104" i="1"/>
  <c r="AB104" i="1"/>
  <c r="X104" i="1"/>
  <c r="W104" i="1"/>
  <c r="V104" i="1"/>
  <c r="U104" i="1"/>
  <c r="Q104" i="1"/>
  <c r="P104" i="1"/>
  <c r="N104" i="1"/>
  <c r="M104" i="1"/>
  <c r="L104" i="1"/>
  <c r="H104" i="1"/>
  <c r="G104" i="1"/>
  <c r="F104" i="1"/>
  <c r="E104" i="1"/>
  <c r="D104" i="1"/>
  <c r="BX103" i="1"/>
  <c r="BX113" i="1" s="1"/>
  <c r="BU103" i="1"/>
  <c r="BU113" i="1" s="1"/>
  <c r="BR103" i="1"/>
  <c r="BN103" i="1"/>
  <c r="BM103" i="1"/>
  <c r="BM113" i="1" s="1"/>
  <c r="BL103" i="1"/>
  <c r="BL113" i="1" s="1"/>
  <c r="BK103" i="1"/>
  <c r="BG103" i="1"/>
  <c r="BF103" i="1"/>
  <c r="BF113" i="1" s="1"/>
  <c r="BE103" i="1"/>
  <c r="BE113" i="1" s="1"/>
  <c r="BD103" i="1"/>
  <c r="BC103" i="1"/>
  <c r="BB103" i="1"/>
  <c r="BB113" i="1" s="1"/>
  <c r="BA103" i="1"/>
  <c r="BA113" i="1" s="1"/>
  <c r="AW103" i="1"/>
  <c r="AV103" i="1"/>
  <c r="AU103" i="1"/>
  <c r="AU113" i="1" s="1"/>
  <c r="AT103" i="1"/>
  <c r="AT113" i="1" s="1"/>
  <c r="AS103" i="1"/>
  <c r="AR103" i="1"/>
  <c r="AQ103" i="1"/>
  <c r="AQ113" i="1" s="1"/>
  <c r="AP103" i="1"/>
  <c r="AP113" i="1" s="1"/>
  <c r="AO103" i="1"/>
  <c r="AN103" i="1"/>
  <c r="AM103" i="1"/>
  <c r="AM113" i="1" s="1"/>
  <c r="AL103" i="1"/>
  <c r="AL113" i="1" s="1"/>
  <c r="AK103" i="1"/>
  <c r="AJ103" i="1"/>
  <c r="AI103" i="1"/>
  <c r="AI113" i="1" s="1"/>
  <c r="AH103" i="1"/>
  <c r="AC103" i="1"/>
  <c r="AB103" i="1"/>
  <c r="X103" i="1"/>
  <c r="X113" i="1" s="1"/>
  <c r="W103" i="1"/>
  <c r="W113" i="1" s="1"/>
  <c r="V103" i="1"/>
  <c r="U103" i="1"/>
  <c r="Q103" i="1"/>
  <c r="Q113" i="1" s="1"/>
  <c r="P103" i="1"/>
  <c r="P113" i="1" s="1"/>
  <c r="N103" i="1"/>
  <c r="M103" i="1"/>
  <c r="L103" i="1"/>
  <c r="L113" i="1" s="1"/>
  <c r="H103" i="1"/>
  <c r="H113" i="1" s="1"/>
  <c r="G103" i="1"/>
  <c r="F103" i="1"/>
  <c r="E103" i="1"/>
  <c r="D103" i="1"/>
  <c r="D113" i="1" s="1"/>
  <c r="BR102" i="1"/>
  <c r="BN102" i="1"/>
  <c r="BM102" i="1"/>
  <c r="BL102" i="1"/>
  <c r="BK102" i="1"/>
  <c r="BG102" i="1"/>
  <c r="BF102" i="1"/>
  <c r="BE102" i="1"/>
  <c r="BD102" i="1"/>
  <c r="BC102" i="1"/>
  <c r="BB102" i="1"/>
  <c r="BA102" i="1"/>
  <c r="Q102" i="1"/>
  <c r="P102" i="1"/>
  <c r="N102" i="1"/>
  <c r="M102" i="1"/>
  <c r="L102" i="1"/>
  <c r="H102" i="1"/>
  <c r="G102" i="1"/>
  <c r="F102" i="1"/>
  <c r="E102" i="1"/>
  <c r="D102" i="1"/>
  <c r="BR101" i="1"/>
  <c r="BN101" i="1"/>
  <c r="BM101" i="1"/>
  <c r="BL101" i="1"/>
  <c r="BK101" i="1"/>
  <c r="BG101" i="1"/>
  <c r="BF101" i="1"/>
  <c r="BE101" i="1"/>
  <c r="BD101" i="1"/>
  <c r="BC101" i="1"/>
  <c r="BB101" i="1"/>
  <c r="BA101" i="1"/>
  <c r="Q101" i="1"/>
  <c r="P101" i="1"/>
  <c r="N101" i="1"/>
  <c r="M101" i="1"/>
  <c r="L101" i="1"/>
  <c r="H101" i="1"/>
  <c r="G101" i="1"/>
  <c r="F101" i="1"/>
  <c r="E101" i="1"/>
  <c r="D101" i="1"/>
  <c r="O100" i="1"/>
  <c r="BX99" i="1"/>
  <c r="BU99" i="1"/>
  <c r="BR99" i="1"/>
  <c r="BN99" i="1"/>
  <c r="BN100" i="1" s="1"/>
  <c r="BM99" i="1"/>
  <c r="BM100" i="1" s="1"/>
  <c r="BL99" i="1"/>
  <c r="BL100" i="1" s="1"/>
  <c r="BK99" i="1"/>
  <c r="BK100" i="1" s="1"/>
  <c r="BG99" i="1"/>
  <c r="BG100" i="1" s="1"/>
  <c r="BF99" i="1"/>
  <c r="BF100" i="1" s="1"/>
  <c r="BE99" i="1"/>
  <c r="BE100" i="1" s="1"/>
  <c r="BD99" i="1"/>
  <c r="BD100" i="1" s="1"/>
  <c r="BC99" i="1"/>
  <c r="BC100" i="1" s="1"/>
  <c r="BB99" i="1"/>
  <c r="BB100" i="1" s="1"/>
  <c r="BA99" i="1"/>
  <c r="BA100" i="1" s="1"/>
  <c r="AW99" i="1"/>
  <c r="AW100" i="1" s="1"/>
  <c r="AV99" i="1"/>
  <c r="AV100" i="1" s="1"/>
  <c r="AU99" i="1"/>
  <c r="AU100" i="1" s="1"/>
  <c r="AT99" i="1"/>
  <c r="AT100" i="1" s="1"/>
  <c r="AS99" i="1"/>
  <c r="AS100" i="1" s="1"/>
  <c r="AR99" i="1"/>
  <c r="AR100" i="1" s="1"/>
  <c r="AQ99" i="1"/>
  <c r="AQ100" i="1" s="1"/>
  <c r="AP99" i="1"/>
  <c r="AP100" i="1" s="1"/>
  <c r="AO99" i="1"/>
  <c r="AO100" i="1" s="1"/>
  <c r="AN99" i="1"/>
  <c r="AN100" i="1" s="1"/>
  <c r="AM99" i="1"/>
  <c r="AM100" i="1" s="1"/>
  <c r="AL99" i="1"/>
  <c r="AL100" i="1" s="1"/>
  <c r="AK99" i="1"/>
  <c r="AK100" i="1" s="1"/>
  <c r="AJ99" i="1"/>
  <c r="AJ100" i="1" s="1"/>
  <c r="AI99" i="1"/>
  <c r="AI100" i="1" s="1"/>
  <c r="AH99" i="1"/>
  <c r="AH100" i="1" s="1"/>
  <c r="AC99" i="1"/>
  <c r="AC100" i="1" s="1"/>
  <c r="AB99" i="1"/>
  <c r="X99" i="1"/>
  <c r="X100" i="1" s="1"/>
  <c r="W99" i="1"/>
  <c r="W100" i="1" s="1"/>
  <c r="V99" i="1"/>
  <c r="V100" i="1" s="1"/>
  <c r="U99" i="1"/>
  <c r="U100" i="1" s="1"/>
  <c r="Q99" i="1"/>
  <c r="Q100" i="1" s="1"/>
  <c r="P99" i="1"/>
  <c r="P100" i="1" s="1"/>
  <c r="N99" i="1"/>
  <c r="N100" i="1" s="1"/>
  <c r="M99" i="1"/>
  <c r="M100" i="1" s="1"/>
  <c r="L99" i="1"/>
  <c r="H99" i="1"/>
  <c r="H100" i="1" s="1"/>
  <c r="G99" i="1"/>
  <c r="G100" i="1" s="1"/>
  <c r="F99" i="1"/>
  <c r="F100" i="1" s="1"/>
  <c r="E99" i="1"/>
  <c r="E100" i="1" s="1"/>
  <c r="D99" i="1"/>
  <c r="BR98" i="1"/>
  <c r="BN98" i="1"/>
  <c r="BM98" i="1"/>
  <c r="BL98" i="1"/>
  <c r="BK98" i="1"/>
  <c r="BG98" i="1"/>
  <c r="BF98" i="1"/>
  <c r="BE98" i="1"/>
  <c r="BD98" i="1"/>
  <c r="BC98" i="1"/>
  <c r="BB98" i="1"/>
  <c r="BA98" i="1"/>
  <c r="Q98" i="1"/>
  <c r="P98" i="1"/>
  <c r="N98" i="1"/>
  <c r="M98" i="1"/>
  <c r="L98" i="1"/>
  <c r="H98" i="1"/>
  <c r="G98" i="1"/>
  <c r="F98" i="1"/>
  <c r="E98" i="1"/>
  <c r="D98" i="1"/>
  <c r="BR97" i="1"/>
  <c r="BN97" i="1"/>
  <c r="BM97" i="1"/>
  <c r="BL97" i="1"/>
  <c r="BK97" i="1"/>
  <c r="BG97" i="1"/>
  <c r="BF97" i="1"/>
  <c r="BE97" i="1"/>
  <c r="BD97" i="1"/>
  <c r="BC97" i="1"/>
  <c r="BB97" i="1"/>
  <c r="BA97" i="1"/>
  <c r="Q97" i="1"/>
  <c r="P97" i="1"/>
  <c r="N97" i="1"/>
  <c r="M97" i="1"/>
  <c r="L97" i="1"/>
  <c r="H97" i="1"/>
  <c r="G97" i="1"/>
  <c r="F97" i="1"/>
  <c r="E97" i="1"/>
  <c r="D97" i="1"/>
  <c r="O96" i="1"/>
  <c r="BX95" i="1"/>
  <c r="BU95" i="1"/>
  <c r="BR95" i="1"/>
  <c r="BN95" i="1"/>
  <c r="BM95" i="1"/>
  <c r="BL95" i="1"/>
  <c r="BK95" i="1"/>
  <c r="BG95" i="1"/>
  <c r="BF95" i="1"/>
  <c r="BE95" i="1"/>
  <c r="BD95" i="1"/>
  <c r="BC95" i="1"/>
  <c r="BB95" i="1"/>
  <c r="BA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C95" i="1"/>
  <c r="AB95" i="1"/>
  <c r="X95" i="1"/>
  <c r="W95" i="1"/>
  <c r="V95" i="1"/>
  <c r="U95" i="1"/>
  <c r="Q95" i="1"/>
  <c r="P95" i="1"/>
  <c r="N95" i="1"/>
  <c r="M95" i="1"/>
  <c r="L95" i="1"/>
  <c r="H95" i="1"/>
  <c r="G95" i="1"/>
  <c r="F95" i="1"/>
  <c r="E95" i="1"/>
  <c r="D95" i="1"/>
  <c r="BX94" i="1"/>
  <c r="BU94" i="1"/>
  <c r="BR94" i="1"/>
  <c r="BN94" i="1"/>
  <c r="BM94" i="1"/>
  <c r="BL94" i="1"/>
  <c r="BK94" i="1"/>
  <c r="BG94" i="1"/>
  <c r="BF94" i="1"/>
  <c r="BE94" i="1"/>
  <c r="BD94" i="1"/>
  <c r="BC94" i="1"/>
  <c r="BB94" i="1"/>
  <c r="BA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C94" i="1"/>
  <c r="AB94" i="1"/>
  <c r="AE94" i="1" s="1"/>
  <c r="X94" i="1"/>
  <c r="W94" i="1"/>
  <c r="V94" i="1"/>
  <c r="U94" i="1"/>
  <c r="Q94" i="1"/>
  <c r="P94" i="1"/>
  <c r="N94" i="1"/>
  <c r="M94" i="1"/>
  <c r="L94" i="1"/>
  <c r="H94" i="1"/>
  <c r="G94" i="1"/>
  <c r="F94" i="1"/>
  <c r="E94" i="1"/>
  <c r="D94" i="1"/>
  <c r="BT94" i="1" s="1"/>
  <c r="BX93" i="1"/>
  <c r="BU93" i="1"/>
  <c r="BR93" i="1"/>
  <c r="BN93" i="1"/>
  <c r="BM93" i="1"/>
  <c r="BL93" i="1"/>
  <c r="BK93" i="1"/>
  <c r="BG93" i="1"/>
  <c r="BF93" i="1"/>
  <c r="BE93" i="1"/>
  <c r="BD93" i="1"/>
  <c r="BC93" i="1"/>
  <c r="BB93" i="1"/>
  <c r="BA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C93" i="1"/>
  <c r="AB93" i="1"/>
  <c r="X93" i="1"/>
  <c r="W93" i="1"/>
  <c r="V93" i="1"/>
  <c r="U93" i="1"/>
  <c r="Q93" i="1"/>
  <c r="P93" i="1"/>
  <c r="N93" i="1"/>
  <c r="M93" i="1"/>
  <c r="L93" i="1"/>
  <c r="H93" i="1"/>
  <c r="G93" i="1"/>
  <c r="F93" i="1"/>
  <c r="E93" i="1"/>
  <c r="BY93" i="1" s="1"/>
  <c r="D93" i="1"/>
  <c r="BZ93" i="1" s="1"/>
  <c r="BX92" i="1"/>
  <c r="BU92" i="1"/>
  <c r="BR92" i="1"/>
  <c r="BN92" i="1"/>
  <c r="BM92" i="1"/>
  <c r="BM96" i="1" s="1"/>
  <c r="BL92" i="1"/>
  <c r="BK92" i="1"/>
  <c r="BG92" i="1"/>
  <c r="BF92" i="1"/>
  <c r="BF96" i="1" s="1"/>
  <c r="BE92" i="1"/>
  <c r="BD92" i="1"/>
  <c r="BC92" i="1"/>
  <c r="BB92" i="1"/>
  <c r="BB96" i="1" s="1"/>
  <c r="BA92" i="1"/>
  <c r="AW92" i="1"/>
  <c r="AV92" i="1"/>
  <c r="AU92" i="1"/>
  <c r="AU96" i="1" s="1"/>
  <c r="AT92" i="1"/>
  <c r="AS92" i="1"/>
  <c r="AR92" i="1"/>
  <c r="AQ92" i="1"/>
  <c r="AQ96" i="1" s="1"/>
  <c r="AP92" i="1"/>
  <c r="AO92" i="1"/>
  <c r="AN92" i="1"/>
  <c r="AM92" i="1"/>
  <c r="AM96" i="1" s="1"/>
  <c r="AL92" i="1"/>
  <c r="AK92" i="1"/>
  <c r="AJ92" i="1"/>
  <c r="AI92" i="1"/>
  <c r="AI96" i="1" s="1"/>
  <c r="AH92" i="1"/>
  <c r="AC92" i="1"/>
  <c r="AB92" i="1"/>
  <c r="AE92" i="1" s="1"/>
  <c r="X92" i="1"/>
  <c r="X96" i="1" s="1"/>
  <c r="W92" i="1"/>
  <c r="V92" i="1"/>
  <c r="U92" i="1"/>
  <c r="Q92" i="1"/>
  <c r="Q96" i="1" s="1"/>
  <c r="P92" i="1"/>
  <c r="N92" i="1"/>
  <c r="M92" i="1"/>
  <c r="L92" i="1"/>
  <c r="H92" i="1"/>
  <c r="G92" i="1"/>
  <c r="F92" i="1"/>
  <c r="E92" i="1"/>
  <c r="E96" i="1" s="1"/>
  <c r="D92" i="1"/>
  <c r="BR91" i="1"/>
  <c r="BN91" i="1"/>
  <c r="BM91" i="1"/>
  <c r="BL91" i="1"/>
  <c r="BK91" i="1"/>
  <c r="BG91" i="1"/>
  <c r="BF91" i="1"/>
  <c r="BE91" i="1"/>
  <c r="BD91" i="1"/>
  <c r="BC91" i="1"/>
  <c r="BB91" i="1"/>
  <c r="BA91" i="1"/>
  <c r="Q91" i="1"/>
  <c r="P91" i="1"/>
  <c r="N91" i="1"/>
  <c r="M91" i="1"/>
  <c r="L91" i="1"/>
  <c r="H91" i="1"/>
  <c r="G91" i="1"/>
  <c r="F91" i="1"/>
  <c r="E91" i="1"/>
  <c r="D91" i="1"/>
  <c r="BR90" i="1"/>
  <c r="BN90" i="1"/>
  <c r="BM90" i="1"/>
  <c r="BL90" i="1"/>
  <c r="BK90" i="1"/>
  <c r="BG90" i="1"/>
  <c r="BF90" i="1"/>
  <c r="BE90" i="1"/>
  <c r="BD90" i="1"/>
  <c r="BC90" i="1"/>
  <c r="BB90" i="1"/>
  <c r="BA90" i="1"/>
  <c r="Q90" i="1"/>
  <c r="P90" i="1"/>
  <c r="N90" i="1"/>
  <c r="M90" i="1"/>
  <c r="L90" i="1"/>
  <c r="H90" i="1"/>
  <c r="G90" i="1"/>
  <c r="F90" i="1"/>
  <c r="E90" i="1"/>
  <c r="D90" i="1"/>
  <c r="O89" i="1"/>
  <c r="BX88" i="1"/>
  <c r="BU88" i="1"/>
  <c r="BR88" i="1"/>
  <c r="BN88" i="1"/>
  <c r="BM88" i="1"/>
  <c r="BL88" i="1"/>
  <c r="BK88" i="1"/>
  <c r="BG88" i="1"/>
  <c r="BF88" i="1"/>
  <c r="BE88" i="1"/>
  <c r="BD88" i="1"/>
  <c r="BC88" i="1"/>
  <c r="BB88" i="1"/>
  <c r="BA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C88" i="1"/>
  <c r="AB88" i="1"/>
  <c r="X88" i="1"/>
  <c r="W88" i="1"/>
  <c r="V88" i="1"/>
  <c r="U88" i="1"/>
  <c r="Q88" i="1"/>
  <c r="P88" i="1"/>
  <c r="N88" i="1"/>
  <c r="M88" i="1"/>
  <c r="L88" i="1"/>
  <c r="H88" i="1"/>
  <c r="G88" i="1"/>
  <c r="F88" i="1"/>
  <c r="E88" i="1"/>
  <c r="D88" i="1"/>
  <c r="BX87" i="1"/>
  <c r="BU87" i="1"/>
  <c r="BR87" i="1"/>
  <c r="BN87" i="1"/>
  <c r="BM87" i="1"/>
  <c r="BL87" i="1"/>
  <c r="BK87" i="1"/>
  <c r="BG87" i="1"/>
  <c r="BF87" i="1"/>
  <c r="BE87" i="1"/>
  <c r="BD87" i="1"/>
  <c r="BC87" i="1"/>
  <c r="BB87" i="1"/>
  <c r="BA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C87" i="1"/>
  <c r="AE87" i="1" s="1"/>
  <c r="AB87" i="1"/>
  <c r="X87" i="1"/>
  <c r="W87" i="1"/>
  <c r="V87" i="1"/>
  <c r="U87" i="1"/>
  <c r="Q87" i="1"/>
  <c r="P87" i="1"/>
  <c r="N87" i="1"/>
  <c r="M87" i="1"/>
  <c r="L87" i="1"/>
  <c r="H87" i="1"/>
  <c r="G87" i="1"/>
  <c r="F87" i="1"/>
  <c r="E87" i="1"/>
  <c r="D87" i="1"/>
  <c r="BW87" i="1" s="1"/>
  <c r="BX86" i="1"/>
  <c r="BU86" i="1"/>
  <c r="BR86" i="1"/>
  <c r="BN86" i="1"/>
  <c r="BM86" i="1"/>
  <c r="BL86" i="1"/>
  <c r="BK86" i="1"/>
  <c r="BG86" i="1"/>
  <c r="BF86" i="1"/>
  <c r="BE86" i="1"/>
  <c r="BD86" i="1"/>
  <c r="BC86" i="1"/>
  <c r="BB86" i="1"/>
  <c r="BA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C86" i="1"/>
  <c r="AB86" i="1"/>
  <c r="X86" i="1"/>
  <c r="W86" i="1"/>
  <c r="V86" i="1"/>
  <c r="U86" i="1"/>
  <c r="Q86" i="1"/>
  <c r="P86" i="1"/>
  <c r="N86" i="1"/>
  <c r="M86" i="1"/>
  <c r="L86" i="1"/>
  <c r="H86" i="1"/>
  <c r="G86" i="1"/>
  <c r="F86" i="1"/>
  <c r="E86" i="1"/>
  <c r="BY86" i="1" s="1"/>
  <c r="D86" i="1"/>
  <c r="BX85" i="1"/>
  <c r="BU85" i="1"/>
  <c r="BR85" i="1"/>
  <c r="BN85" i="1"/>
  <c r="BM85" i="1"/>
  <c r="BL85" i="1"/>
  <c r="BK85" i="1"/>
  <c r="BG85" i="1"/>
  <c r="BF85" i="1"/>
  <c r="BE85" i="1"/>
  <c r="BD85" i="1"/>
  <c r="BC85" i="1"/>
  <c r="BB85" i="1"/>
  <c r="BA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C85" i="1"/>
  <c r="AB85" i="1"/>
  <c r="X85" i="1"/>
  <c r="W85" i="1"/>
  <c r="V85" i="1"/>
  <c r="U85" i="1"/>
  <c r="Q85" i="1"/>
  <c r="P85" i="1"/>
  <c r="N85" i="1"/>
  <c r="M85" i="1"/>
  <c r="L85" i="1"/>
  <c r="H85" i="1"/>
  <c r="G85" i="1"/>
  <c r="F85" i="1"/>
  <c r="E85" i="1"/>
  <c r="D85" i="1"/>
  <c r="BX84" i="1"/>
  <c r="BU84" i="1"/>
  <c r="BR84" i="1"/>
  <c r="BN84" i="1"/>
  <c r="BM84" i="1"/>
  <c r="BL84" i="1"/>
  <c r="BK84" i="1"/>
  <c r="BG84" i="1"/>
  <c r="BF84" i="1"/>
  <c r="BE84" i="1"/>
  <c r="BD84" i="1"/>
  <c r="BC84" i="1"/>
  <c r="BB84" i="1"/>
  <c r="BA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C84" i="1"/>
  <c r="AB84" i="1"/>
  <c r="AB89" i="1" s="1"/>
  <c r="X84" i="1"/>
  <c r="W84" i="1"/>
  <c r="V84" i="1"/>
  <c r="U84" i="1"/>
  <c r="U89" i="1" s="1"/>
  <c r="Q84" i="1"/>
  <c r="P84" i="1"/>
  <c r="N84" i="1"/>
  <c r="M84" i="1"/>
  <c r="M89" i="1" s="1"/>
  <c r="L84" i="1"/>
  <c r="H84" i="1"/>
  <c r="G84" i="1"/>
  <c r="F84" i="1"/>
  <c r="F89" i="1" s="1"/>
  <c r="E84" i="1"/>
  <c r="D84" i="1"/>
  <c r="BR83" i="1"/>
  <c r="BN83" i="1"/>
  <c r="BM83" i="1"/>
  <c r="BL83" i="1"/>
  <c r="BK83" i="1"/>
  <c r="BG83" i="1"/>
  <c r="BF83" i="1"/>
  <c r="BE83" i="1"/>
  <c r="BD83" i="1"/>
  <c r="BC83" i="1"/>
  <c r="BB83" i="1"/>
  <c r="BA83" i="1"/>
  <c r="Q83" i="1"/>
  <c r="P83" i="1"/>
  <c r="N83" i="1"/>
  <c r="M83" i="1"/>
  <c r="L83" i="1"/>
  <c r="H83" i="1"/>
  <c r="G83" i="1"/>
  <c r="F83" i="1"/>
  <c r="E83" i="1"/>
  <c r="D83" i="1"/>
  <c r="BR82" i="1"/>
  <c r="BN82" i="1"/>
  <c r="BM82" i="1"/>
  <c r="BL82" i="1"/>
  <c r="BK82" i="1"/>
  <c r="BG82" i="1"/>
  <c r="BF82" i="1"/>
  <c r="BE82" i="1"/>
  <c r="BD82" i="1"/>
  <c r="BC82" i="1"/>
  <c r="BB82" i="1"/>
  <c r="BA82" i="1"/>
  <c r="Q82" i="1"/>
  <c r="P82" i="1"/>
  <c r="N82" i="1"/>
  <c r="M82" i="1"/>
  <c r="L82" i="1"/>
  <c r="H82" i="1"/>
  <c r="G82" i="1"/>
  <c r="F82" i="1"/>
  <c r="E82" i="1"/>
  <c r="D82" i="1"/>
  <c r="O81" i="1"/>
  <c r="BX80" i="1"/>
  <c r="BU80" i="1"/>
  <c r="BR80" i="1"/>
  <c r="BN80" i="1"/>
  <c r="BM80" i="1"/>
  <c r="BL80" i="1"/>
  <c r="BK80" i="1"/>
  <c r="BG80" i="1"/>
  <c r="BF80" i="1"/>
  <c r="BE80" i="1"/>
  <c r="BD80" i="1"/>
  <c r="BC80" i="1"/>
  <c r="BB80" i="1"/>
  <c r="BA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C80" i="1"/>
  <c r="AB80" i="1"/>
  <c r="AE80" i="1" s="1"/>
  <c r="X80" i="1"/>
  <c r="W80" i="1"/>
  <c r="V80" i="1"/>
  <c r="U80" i="1"/>
  <c r="Q80" i="1"/>
  <c r="P80" i="1"/>
  <c r="N80" i="1"/>
  <c r="M80" i="1"/>
  <c r="L80" i="1"/>
  <c r="H80" i="1"/>
  <c r="G80" i="1"/>
  <c r="F80" i="1"/>
  <c r="E80" i="1"/>
  <c r="D80" i="1"/>
  <c r="BX79" i="1"/>
  <c r="BU79" i="1"/>
  <c r="BR79" i="1"/>
  <c r="BN79" i="1"/>
  <c r="BM79" i="1"/>
  <c r="BL79" i="1"/>
  <c r="BK79" i="1"/>
  <c r="BG79" i="1"/>
  <c r="BF79" i="1"/>
  <c r="BE79" i="1"/>
  <c r="BD79" i="1"/>
  <c r="BC79" i="1"/>
  <c r="BB79" i="1"/>
  <c r="BA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C79" i="1"/>
  <c r="AB79" i="1"/>
  <c r="X79" i="1"/>
  <c r="W79" i="1"/>
  <c r="V79" i="1"/>
  <c r="U79" i="1"/>
  <c r="Q79" i="1"/>
  <c r="P79" i="1"/>
  <c r="N79" i="1"/>
  <c r="M79" i="1"/>
  <c r="L79" i="1"/>
  <c r="H79" i="1"/>
  <c r="G79" i="1"/>
  <c r="F79" i="1"/>
  <c r="E79" i="1"/>
  <c r="BY79" i="1" s="1"/>
  <c r="D79" i="1"/>
  <c r="BX78" i="1"/>
  <c r="BU78" i="1"/>
  <c r="BR78" i="1"/>
  <c r="BN78" i="1"/>
  <c r="BM78" i="1"/>
  <c r="BL78" i="1"/>
  <c r="BK78" i="1"/>
  <c r="BG78" i="1"/>
  <c r="BF78" i="1"/>
  <c r="BE78" i="1"/>
  <c r="BD78" i="1"/>
  <c r="BC78" i="1"/>
  <c r="BB78" i="1"/>
  <c r="BA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C78" i="1"/>
  <c r="AB78" i="1"/>
  <c r="X78" i="1"/>
  <c r="W78" i="1"/>
  <c r="V78" i="1"/>
  <c r="U78" i="1"/>
  <c r="Q78" i="1"/>
  <c r="P78" i="1"/>
  <c r="N78" i="1"/>
  <c r="M78" i="1"/>
  <c r="L78" i="1"/>
  <c r="H78" i="1"/>
  <c r="G78" i="1"/>
  <c r="F78" i="1"/>
  <c r="E78" i="1"/>
  <c r="D78" i="1"/>
  <c r="BX77" i="1"/>
  <c r="BU77" i="1"/>
  <c r="BR77" i="1"/>
  <c r="BT77" i="1" s="1"/>
  <c r="BN77" i="1"/>
  <c r="BM77" i="1"/>
  <c r="BL77" i="1"/>
  <c r="BK77" i="1"/>
  <c r="BG77" i="1"/>
  <c r="BF77" i="1"/>
  <c r="BE77" i="1"/>
  <c r="BD77" i="1"/>
  <c r="BC77" i="1"/>
  <c r="BB77" i="1"/>
  <c r="BA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C77" i="1"/>
  <c r="AB77" i="1"/>
  <c r="X77" i="1"/>
  <c r="W77" i="1"/>
  <c r="V77" i="1"/>
  <c r="U77" i="1"/>
  <c r="Q77" i="1"/>
  <c r="P77" i="1"/>
  <c r="N77" i="1"/>
  <c r="M77" i="1"/>
  <c r="L77" i="1"/>
  <c r="H77" i="1"/>
  <c r="G77" i="1"/>
  <c r="F77" i="1"/>
  <c r="E77" i="1"/>
  <c r="D77" i="1"/>
  <c r="BX76" i="1"/>
  <c r="BU76" i="1"/>
  <c r="BR76" i="1"/>
  <c r="BN76" i="1"/>
  <c r="BM76" i="1"/>
  <c r="BL76" i="1"/>
  <c r="BK76" i="1"/>
  <c r="BG76" i="1"/>
  <c r="BF76" i="1"/>
  <c r="BE76" i="1"/>
  <c r="BD76" i="1"/>
  <c r="BC76" i="1"/>
  <c r="BB76" i="1"/>
  <c r="BA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C76" i="1"/>
  <c r="AB76" i="1"/>
  <c r="X76" i="1"/>
  <c r="W76" i="1"/>
  <c r="V76" i="1"/>
  <c r="U76" i="1"/>
  <c r="Q76" i="1"/>
  <c r="P76" i="1"/>
  <c r="N76" i="1"/>
  <c r="M76" i="1"/>
  <c r="L76" i="1"/>
  <c r="H76" i="1"/>
  <c r="G76" i="1"/>
  <c r="F76" i="1"/>
  <c r="E76" i="1"/>
  <c r="D76" i="1"/>
  <c r="BX75" i="1"/>
  <c r="BU75" i="1"/>
  <c r="BR75" i="1"/>
  <c r="BT75" i="1" s="1"/>
  <c r="BN75" i="1"/>
  <c r="BM75" i="1"/>
  <c r="BL75" i="1"/>
  <c r="BK75" i="1"/>
  <c r="BG75" i="1"/>
  <c r="BF75" i="1"/>
  <c r="BE75" i="1"/>
  <c r="BD75" i="1"/>
  <c r="BC75" i="1"/>
  <c r="BB75" i="1"/>
  <c r="BA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C75" i="1"/>
  <c r="AB75" i="1"/>
  <c r="AB81" i="1" s="1"/>
  <c r="X75" i="1"/>
  <c r="W75" i="1"/>
  <c r="V75" i="1"/>
  <c r="U75" i="1"/>
  <c r="Q75" i="1"/>
  <c r="P75" i="1"/>
  <c r="N75" i="1"/>
  <c r="M75" i="1"/>
  <c r="M81" i="1" s="1"/>
  <c r="L75" i="1"/>
  <c r="H75" i="1"/>
  <c r="G75" i="1"/>
  <c r="F75" i="1"/>
  <c r="F81" i="1" s="1"/>
  <c r="E75" i="1"/>
  <c r="D75" i="1"/>
  <c r="BR74" i="1"/>
  <c r="BN74" i="1"/>
  <c r="BM74" i="1"/>
  <c r="BL74" i="1"/>
  <c r="BK74" i="1"/>
  <c r="BG74" i="1"/>
  <c r="BF74" i="1"/>
  <c r="BE74" i="1"/>
  <c r="BD74" i="1"/>
  <c r="BC74" i="1"/>
  <c r="BB74" i="1"/>
  <c r="BA74" i="1"/>
  <c r="Q74" i="1"/>
  <c r="P74" i="1"/>
  <c r="N74" i="1"/>
  <c r="M74" i="1"/>
  <c r="L74" i="1"/>
  <c r="H74" i="1"/>
  <c r="G74" i="1"/>
  <c r="F74" i="1"/>
  <c r="E74" i="1"/>
  <c r="D74" i="1"/>
  <c r="BR73" i="1"/>
  <c r="BN73" i="1"/>
  <c r="BM73" i="1"/>
  <c r="BL73" i="1"/>
  <c r="BK73" i="1"/>
  <c r="BG73" i="1"/>
  <c r="BF73" i="1"/>
  <c r="BE73" i="1"/>
  <c r="BD73" i="1"/>
  <c r="BC73" i="1"/>
  <c r="BB73" i="1"/>
  <c r="BA73" i="1"/>
  <c r="Q73" i="1"/>
  <c r="P73" i="1"/>
  <c r="N73" i="1"/>
  <c r="M73" i="1"/>
  <c r="L73" i="1"/>
  <c r="H73" i="1"/>
  <c r="G73" i="1"/>
  <c r="F73" i="1"/>
  <c r="E73" i="1"/>
  <c r="D73" i="1"/>
  <c r="O72" i="1"/>
  <c r="BX71" i="1"/>
  <c r="BU71" i="1"/>
  <c r="BR71" i="1"/>
  <c r="BN71" i="1"/>
  <c r="BM71" i="1"/>
  <c r="BL71" i="1"/>
  <c r="BK71" i="1"/>
  <c r="BG71" i="1"/>
  <c r="BF71" i="1"/>
  <c r="BE71" i="1"/>
  <c r="BD71" i="1"/>
  <c r="BC71" i="1"/>
  <c r="BB71" i="1"/>
  <c r="BA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C71" i="1"/>
  <c r="AB71" i="1"/>
  <c r="X71" i="1"/>
  <c r="W71" i="1"/>
  <c r="V71" i="1"/>
  <c r="U71" i="1"/>
  <c r="Q71" i="1"/>
  <c r="P71" i="1"/>
  <c r="N71" i="1"/>
  <c r="M71" i="1"/>
  <c r="L71" i="1"/>
  <c r="H71" i="1"/>
  <c r="G71" i="1"/>
  <c r="F71" i="1"/>
  <c r="E71" i="1"/>
  <c r="D71" i="1"/>
  <c r="BX70" i="1"/>
  <c r="BU70" i="1"/>
  <c r="BR70" i="1"/>
  <c r="BN70" i="1"/>
  <c r="BM70" i="1"/>
  <c r="BL70" i="1"/>
  <c r="BK70" i="1"/>
  <c r="BG70" i="1"/>
  <c r="BF70" i="1"/>
  <c r="BE70" i="1"/>
  <c r="BD70" i="1"/>
  <c r="BC70" i="1"/>
  <c r="BB70" i="1"/>
  <c r="BA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C70" i="1"/>
  <c r="AB70" i="1"/>
  <c r="X70" i="1"/>
  <c r="W70" i="1"/>
  <c r="V70" i="1"/>
  <c r="U70" i="1"/>
  <c r="Q70" i="1"/>
  <c r="P70" i="1"/>
  <c r="N70" i="1"/>
  <c r="M70" i="1"/>
  <c r="L70" i="1"/>
  <c r="H70" i="1"/>
  <c r="G70" i="1"/>
  <c r="F70" i="1"/>
  <c r="E70" i="1"/>
  <c r="D70" i="1"/>
  <c r="BX69" i="1"/>
  <c r="BU69" i="1"/>
  <c r="BR69" i="1"/>
  <c r="BN69" i="1"/>
  <c r="BM69" i="1"/>
  <c r="BL69" i="1"/>
  <c r="BK69" i="1"/>
  <c r="BG69" i="1"/>
  <c r="BF69" i="1"/>
  <c r="BE69" i="1"/>
  <c r="BD69" i="1"/>
  <c r="BC69" i="1"/>
  <c r="BB69" i="1"/>
  <c r="BA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C69" i="1"/>
  <c r="AB69" i="1"/>
  <c r="AE69" i="1" s="1"/>
  <c r="X69" i="1"/>
  <c r="W69" i="1"/>
  <c r="V69" i="1"/>
  <c r="U69" i="1"/>
  <c r="Q69" i="1"/>
  <c r="P69" i="1"/>
  <c r="N69" i="1"/>
  <c r="M69" i="1"/>
  <c r="L69" i="1"/>
  <c r="H69" i="1"/>
  <c r="G69" i="1"/>
  <c r="F69" i="1"/>
  <c r="E69" i="1"/>
  <c r="BS69" i="1" s="1"/>
  <c r="D69" i="1"/>
  <c r="BW69" i="1" s="1"/>
  <c r="BX68" i="1"/>
  <c r="BU68" i="1"/>
  <c r="BR68" i="1"/>
  <c r="BN68" i="1"/>
  <c r="BM68" i="1"/>
  <c r="BL68" i="1"/>
  <c r="BK68" i="1"/>
  <c r="BG68" i="1"/>
  <c r="BF68" i="1"/>
  <c r="BE68" i="1"/>
  <c r="BD68" i="1"/>
  <c r="BC68" i="1"/>
  <c r="BB68" i="1"/>
  <c r="BA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C68" i="1"/>
  <c r="AB68" i="1"/>
  <c r="AE68" i="1" s="1"/>
  <c r="X68" i="1"/>
  <c r="W68" i="1"/>
  <c r="V68" i="1"/>
  <c r="U68" i="1"/>
  <c r="Q68" i="1"/>
  <c r="P68" i="1"/>
  <c r="N68" i="1"/>
  <c r="M68" i="1"/>
  <c r="L68" i="1"/>
  <c r="H68" i="1"/>
  <c r="G68" i="1"/>
  <c r="F68" i="1"/>
  <c r="E68" i="1"/>
  <c r="BY68" i="1" s="1"/>
  <c r="D68" i="1"/>
  <c r="BX67" i="1"/>
  <c r="BU67" i="1"/>
  <c r="BR67" i="1"/>
  <c r="BN67" i="1"/>
  <c r="BM67" i="1"/>
  <c r="BL67" i="1"/>
  <c r="BK67" i="1"/>
  <c r="BG67" i="1"/>
  <c r="BF67" i="1"/>
  <c r="BE67" i="1"/>
  <c r="BD67" i="1"/>
  <c r="BC67" i="1"/>
  <c r="BB67" i="1"/>
  <c r="BA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C67" i="1"/>
  <c r="AB67" i="1"/>
  <c r="X67" i="1"/>
  <c r="W67" i="1"/>
  <c r="V67" i="1"/>
  <c r="U67" i="1"/>
  <c r="Q67" i="1"/>
  <c r="P67" i="1"/>
  <c r="N67" i="1"/>
  <c r="M67" i="1"/>
  <c r="L67" i="1"/>
  <c r="H67" i="1"/>
  <c r="G67" i="1"/>
  <c r="F67" i="1"/>
  <c r="E67" i="1"/>
  <c r="D67" i="1"/>
  <c r="BX66" i="1"/>
  <c r="BU66" i="1"/>
  <c r="BR66" i="1"/>
  <c r="BN66" i="1"/>
  <c r="BN72" i="1" s="1"/>
  <c r="BM66" i="1"/>
  <c r="BM72" i="1" s="1"/>
  <c r="BL66" i="1"/>
  <c r="BK66" i="1"/>
  <c r="BG66" i="1"/>
  <c r="BG72" i="1" s="1"/>
  <c r="BF66" i="1"/>
  <c r="BF72" i="1" s="1"/>
  <c r="BE66" i="1"/>
  <c r="BD66" i="1"/>
  <c r="BC66" i="1"/>
  <c r="BC72" i="1" s="1"/>
  <c r="BB66" i="1"/>
  <c r="BB72" i="1" s="1"/>
  <c r="BA66" i="1"/>
  <c r="AW66" i="1"/>
  <c r="AV66" i="1"/>
  <c r="AV72" i="1" s="1"/>
  <c r="AU66" i="1"/>
  <c r="AU72" i="1" s="1"/>
  <c r="AT66" i="1"/>
  <c r="AS66" i="1"/>
  <c r="AR66" i="1"/>
  <c r="AR72" i="1" s="1"/>
  <c r="AQ66" i="1"/>
  <c r="AQ72" i="1" s="1"/>
  <c r="AP66" i="1"/>
  <c r="AO66" i="1"/>
  <c r="AN66" i="1"/>
  <c r="AN72" i="1" s="1"/>
  <c r="AM66" i="1"/>
  <c r="AM72" i="1" s="1"/>
  <c r="AL66" i="1"/>
  <c r="AK66" i="1"/>
  <c r="AJ66" i="1"/>
  <c r="AJ72" i="1" s="1"/>
  <c r="AI66" i="1"/>
  <c r="AI72" i="1" s="1"/>
  <c r="AH66" i="1"/>
  <c r="AC66" i="1"/>
  <c r="AB66" i="1"/>
  <c r="AB72" i="1" s="1"/>
  <c r="X66" i="1"/>
  <c r="X72" i="1" s="1"/>
  <c r="W66" i="1"/>
  <c r="V66" i="1"/>
  <c r="U66" i="1"/>
  <c r="Q66" i="1"/>
  <c r="Q72" i="1" s="1"/>
  <c r="P66" i="1"/>
  <c r="N66" i="1"/>
  <c r="M66" i="1"/>
  <c r="M72" i="1" s="1"/>
  <c r="L66" i="1"/>
  <c r="L72" i="1" s="1"/>
  <c r="H66" i="1"/>
  <c r="G66" i="1"/>
  <c r="F66" i="1"/>
  <c r="F72" i="1" s="1"/>
  <c r="E66" i="1"/>
  <c r="E72" i="1" s="1"/>
  <c r="D66" i="1"/>
  <c r="BR65" i="1"/>
  <c r="BN65" i="1"/>
  <c r="BM65" i="1"/>
  <c r="BL65" i="1"/>
  <c r="BK65" i="1"/>
  <c r="BG65" i="1"/>
  <c r="BF65" i="1"/>
  <c r="BE65" i="1"/>
  <c r="BD65" i="1"/>
  <c r="BC65" i="1"/>
  <c r="BB65" i="1"/>
  <c r="BA65" i="1"/>
  <c r="Q65" i="1"/>
  <c r="P65" i="1"/>
  <c r="N65" i="1"/>
  <c r="M65" i="1"/>
  <c r="L65" i="1"/>
  <c r="H65" i="1"/>
  <c r="G65" i="1"/>
  <c r="F65" i="1"/>
  <c r="E65" i="1"/>
  <c r="D65" i="1"/>
  <c r="BR64" i="1"/>
  <c r="BN64" i="1"/>
  <c r="BM64" i="1"/>
  <c r="BL64" i="1"/>
  <c r="BK64" i="1"/>
  <c r="BG64" i="1"/>
  <c r="BF64" i="1"/>
  <c r="BE64" i="1"/>
  <c r="BD64" i="1"/>
  <c r="BC64" i="1"/>
  <c r="BB64" i="1"/>
  <c r="BA64" i="1"/>
  <c r="Q64" i="1"/>
  <c r="P64" i="1"/>
  <c r="N64" i="1"/>
  <c r="M64" i="1"/>
  <c r="L64" i="1"/>
  <c r="H64" i="1"/>
  <c r="G64" i="1"/>
  <c r="F64" i="1"/>
  <c r="E64" i="1"/>
  <c r="D64" i="1"/>
  <c r="O63" i="1"/>
  <c r="BX62" i="1"/>
  <c r="BU62" i="1"/>
  <c r="BR62" i="1"/>
  <c r="BN62" i="1"/>
  <c r="BM62" i="1"/>
  <c r="BL62" i="1"/>
  <c r="BK62" i="1"/>
  <c r="BG62" i="1"/>
  <c r="BF62" i="1"/>
  <c r="BE62" i="1"/>
  <c r="BD62" i="1"/>
  <c r="BC62" i="1"/>
  <c r="BB62" i="1"/>
  <c r="BA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C62" i="1"/>
  <c r="AB62" i="1"/>
  <c r="X62" i="1"/>
  <c r="W62" i="1"/>
  <c r="V62" i="1"/>
  <c r="U62" i="1"/>
  <c r="Q62" i="1"/>
  <c r="P62" i="1"/>
  <c r="N62" i="1"/>
  <c r="M62" i="1"/>
  <c r="L62" i="1"/>
  <c r="H62" i="1"/>
  <c r="G62" i="1"/>
  <c r="F62" i="1"/>
  <c r="E62" i="1"/>
  <c r="BS62" i="1" s="1"/>
  <c r="D62" i="1"/>
  <c r="BW62" i="1" s="1"/>
  <c r="BX61" i="1"/>
  <c r="BU61" i="1"/>
  <c r="BR61" i="1"/>
  <c r="BN61" i="1"/>
  <c r="BN63" i="1" s="1"/>
  <c r="BM61" i="1"/>
  <c r="BL61" i="1"/>
  <c r="BK61" i="1"/>
  <c r="BO61" i="1" s="1"/>
  <c r="BG61" i="1"/>
  <c r="BG63" i="1" s="1"/>
  <c r="BF61" i="1"/>
  <c r="BE61" i="1"/>
  <c r="BD61" i="1"/>
  <c r="BC61" i="1"/>
  <c r="BC63" i="1" s="1"/>
  <c r="BB61" i="1"/>
  <c r="BA61" i="1"/>
  <c r="AW61" i="1"/>
  <c r="AW63" i="1" s="1"/>
  <c r="AV61" i="1"/>
  <c r="AU61" i="1"/>
  <c r="AT61" i="1"/>
  <c r="AS61" i="1"/>
  <c r="AS63" i="1" s="1"/>
  <c r="AR61" i="1"/>
  <c r="AQ61" i="1"/>
  <c r="AP61" i="1"/>
  <c r="AO61" i="1"/>
  <c r="AO63" i="1" s="1"/>
  <c r="AN61" i="1"/>
  <c r="AM61" i="1"/>
  <c r="AL61" i="1"/>
  <c r="AK61" i="1"/>
  <c r="AK63" i="1" s="1"/>
  <c r="AJ61" i="1"/>
  <c r="AI61" i="1"/>
  <c r="AH61" i="1"/>
  <c r="AC61" i="1"/>
  <c r="AC63" i="1" s="1"/>
  <c r="AB61" i="1"/>
  <c r="AB63" i="1" s="1"/>
  <c r="X61" i="1"/>
  <c r="W61" i="1"/>
  <c r="V61" i="1"/>
  <c r="V63" i="1" s="1"/>
  <c r="U61" i="1"/>
  <c r="Q61" i="1"/>
  <c r="P61" i="1"/>
  <c r="N61" i="1"/>
  <c r="N63" i="1" s="1"/>
  <c r="M61" i="1"/>
  <c r="M63" i="1" s="1"/>
  <c r="L61" i="1"/>
  <c r="H61" i="1"/>
  <c r="G61" i="1"/>
  <c r="G63" i="1" s="1"/>
  <c r="F61" i="1"/>
  <c r="F63" i="1" s="1"/>
  <c r="E61" i="1"/>
  <c r="D61" i="1"/>
  <c r="BR60" i="1"/>
  <c r="BN60" i="1"/>
  <c r="BM60" i="1"/>
  <c r="BL60" i="1"/>
  <c r="BK60" i="1"/>
  <c r="BG60" i="1"/>
  <c r="BF60" i="1"/>
  <c r="BE60" i="1"/>
  <c r="BD60" i="1"/>
  <c r="BC60" i="1"/>
  <c r="BB60" i="1"/>
  <c r="BA60" i="1"/>
  <c r="Q60" i="1"/>
  <c r="P60" i="1"/>
  <c r="N60" i="1"/>
  <c r="M60" i="1"/>
  <c r="L60" i="1"/>
  <c r="H60" i="1"/>
  <c r="G60" i="1"/>
  <c r="F60" i="1"/>
  <c r="E60" i="1"/>
  <c r="D60" i="1"/>
  <c r="BR59" i="1"/>
  <c r="BN59" i="1"/>
  <c r="BM59" i="1"/>
  <c r="BL59" i="1"/>
  <c r="BK59" i="1"/>
  <c r="BG59" i="1"/>
  <c r="BF59" i="1"/>
  <c r="BE59" i="1"/>
  <c r="BD59" i="1"/>
  <c r="BC59" i="1"/>
  <c r="BB59" i="1"/>
  <c r="BA59" i="1"/>
  <c r="Q59" i="1"/>
  <c r="P59" i="1"/>
  <c r="N59" i="1"/>
  <c r="M59" i="1"/>
  <c r="L59" i="1"/>
  <c r="H59" i="1"/>
  <c r="G59" i="1"/>
  <c r="F59" i="1"/>
  <c r="E59" i="1"/>
  <c r="D59" i="1"/>
  <c r="O58" i="1"/>
  <c r="BX57" i="1"/>
  <c r="BU57" i="1"/>
  <c r="BR57" i="1"/>
  <c r="BN57" i="1"/>
  <c r="BM57" i="1"/>
  <c r="BL57" i="1"/>
  <c r="BK57" i="1"/>
  <c r="BG57" i="1"/>
  <c r="BF57" i="1"/>
  <c r="BE57" i="1"/>
  <c r="BD57" i="1"/>
  <c r="BC57" i="1"/>
  <c r="BB57" i="1"/>
  <c r="BA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C57" i="1"/>
  <c r="AB57" i="1"/>
  <c r="X57" i="1"/>
  <c r="W57" i="1"/>
  <c r="V57" i="1"/>
  <c r="U57" i="1"/>
  <c r="Y57" i="1" s="1"/>
  <c r="Q57" i="1"/>
  <c r="P57" i="1"/>
  <c r="N57" i="1"/>
  <c r="M57" i="1"/>
  <c r="L57" i="1"/>
  <c r="H57" i="1"/>
  <c r="G57" i="1"/>
  <c r="F57" i="1"/>
  <c r="I57" i="1" s="1"/>
  <c r="E57" i="1"/>
  <c r="BY57" i="1" s="1"/>
  <c r="D57" i="1"/>
  <c r="BX56" i="1"/>
  <c r="BU56" i="1"/>
  <c r="BR56" i="1"/>
  <c r="BN56" i="1"/>
  <c r="BM56" i="1"/>
  <c r="BL56" i="1"/>
  <c r="BK56" i="1"/>
  <c r="BG56" i="1"/>
  <c r="BF56" i="1"/>
  <c r="BE56" i="1"/>
  <c r="BD56" i="1"/>
  <c r="BC56" i="1"/>
  <c r="BB56" i="1"/>
  <c r="BA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C56" i="1"/>
  <c r="AB56" i="1"/>
  <c r="X56" i="1"/>
  <c r="W56" i="1"/>
  <c r="V56" i="1"/>
  <c r="U56" i="1"/>
  <c r="Q56" i="1"/>
  <c r="P56" i="1"/>
  <c r="N56" i="1"/>
  <c r="M56" i="1"/>
  <c r="L56" i="1"/>
  <c r="H56" i="1"/>
  <c r="G56" i="1"/>
  <c r="F56" i="1"/>
  <c r="E56" i="1"/>
  <c r="D56" i="1"/>
  <c r="BW56" i="1" s="1"/>
  <c r="BX55" i="1"/>
  <c r="BU55" i="1"/>
  <c r="BR55" i="1"/>
  <c r="BN55" i="1"/>
  <c r="BM55" i="1"/>
  <c r="BL55" i="1"/>
  <c r="BK55" i="1"/>
  <c r="BG55" i="1"/>
  <c r="BF55" i="1"/>
  <c r="BE55" i="1"/>
  <c r="BD55" i="1"/>
  <c r="BC55" i="1"/>
  <c r="BB55" i="1"/>
  <c r="BA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C55" i="1"/>
  <c r="AB55" i="1"/>
  <c r="AE55" i="1" s="1"/>
  <c r="X55" i="1"/>
  <c r="W55" i="1"/>
  <c r="V55" i="1"/>
  <c r="U55" i="1"/>
  <c r="Q55" i="1"/>
  <c r="P55" i="1"/>
  <c r="N55" i="1"/>
  <c r="M55" i="1"/>
  <c r="L55" i="1"/>
  <c r="H55" i="1"/>
  <c r="G55" i="1"/>
  <c r="F55" i="1"/>
  <c r="E55" i="1"/>
  <c r="D55" i="1"/>
  <c r="BW55" i="1" s="1"/>
  <c r="BX54" i="1"/>
  <c r="BU54" i="1"/>
  <c r="BR54" i="1"/>
  <c r="BN54" i="1"/>
  <c r="BM54" i="1"/>
  <c r="BL54" i="1"/>
  <c r="BK54" i="1"/>
  <c r="BG54" i="1"/>
  <c r="BF54" i="1"/>
  <c r="BE54" i="1"/>
  <c r="BD54" i="1"/>
  <c r="BC54" i="1"/>
  <c r="BB54" i="1"/>
  <c r="BA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C54" i="1"/>
  <c r="AB54" i="1"/>
  <c r="X54" i="1"/>
  <c r="W54" i="1"/>
  <c r="V54" i="1"/>
  <c r="U54" i="1"/>
  <c r="Q54" i="1"/>
  <c r="P54" i="1"/>
  <c r="N54" i="1"/>
  <c r="M54" i="1"/>
  <c r="L54" i="1"/>
  <c r="H54" i="1"/>
  <c r="G54" i="1"/>
  <c r="F54" i="1"/>
  <c r="E54" i="1"/>
  <c r="BY54" i="1" s="1"/>
  <c r="D54" i="1"/>
  <c r="BX53" i="1"/>
  <c r="BU53" i="1"/>
  <c r="BR53" i="1"/>
  <c r="BN53" i="1"/>
  <c r="BM53" i="1"/>
  <c r="BL53" i="1"/>
  <c r="BK53" i="1"/>
  <c r="BG53" i="1"/>
  <c r="BF53" i="1"/>
  <c r="BE53" i="1"/>
  <c r="BD53" i="1"/>
  <c r="BC53" i="1"/>
  <c r="BB53" i="1"/>
  <c r="BA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C53" i="1"/>
  <c r="AB53" i="1"/>
  <c r="X53" i="1"/>
  <c r="W53" i="1"/>
  <c r="V53" i="1"/>
  <c r="U53" i="1"/>
  <c r="Q53" i="1"/>
  <c r="P53" i="1"/>
  <c r="N53" i="1"/>
  <c r="M53" i="1"/>
  <c r="L53" i="1"/>
  <c r="H53" i="1"/>
  <c r="G53" i="1"/>
  <c r="F53" i="1"/>
  <c r="E53" i="1"/>
  <c r="D53" i="1"/>
  <c r="BX52" i="1"/>
  <c r="BU52" i="1"/>
  <c r="BR52" i="1"/>
  <c r="BN52" i="1"/>
  <c r="BM52" i="1"/>
  <c r="BL52" i="1"/>
  <c r="BK52" i="1"/>
  <c r="BG52" i="1"/>
  <c r="BF52" i="1"/>
  <c r="BE52" i="1"/>
  <c r="BD52" i="1"/>
  <c r="BC52" i="1"/>
  <c r="BB52" i="1"/>
  <c r="BA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C52" i="1"/>
  <c r="AB52" i="1"/>
  <c r="X52" i="1"/>
  <c r="W52" i="1"/>
  <c r="V52" i="1"/>
  <c r="U52" i="1"/>
  <c r="Q52" i="1"/>
  <c r="P52" i="1"/>
  <c r="N52" i="1"/>
  <c r="M52" i="1"/>
  <c r="L52" i="1"/>
  <c r="H52" i="1"/>
  <c r="G52" i="1"/>
  <c r="F52" i="1"/>
  <c r="E52" i="1"/>
  <c r="D52" i="1"/>
  <c r="BX51" i="1"/>
  <c r="BU51" i="1"/>
  <c r="BR51" i="1"/>
  <c r="BN51" i="1"/>
  <c r="BM51" i="1"/>
  <c r="BL51" i="1"/>
  <c r="BK51" i="1"/>
  <c r="BG51" i="1"/>
  <c r="BF51" i="1"/>
  <c r="BE51" i="1"/>
  <c r="BD51" i="1"/>
  <c r="BC51" i="1"/>
  <c r="BB51" i="1"/>
  <c r="BA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C51" i="1"/>
  <c r="AB51" i="1"/>
  <c r="X51" i="1"/>
  <c r="W51" i="1"/>
  <c r="V51" i="1"/>
  <c r="U51" i="1"/>
  <c r="Q51" i="1"/>
  <c r="P51" i="1"/>
  <c r="N51" i="1"/>
  <c r="M51" i="1"/>
  <c r="L51" i="1"/>
  <c r="H51" i="1"/>
  <c r="G51" i="1"/>
  <c r="F51" i="1"/>
  <c r="E51" i="1"/>
  <c r="D51" i="1"/>
  <c r="BZ51" i="1" s="1"/>
  <c r="BX50" i="1"/>
  <c r="BU50" i="1"/>
  <c r="BR50" i="1"/>
  <c r="BN50" i="1"/>
  <c r="BM50" i="1"/>
  <c r="BL50" i="1"/>
  <c r="BK50" i="1"/>
  <c r="BG50" i="1"/>
  <c r="BF50" i="1"/>
  <c r="BE50" i="1"/>
  <c r="BD50" i="1"/>
  <c r="BC50" i="1"/>
  <c r="BB50" i="1"/>
  <c r="BA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C50" i="1"/>
  <c r="AB50" i="1"/>
  <c r="X50" i="1"/>
  <c r="W50" i="1"/>
  <c r="V50" i="1"/>
  <c r="U50" i="1"/>
  <c r="Q50" i="1"/>
  <c r="P50" i="1"/>
  <c r="N50" i="1"/>
  <c r="M50" i="1"/>
  <c r="L50" i="1"/>
  <c r="H50" i="1"/>
  <c r="G50" i="1"/>
  <c r="F50" i="1"/>
  <c r="E50" i="1"/>
  <c r="BY50" i="1" s="1"/>
  <c r="D50" i="1"/>
  <c r="BT50" i="1" s="1"/>
  <c r="BX49" i="1"/>
  <c r="BU49" i="1"/>
  <c r="BR49" i="1"/>
  <c r="BN49" i="1"/>
  <c r="BM49" i="1"/>
  <c r="BL49" i="1"/>
  <c r="BK49" i="1"/>
  <c r="BG49" i="1"/>
  <c r="BF49" i="1"/>
  <c r="BE49" i="1"/>
  <c r="BD49" i="1"/>
  <c r="BC49" i="1"/>
  <c r="BB49" i="1"/>
  <c r="BA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C49" i="1"/>
  <c r="AB49" i="1"/>
  <c r="X49" i="1"/>
  <c r="W49" i="1"/>
  <c r="V49" i="1"/>
  <c r="U49" i="1"/>
  <c r="Q49" i="1"/>
  <c r="P49" i="1"/>
  <c r="N49" i="1"/>
  <c r="M49" i="1"/>
  <c r="L49" i="1"/>
  <c r="H49" i="1"/>
  <c r="G49" i="1"/>
  <c r="F49" i="1"/>
  <c r="E49" i="1"/>
  <c r="D49" i="1"/>
  <c r="BR48" i="1"/>
  <c r="BN48" i="1"/>
  <c r="BM48" i="1"/>
  <c r="BL48" i="1"/>
  <c r="BK48" i="1"/>
  <c r="BG48" i="1"/>
  <c r="BF48" i="1"/>
  <c r="BE48" i="1"/>
  <c r="BD48" i="1"/>
  <c r="BC48" i="1"/>
  <c r="BB48" i="1"/>
  <c r="BA48" i="1"/>
  <c r="Q48" i="1"/>
  <c r="P48" i="1"/>
  <c r="N48" i="1"/>
  <c r="M48" i="1"/>
  <c r="L48" i="1"/>
  <c r="H48" i="1"/>
  <c r="G48" i="1"/>
  <c r="F48" i="1"/>
  <c r="E48" i="1"/>
  <c r="D48" i="1"/>
  <c r="BR47" i="1"/>
  <c r="BN47" i="1"/>
  <c r="BM47" i="1"/>
  <c r="BL47" i="1"/>
  <c r="BK47" i="1"/>
  <c r="BG47" i="1"/>
  <c r="BF47" i="1"/>
  <c r="BE47" i="1"/>
  <c r="BD47" i="1"/>
  <c r="BC47" i="1"/>
  <c r="BB47" i="1"/>
  <c r="BA47" i="1"/>
  <c r="Q47" i="1"/>
  <c r="P47" i="1"/>
  <c r="N47" i="1"/>
  <c r="M47" i="1"/>
  <c r="L47" i="1"/>
  <c r="H47" i="1"/>
  <c r="G47" i="1"/>
  <c r="F47" i="1"/>
  <c r="E47" i="1"/>
  <c r="D47" i="1"/>
  <c r="O46" i="1"/>
  <c r="BX45" i="1"/>
  <c r="BU45" i="1"/>
  <c r="BR45" i="1"/>
  <c r="BN45" i="1"/>
  <c r="BM45" i="1"/>
  <c r="BL45" i="1"/>
  <c r="BK45" i="1"/>
  <c r="BG45" i="1"/>
  <c r="BF45" i="1"/>
  <c r="BE45" i="1"/>
  <c r="BD45" i="1"/>
  <c r="BC45" i="1"/>
  <c r="BB45" i="1"/>
  <c r="BA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C45" i="1"/>
  <c r="AB45" i="1"/>
  <c r="X45" i="1"/>
  <c r="W45" i="1"/>
  <c r="V45" i="1"/>
  <c r="U45" i="1"/>
  <c r="Q45" i="1"/>
  <c r="P45" i="1"/>
  <c r="N45" i="1"/>
  <c r="M45" i="1"/>
  <c r="L45" i="1"/>
  <c r="H45" i="1"/>
  <c r="G45" i="1"/>
  <c r="F45" i="1"/>
  <c r="E45" i="1"/>
  <c r="BS45" i="1" s="1"/>
  <c r="D45" i="1"/>
  <c r="BX44" i="1"/>
  <c r="BU44" i="1"/>
  <c r="BR44" i="1"/>
  <c r="BN44" i="1"/>
  <c r="BM44" i="1"/>
  <c r="BL44" i="1"/>
  <c r="BK44" i="1"/>
  <c r="BG44" i="1"/>
  <c r="BF44" i="1"/>
  <c r="BE44" i="1"/>
  <c r="BD44" i="1"/>
  <c r="BC44" i="1"/>
  <c r="BB44" i="1"/>
  <c r="BA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C44" i="1"/>
  <c r="AB44" i="1"/>
  <c r="X44" i="1"/>
  <c r="W44" i="1"/>
  <c r="V44" i="1"/>
  <c r="U44" i="1"/>
  <c r="Q44" i="1"/>
  <c r="P44" i="1"/>
  <c r="N44" i="1"/>
  <c r="M44" i="1"/>
  <c r="L44" i="1"/>
  <c r="H44" i="1"/>
  <c r="G44" i="1"/>
  <c r="F44" i="1"/>
  <c r="E44" i="1"/>
  <c r="BY44" i="1" s="1"/>
  <c r="D44" i="1"/>
  <c r="BX43" i="1"/>
  <c r="BU43" i="1"/>
  <c r="BR43" i="1"/>
  <c r="BN43" i="1"/>
  <c r="BM43" i="1"/>
  <c r="BL43" i="1"/>
  <c r="BK43" i="1"/>
  <c r="BG43" i="1"/>
  <c r="BF43" i="1"/>
  <c r="BE43" i="1"/>
  <c r="BD43" i="1"/>
  <c r="BC43" i="1"/>
  <c r="BB43" i="1"/>
  <c r="BA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C43" i="1"/>
  <c r="AB43" i="1"/>
  <c r="X43" i="1"/>
  <c r="W43" i="1"/>
  <c r="V43" i="1"/>
  <c r="U43" i="1"/>
  <c r="Q43" i="1"/>
  <c r="P43" i="1"/>
  <c r="N43" i="1"/>
  <c r="M43" i="1"/>
  <c r="L43" i="1"/>
  <c r="H43" i="1"/>
  <c r="G43" i="1"/>
  <c r="F43" i="1"/>
  <c r="E43" i="1"/>
  <c r="BY43" i="1" s="1"/>
  <c r="D43" i="1"/>
  <c r="BX42" i="1"/>
  <c r="BU42" i="1"/>
  <c r="BR42" i="1"/>
  <c r="BN42" i="1"/>
  <c r="BM42" i="1"/>
  <c r="BL42" i="1"/>
  <c r="BK42" i="1"/>
  <c r="BG42" i="1"/>
  <c r="BF42" i="1"/>
  <c r="BE42" i="1"/>
  <c r="BD42" i="1"/>
  <c r="BC42" i="1"/>
  <c r="BB42" i="1"/>
  <c r="BA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C42" i="1"/>
  <c r="AB42" i="1"/>
  <c r="X42" i="1"/>
  <c r="W42" i="1"/>
  <c r="V42" i="1"/>
  <c r="U42" i="1"/>
  <c r="Q42" i="1"/>
  <c r="P42" i="1"/>
  <c r="N42" i="1"/>
  <c r="M42" i="1"/>
  <c r="L42" i="1"/>
  <c r="H42" i="1"/>
  <c r="G42" i="1"/>
  <c r="F42" i="1"/>
  <c r="E42" i="1"/>
  <c r="D42" i="1"/>
  <c r="BX41" i="1"/>
  <c r="BU41" i="1"/>
  <c r="BR41" i="1"/>
  <c r="BN41" i="1"/>
  <c r="BM41" i="1"/>
  <c r="BL41" i="1"/>
  <c r="BK41" i="1"/>
  <c r="BG41" i="1"/>
  <c r="BF41" i="1"/>
  <c r="BE41" i="1"/>
  <c r="BD41" i="1"/>
  <c r="BC41" i="1"/>
  <c r="BB41" i="1"/>
  <c r="BA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C41" i="1"/>
  <c r="AB41" i="1"/>
  <c r="X41" i="1"/>
  <c r="W41" i="1"/>
  <c r="V41" i="1"/>
  <c r="U41" i="1"/>
  <c r="Q41" i="1"/>
  <c r="P41" i="1"/>
  <c r="N41" i="1"/>
  <c r="M41" i="1"/>
  <c r="L41" i="1"/>
  <c r="H41" i="1"/>
  <c r="G41" i="1"/>
  <c r="F41" i="1"/>
  <c r="E41" i="1"/>
  <c r="D41" i="1"/>
  <c r="BX40" i="1"/>
  <c r="BU40" i="1"/>
  <c r="BR40" i="1"/>
  <c r="BN40" i="1"/>
  <c r="BM40" i="1"/>
  <c r="BL40" i="1"/>
  <c r="BK40" i="1"/>
  <c r="BG40" i="1"/>
  <c r="BF40" i="1"/>
  <c r="BE40" i="1"/>
  <c r="BD40" i="1"/>
  <c r="BC40" i="1"/>
  <c r="BB40" i="1"/>
  <c r="BA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C40" i="1"/>
  <c r="AB40" i="1"/>
  <c r="X40" i="1"/>
  <c r="W40" i="1"/>
  <c r="V40" i="1"/>
  <c r="U40" i="1"/>
  <c r="Q40" i="1"/>
  <c r="P40" i="1"/>
  <c r="N40" i="1"/>
  <c r="M40" i="1"/>
  <c r="L40" i="1"/>
  <c r="H40" i="1"/>
  <c r="G40" i="1"/>
  <c r="F40" i="1"/>
  <c r="E40" i="1"/>
  <c r="D40" i="1"/>
  <c r="BR39" i="1"/>
  <c r="BN39" i="1"/>
  <c r="BM39" i="1"/>
  <c r="BL39" i="1"/>
  <c r="BK39" i="1"/>
  <c r="BG39" i="1"/>
  <c r="BF39" i="1"/>
  <c r="BE39" i="1"/>
  <c r="BD39" i="1"/>
  <c r="BC39" i="1"/>
  <c r="BB39" i="1"/>
  <c r="BA39" i="1"/>
  <c r="Q39" i="1"/>
  <c r="P39" i="1"/>
  <c r="N39" i="1"/>
  <c r="M39" i="1"/>
  <c r="L39" i="1"/>
  <c r="H39" i="1"/>
  <c r="G39" i="1"/>
  <c r="F39" i="1"/>
  <c r="E39" i="1"/>
  <c r="D39" i="1"/>
  <c r="BR38" i="1"/>
  <c r="BN38" i="1"/>
  <c r="BM38" i="1"/>
  <c r="BL38" i="1"/>
  <c r="BK38" i="1"/>
  <c r="BG38" i="1"/>
  <c r="BF38" i="1"/>
  <c r="BE38" i="1"/>
  <c r="BD38" i="1"/>
  <c r="BC38" i="1"/>
  <c r="BB38" i="1"/>
  <c r="BA38" i="1"/>
  <c r="Q38" i="1"/>
  <c r="P38" i="1"/>
  <c r="N38" i="1"/>
  <c r="M38" i="1"/>
  <c r="L38" i="1"/>
  <c r="H38" i="1"/>
  <c r="G38" i="1"/>
  <c r="F38" i="1"/>
  <c r="E38" i="1"/>
  <c r="D38" i="1"/>
  <c r="O37" i="1"/>
  <c r="BX36" i="1"/>
  <c r="BU36" i="1"/>
  <c r="BR36" i="1"/>
  <c r="BN36" i="1"/>
  <c r="BM36" i="1"/>
  <c r="BL36" i="1"/>
  <c r="BK36" i="1"/>
  <c r="BG36" i="1"/>
  <c r="BF36" i="1"/>
  <c r="BE36" i="1"/>
  <c r="BD36" i="1"/>
  <c r="BC36" i="1"/>
  <c r="BB36" i="1"/>
  <c r="BA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C36" i="1"/>
  <c r="AB36" i="1"/>
  <c r="X36" i="1"/>
  <c r="W36" i="1"/>
  <c r="V36" i="1"/>
  <c r="U36" i="1"/>
  <c r="Q36" i="1"/>
  <c r="P36" i="1"/>
  <c r="N36" i="1"/>
  <c r="M36" i="1"/>
  <c r="L36" i="1"/>
  <c r="H36" i="1"/>
  <c r="G36" i="1"/>
  <c r="F36" i="1"/>
  <c r="E36" i="1"/>
  <c r="D36" i="1"/>
  <c r="BT36" i="1" s="1"/>
  <c r="BX35" i="1"/>
  <c r="BU35" i="1"/>
  <c r="BR35" i="1"/>
  <c r="BN35" i="1"/>
  <c r="BM35" i="1"/>
  <c r="BL35" i="1"/>
  <c r="BK35" i="1"/>
  <c r="BG35" i="1"/>
  <c r="BF35" i="1"/>
  <c r="BE35" i="1"/>
  <c r="BD35" i="1"/>
  <c r="BC35" i="1"/>
  <c r="BB35" i="1"/>
  <c r="BA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C35" i="1"/>
  <c r="AB35" i="1"/>
  <c r="AE35" i="1" s="1"/>
  <c r="X35" i="1"/>
  <c r="W35" i="1"/>
  <c r="V35" i="1"/>
  <c r="U35" i="1"/>
  <c r="Q35" i="1"/>
  <c r="P35" i="1"/>
  <c r="N35" i="1"/>
  <c r="M35" i="1"/>
  <c r="L35" i="1"/>
  <c r="H35" i="1"/>
  <c r="G35" i="1"/>
  <c r="F35" i="1"/>
  <c r="E35" i="1"/>
  <c r="D35" i="1"/>
  <c r="BW35" i="1" s="1"/>
  <c r="BX34" i="1"/>
  <c r="BU34" i="1"/>
  <c r="BR34" i="1"/>
  <c r="BN34" i="1"/>
  <c r="BM34" i="1"/>
  <c r="BL34" i="1"/>
  <c r="BK34" i="1"/>
  <c r="BG34" i="1"/>
  <c r="BF34" i="1"/>
  <c r="BE34" i="1"/>
  <c r="BD34" i="1"/>
  <c r="BC34" i="1"/>
  <c r="BB34" i="1"/>
  <c r="BA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C34" i="1"/>
  <c r="AB34" i="1"/>
  <c r="X34" i="1"/>
  <c r="W34" i="1"/>
  <c r="V34" i="1"/>
  <c r="U34" i="1"/>
  <c r="Q34" i="1"/>
  <c r="P34" i="1"/>
  <c r="N34" i="1"/>
  <c r="M34" i="1"/>
  <c r="L34" i="1"/>
  <c r="H34" i="1"/>
  <c r="G34" i="1"/>
  <c r="F34" i="1"/>
  <c r="E34" i="1"/>
  <c r="D34" i="1"/>
  <c r="BZ34" i="1" s="1"/>
  <c r="BX33" i="1"/>
  <c r="BU33" i="1"/>
  <c r="BR33" i="1"/>
  <c r="BN33" i="1"/>
  <c r="BM33" i="1"/>
  <c r="BL33" i="1"/>
  <c r="BK33" i="1"/>
  <c r="BG33" i="1"/>
  <c r="BF33" i="1"/>
  <c r="BE33" i="1"/>
  <c r="BD33" i="1"/>
  <c r="BC33" i="1"/>
  <c r="BB33" i="1"/>
  <c r="BA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C33" i="1"/>
  <c r="AB33" i="1"/>
  <c r="AE33" i="1" s="1"/>
  <c r="X33" i="1"/>
  <c r="W33" i="1"/>
  <c r="V33" i="1"/>
  <c r="U33" i="1"/>
  <c r="Q33" i="1"/>
  <c r="P33" i="1"/>
  <c r="N33" i="1"/>
  <c r="M33" i="1"/>
  <c r="L33" i="1"/>
  <c r="H33" i="1"/>
  <c r="G33" i="1"/>
  <c r="F33" i="1"/>
  <c r="E33" i="1"/>
  <c r="BY33" i="1" s="1"/>
  <c r="D33" i="1"/>
  <c r="BX32" i="1"/>
  <c r="BU32" i="1"/>
  <c r="BR32" i="1"/>
  <c r="BN32" i="1"/>
  <c r="BM32" i="1"/>
  <c r="BL32" i="1"/>
  <c r="BK32" i="1"/>
  <c r="BG32" i="1"/>
  <c r="BF32" i="1"/>
  <c r="BE32" i="1"/>
  <c r="BD32" i="1"/>
  <c r="BC32" i="1"/>
  <c r="BB32" i="1"/>
  <c r="BA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C32" i="1"/>
  <c r="AB32" i="1"/>
  <c r="X32" i="1"/>
  <c r="W32" i="1"/>
  <c r="V32" i="1"/>
  <c r="U32" i="1"/>
  <c r="Q32" i="1"/>
  <c r="P32" i="1"/>
  <c r="N32" i="1"/>
  <c r="M32" i="1"/>
  <c r="L32" i="1"/>
  <c r="H32" i="1"/>
  <c r="G32" i="1"/>
  <c r="F32" i="1"/>
  <c r="E32" i="1"/>
  <c r="BY32" i="1" s="1"/>
  <c r="D32" i="1"/>
  <c r="BT32" i="1" s="1"/>
  <c r="BX31" i="1"/>
  <c r="BU31" i="1"/>
  <c r="BR31" i="1"/>
  <c r="BN31" i="1"/>
  <c r="BM31" i="1"/>
  <c r="BL31" i="1"/>
  <c r="BK31" i="1"/>
  <c r="BG31" i="1"/>
  <c r="BF31" i="1"/>
  <c r="BE31" i="1"/>
  <c r="BD31" i="1"/>
  <c r="BC31" i="1"/>
  <c r="BB31" i="1"/>
  <c r="BA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C31" i="1"/>
  <c r="AB31" i="1"/>
  <c r="AE31" i="1" s="1"/>
  <c r="X31" i="1"/>
  <c r="W31" i="1"/>
  <c r="V31" i="1"/>
  <c r="U31" i="1"/>
  <c r="Q31" i="1"/>
  <c r="P31" i="1"/>
  <c r="N31" i="1"/>
  <c r="M31" i="1"/>
  <c r="L31" i="1"/>
  <c r="H31" i="1"/>
  <c r="G31" i="1"/>
  <c r="F31" i="1"/>
  <c r="E31" i="1"/>
  <c r="D31" i="1"/>
  <c r="BX30" i="1"/>
  <c r="BU30" i="1"/>
  <c r="BV30" i="1" s="1"/>
  <c r="BR30" i="1"/>
  <c r="BN30" i="1"/>
  <c r="BM30" i="1"/>
  <c r="BL30" i="1"/>
  <c r="BK30" i="1"/>
  <c r="BG30" i="1"/>
  <c r="BF30" i="1"/>
  <c r="BE30" i="1"/>
  <c r="BD30" i="1"/>
  <c r="BC30" i="1"/>
  <c r="BB30" i="1"/>
  <c r="BA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C30" i="1"/>
  <c r="AB30" i="1"/>
  <c r="X30" i="1"/>
  <c r="W30" i="1"/>
  <c r="V30" i="1"/>
  <c r="U30" i="1"/>
  <c r="Q30" i="1"/>
  <c r="P30" i="1"/>
  <c r="N30" i="1"/>
  <c r="M30" i="1"/>
  <c r="L30" i="1"/>
  <c r="H30" i="1"/>
  <c r="G30" i="1"/>
  <c r="F30" i="1"/>
  <c r="E30" i="1"/>
  <c r="BY30" i="1" s="1"/>
  <c r="D30" i="1"/>
  <c r="BZ30" i="1" s="1"/>
  <c r="BR29" i="1"/>
  <c r="BN29" i="1"/>
  <c r="BM29" i="1"/>
  <c r="BL29" i="1"/>
  <c r="BK29" i="1"/>
  <c r="BG29" i="1"/>
  <c r="BF29" i="1"/>
  <c r="BE29" i="1"/>
  <c r="BD29" i="1"/>
  <c r="BC29" i="1"/>
  <c r="BB29" i="1"/>
  <c r="BA29" i="1"/>
  <c r="Q29" i="1"/>
  <c r="P29" i="1"/>
  <c r="N29" i="1"/>
  <c r="M29" i="1"/>
  <c r="L29" i="1"/>
  <c r="H29" i="1"/>
  <c r="G29" i="1"/>
  <c r="F29" i="1"/>
  <c r="E29" i="1"/>
  <c r="D29" i="1"/>
  <c r="BR28" i="1"/>
  <c r="BN28" i="1"/>
  <c r="BM28" i="1"/>
  <c r="BL28" i="1"/>
  <c r="BK28" i="1"/>
  <c r="BG28" i="1"/>
  <c r="BF28" i="1"/>
  <c r="BE28" i="1"/>
  <c r="BD28" i="1"/>
  <c r="BC28" i="1"/>
  <c r="BB28" i="1"/>
  <c r="BA28" i="1"/>
  <c r="Q28" i="1"/>
  <c r="P28" i="1"/>
  <c r="N28" i="1"/>
  <c r="M28" i="1"/>
  <c r="L28" i="1"/>
  <c r="H28" i="1"/>
  <c r="G28" i="1"/>
  <c r="F28" i="1"/>
  <c r="E28" i="1"/>
  <c r="D28" i="1"/>
  <c r="O27" i="1"/>
  <c r="BX26" i="1"/>
  <c r="BU26" i="1"/>
  <c r="BR26" i="1"/>
  <c r="BN26" i="1"/>
  <c r="BM26" i="1"/>
  <c r="BL26" i="1"/>
  <c r="BK26" i="1"/>
  <c r="BG26" i="1"/>
  <c r="BF26" i="1"/>
  <c r="BE26" i="1"/>
  <c r="BD26" i="1"/>
  <c r="BC26" i="1"/>
  <c r="BB26" i="1"/>
  <c r="BA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C26" i="1"/>
  <c r="AB26" i="1"/>
  <c r="X26" i="1"/>
  <c r="W26" i="1"/>
  <c r="V26" i="1"/>
  <c r="U26" i="1"/>
  <c r="Q26" i="1"/>
  <c r="P26" i="1"/>
  <c r="N26" i="1"/>
  <c r="M26" i="1"/>
  <c r="L26" i="1"/>
  <c r="H26" i="1"/>
  <c r="G26" i="1"/>
  <c r="F26" i="1"/>
  <c r="E26" i="1"/>
  <c r="BY26" i="1" s="1"/>
  <c r="D26" i="1"/>
  <c r="BX25" i="1"/>
  <c r="BU25" i="1"/>
  <c r="BR25" i="1"/>
  <c r="BN25" i="1"/>
  <c r="BM25" i="1"/>
  <c r="BL25" i="1"/>
  <c r="BK25" i="1"/>
  <c r="BG25" i="1"/>
  <c r="BF25" i="1"/>
  <c r="BE25" i="1"/>
  <c r="BD25" i="1"/>
  <c r="BC25" i="1"/>
  <c r="BB25" i="1"/>
  <c r="BA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C25" i="1"/>
  <c r="AB25" i="1"/>
  <c r="X25" i="1"/>
  <c r="W25" i="1"/>
  <c r="V25" i="1"/>
  <c r="U25" i="1"/>
  <c r="Q25" i="1"/>
  <c r="P25" i="1"/>
  <c r="N25" i="1"/>
  <c r="M25" i="1"/>
  <c r="L25" i="1"/>
  <c r="H25" i="1"/>
  <c r="G25" i="1"/>
  <c r="F25" i="1"/>
  <c r="E25" i="1"/>
  <c r="D25" i="1"/>
  <c r="BX24" i="1"/>
  <c r="BU24" i="1"/>
  <c r="BR24" i="1"/>
  <c r="BN24" i="1"/>
  <c r="BM24" i="1"/>
  <c r="BL24" i="1"/>
  <c r="BK24" i="1"/>
  <c r="BG24" i="1"/>
  <c r="BF24" i="1"/>
  <c r="BE24" i="1"/>
  <c r="BD24" i="1"/>
  <c r="BC24" i="1"/>
  <c r="BB24" i="1"/>
  <c r="BA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C24" i="1"/>
  <c r="AB24" i="1"/>
  <c r="X24" i="1"/>
  <c r="W24" i="1"/>
  <c r="V24" i="1"/>
  <c r="U24" i="1"/>
  <c r="Q24" i="1"/>
  <c r="P24" i="1"/>
  <c r="N24" i="1"/>
  <c r="M24" i="1"/>
  <c r="L24" i="1"/>
  <c r="H24" i="1"/>
  <c r="G24" i="1"/>
  <c r="F24" i="1"/>
  <c r="E24" i="1"/>
  <c r="D24" i="1"/>
  <c r="BX23" i="1"/>
  <c r="BU23" i="1"/>
  <c r="BR23" i="1"/>
  <c r="BN23" i="1"/>
  <c r="BM23" i="1"/>
  <c r="BL23" i="1"/>
  <c r="BK23" i="1"/>
  <c r="BG23" i="1"/>
  <c r="BF23" i="1"/>
  <c r="BE23" i="1"/>
  <c r="BD23" i="1"/>
  <c r="BC23" i="1"/>
  <c r="BB23" i="1"/>
  <c r="BA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C23" i="1"/>
  <c r="AB23" i="1"/>
  <c r="X23" i="1"/>
  <c r="W23" i="1"/>
  <c r="V23" i="1"/>
  <c r="U23" i="1"/>
  <c r="Q23" i="1"/>
  <c r="P23" i="1"/>
  <c r="N23" i="1"/>
  <c r="M23" i="1"/>
  <c r="L23" i="1"/>
  <c r="H23" i="1"/>
  <c r="G23" i="1"/>
  <c r="F23" i="1"/>
  <c r="E23" i="1"/>
  <c r="D23" i="1"/>
  <c r="BX22" i="1"/>
  <c r="BU22" i="1"/>
  <c r="BR22" i="1"/>
  <c r="BN22" i="1"/>
  <c r="BM22" i="1"/>
  <c r="BL22" i="1"/>
  <c r="BK22" i="1"/>
  <c r="BG22" i="1"/>
  <c r="BF22" i="1"/>
  <c r="BE22" i="1"/>
  <c r="BD22" i="1"/>
  <c r="BC22" i="1"/>
  <c r="BB22" i="1"/>
  <c r="BA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C22" i="1"/>
  <c r="AB22" i="1"/>
  <c r="X22" i="1"/>
  <c r="W22" i="1"/>
  <c r="V22" i="1"/>
  <c r="U22" i="1"/>
  <c r="Q22" i="1"/>
  <c r="P22" i="1"/>
  <c r="N22" i="1"/>
  <c r="M22" i="1"/>
  <c r="L22" i="1"/>
  <c r="H22" i="1"/>
  <c r="G22" i="1"/>
  <c r="F22" i="1"/>
  <c r="E22" i="1"/>
  <c r="BY22" i="1" s="1"/>
  <c r="D22" i="1"/>
  <c r="BX21" i="1"/>
  <c r="BU21" i="1"/>
  <c r="BR21" i="1"/>
  <c r="BN21" i="1"/>
  <c r="BM21" i="1"/>
  <c r="BL21" i="1"/>
  <c r="BK21" i="1"/>
  <c r="BG21" i="1"/>
  <c r="BF21" i="1"/>
  <c r="BE21" i="1"/>
  <c r="BD21" i="1"/>
  <c r="BC21" i="1"/>
  <c r="BB21" i="1"/>
  <c r="BA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C21" i="1"/>
  <c r="AB21" i="1"/>
  <c r="X21" i="1"/>
  <c r="W21" i="1"/>
  <c r="V21" i="1"/>
  <c r="U21" i="1"/>
  <c r="Q21" i="1"/>
  <c r="P21" i="1"/>
  <c r="N21" i="1"/>
  <c r="M21" i="1"/>
  <c r="L21" i="1"/>
  <c r="H21" i="1"/>
  <c r="G21" i="1"/>
  <c r="F21" i="1"/>
  <c r="E21" i="1"/>
  <c r="D21" i="1"/>
  <c r="BR20" i="1"/>
  <c r="BN20" i="1"/>
  <c r="BM20" i="1"/>
  <c r="BL20" i="1"/>
  <c r="BK20" i="1"/>
  <c r="BG20" i="1"/>
  <c r="BF20" i="1"/>
  <c r="BE20" i="1"/>
  <c r="BD20" i="1"/>
  <c r="BC20" i="1"/>
  <c r="BB20" i="1"/>
  <c r="BA20" i="1"/>
  <c r="Q20" i="1"/>
  <c r="P20" i="1"/>
  <c r="N20" i="1"/>
  <c r="M20" i="1"/>
  <c r="L20" i="1"/>
  <c r="H20" i="1"/>
  <c r="G20" i="1"/>
  <c r="F20" i="1"/>
  <c r="E20" i="1"/>
  <c r="D20" i="1"/>
  <c r="BR19" i="1"/>
  <c r="BN19" i="1"/>
  <c r="BM19" i="1"/>
  <c r="BL19" i="1"/>
  <c r="BK19" i="1"/>
  <c r="BG19" i="1"/>
  <c r="BF19" i="1"/>
  <c r="BE19" i="1"/>
  <c r="BD19" i="1"/>
  <c r="BC19" i="1"/>
  <c r="BB19" i="1"/>
  <c r="BA19" i="1"/>
  <c r="Q19" i="1"/>
  <c r="P19" i="1"/>
  <c r="N19" i="1"/>
  <c r="M19" i="1"/>
  <c r="L19" i="1"/>
  <c r="H19" i="1"/>
  <c r="G19" i="1"/>
  <c r="F19" i="1"/>
  <c r="E19" i="1"/>
  <c r="D19" i="1"/>
  <c r="O18" i="1"/>
  <c r="O5" i="1" s="1"/>
  <c r="O6" i="1" s="1"/>
  <c r="BX17" i="1"/>
  <c r="BU17" i="1"/>
  <c r="BR17" i="1"/>
  <c r="BN17" i="1"/>
  <c r="BM17" i="1"/>
  <c r="BL17" i="1"/>
  <c r="BK17" i="1"/>
  <c r="BG17" i="1"/>
  <c r="BF17" i="1"/>
  <c r="BE17" i="1"/>
  <c r="BD17" i="1"/>
  <c r="BC17" i="1"/>
  <c r="BB17" i="1"/>
  <c r="BA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C17" i="1"/>
  <c r="AB17" i="1"/>
  <c r="X17" i="1"/>
  <c r="W17" i="1"/>
  <c r="V17" i="1"/>
  <c r="U17" i="1"/>
  <c r="Q17" i="1"/>
  <c r="P17" i="1"/>
  <c r="N17" i="1"/>
  <c r="M17" i="1"/>
  <c r="L17" i="1"/>
  <c r="H17" i="1"/>
  <c r="G17" i="1"/>
  <c r="F17" i="1"/>
  <c r="E17" i="1"/>
  <c r="D17" i="1"/>
  <c r="BW17" i="1" s="1"/>
  <c r="BX16" i="1"/>
  <c r="BU16" i="1"/>
  <c r="BR16" i="1"/>
  <c r="BN16" i="1"/>
  <c r="BM16" i="1"/>
  <c r="BL16" i="1"/>
  <c r="BK16" i="1"/>
  <c r="BG16" i="1"/>
  <c r="BF16" i="1"/>
  <c r="BE16" i="1"/>
  <c r="BD16" i="1"/>
  <c r="BC16" i="1"/>
  <c r="BB16" i="1"/>
  <c r="BA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C16" i="1"/>
  <c r="AB16" i="1"/>
  <c r="X16" i="1"/>
  <c r="W16" i="1"/>
  <c r="V16" i="1"/>
  <c r="U16" i="1"/>
  <c r="Q16" i="1"/>
  <c r="P16" i="1"/>
  <c r="N16" i="1"/>
  <c r="M16" i="1"/>
  <c r="L16" i="1"/>
  <c r="H16" i="1"/>
  <c r="G16" i="1"/>
  <c r="F16" i="1"/>
  <c r="E16" i="1"/>
  <c r="D16" i="1"/>
  <c r="BR15" i="1"/>
  <c r="BN15" i="1"/>
  <c r="BM15" i="1"/>
  <c r="BL15" i="1"/>
  <c r="BK15" i="1"/>
  <c r="BG15" i="1"/>
  <c r="BF15" i="1"/>
  <c r="BE15" i="1"/>
  <c r="BD15" i="1"/>
  <c r="BC15" i="1"/>
  <c r="BB15" i="1"/>
  <c r="BA15" i="1"/>
  <c r="Q15" i="1"/>
  <c r="P15" i="1"/>
  <c r="N15" i="1"/>
  <c r="M15" i="1"/>
  <c r="L15" i="1"/>
  <c r="H15" i="1"/>
  <c r="G15" i="1"/>
  <c r="F15" i="1"/>
  <c r="E15" i="1"/>
  <c r="D15" i="1"/>
  <c r="BR14" i="1"/>
  <c r="BN14" i="1"/>
  <c r="BM14" i="1"/>
  <c r="BL14" i="1"/>
  <c r="BK14" i="1"/>
  <c r="BG14" i="1"/>
  <c r="BF14" i="1"/>
  <c r="BE14" i="1"/>
  <c r="BD14" i="1"/>
  <c r="BC14" i="1"/>
  <c r="BB14" i="1"/>
  <c r="BA14" i="1"/>
  <c r="Q14" i="1"/>
  <c r="P14" i="1"/>
  <c r="N14" i="1"/>
  <c r="M14" i="1"/>
  <c r="L14" i="1"/>
  <c r="H14" i="1"/>
  <c r="G14" i="1"/>
  <c r="F14" i="1"/>
  <c r="E14" i="1"/>
  <c r="D14" i="1"/>
  <c r="AD13" i="1"/>
  <c r="O13" i="1"/>
  <c r="BX12" i="1"/>
  <c r="BU12" i="1"/>
  <c r="BR12" i="1"/>
  <c r="BN12" i="1"/>
  <c r="BM12" i="1"/>
  <c r="BL12" i="1"/>
  <c r="BK12" i="1"/>
  <c r="BG12" i="1"/>
  <c r="BF12" i="1"/>
  <c r="BE12" i="1"/>
  <c r="BD12" i="1"/>
  <c r="BC12" i="1"/>
  <c r="BB12" i="1"/>
  <c r="BA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C12" i="1"/>
  <c r="AB12" i="1"/>
  <c r="X12" i="1"/>
  <c r="W12" i="1"/>
  <c r="V12" i="1"/>
  <c r="U12" i="1"/>
  <c r="Q12" i="1"/>
  <c r="P12" i="1"/>
  <c r="N12" i="1"/>
  <c r="M12" i="1"/>
  <c r="L12" i="1"/>
  <c r="H12" i="1"/>
  <c r="G12" i="1"/>
  <c r="F12" i="1"/>
  <c r="E12" i="1"/>
  <c r="D12" i="1"/>
  <c r="BX11" i="1"/>
  <c r="BU11" i="1"/>
  <c r="BR11" i="1"/>
  <c r="BN11" i="1"/>
  <c r="BM11" i="1"/>
  <c r="BL11" i="1"/>
  <c r="BK11" i="1"/>
  <c r="BG11" i="1"/>
  <c r="BF11" i="1"/>
  <c r="BE11" i="1"/>
  <c r="BD11" i="1"/>
  <c r="BC11" i="1"/>
  <c r="BB11" i="1"/>
  <c r="BA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C11" i="1"/>
  <c r="AB11" i="1"/>
  <c r="X11" i="1"/>
  <c r="W11" i="1"/>
  <c r="V11" i="1"/>
  <c r="U11" i="1"/>
  <c r="Q11" i="1"/>
  <c r="P11" i="1"/>
  <c r="N11" i="1"/>
  <c r="M11" i="1"/>
  <c r="L11" i="1"/>
  <c r="H11" i="1"/>
  <c r="G11" i="1"/>
  <c r="F11" i="1"/>
  <c r="E11" i="1"/>
  <c r="D11" i="1"/>
  <c r="BX10" i="1"/>
  <c r="BU10" i="1"/>
  <c r="BR10" i="1"/>
  <c r="BN10" i="1"/>
  <c r="BM10" i="1"/>
  <c r="BL10" i="1"/>
  <c r="BK10" i="1"/>
  <c r="BG10" i="1"/>
  <c r="BF10" i="1"/>
  <c r="BE10" i="1"/>
  <c r="BD10" i="1"/>
  <c r="BC10" i="1"/>
  <c r="BB10" i="1"/>
  <c r="BA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C10" i="1"/>
  <c r="AB10" i="1"/>
  <c r="AE10" i="1" s="1"/>
  <c r="X10" i="1"/>
  <c r="W10" i="1"/>
  <c r="V10" i="1"/>
  <c r="U10" i="1"/>
  <c r="Q10" i="1"/>
  <c r="P10" i="1"/>
  <c r="N10" i="1"/>
  <c r="M10" i="1"/>
  <c r="L10" i="1"/>
  <c r="H10" i="1"/>
  <c r="G10" i="1"/>
  <c r="F10" i="1"/>
  <c r="E10" i="1"/>
  <c r="D10" i="1"/>
  <c r="BX9" i="1"/>
  <c r="BU9" i="1"/>
  <c r="BV9" i="1" s="1"/>
  <c r="BR9" i="1"/>
  <c r="BN9" i="1"/>
  <c r="BM9" i="1"/>
  <c r="BL9" i="1"/>
  <c r="BK9" i="1"/>
  <c r="BG9" i="1"/>
  <c r="BF9" i="1"/>
  <c r="BE9" i="1"/>
  <c r="BD9" i="1"/>
  <c r="BC9" i="1"/>
  <c r="BB9" i="1"/>
  <c r="BA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C9" i="1"/>
  <c r="AB9" i="1"/>
  <c r="X9" i="1"/>
  <c r="W9" i="1"/>
  <c r="V9" i="1"/>
  <c r="U9" i="1"/>
  <c r="Q9" i="1"/>
  <c r="P9" i="1"/>
  <c r="N9" i="1"/>
  <c r="M9" i="1"/>
  <c r="L9" i="1"/>
  <c r="H9" i="1"/>
  <c r="G9" i="1"/>
  <c r="F9" i="1"/>
  <c r="E9" i="1"/>
  <c r="D9" i="1"/>
  <c r="BX8" i="1"/>
  <c r="BU8" i="1"/>
  <c r="BR8" i="1"/>
  <c r="BN8" i="1"/>
  <c r="BM8" i="1"/>
  <c r="BL8" i="1"/>
  <c r="BK8" i="1"/>
  <c r="BG8" i="1"/>
  <c r="BF8" i="1"/>
  <c r="BE8" i="1"/>
  <c r="BD8" i="1"/>
  <c r="BC8" i="1"/>
  <c r="BB8" i="1"/>
  <c r="BA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C8" i="1"/>
  <c r="AB8" i="1"/>
  <c r="X8" i="1"/>
  <c r="W8" i="1"/>
  <c r="V8" i="1"/>
  <c r="U8" i="1"/>
  <c r="Q8" i="1"/>
  <c r="P8" i="1"/>
  <c r="N8" i="1"/>
  <c r="M8" i="1"/>
  <c r="L8" i="1"/>
  <c r="H8" i="1"/>
  <c r="G8" i="1"/>
  <c r="F8" i="1"/>
  <c r="E8" i="1"/>
  <c r="D8" i="1"/>
  <c r="AD5" i="1"/>
  <c r="AD6" i="1" s="1"/>
  <c r="E4" i="1"/>
  <c r="D4" i="1"/>
  <c r="BB4" i="1"/>
  <c r="AT4" i="1"/>
  <c r="BC4" i="1"/>
  <c r="X4" i="1"/>
  <c r="AI4" i="1"/>
  <c r="AC4" i="1"/>
  <c r="AS4" i="1"/>
  <c r="F4" i="1"/>
  <c r="Q4" i="1"/>
  <c r="BA4" i="1"/>
  <c r="W4" i="1"/>
  <c r="AL4" i="1"/>
  <c r="AM4" i="1"/>
  <c r="AR4" i="1"/>
  <c r="AQ4" i="1"/>
  <c r="L4" i="1"/>
  <c r="AW4" i="1"/>
  <c r="BF4" i="1"/>
  <c r="M4" i="1"/>
  <c r="H4" i="1"/>
  <c r="AV4" i="1"/>
  <c r="BR4" i="1"/>
  <c r="AU4" i="1"/>
  <c r="BU4" i="1"/>
  <c r="BG4" i="1"/>
  <c r="AB4" i="1"/>
  <c r="AO4" i="1"/>
  <c r="P4" i="1"/>
  <c r="BK4" i="1"/>
  <c r="BN4" i="1"/>
  <c r="BX4" i="1"/>
  <c r="AP4" i="1"/>
  <c r="BL4" i="1"/>
  <c r="AK4" i="1"/>
  <c r="AN4" i="1"/>
  <c r="AH4" i="1"/>
  <c r="BM4" i="1"/>
  <c r="G4" i="1"/>
  <c r="BD4" i="1"/>
  <c r="N4" i="1"/>
  <c r="U4" i="1"/>
  <c r="BE4" i="1"/>
  <c r="V4" i="1"/>
  <c r="AJ4" i="1"/>
  <c r="F13" i="1" l="1"/>
  <c r="M13" i="1"/>
  <c r="U13" i="1"/>
  <c r="AB13" i="1"/>
  <c r="AJ13" i="1"/>
  <c r="AN13" i="1"/>
  <c r="AR13" i="1"/>
  <c r="AV13" i="1"/>
  <c r="BC13" i="1"/>
  <c r="BG13" i="1"/>
  <c r="BN13" i="1"/>
  <c r="F18" i="1"/>
  <c r="L27" i="1"/>
  <c r="X27" i="1"/>
  <c r="AM27" i="1"/>
  <c r="AU27" i="1"/>
  <c r="BF27" i="1"/>
  <c r="BX27" i="1"/>
  <c r="BS26" i="1"/>
  <c r="H37" i="1"/>
  <c r="W37" i="1"/>
  <c r="AL37" i="1"/>
  <c r="AT37" i="1"/>
  <c r="BE37" i="1"/>
  <c r="I33" i="1"/>
  <c r="R35" i="1"/>
  <c r="AG35" i="1"/>
  <c r="L46" i="1"/>
  <c r="Q46" i="1"/>
  <c r="AI46" i="1"/>
  <c r="AM46" i="1"/>
  <c r="AQ46" i="1"/>
  <c r="AU46" i="1"/>
  <c r="I10" i="1"/>
  <c r="M18" i="1"/>
  <c r="AB18" i="1"/>
  <c r="AJ18" i="1"/>
  <c r="AN18" i="1"/>
  <c r="AR18" i="1"/>
  <c r="AV18" i="1"/>
  <c r="BC18" i="1"/>
  <c r="BG18" i="1"/>
  <c r="BN18" i="1"/>
  <c r="Q27" i="1"/>
  <c r="AI27" i="1"/>
  <c r="AQ27" i="1"/>
  <c r="BB27" i="1"/>
  <c r="BM27" i="1"/>
  <c r="BS22" i="1"/>
  <c r="P37" i="1"/>
  <c r="AP37" i="1"/>
  <c r="BL37" i="1"/>
  <c r="I31" i="1"/>
  <c r="I35" i="1"/>
  <c r="Y35" i="1"/>
  <c r="E46" i="1"/>
  <c r="X46" i="1"/>
  <c r="BF46" i="1"/>
  <c r="BX46" i="1"/>
  <c r="G81" i="1"/>
  <c r="V81" i="1"/>
  <c r="AK81" i="1"/>
  <c r="AS81" i="1"/>
  <c r="BS76" i="1"/>
  <c r="BS88" i="1"/>
  <c r="I92" i="1"/>
  <c r="BY200" i="1"/>
  <c r="BB46" i="1"/>
  <c r="BM46" i="1"/>
  <c r="AG69" i="1"/>
  <c r="N81" i="1"/>
  <c r="AC81" i="1"/>
  <c r="AO81" i="1"/>
  <c r="AW81" i="1"/>
  <c r="BD81" i="1"/>
  <c r="BO75" i="1"/>
  <c r="R76" i="1"/>
  <c r="R78" i="1"/>
  <c r="AE25" i="1"/>
  <c r="BT41" i="1"/>
  <c r="BZ66" i="1"/>
  <c r="BS67" i="1"/>
  <c r="I69" i="1"/>
  <c r="K69" i="1" s="1"/>
  <c r="BV77" i="1"/>
  <c r="AE78" i="1"/>
  <c r="BZ79" i="1"/>
  <c r="AE86" i="1"/>
  <c r="AE103" i="1"/>
  <c r="BT117" i="1"/>
  <c r="BT119" i="1"/>
  <c r="AE134" i="1"/>
  <c r="BV152" i="1"/>
  <c r="BV158" i="1"/>
  <c r="BV160" i="1"/>
  <c r="BV164" i="1"/>
  <c r="BV166" i="1"/>
  <c r="BV178" i="1"/>
  <c r="BZ184" i="1"/>
  <c r="AE187" i="1"/>
  <c r="BV193" i="1"/>
  <c r="Y196" i="1"/>
  <c r="AE196" i="1"/>
  <c r="AF196" i="1" s="1"/>
  <c r="BT206" i="1"/>
  <c r="BT210" i="1"/>
  <c r="I210" i="1"/>
  <c r="BZ212" i="1"/>
  <c r="BT214" i="1"/>
  <c r="H229" i="1"/>
  <c r="P229" i="1"/>
  <c r="W229" i="1"/>
  <c r="AE222" i="1"/>
  <c r="BT223" i="1"/>
  <c r="AX223" i="1"/>
  <c r="BH223" i="1"/>
  <c r="I224" i="1"/>
  <c r="Y224" i="1"/>
  <c r="AE224" i="1"/>
  <c r="I225" i="1"/>
  <c r="AE226" i="1"/>
  <c r="AE228" i="1"/>
  <c r="BU239" i="1"/>
  <c r="AE233" i="1"/>
  <c r="BT234" i="1"/>
  <c r="BV234" i="1"/>
  <c r="AE235" i="1"/>
  <c r="I237" i="1"/>
  <c r="AE237" i="1"/>
  <c r="AG237" i="1" s="1"/>
  <c r="BT249" i="1"/>
  <c r="BY253" i="1"/>
  <c r="AE256" i="1"/>
  <c r="BS257" i="1"/>
  <c r="BZ262" i="1"/>
  <c r="BV264" i="1"/>
  <c r="G285" i="1"/>
  <c r="N285" i="1"/>
  <c r="V285" i="1"/>
  <c r="AC285" i="1"/>
  <c r="AK285" i="1"/>
  <c r="AO285" i="1"/>
  <c r="AS285" i="1"/>
  <c r="AW285" i="1"/>
  <c r="BD285" i="1"/>
  <c r="BK285" i="1"/>
  <c r="BR285" i="1"/>
  <c r="BS272" i="1"/>
  <c r="D202" i="1"/>
  <c r="H202" i="1"/>
  <c r="BT194" i="1"/>
  <c r="BS206" i="1"/>
  <c r="BO209" i="1"/>
  <c r="BS210" i="1"/>
  <c r="BH211" i="1"/>
  <c r="BO211" i="1"/>
  <c r="R216" i="1"/>
  <c r="E229" i="1"/>
  <c r="BS249" i="1"/>
  <c r="AJ259" i="1"/>
  <c r="AN259" i="1"/>
  <c r="AR259" i="1"/>
  <c r="AV259" i="1"/>
  <c r="BG259" i="1"/>
  <c r="BN259" i="1"/>
  <c r="Y264" i="1"/>
  <c r="AX266" i="1"/>
  <c r="AX267" i="1"/>
  <c r="AI13" i="1"/>
  <c r="AM13" i="1"/>
  <c r="AQ13" i="1"/>
  <c r="AU13" i="1"/>
  <c r="BH8" i="1"/>
  <c r="BF13" i="1"/>
  <c r="BM13" i="1"/>
  <c r="BX13" i="1"/>
  <c r="AE9" i="1"/>
  <c r="R10" i="1"/>
  <c r="BV12" i="1"/>
  <c r="BV16" i="1"/>
  <c r="L18" i="1"/>
  <c r="Q18" i="1"/>
  <c r="X18" i="1"/>
  <c r="AI18" i="1"/>
  <c r="AM18" i="1"/>
  <c r="AQ18" i="1"/>
  <c r="AU18" i="1"/>
  <c r="BB18" i="1"/>
  <c r="BF18" i="1"/>
  <c r="BM18" i="1"/>
  <c r="BX18" i="1"/>
  <c r="I17" i="1"/>
  <c r="K17" i="1" s="1"/>
  <c r="BZ23" i="1"/>
  <c r="AX23" i="1"/>
  <c r="BH23" i="1"/>
  <c r="I24" i="1"/>
  <c r="K24" i="1" s="1"/>
  <c r="AE24" i="1"/>
  <c r="AG24" i="1" s="1"/>
  <c r="G37" i="1"/>
  <c r="N37" i="1"/>
  <c r="V37" i="1"/>
  <c r="AC37" i="1"/>
  <c r="AK37" i="1"/>
  <c r="AO37" i="1"/>
  <c r="AS37" i="1"/>
  <c r="AW37" i="1"/>
  <c r="BD37" i="1"/>
  <c r="BK37" i="1"/>
  <c r="BR37" i="1"/>
  <c r="BS31" i="1"/>
  <c r="BO32" i="1"/>
  <c r="BS32" i="1"/>
  <c r="R33" i="1"/>
  <c r="AE34" i="1"/>
  <c r="BS35" i="1"/>
  <c r="AE41" i="1"/>
  <c r="BT42" i="1"/>
  <c r="BZ44" i="1"/>
  <c r="I45" i="1"/>
  <c r="K45" i="1" s="1"/>
  <c r="R45" i="1"/>
  <c r="Y45" i="1"/>
  <c r="AE45" i="1"/>
  <c r="AG45" i="1" s="1"/>
  <c r="G58" i="1"/>
  <c r="N58" i="1"/>
  <c r="V58" i="1"/>
  <c r="AC58" i="1"/>
  <c r="AK58" i="1"/>
  <c r="AO58" i="1"/>
  <c r="AS58" i="1"/>
  <c r="AW58" i="1"/>
  <c r="BD58" i="1"/>
  <c r="BK58" i="1"/>
  <c r="BR58" i="1"/>
  <c r="BS52" i="1"/>
  <c r="BO53" i="1"/>
  <c r="AE62" i="1"/>
  <c r="AJ81" i="1"/>
  <c r="AN81" i="1"/>
  <c r="AR81" i="1"/>
  <c r="AV81" i="1"/>
  <c r="BC81" i="1"/>
  <c r="BG81" i="1"/>
  <c r="BN81" i="1"/>
  <c r="BT78" i="1"/>
  <c r="I80" i="1"/>
  <c r="R92" i="1"/>
  <c r="BT95" i="1"/>
  <c r="BZ99" i="1"/>
  <c r="BV103" i="1"/>
  <c r="BO106" i="1"/>
  <c r="I125" i="1"/>
  <c r="AE125" i="1"/>
  <c r="BZ126" i="1"/>
  <c r="I127" i="1"/>
  <c r="BT133" i="1"/>
  <c r="AE140" i="1"/>
  <c r="AE142" i="1"/>
  <c r="AE150" i="1"/>
  <c r="BH150" i="1"/>
  <c r="BO150" i="1"/>
  <c r="BS150" i="1"/>
  <c r="AE154" i="1"/>
  <c r="BO156" i="1"/>
  <c r="BS156" i="1"/>
  <c r="AE162" i="1"/>
  <c r="BH162" i="1"/>
  <c r="BO162" i="1"/>
  <c r="BS162" i="1"/>
  <c r="BS169" i="1"/>
  <c r="AX169" i="1"/>
  <c r="BH169" i="1"/>
  <c r="I170" i="1"/>
  <c r="Y170" i="1"/>
  <c r="BZ174" i="1"/>
  <c r="H180" i="1"/>
  <c r="P180" i="1"/>
  <c r="W180" i="1"/>
  <c r="AH180" i="1"/>
  <c r="AL180" i="1"/>
  <c r="AP180" i="1"/>
  <c r="AT180" i="1"/>
  <c r="BA180" i="1"/>
  <c r="BE180" i="1"/>
  <c r="BL180" i="1"/>
  <c r="AE175" i="1"/>
  <c r="AF175" i="1" s="1"/>
  <c r="BO179" i="1"/>
  <c r="BV187" i="1"/>
  <c r="BT198" i="1"/>
  <c r="I198" i="1"/>
  <c r="BZ200" i="1"/>
  <c r="I206" i="1"/>
  <c r="J206" i="1" s="1"/>
  <c r="AE206" i="1"/>
  <c r="AF206" i="1" s="1"/>
  <c r="I208" i="1"/>
  <c r="Y208" i="1"/>
  <c r="AE208" i="1"/>
  <c r="BT222" i="1"/>
  <c r="BT237" i="1"/>
  <c r="AX251" i="1"/>
  <c r="AX252" i="1"/>
  <c r="D259" i="1"/>
  <c r="H259" i="1"/>
  <c r="P259" i="1"/>
  <c r="W259" i="1"/>
  <c r="AE253" i="1"/>
  <c r="BV256" i="1"/>
  <c r="BV272" i="1"/>
  <c r="BW422" i="1"/>
  <c r="BV276" i="1"/>
  <c r="I280" i="1"/>
  <c r="I281" i="1"/>
  <c r="AE281" i="1"/>
  <c r="AE296" i="1"/>
  <c r="BZ301" i="1"/>
  <c r="P309" i="1"/>
  <c r="W309" i="1"/>
  <c r="BO305" i="1"/>
  <c r="I307" i="1"/>
  <c r="BO307" i="1"/>
  <c r="AE313" i="1"/>
  <c r="AG313" i="1" s="1"/>
  <c r="BZ320" i="1"/>
  <c r="BV322" i="1"/>
  <c r="R322" i="1"/>
  <c r="BV330" i="1"/>
  <c r="R330" i="1"/>
  <c r="BZ332" i="1"/>
  <c r="AE363" i="1"/>
  <c r="AG363" i="1" s="1"/>
  <c r="BW385" i="1"/>
  <c r="F398" i="1"/>
  <c r="M398" i="1"/>
  <c r="U398" i="1"/>
  <c r="AB398" i="1"/>
  <c r="AJ398" i="1"/>
  <c r="AN398" i="1"/>
  <c r="AR398" i="1"/>
  <c r="AV398" i="1"/>
  <c r="BC398" i="1"/>
  <c r="BG398" i="1"/>
  <c r="BN398" i="1"/>
  <c r="I392" i="1"/>
  <c r="Y392" i="1"/>
  <c r="AE392" i="1"/>
  <c r="BW395" i="1"/>
  <c r="BO405" i="1"/>
  <c r="BO409" i="1"/>
  <c r="V433" i="1"/>
  <c r="AK433" i="1"/>
  <c r="AO433" i="1"/>
  <c r="AS433" i="1"/>
  <c r="AW433" i="1"/>
  <c r="BK433" i="1"/>
  <c r="R420" i="1"/>
  <c r="BH429" i="1"/>
  <c r="BO429" i="1"/>
  <c r="BT429" i="1"/>
  <c r="I301" i="1"/>
  <c r="K301" i="1" s="1"/>
  <c r="AG301" i="1"/>
  <c r="I363" i="1"/>
  <c r="K363" i="1" s="1"/>
  <c r="F387" i="1"/>
  <c r="AK398" i="1"/>
  <c r="AO398" i="1"/>
  <c r="AS398" i="1"/>
  <c r="AW398" i="1"/>
  <c r="BR398" i="1"/>
  <c r="D414" i="1"/>
  <c r="H414" i="1"/>
  <c r="P414" i="1"/>
  <c r="W414" i="1"/>
  <c r="AH414" i="1"/>
  <c r="AL414" i="1"/>
  <c r="AP414" i="1"/>
  <c r="AT414" i="1"/>
  <c r="BA414" i="1"/>
  <c r="BE414" i="1"/>
  <c r="BL414" i="1"/>
  <c r="BU414" i="1"/>
  <c r="BV421" i="1"/>
  <c r="BY426" i="1"/>
  <c r="P285" i="1"/>
  <c r="W285" i="1"/>
  <c r="AH285" i="1"/>
  <c r="AL285" i="1"/>
  <c r="AP285" i="1"/>
  <c r="AT285" i="1"/>
  <c r="BA285" i="1"/>
  <c r="BE285" i="1"/>
  <c r="BL285" i="1"/>
  <c r="BU285" i="1"/>
  <c r="I269" i="1"/>
  <c r="R269" i="1"/>
  <c r="Y269" i="1"/>
  <c r="AE269" i="1"/>
  <c r="AG269" i="1" s="1"/>
  <c r="BT270" i="1"/>
  <c r="AX270" i="1"/>
  <c r="Y271" i="1"/>
  <c r="AE271" i="1"/>
  <c r="BW272" i="1"/>
  <c r="AX272" i="1"/>
  <c r="BS273" i="1"/>
  <c r="BW281" i="1"/>
  <c r="M292" i="1"/>
  <c r="U292" i="1"/>
  <c r="AJ292" i="1"/>
  <c r="AN292" i="1"/>
  <c r="AR292" i="1"/>
  <c r="AV292" i="1"/>
  <c r="BC292" i="1"/>
  <c r="BG292" i="1"/>
  <c r="BT291" i="1"/>
  <c r="P302" i="1"/>
  <c r="W302" i="1"/>
  <c r="BA302" i="1"/>
  <c r="BE302" i="1"/>
  <c r="BL302" i="1"/>
  <c r="BU302" i="1"/>
  <c r="AE297" i="1"/>
  <c r="AG297" i="1" s="1"/>
  <c r="BT297" i="1"/>
  <c r="I299" i="1"/>
  <c r="BO299" i="1"/>
  <c r="BT299" i="1"/>
  <c r="BT301" i="1"/>
  <c r="BS335" i="1"/>
  <c r="BS341" i="1"/>
  <c r="BZ341" i="1"/>
  <c r="G360" i="1"/>
  <c r="N360" i="1"/>
  <c r="V360" i="1"/>
  <c r="AC360" i="1"/>
  <c r="AK360" i="1"/>
  <c r="AO360" i="1"/>
  <c r="AS360" i="1"/>
  <c r="AW360" i="1"/>
  <c r="BD360" i="1"/>
  <c r="BK360" i="1"/>
  <c r="BR360" i="1"/>
  <c r="BS349" i="1"/>
  <c r="BS350" i="1"/>
  <c r="BS353" i="1"/>
  <c r="BS354" i="1"/>
  <c r="BS357" i="1"/>
  <c r="BS363" i="1"/>
  <c r="BS367" i="1"/>
  <c r="BZ367" i="1"/>
  <c r="BS371" i="1"/>
  <c r="BS375" i="1"/>
  <c r="BV380" i="1"/>
  <c r="I383" i="1"/>
  <c r="J383" i="1" s="1"/>
  <c r="R385" i="1"/>
  <c r="AE385" i="1"/>
  <c r="BV386" i="1"/>
  <c r="AH398" i="1"/>
  <c r="AL398" i="1"/>
  <c r="AP398" i="1"/>
  <c r="AT398" i="1"/>
  <c r="BA398" i="1"/>
  <c r="BE398" i="1"/>
  <c r="BL398" i="1"/>
  <c r="BU398" i="1"/>
  <c r="BO422" i="1"/>
  <c r="BZ427" i="1"/>
  <c r="BT430" i="1"/>
  <c r="BV23" i="1"/>
  <c r="BY78" i="1"/>
  <c r="BY92" i="1"/>
  <c r="Y16" i="1"/>
  <c r="BO22" i="1"/>
  <c r="BS9" i="1"/>
  <c r="BV11" i="1"/>
  <c r="BS17" i="1"/>
  <c r="AB27" i="1"/>
  <c r="AJ27" i="1"/>
  <c r="AN27" i="1"/>
  <c r="AR27" i="1"/>
  <c r="AV27" i="1"/>
  <c r="BC27" i="1"/>
  <c r="BG27" i="1"/>
  <c r="BN27" i="1"/>
  <c r="AX24" i="1"/>
  <c r="I25" i="1"/>
  <c r="Y25" i="1"/>
  <c r="BT26" i="1"/>
  <c r="BV34" i="1"/>
  <c r="M46" i="1"/>
  <c r="AB46" i="1"/>
  <c r="AN46" i="1"/>
  <c r="AR46" i="1"/>
  <c r="AV46" i="1"/>
  <c r="BC46" i="1"/>
  <c r="BG46" i="1"/>
  <c r="BN46" i="1"/>
  <c r="BO41" i="1"/>
  <c r="H58" i="1"/>
  <c r="W58" i="1"/>
  <c r="AL58" i="1"/>
  <c r="AT58" i="1"/>
  <c r="BE58" i="1"/>
  <c r="BU58" i="1"/>
  <c r="BT53" i="1"/>
  <c r="BS56" i="1"/>
  <c r="BO57" i="1"/>
  <c r="D63" i="1"/>
  <c r="H63" i="1"/>
  <c r="P63" i="1"/>
  <c r="AL63" i="1"/>
  <c r="AP63" i="1"/>
  <c r="AT63" i="1"/>
  <c r="BA63" i="1"/>
  <c r="BE63" i="1"/>
  <c r="BU63" i="1"/>
  <c r="I62" i="1"/>
  <c r="K62" i="1" s="1"/>
  <c r="R62" i="1"/>
  <c r="Y62" i="1"/>
  <c r="AG62" i="1"/>
  <c r="AK72" i="1"/>
  <c r="AO72" i="1"/>
  <c r="AS72" i="1"/>
  <c r="AW72" i="1"/>
  <c r="BH66" i="1"/>
  <c r="BK72" i="1"/>
  <c r="BR72" i="1"/>
  <c r="BY67" i="1"/>
  <c r="BO69" i="1"/>
  <c r="BT69" i="1"/>
  <c r="BS70" i="1"/>
  <c r="BZ70" i="1"/>
  <c r="BO71" i="1"/>
  <c r="BS71" i="1"/>
  <c r="D81" i="1"/>
  <c r="H81" i="1"/>
  <c r="P81" i="1"/>
  <c r="W81" i="1"/>
  <c r="I78" i="1"/>
  <c r="AJ89" i="1"/>
  <c r="AN89" i="1"/>
  <c r="AR89" i="1"/>
  <c r="AV89" i="1"/>
  <c r="BC89" i="1"/>
  <c r="BG89" i="1"/>
  <c r="BN89" i="1"/>
  <c r="BT85" i="1"/>
  <c r="Y86" i="1"/>
  <c r="I87" i="1"/>
  <c r="BO87" i="1"/>
  <c r="M96" i="1"/>
  <c r="U96" i="1"/>
  <c r="AJ96" i="1"/>
  <c r="AN96" i="1"/>
  <c r="AR96" i="1"/>
  <c r="AV96" i="1"/>
  <c r="BC96" i="1"/>
  <c r="BG96" i="1"/>
  <c r="BN96" i="1"/>
  <c r="BY10" i="1"/>
  <c r="BT9" i="1"/>
  <c r="Y12" i="1"/>
  <c r="BO26" i="1"/>
  <c r="AK13" i="1"/>
  <c r="AO13" i="1"/>
  <c r="AS13" i="1"/>
  <c r="AW13" i="1"/>
  <c r="BD13" i="1"/>
  <c r="BK13" i="1"/>
  <c r="R11" i="1"/>
  <c r="BY11" i="1"/>
  <c r="AK18" i="1"/>
  <c r="AO18" i="1"/>
  <c r="AS18" i="1"/>
  <c r="AW18" i="1"/>
  <c r="BD18" i="1"/>
  <c r="BK18" i="1"/>
  <c r="BR18" i="1"/>
  <c r="BT22" i="1"/>
  <c r="R25" i="1"/>
  <c r="BY36" i="1"/>
  <c r="U46" i="1"/>
  <c r="AJ46" i="1"/>
  <c r="BS42" i="1"/>
  <c r="BO43" i="1"/>
  <c r="R44" i="1"/>
  <c r="D58" i="1"/>
  <c r="P58" i="1"/>
  <c r="AH58" i="1"/>
  <c r="AP58" i="1"/>
  <c r="BA58" i="1"/>
  <c r="BL58" i="1"/>
  <c r="AL13" i="1"/>
  <c r="AP13" i="1"/>
  <c r="AT13" i="1"/>
  <c r="BA13" i="1"/>
  <c r="BE13" i="1"/>
  <c r="BL13" i="1"/>
  <c r="BT10" i="1"/>
  <c r="BW10" i="1"/>
  <c r="I11" i="1"/>
  <c r="AE11" i="1"/>
  <c r="P18" i="1"/>
  <c r="W18" i="1"/>
  <c r="AL18" i="1"/>
  <c r="AP18" i="1"/>
  <c r="AT18" i="1"/>
  <c r="BA18" i="1"/>
  <c r="BE18" i="1"/>
  <c r="BL18" i="1"/>
  <c r="BU18" i="1"/>
  <c r="R17" i="1"/>
  <c r="Y17" i="1"/>
  <c r="AE17" i="1"/>
  <c r="AG17" i="1" s="1"/>
  <c r="G27" i="1"/>
  <c r="N27" i="1"/>
  <c r="V27" i="1"/>
  <c r="AC27" i="1"/>
  <c r="AK27" i="1"/>
  <c r="AO27" i="1"/>
  <c r="AS27" i="1"/>
  <c r="AW27" i="1"/>
  <c r="BH21" i="1"/>
  <c r="BO21" i="1"/>
  <c r="BR27" i="1"/>
  <c r="BS24" i="1"/>
  <c r="BZ24" i="1"/>
  <c r="BT25" i="1"/>
  <c r="BT31" i="1"/>
  <c r="G46" i="1"/>
  <c r="N46" i="1"/>
  <c r="V46" i="1"/>
  <c r="AC46" i="1"/>
  <c r="AK46" i="1"/>
  <c r="AO46" i="1"/>
  <c r="AS46" i="1"/>
  <c r="AW46" i="1"/>
  <c r="BD46" i="1"/>
  <c r="BO40" i="1"/>
  <c r="BR46" i="1"/>
  <c r="BS41" i="1"/>
  <c r="I42" i="1"/>
  <c r="Y42" i="1"/>
  <c r="AE42" i="1"/>
  <c r="BT43" i="1"/>
  <c r="I44" i="1"/>
  <c r="AE44" i="1"/>
  <c r="BT45" i="1"/>
  <c r="E58" i="1"/>
  <c r="L58" i="1"/>
  <c r="Q58" i="1"/>
  <c r="X58" i="1"/>
  <c r="AI58" i="1"/>
  <c r="AM58" i="1"/>
  <c r="AQ58" i="1"/>
  <c r="AU58" i="1"/>
  <c r="BB58" i="1"/>
  <c r="BF58" i="1"/>
  <c r="BM58" i="1"/>
  <c r="BX58" i="1"/>
  <c r="BV51" i="1"/>
  <c r="BO52" i="1"/>
  <c r="BT52" i="1"/>
  <c r="BY53" i="1"/>
  <c r="AX55" i="1"/>
  <c r="I56" i="1"/>
  <c r="Y56" i="1"/>
  <c r="AE56" i="1"/>
  <c r="BT57" i="1"/>
  <c r="E63" i="1"/>
  <c r="L63" i="1"/>
  <c r="Q63" i="1"/>
  <c r="X63" i="1"/>
  <c r="AI63" i="1"/>
  <c r="AM63" i="1"/>
  <c r="AQ63" i="1"/>
  <c r="AU63" i="1"/>
  <c r="BB63" i="1"/>
  <c r="BF63" i="1"/>
  <c r="BM63" i="1"/>
  <c r="D72" i="1"/>
  <c r="H72" i="1"/>
  <c r="P72" i="1"/>
  <c r="W72" i="1"/>
  <c r="BO34" i="1"/>
  <c r="BO36" i="1"/>
  <c r="D46" i="1"/>
  <c r="H46" i="1"/>
  <c r="P46" i="1"/>
  <c r="W46" i="1"/>
  <c r="AH46" i="1"/>
  <c r="AL46" i="1"/>
  <c r="AP46" i="1"/>
  <c r="AT46" i="1"/>
  <c r="BA46" i="1"/>
  <c r="BE46" i="1"/>
  <c r="BL46" i="1"/>
  <c r="BU46" i="1"/>
  <c r="I41" i="1"/>
  <c r="K41" i="1" s="1"/>
  <c r="BO42" i="1"/>
  <c r="F58" i="1"/>
  <c r="I58" i="1" s="1"/>
  <c r="M58" i="1"/>
  <c r="U58" i="1"/>
  <c r="AB58" i="1"/>
  <c r="AE58" i="1" s="1"/>
  <c r="AJ58" i="1"/>
  <c r="AN58" i="1"/>
  <c r="AR58" i="1"/>
  <c r="AV58" i="1"/>
  <c r="BC58" i="1"/>
  <c r="BG58" i="1"/>
  <c r="BN58" i="1"/>
  <c r="AX50" i="1"/>
  <c r="BH50" i="1"/>
  <c r="I51" i="1"/>
  <c r="Y51" i="1"/>
  <c r="AE51" i="1"/>
  <c r="BZ54" i="1"/>
  <c r="I55" i="1"/>
  <c r="BH56" i="1"/>
  <c r="BO56" i="1"/>
  <c r="BT56" i="1"/>
  <c r="Y61" i="1"/>
  <c r="AE63" i="1"/>
  <c r="BO67" i="1"/>
  <c r="BH70" i="1"/>
  <c r="BO70" i="1"/>
  <c r="BT70" i="1"/>
  <c r="BY71" i="1"/>
  <c r="AX76" i="1"/>
  <c r="I77" i="1"/>
  <c r="R77" i="1"/>
  <c r="Y77" i="1"/>
  <c r="AE77" i="1"/>
  <c r="AG77" i="1" s="1"/>
  <c r="Y79" i="1"/>
  <c r="AE79" i="1"/>
  <c r="BW80" i="1"/>
  <c r="BO80" i="1"/>
  <c r="I95" i="1"/>
  <c r="AE95" i="1"/>
  <c r="I104" i="1"/>
  <c r="Y104" i="1"/>
  <c r="AE104" i="1"/>
  <c r="AG104" i="1" s="1"/>
  <c r="BZ107" i="1"/>
  <c r="AX107" i="1"/>
  <c r="BH107" i="1"/>
  <c r="I108" i="1"/>
  <c r="K108" i="1" s="1"/>
  <c r="R108" i="1"/>
  <c r="Y108" i="1"/>
  <c r="AE108" i="1"/>
  <c r="AG108" i="1" s="1"/>
  <c r="AX151" i="1"/>
  <c r="BH151" i="1"/>
  <c r="I152" i="1"/>
  <c r="AE152" i="1"/>
  <c r="AX157" i="1"/>
  <c r="BH157" i="1"/>
  <c r="BV157" i="1"/>
  <c r="I158" i="1"/>
  <c r="Y158" i="1"/>
  <c r="AX159" i="1"/>
  <c r="BH159" i="1"/>
  <c r="I160" i="1"/>
  <c r="AE160" i="1"/>
  <c r="I164" i="1"/>
  <c r="Y164" i="1"/>
  <c r="AE164" i="1"/>
  <c r="BV165" i="1"/>
  <c r="AX177" i="1"/>
  <c r="BH177" i="1"/>
  <c r="I178" i="1"/>
  <c r="AE178" i="1"/>
  <c r="I184" i="1"/>
  <c r="AE184" i="1"/>
  <c r="BV185" i="1"/>
  <c r="R193" i="1"/>
  <c r="BH193" i="1"/>
  <c r="BZ194" i="1"/>
  <c r="BT207" i="1"/>
  <c r="J210" i="1"/>
  <c r="BW210" i="1"/>
  <c r="AX212" i="1"/>
  <c r="BH212" i="1"/>
  <c r="BV212" i="1"/>
  <c r="AE215" i="1"/>
  <c r="Y217" i="1"/>
  <c r="AX219" i="1"/>
  <c r="AX220" i="1"/>
  <c r="AG225" i="1"/>
  <c r="AF233" i="1"/>
  <c r="BO234" i="1"/>
  <c r="R235" i="1"/>
  <c r="BO236" i="1"/>
  <c r="AE238" i="1"/>
  <c r="AE243" i="1"/>
  <c r="BH245" i="1"/>
  <c r="AE247" i="1"/>
  <c r="AE249" i="1"/>
  <c r="R111" i="1"/>
  <c r="AE112" i="1"/>
  <c r="AG112" i="1" s="1"/>
  <c r="BT124" i="1"/>
  <c r="Y125" i="1"/>
  <c r="AX126" i="1"/>
  <c r="BH126" i="1"/>
  <c r="Y127" i="1"/>
  <c r="BT128" i="1"/>
  <c r="AX128" i="1"/>
  <c r="BH128" i="1"/>
  <c r="BZ155" i="1"/>
  <c r="BT179" i="1"/>
  <c r="BW195" i="1"/>
  <c r="BZ198" i="1"/>
  <c r="BW207" i="1"/>
  <c r="BY212" i="1"/>
  <c r="BY216" i="1"/>
  <c r="K225" i="1"/>
  <c r="AL72" i="1"/>
  <c r="AP72" i="1"/>
  <c r="AT72" i="1"/>
  <c r="BA72" i="1"/>
  <c r="BE72" i="1"/>
  <c r="BL72" i="1"/>
  <c r="BZ68" i="1"/>
  <c r="AX68" i="1"/>
  <c r="BH68" i="1"/>
  <c r="BV68" i="1"/>
  <c r="AE70" i="1"/>
  <c r="AI81" i="1"/>
  <c r="AM81" i="1"/>
  <c r="AQ81" i="1"/>
  <c r="AU81" i="1"/>
  <c r="BB81" i="1"/>
  <c r="BF81" i="1"/>
  <c r="BM81" i="1"/>
  <c r="BX81" i="1"/>
  <c r="AE76" i="1"/>
  <c r="AG76" i="1" s="1"/>
  <c r="G89" i="1"/>
  <c r="N89" i="1"/>
  <c r="V89" i="1"/>
  <c r="AC89" i="1"/>
  <c r="AE89" i="1" s="1"/>
  <c r="AK89" i="1"/>
  <c r="AO89" i="1"/>
  <c r="AS89" i="1"/>
  <c r="AW89" i="1"/>
  <c r="BD89" i="1"/>
  <c r="BK89" i="1"/>
  <c r="BR89" i="1"/>
  <c r="R85" i="1"/>
  <c r="BY85" i="1"/>
  <c r="BS87" i="1"/>
  <c r="I88" i="1"/>
  <c r="AE88" i="1"/>
  <c r="G96" i="1"/>
  <c r="N96" i="1"/>
  <c r="V96" i="1"/>
  <c r="AC96" i="1"/>
  <c r="AK96" i="1"/>
  <c r="AO96" i="1"/>
  <c r="AS96" i="1"/>
  <c r="AW96" i="1"/>
  <c r="BD96" i="1"/>
  <c r="BR96" i="1"/>
  <c r="R99" i="1"/>
  <c r="BY99" i="1"/>
  <c r="F113" i="1"/>
  <c r="M113" i="1"/>
  <c r="AB113" i="1"/>
  <c r="AJ113" i="1"/>
  <c r="AN113" i="1"/>
  <c r="AR113" i="1"/>
  <c r="AV113" i="1"/>
  <c r="BC113" i="1"/>
  <c r="BG113" i="1"/>
  <c r="BN113" i="1"/>
  <c r="BT104" i="1"/>
  <c r="AX104" i="1"/>
  <c r="I105" i="1"/>
  <c r="R105" i="1"/>
  <c r="BT106" i="1"/>
  <c r="AE107" i="1"/>
  <c r="BT108" i="1"/>
  <c r="BT110" i="1"/>
  <c r="AX110" i="1"/>
  <c r="BH110" i="1"/>
  <c r="AE111" i="1"/>
  <c r="BT112" i="1"/>
  <c r="AE119" i="1"/>
  <c r="BS120" i="1"/>
  <c r="BZ120" i="1"/>
  <c r="BO121" i="1"/>
  <c r="BS121" i="1"/>
  <c r="R122" i="1"/>
  <c r="AE123" i="1"/>
  <c r="BO123" i="1"/>
  <c r="BS123" i="1"/>
  <c r="BS128" i="1"/>
  <c r="BT148" i="1"/>
  <c r="AX148" i="1"/>
  <c r="AE149" i="1"/>
  <c r="BV150" i="1"/>
  <c r="BT152" i="1"/>
  <c r="R153" i="1"/>
  <c r="Y153" i="1"/>
  <c r="AE153" i="1"/>
  <c r="BT154" i="1"/>
  <c r="AX154" i="1"/>
  <c r="R155" i="1"/>
  <c r="Y155" i="1"/>
  <c r="AE155" i="1"/>
  <c r="BT160" i="1"/>
  <c r="R161" i="1"/>
  <c r="Y161" i="1"/>
  <c r="AE161" i="1"/>
  <c r="AF161" i="1" s="1"/>
  <c r="AE163" i="1"/>
  <c r="BT166" i="1"/>
  <c r="BZ168" i="1"/>
  <c r="AX168" i="1"/>
  <c r="BH168" i="1"/>
  <c r="I175" i="1"/>
  <c r="J175" i="1" s="1"/>
  <c r="BS176" i="1"/>
  <c r="BZ178" i="1"/>
  <c r="I183" i="1"/>
  <c r="M189" i="1"/>
  <c r="U189" i="1"/>
  <c r="AE183" i="1"/>
  <c r="AJ189" i="1"/>
  <c r="AN189" i="1"/>
  <c r="AR189" i="1"/>
  <c r="AV189" i="1"/>
  <c r="BC189" i="1"/>
  <c r="BG189" i="1"/>
  <c r="BN189" i="1"/>
  <c r="BT184" i="1"/>
  <c r="BZ186" i="1"/>
  <c r="AX186" i="1"/>
  <c r="BV186" i="1"/>
  <c r="BW188" i="1"/>
  <c r="BO188" i="1"/>
  <c r="BT188" i="1"/>
  <c r="BS194" i="1"/>
  <c r="BT196" i="1"/>
  <c r="BV197" i="1"/>
  <c r="Y200" i="1"/>
  <c r="AE200" i="1"/>
  <c r="AF200" i="1" s="1"/>
  <c r="AE201" i="1"/>
  <c r="BO201" i="1"/>
  <c r="R205" i="1"/>
  <c r="Q218" i="1"/>
  <c r="X218" i="1"/>
  <c r="AI218" i="1"/>
  <c r="AM218" i="1"/>
  <c r="AQ218" i="1"/>
  <c r="AU218" i="1"/>
  <c r="BB218" i="1"/>
  <c r="BF218" i="1"/>
  <c r="BM218" i="1"/>
  <c r="BS207" i="1"/>
  <c r="BT208" i="1"/>
  <c r="BV209" i="1"/>
  <c r="BH210" i="1"/>
  <c r="AE212" i="1"/>
  <c r="BT215" i="1"/>
  <c r="AX215" i="1"/>
  <c r="BH215" i="1"/>
  <c r="I216" i="1"/>
  <c r="AE216" i="1"/>
  <c r="F229" i="1"/>
  <c r="AJ229" i="1"/>
  <c r="AN229" i="1"/>
  <c r="AR229" i="1"/>
  <c r="AV229" i="1"/>
  <c r="BC229" i="1"/>
  <c r="BG229" i="1"/>
  <c r="BN229" i="1"/>
  <c r="BT224" i="1"/>
  <c r="BS225" i="1"/>
  <c r="AI239" i="1"/>
  <c r="AM239" i="1"/>
  <c r="AQ239" i="1"/>
  <c r="AU239" i="1"/>
  <c r="BF239" i="1"/>
  <c r="BM239" i="1"/>
  <c r="D89" i="1"/>
  <c r="H89" i="1"/>
  <c r="P89" i="1"/>
  <c r="W89" i="1"/>
  <c r="AH89" i="1"/>
  <c r="AL89" i="1"/>
  <c r="AP89" i="1"/>
  <c r="AT89" i="1"/>
  <c r="BA89" i="1"/>
  <c r="BE89" i="1"/>
  <c r="BL89" i="1"/>
  <c r="I85" i="1"/>
  <c r="AE85" i="1"/>
  <c r="BZ86" i="1"/>
  <c r="BT88" i="1"/>
  <c r="D96" i="1"/>
  <c r="H96" i="1"/>
  <c r="P96" i="1"/>
  <c r="W96" i="1"/>
  <c r="AH96" i="1"/>
  <c r="AL96" i="1"/>
  <c r="AP96" i="1"/>
  <c r="AT96" i="1"/>
  <c r="BA96" i="1"/>
  <c r="BE96" i="1"/>
  <c r="BL96" i="1"/>
  <c r="Y93" i="1"/>
  <c r="AE93" i="1"/>
  <c r="BH94" i="1"/>
  <c r="BO94" i="1"/>
  <c r="BS95" i="1"/>
  <c r="AE99" i="1"/>
  <c r="G113" i="1"/>
  <c r="N113" i="1"/>
  <c r="V113" i="1"/>
  <c r="AK113" i="1"/>
  <c r="AO113" i="1"/>
  <c r="AS113" i="1"/>
  <c r="AW113" i="1"/>
  <c r="BD113" i="1"/>
  <c r="BO103" i="1"/>
  <c r="BS104" i="1"/>
  <c r="BH105" i="1"/>
  <c r="BO105" i="1"/>
  <c r="BT105" i="1"/>
  <c r="BS108" i="1"/>
  <c r="BY108" i="1"/>
  <c r="BH109" i="1"/>
  <c r="BO109" i="1"/>
  <c r="BY110" i="1"/>
  <c r="BY112" i="1"/>
  <c r="AX117" i="1"/>
  <c r="BH117" i="1"/>
  <c r="Y118" i="1"/>
  <c r="AE118" i="1"/>
  <c r="AX119" i="1"/>
  <c r="I120" i="1"/>
  <c r="R120" i="1"/>
  <c r="Y120" i="1"/>
  <c r="AE120" i="1"/>
  <c r="AE122" i="1"/>
  <c r="I124" i="1"/>
  <c r="AE124" i="1"/>
  <c r="G135" i="1"/>
  <c r="N135" i="1"/>
  <c r="V135" i="1"/>
  <c r="AC135" i="1"/>
  <c r="AK135" i="1"/>
  <c r="AO135" i="1"/>
  <c r="AS135" i="1"/>
  <c r="AW135" i="1"/>
  <c r="BD135" i="1"/>
  <c r="BS133" i="1"/>
  <c r="D143" i="1"/>
  <c r="H143" i="1"/>
  <c r="P143" i="1"/>
  <c r="W143" i="1"/>
  <c r="BE143" i="1"/>
  <c r="BL143" i="1"/>
  <c r="I147" i="1"/>
  <c r="J147" i="1" s="1"/>
  <c r="BO147" i="1"/>
  <c r="BT147" i="1"/>
  <c r="BY150" i="1"/>
  <c r="R152" i="1"/>
  <c r="BH152" i="1"/>
  <c r="BT153" i="1"/>
  <c r="BT155" i="1"/>
  <c r="R160" i="1"/>
  <c r="BH160" i="1"/>
  <c r="I165" i="1"/>
  <c r="BO165" i="1"/>
  <c r="BT165" i="1"/>
  <c r="R166" i="1"/>
  <c r="BO167" i="1"/>
  <c r="BT167" i="1"/>
  <c r="R178" i="1"/>
  <c r="BY178" i="1"/>
  <c r="BD189" i="1"/>
  <c r="BK189" i="1"/>
  <c r="BR189" i="1"/>
  <c r="BO185" i="1"/>
  <c r="BS185" i="1"/>
  <c r="I187" i="1"/>
  <c r="Y192" i="1"/>
  <c r="I194" i="1"/>
  <c r="BW194" i="1"/>
  <c r="AE195" i="1"/>
  <c r="BZ196" i="1"/>
  <c r="I200" i="1"/>
  <c r="BV201" i="1"/>
  <c r="AE205" i="1"/>
  <c r="AX206" i="1"/>
  <c r="BW206" i="1"/>
  <c r="I207" i="1"/>
  <c r="AE207" i="1"/>
  <c r="AF210" i="1"/>
  <c r="R213" i="1"/>
  <c r="AG214" i="1"/>
  <c r="BS215" i="1"/>
  <c r="G229" i="1"/>
  <c r="N229" i="1"/>
  <c r="V229" i="1"/>
  <c r="AC229" i="1"/>
  <c r="AK229" i="1"/>
  <c r="AO229" i="1"/>
  <c r="AS229" i="1"/>
  <c r="AW229" i="1"/>
  <c r="BD229" i="1"/>
  <c r="BR229" i="1"/>
  <c r="AE223" i="1"/>
  <c r="BZ224" i="1"/>
  <c r="AX237" i="1"/>
  <c r="G250" i="1"/>
  <c r="N250" i="1"/>
  <c r="AE255" i="1"/>
  <c r="I263" i="1"/>
  <c r="BO263" i="1"/>
  <c r="AX273" i="1"/>
  <c r="AZ273" i="1" s="1"/>
  <c r="AX280" i="1"/>
  <c r="BV280" i="1"/>
  <c r="BZ283" i="1"/>
  <c r="BZ289" i="1"/>
  <c r="AX289" i="1"/>
  <c r="BH289" i="1"/>
  <c r="AX291" i="1"/>
  <c r="BZ296" i="1"/>
  <c r="BV296" i="1"/>
  <c r="BH297" i="1"/>
  <c r="BZ300" i="1"/>
  <c r="AX300" i="1"/>
  <c r="BV300" i="1"/>
  <c r="AX308" i="1"/>
  <c r="AX314" i="1"/>
  <c r="I315" i="1"/>
  <c r="R315" i="1"/>
  <c r="Y315" i="1"/>
  <c r="AE315" i="1"/>
  <c r="AG315" i="1" s="1"/>
  <c r="BV316" i="1"/>
  <c r="AE317" i="1"/>
  <c r="BY283" i="1"/>
  <c r="BY289" i="1"/>
  <c r="BV291" i="1"/>
  <c r="BT226" i="1"/>
  <c r="AX226" i="1"/>
  <c r="I227" i="1"/>
  <c r="R227" i="1"/>
  <c r="Y227" i="1"/>
  <c r="AE227" i="1"/>
  <c r="AX228" i="1"/>
  <c r="BH228" i="1"/>
  <c r="F239" i="1"/>
  <c r="M239" i="1"/>
  <c r="U239" i="1"/>
  <c r="AB239" i="1"/>
  <c r="AE239" i="1" s="1"/>
  <c r="AJ239" i="1"/>
  <c r="AN239" i="1"/>
  <c r="AR239" i="1"/>
  <c r="AV239" i="1"/>
  <c r="BC239" i="1"/>
  <c r="BG239" i="1"/>
  <c r="BN239" i="1"/>
  <c r="BH233" i="1"/>
  <c r="BO233" i="1"/>
  <c r="BT233" i="1"/>
  <c r="BT238" i="1"/>
  <c r="AX238" i="1"/>
  <c r="BH238" i="1"/>
  <c r="F250" i="1"/>
  <c r="M250" i="1"/>
  <c r="Y242" i="1"/>
  <c r="AB250" i="1"/>
  <c r="AJ250" i="1"/>
  <c r="AN250" i="1"/>
  <c r="AR250" i="1"/>
  <c r="AV250" i="1"/>
  <c r="BC250" i="1"/>
  <c r="BG250" i="1"/>
  <c r="BN250" i="1"/>
  <c r="BZ243" i="1"/>
  <c r="AX243" i="1"/>
  <c r="BH243" i="1"/>
  <c r="Y244" i="1"/>
  <c r="I245" i="1"/>
  <c r="K245" i="1" s="1"/>
  <c r="I246" i="1"/>
  <c r="Y246" i="1"/>
  <c r="AE246" i="1"/>
  <c r="BZ247" i="1"/>
  <c r="AX247" i="1"/>
  <c r="BH247" i="1"/>
  <c r="Y248" i="1"/>
  <c r="E259" i="1"/>
  <c r="L259" i="1"/>
  <c r="Q259" i="1"/>
  <c r="X259" i="1"/>
  <c r="AH259" i="1"/>
  <c r="AL259" i="1"/>
  <c r="AP259" i="1"/>
  <c r="AT259" i="1"/>
  <c r="BA259" i="1"/>
  <c r="BE259" i="1"/>
  <c r="BL259" i="1"/>
  <c r="BU259" i="1"/>
  <c r="BZ255" i="1"/>
  <c r="R258" i="1"/>
  <c r="G265" i="1"/>
  <c r="N265" i="1"/>
  <c r="V265" i="1"/>
  <c r="AC265" i="1"/>
  <c r="AK265" i="1"/>
  <c r="AO265" i="1"/>
  <c r="AS265" i="1"/>
  <c r="AW265" i="1"/>
  <c r="BK265" i="1"/>
  <c r="BR265" i="1"/>
  <c r="R263" i="1"/>
  <c r="BY263" i="1"/>
  <c r="BO269" i="1"/>
  <c r="BT269" i="1"/>
  <c r="AE273" i="1"/>
  <c r="BZ273" i="1"/>
  <c r="BH274" i="1"/>
  <c r="AE276" i="1"/>
  <c r="BZ279" i="1"/>
  <c r="BZ284" i="1"/>
  <c r="I284" i="1"/>
  <c r="AX284" i="1"/>
  <c r="BV284" i="1"/>
  <c r="AE289" i="1"/>
  <c r="I291" i="1"/>
  <c r="K291" i="1" s="1"/>
  <c r="AE291" i="1"/>
  <c r="AG291" i="1" s="1"/>
  <c r="E302" i="1"/>
  <c r="L302" i="1"/>
  <c r="Q302" i="1"/>
  <c r="X302" i="1"/>
  <c r="AI302" i="1"/>
  <c r="AM302" i="1"/>
  <c r="AQ302" i="1"/>
  <c r="AU302" i="1"/>
  <c r="BM302" i="1"/>
  <c r="I297" i="1"/>
  <c r="K297" i="1" s="1"/>
  <c r="Y298" i="1"/>
  <c r="AE298" i="1"/>
  <c r="V250" i="1"/>
  <c r="AC250" i="1"/>
  <c r="AK250" i="1"/>
  <c r="AO250" i="1"/>
  <c r="AS250" i="1"/>
  <c r="AW250" i="1"/>
  <c r="BD250" i="1"/>
  <c r="BK250" i="1"/>
  <c r="BR250" i="1"/>
  <c r="BT244" i="1"/>
  <c r="BS245" i="1"/>
  <c r="BS246" i="1"/>
  <c r="BT248" i="1"/>
  <c r="AX249" i="1"/>
  <c r="AI259" i="1"/>
  <c r="AM259" i="1"/>
  <c r="AQ259" i="1"/>
  <c r="AU259" i="1"/>
  <c r="BB259" i="1"/>
  <c r="BF259" i="1"/>
  <c r="BM259" i="1"/>
  <c r="BO259" i="1" s="1"/>
  <c r="BH254" i="1"/>
  <c r="BO254" i="1"/>
  <c r="BS254" i="1"/>
  <c r="R255" i="1"/>
  <c r="BO256" i="1"/>
  <c r="BT256" i="1"/>
  <c r="AX257" i="1"/>
  <c r="AX264" i="1"/>
  <c r="F285" i="1"/>
  <c r="M285" i="1"/>
  <c r="U285" i="1"/>
  <c r="AB285" i="1"/>
  <c r="AJ285" i="1"/>
  <c r="AN285" i="1"/>
  <c r="AR285" i="1"/>
  <c r="AV285" i="1"/>
  <c r="BC285" i="1"/>
  <c r="BG285" i="1"/>
  <c r="BN285" i="1"/>
  <c r="AE270" i="1"/>
  <c r="I277" i="1"/>
  <c r="AE277" i="1"/>
  <c r="BH278" i="1"/>
  <c r="BO278" i="1"/>
  <c r="BQ278" i="1" s="1"/>
  <c r="BS278" i="1"/>
  <c r="BY279" i="1"/>
  <c r="BO281" i="1"/>
  <c r="I283" i="1"/>
  <c r="BO283" i="1"/>
  <c r="BT283" i="1"/>
  <c r="R290" i="1"/>
  <c r="BB292" i="1"/>
  <c r="BF292" i="1"/>
  <c r="M302" i="1"/>
  <c r="U302" i="1"/>
  <c r="AB302" i="1"/>
  <c r="AJ302" i="1"/>
  <c r="AN302" i="1"/>
  <c r="AR302" i="1"/>
  <c r="AV302" i="1"/>
  <c r="BC302" i="1"/>
  <c r="BG302" i="1"/>
  <c r="BO296" i="1"/>
  <c r="BR302" i="1"/>
  <c r="BS297" i="1"/>
  <c r="BS298" i="1"/>
  <c r="BY299" i="1"/>
  <c r="BO301" i="1"/>
  <c r="M309" i="1"/>
  <c r="AB309" i="1"/>
  <c r="AI309" i="1"/>
  <c r="AM309" i="1"/>
  <c r="AQ309" i="1"/>
  <c r="AU309" i="1"/>
  <c r="BB309" i="1"/>
  <c r="BF309" i="1"/>
  <c r="BX309" i="1"/>
  <c r="BH306" i="1"/>
  <c r="BO306" i="1"/>
  <c r="BS306" i="1"/>
  <c r="BZ318" i="1"/>
  <c r="I319" i="1"/>
  <c r="AE319" i="1"/>
  <c r="I323" i="1"/>
  <c r="K323" i="1" s="1"/>
  <c r="R323" i="1"/>
  <c r="Y323" i="1"/>
  <c r="AE323" i="1"/>
  <c r="AG323" i="1" s="1"/>
  <c r="BZ330" i="1"/>
  <c r="I331" i="1"/>
  <c r="K331" i="1" s="1"/>
  <c r="R331" i="1"/>
  <c r="Y331" i="1"/>
  <c r="AE331" i="1"/>
  <c r="AG331" i="1" s="1"/>
  <c r="BS358" i="1"/>
  <c r="P372" i="1"/>
  <c r="W372" i="1"/>
  <c r="BO363" i="1"/>
  <c r="R364" i="1"/>
  <c r="BZ299" i="1"/>
  <c r="F309" i="1"/>
  <c r="L309" i="1"/>
  <c r="X309" i="1"/>
  <c r="AL309" i="1"/>
  <c r="AP309" i="1"/>
  <c r="AT309" i="1"/>
  <c r="BL309" i="1"/>
  <c r="AE308" i="1"/>
  <c r="BZ313" i="1"/>
  <c r="I313" i="1"/>
  <c r="K313" i="1" s="1"/>
  <c r="BT315" i="1"/>
  <c r="BT319" i="1"/>
  <c r="I320" i="1"/>
  <c r="R320" i="1"/>
  <c r="Y320" i="1"/>
  <c r="AE320" i="1"/>
  <c r="BH321" i="1"/>
  <c r="BT323" i="1"/>
  <c r="AX325" i="1"/>
  <c r="BH325" i="1"/>
  <c r="D345" i="1"/>
  <c r="H345" i="1"/>
  <c r="P345" i="1"/>
  <c r="W345" i="1"/>
  <c r="AH345" i="1"/>
  <c r="AL345" i="1"/>
  <c r="AP345" i="1"/>
  <c r="AT345" i="1"/>
  <c r="BA345" i="1"/>
  <c r="BE345" i="1"/>
  <c r="BL345" i="1"/>
  <c r="BU345" i="1"/>
  <c r="BT333" i="1"/>
  <c r="BT335" i="1"/>
  <c r="BT336" i="1"/>
  <c r="BZ338" i="1"/>
  <c r="AE341" i="1"/>
  <c r="AG341" i="1" s="1"/>
  <c r="BT342" i="1"/>
  <c r="AX342" i="1"/>
  <c r="I343" i="1"/>
  <c r="Y343" i="1"/>
  <c r="AE343" i="1"/>
  <c r="AX344" i="1"/>
  <c r="BH344" i="1"/>
  <c r="BV344" i="1"/>
  <c r="D360" i="1"/>
  <c r="H360" i="1"/>
  <c r="P360" i="1"/>
  <c r="W360" i="1"/>
  <c r="AH360" i="1"/>
  <c r="AL360" i="1"/>
  <c r="AP360" i="1"/>
  <c r="AT360" i="1"/>
  <c r="BA360" i="1"/>
  <c r="BE360" i="1"/>
  <c r="BL360" i="1"/>
  <c r="BU360" i="1"/>
  <c r="I349" i="1"/>
  <c r="Y349" i="1"/>
  <c r="AE349" i="1"/>
  <c r="BT350" i="1"/>
  <c r="AX350" i="1"/>
  <c r="BH350" i="1"/>
  <c r="I351" i="1"/>
  <c r="Y351" i="1"/>
  <c r="AE351" i="1"/>
  <c r="BT352" i="1"/>
  <c r="AX352" i="1"/>
  <c r="BH352" i="1"/>
  <c r="BV352" i="1"/>
  <c r="I353" i="1"/>
  <c r="Y353" i="1"/>
  <c r="AE353" i="1"/>
  <c r="BT354" i="1"/>
  <c r="AX354" i="1"/>
  <c r="BH354" i="1"/>
  <c r="I355" i="1"/>
  <c r="Y355" i="1"/>
  <c r="AE355" i="1"/>
  <c r="BT356" i="1"/>
  <c r="AX356" i="1"/>
  <c r="BH356" i="1"/>
  <c r="BV356" i="1"/>
  <c r="I357" i="1"/>
  <c r="G326" i="1"/>
  <c r="N326" i="1"/>
  <c r="AC326" i="1"/>
  <c r="AK326" i="1"/>
  <c r="AO326" i="1"/>
  <c r="AS326" i="1"/>
  <c r="AW326" i="1"/>
  <c r="BD326" i="1"/>
  <c r="BR326" i="1"/>
  <c r="BS313" i="1"/>
  <c r="BY315" i="1"/>
  <c r="BH316" i="1"/>
  <c r="BO316" i="1"/>
  <c r="BS316" i="1"/>
  <c r="R317" i="1"/>
  <c r="BO318" i="1"/>
  <c r="BT320" i="1"/>
  <c r="BY321" i="1"/>
  <c r="BS323" i="1"/>
  <c r="BY323" i="1"/>
  <c r="BH324" i="1"/>
  <c r="BO324" i="1"/>
  <c r="BT324" i="1"/>
  <c r="BS331" i="1"/>
  <c r="BY331" i="1"/>
  <c r="BH332" i="1"/>
  <c r="BO332" i="1"/>
  <c r="R333" i="1"/>
  <c r="I334" i="1"/>
  <c r="BO334" i="1"/>
  <c r="BT334" i="1"/>
  <c r="BO335" i="1"/>
  <c r="BS336" i="1"/>
  <c r="BO337" i="1"/>
  <c r="BS337" i="1"/>
  <c r="R338" i="1"/>
  <c r="BO339" i="1"/>
  <c r="R340" i="1"/>
  <c r="I341" i="1"/>
  <c r="BH364" i="1"/>
  <c r="BO364" i="1"/>
  <c r="I381" i="1"/>
  <c r="K381" i="1" s="1"/>
  <c r="BH381" i="1"/>
  <c r="BW381" i="1"/>
  <c r="BY384" i="1"/>
  <c r="I385" i="1"/>
  <c r="BS385" i="1"/>
  <c r="BZ391" i="1"/>
  <c r="AE394" i="1"/>
  <c r="AF394" i="1" s="1"/>
  <c r="BS395" i="1"/>
  <c r="AX397" i="1"/>
  <c r="BH397" i="1"/>
  <c r="I402" i="1"/>
  <c r="J402" i="1" s="1"/>
  <c r="R402" i="1"/>
  <c r="Y402" i="1"/>
  <c r="AF402" i="1"/>
  <c r="I404" i="1"/>
  <c r="R404" i="1"/>
  <c r="Y404" i="1"/>
  <c r="AX407" i="1"/>
  <c r="I408" i="1"/>
  <c r="R408" i="1"/>
  <c r="Y408" i="1"/>
  <c r="BH411" i="1"/>
  <c r="Y412" i="1"/>
  <c r="AG412" i="1"/>
  <c r="AX413" i="1"/>
  <c r="BH413" i="1"/>
  <c r="BJ413" i="1" s="1"/>
  <c r="AX419" i="1"/>
  <c r="BH419" i="1"/>
  <c r="BT422" i="1"/>
  <c r="BW423" i="1"/>
  <c r="Y357" i="1"/>
  <c r="AE357" i="1"/>
  <c r="BT358" i="1"/>
  <c r="AX358" i="1"/>
  <c r="BH358" i="1"/>
  <c r="I359" i="1"/>
  <c r="Y359" i="1"/>
  <c r="AE359" i="1"/>
  <c r="F372" i="1"/>
  <c r="I364" i="1"/>
  <c r="AE364" i="1"/>
  <c r="AG364" i="1" s="1"/>
  <c r="BT365" i="1"/>
  <c r="AX367" i="1"/>
  <c r="BH367" i="1"/>
  <c r="I368" i="1"/>
  <c r="Y368" i="1"/>
  <c r="BT369" i="1"/>
  <c r="AX369" i="1"/>
  <c r="BH369" i="1"/>
  <c r="I370" i="1"/>
  <c r="Y370" i="1"/>
  <c r="AE370" i="1"/>
  <c r="AX371" i="1"/>
  <c r="BH371" i="1"/>
  <c r="BV371" i="1"/>
  <c r="E387" i="1"/>
  <c r="L387" i="1"/>
  <c r="Q387" i="1"/>
  <c r="X387" i="1"/>
  <c r="AI387" i="1"/>
  <c r="AM387" i="1"/>
  <c r="AQ387" i="1"/>
  <c r="AU387" i="1"/>
  <c r="BB387" i="1"/>
  <c r="BF387" i="1"/>
  <c r="BM387" i="1"/>
  <c r="BX387" i="1"/>
  <c r="AE380" i="1"/>
  <c r="AF380" i="1" s="1"/>
  <c r="BH382" i="1"/>
  <c r="BO382" i="1"/>
  <c r="BS382" i="1"/>
  <c r="BT385" i="1"/>
  <c r="E398" i="1"/>
  <c r="Q398" i="1"/>
  <c r="X398" i="1"/>
  <c r="BV390" i="1"/>
  <c r="R391" i="1"/>
  <c r="Y391" i="1"/>
  <c r="AE391" i="1"/>
  <c r="R393" i="1"/>
  <c r="Y393" i="1"/>
  <c r="AE393" i="1"/>
  <c r="AG393" i="1" s="1"/>
  <c r="BT394" i="1"/>
  <c r="BY395" i="1"/>
  <c r="BO396" i="1"/>
  <c r="BS396" i="1"/>
  <c r="E414" i="1"/>
  <c r="L414" i="1"/>
  <c r="Q414" i="1"/>
  <c r="X414" i="1"/>
  <c r="AI414" i="1"/>
  <c r="AM414" i="1"/>
  <c r="AQ414" i="1"/>
  <c r="AU414" i="1"/>
  <c r="BB414" i="1"/>
  <c r="BF414" i="1"/>
  <c r="BM414" i="1"/>
  <c r="BT404" i="1"/>
  <c r="AE406" i="1"/>
  <c r="BS407" i="1"/>
  <c r="BZ407" i="1"/>
  <c r="BT408" i="1"/>
  <c r="BS411" i="1"/>
  <c r="BS413" i="1"/>
  <c r="BY413" i="1"/>
  <c r="AE418" i="1"/>
  <c r="BY419" i="1"/>
  <c r="BT425" i="1"/>
  <c r="BO427" i="1"/>
  <c r="BP427" i="1" s="1"/>
  <c r="AG430" i="1"/>
  <c r="BV432" i="1"/>
  <c r="BH432" i="1"/>
  <c r="BO366" i="1"/>
  <c r="BT366" i="1"/>
  <c r="W387" i="1"/>
  <c r="R381" i="1"/>
  <c r="AE381" i="1"/>
  <c r="AG381" i="1" s="1"/>
  <c r="Y383" i="1"/>
  <c r="AE383" i="1"/>
  <c r="AF383" i="1" s="1"/>
  <c r="AE386" i="1"/>
  <c r="BT391" i="1"/>
  <c r="BY392" i="1"/>
  <c r="I393" i="1"/>
  <c r="K393" i="1" s="1"/>
  <c r="AE397" i="1"/>
  <c r="AX402" i="1"/>
  <c r="BV402" i="1"/>
  <c r="I403" i="1"/>
  <c r="K403" i="1" s="1"/>
  <c r="AE403" i="1"/>
  <c r="AG403" i="1" s="1"/>
  <c r="AX406" i="1"/>
  <c r="BH406" i="1"/>
  <c r="I407" i="1"/>
  <c r="J407" i="1" s="1"/>
  <c r="AE407" i="1"/>
  <c r="AF407" i="1" s="1"/>
  <c r="AX410" i="1"/>
  <c r="BH410" i="1"/>
  <c r="I411" i="1"/>
  <c r="J411" i="1" s="1"/>
  <c r="AE411" i="1"/>
  <c r="AG411" i="1" s="1"/>
  <c r="AX412" i="1"/>
  <c r="AE413" i="1"/>
  <c r="AF413" i="1" s="1"/>
  <c r="AX418" i="1"/>
  <c r="BV418" i="1"/>
  <c r="I419" i="1"/>
  <c r="AE419" i="1"/>
  <c r="AG419" i="1" s="1"/>
  <c r="Y421" i="1"/>
  <c r="I423" i="1"/>
  <c r="K423" i="1" s="1"/>
  <c r="AE423" i="1"/>
  <c r="AG423" i="1" s="1"/>
  <c r="BZ424" i="1"/>
  <c r="BH426" i="1"/>
  <c r="BT426" i="1"/>
  <c r="BV427" i="1"/>
  <c r="BS428" i="1"/>
  <c r="BZ428" i="1"/>
  <c r="BV384" i="1"/>
  <c r="BT395" i="1"/>
  <c r="BY404" i="1"/>
  <c r="BT405" i="1"/>
  <c r="BY408" i="1"/>
  <c r="BY420" i="1"/>
  <c r="I425" i="1"/>
  <c r="Y425" i="1"/>
  <c r="BH425" i="1"/>
  <c r="I428" i="1"/>
  <c r="AE428" i="1"/>
  <c r="BH430" i="1"/>
  <c r="BY431" i="1"/>
  <c r="AG9" i="1"/>
  <c r="AF9" i="1"/>
  <c r="AG56" i="1"/>
  <c r="AF56" i="1"/>
  <c r="N13" i="1"/>
  <c r="V13" i="1"/>
  <c r="AC13" i="1"/>
  <c r="BZ8" i="1"/>
  <c r="H13" i="1"/>
  <c r="P13" i="1"/>
  <c r="W13" i="1"/>
  <c r="AE8" i="1"/>
  <c r="AG8" i="1" s="1"/>
  <c r="BT8" i="1"/>
  <c r="BO9" i="1"/>
  <c r="BO10" i="1"/>
  <c r="BS10" i="1"/>
  <c r="BO11" i="1"/>
  <c r="BT11" i="1"/>
  <c r="I12" i="1"/>
  <c r="AE12" i="1"/>
  <c r="BO12" i="1"/>
  <c r="BT12" i="1"/>
  <c r="G18" i="1"/>
  <c r="N18" i="1"/>
  <c r="V18" i="1"/>
  <c r="AC18" i="1"/>
  <c r="BO18" i="1"/>
  <c r="BO17" i="1"/>
  <c r="D27" i="1"/>
  <c r="H27" i="1"/>
  <c r="P27" i="1"/>
  <c r="W27" i="1"/>
  <c r="AX21" i="1"/>
  <c r="AL27" i="1"/>
  <c r="AP27" i="1"/>
  <c r="AT27" i="1"/>
  <c r="BA27" i="1"/>
  <c r="BE27" i="1"/>
  <c r="BL27" i="1"/>
  <c r="BT21" i="1"/>
  <c r="R22" i="1"/>
  <c r="Y23" i="1"/>
  <c r="AE23" i="1"/>
  <c r="BW24" i="1"/>
  <c r="AX25" i="1"/>
  <c r="R26" i="1"/>
  <c r="L37" i="1"/>
  <c r="Q37" i="1"/>
  <c r="X37" i="1"/>
  <c r="AI37" i="1"/>
  <c r="AM37" i="1"/>
  <c r="AQ37" i="1"/>
  <c r="AU37" i="1"/>
  <c r="BB37" i="1"/>
  <c r="BF37" i="1"/>
  <c r="BM37" i="1"/>
  <c r="BX37" i="1"/>
  <c r="BH31" i="1"/>
  <c r="BO31" i="1"/>
  <c r="R32" i="1"/>
  <c r="BO33" i="1"/>
  <c r="BT33" i="1"/>
  <c r="R34" i="1"/>
  <c r="BY34" i="1"/>
  <c r="AX36" i="1"/>
  <c r="BH36" i="1"/>
  <c r="BW36" i="1"/>
  <c r="AX46" i="1"/>
  <c r="BH46" i="1"/>
  <c r="AX41" i="1"/>
  <c r="BH41" i="1"/>
  <c r="BV41" i="1"/>
  <c r="AX43" i="1"/>
  <c r="BH43" i="1"/>
  <c r="BW43" i="1"/>
  <c r="Y44" i="1"/>
  <c r="R50" i="1"/>
  <c r="BO51" i="1"/>
  <c r="BT51" i="1"/>
  <c r="Y53" i="1"/>
  <c r="AE53" i="1"/>
  <c r="AG53" i="1" s="1"/>
  <c r="I54" i="1"/>
  <c r="J54" i="1" s="1"/>
  <c r="Y54" i="1"/>
  <c r="R55" i="1"/>
  <c r="BH55" i="1"/>
  <c r="BV56" i="1"/>
  <c r="R57" i="1"/>
  <c r="BV61" i="1"/>
  <c r="AX62" i="1"/>
  <c r="AG70" i="1"/>
  <c r="AF70" i="1"/>
  <c r="E13" i="1"/>
  <c r="L13" i="1"/>
  <c r="Q13" i="1"/>
  <c r="X13" i="1"/>
  <c r="AX8" i="1"/>
  <c r="BU13" i="1"/>
  <c r="I9" i="1"/>
  <c r="R9" i="1"/>
  <c r="Y9" i="1"/>
  <c r="AX9" i="1"/>
  <c r="AX10" i="1"/>
  <c r="BH10" i="1"/>
  <c r="BZ11" i="1"/>
  <c r="AX11" i="1"/>
  <c r="BH11" i="1"/>
  <c r="BW11" i="1"/>
  <c r="BZ12" i="1"/>
  <c r="AX12" i="1"/>
  <c r="BH12" i="1"/>
  <c r="BZ16" i="1"/>
  <c r="H18" i="1"/>
  <c r="AX16" i="1"/>
  <c r="AX17" i="1"/>
  <c r="BV17" i="1"/>
  <c r="BS21" i="1"/>
  <c r="BU27" i="1"/>
  <c r="I22" i="1"/>
  <c r="Y22" i="1"/>
  <c r="AE22" i="1"/>
  <c r="I23" i="1"/>
  <c r="BO23" i="1"/>
  <c r="BT23" i="1"/>
  <c r="BO24" i="1"/>
  <c r="BS25" i="1"/>
  <c r="BW25" i="1"/>
  <c r="I26" i="1"/>
  <c r="Y26" i="1"/>
  <c r="AE26" i="1"/>
  <c r="F37" i="1"/>
  <c r="I37" i="1" s="1"/>
  <c r="M37" i="1"/>
  <c r="Y30" i="1"/>
  <c r="AB37" i="1"/>
  <c r="AE37" i="1" s="1"/>
  <c r="AJ37" i="1"/>
  <c r="AN37" i="1"/>
  <c r="AR37" i="1"/>
  <c r="AV37" i="1"/>
  <c r="BC37" i="1"/>
  <c r="BG37" i="1"/>
  <c r="BN37" i="1"/>
  <c r="AX31" i="1"/>
  <c r="BW31" i="1"/>
  <c r="I32" i="1"/>
  <c r="Y32" i="1"/>
  <c r="AE32" i="1"/>
  <c r="BZ33" i="1"/>
  <c r="AX33" i="1"/>
  <c r="BH33" i="1"/>
  <c r="BW33" i="1"/>
  <c r="Y34" i="1"/>
  <c r="BH35" i="1"/>
  <c r="BO35" i="1"/>
  <c r="R36" i="1"/>
  <c r="R41" i="1"/>
  <c r="Y41" i="1"/>
  <c r="BZ41" i="1"/>
  <c r="BH42" i="1"/>
  <c r="R43" i="1"/>
  <c r="BO44" i="1"/>
  <c r="BT44" i="1"/>
  <c r="BO45" i="1"/>
  <c r="I50" i="1"/>
  <c r="Y50" i="1"/>
  <c r="AE50" i="1"/>
  <c r="AX51" i="1"/>
  <c r="BH51" i="1"/>
  <c r="BW51" i="1"/>
  <c r="I52" i="1"/>
  <c r="R52" i="1"/>
  <c r="AE52" i="1"/>
  <c r="BZ52" i="1"/>
  <c r="BQ53" i="1"/>
  <c r="BS53" i="1"/>
  <c r="BO54" i="1"/>
  <c r="AE57" i="1"/>
  <c r="R12" i="1"/>
  <c r="BZ17" i="1"/>
  <c r="I21" i="1"/>
  <c r="R21" i="1"/>
  <c r="Y21" i="1"/>
  <c r="BT34" i="1"/>
  <c r="AX35" i="1"/>
  <c r="BV35" i="1"/>
  <c r="I36" i="1"/>
  <c r="Y36" i="1"/>
  <c r="AE36" i="1"/>
  <c r="I40" i="1"/>
  <c r="AX42" i="1"/>
  <c r="BW42" i="1"/>
  <c r="I43" i="1"/>
  <c r="Y43" i="1"/>
  <c r="AE43" i="1"/>
  <c r="AX44" i="1"/>
  <c r="BH44" i="1"/>
  <c r="BW44" i="1"/>
  <c r="AX45" i="1"/>
  <c r="BH45" i="1"/>
  <c r="BV45" i="1"/>
  <c r="BO50" i="1"/>
  <c r="BS50" i="1"/>
  <c r="R51" i="1"/>
  <c r="BH52" i="1"/>
  <c r="AX53" i="1"/>
  <c r="AY53" i="1" s="1"/>
  <c r="BH53" i="1"/>
  <c r="R54" i="1"/>
  <c r="AX54" i="1"/>
  <c r="BO55" i="1"/>
  <c r="BT55" i="1"/>
  <c r="BZ56" i="1"/>
  <c r="BS57" i="1"/>
  <c r="BT61" i="1"/>
  <c r="AJ63" i="1"/>
  <c r="AN63" i="1"/>
  <c r="AR63" i="1"/>
  <c r="AV63" i="1"/>
  <c r="Y13" i="1"/>
  <c r="G13" i="1"/>
  <c r="BW9" i="1"/>
  <c r="Y10" i="1"/>
  <c r="Y11" i="1"/>
  <c r="BH17" i="1"/>
  <c r="AX22" i="1"/>
  <c r="BH22" i="1"/>
  <c r="BW22" i="1"/>
  <c r="R23" i="1"/>
  <c r="R24" i="1"/>
  <c r="Y24" i="1"/>
  <c r="BH24" i="1"/>
  <c r="BH25" i="1"/>
  <c r="BO25" i="1"/>
  <c r="AX26" i="1"/>
  <c r="BH26" i="1"/>
  <c r="BW26" i="1"/>
  <c r="AX30" i="1"/>
  <c r="BH30" i="1"/>
  <c r="R31" i="1"/>
  <c r="Y31" i="1"/>
  <c r="AX32" i="1"/>
  <c r="BH32" i="1"/>
  <c r="BW32" i="1"/>
  <c r="Y33" i="1"/>
  <c r="I34" i="1"/>
  <c r="AX34" i="1"/>
  <c r="BH34" i="1"/>
  <c r="BS36" i="1"/>
  <c r="AG41" i="1"/>
  <c r="R42" i="1"/>
  <c r="BS43" i="1"/>
  <c r="BZ45" i="1"/>
  <c r="BW50" i="1"/>
  <c r="BV54" i="1"/>
  <c r="R56" i="1"/>
  <c r="AX56" i="1"/>
  <c r="AX57" i="1"/>
  <c r="BH57" i="1"/>
  <c r="BW57" i="1"/>
  <c r="AX61" i="1"/>
  <c r="W63" i="1"/>
  <c r="BD63" i="1"/>
  <c r="BH63" i="1" s="1"/>
  <c r="BO62" i="1"/>
  <c r="BT62" i="1"/>
  <c r="Y66" i="1"/>
  <c r="AX66" i="1"/>
  <c r="BT66" i="1"/>
  <c r="BT67" i="1"/>
  <c r="AX67" i="1"/>
  <c r="BH67" i="1"/>
  <c r="BW67" i="1"/>
  <c r="R68" i="1"/>
  <c r="AX69" i="1"/>
  <c r="I70" i="1"/>
  <c r="R70" i="1"/>
  <c r="Y70" i="1"/>
  <c r="AX70" i="1"/>
  <c r="BT71" i="1"/>
  <c r="AX71" i="1"/>
  <c r="BH71" i="1"/>
  <c r="BW71" i="1"/>
  <c r="AX75" i="1"/>
  <c r="AL81" i="1"/>
  <c r="AP81" i="1"/>
  <c r="AT81" i="1"/>
  <c r="BA81" i="1"/>
  <c r="BE81" i="1"/>
  <c r="BL81" i="1"/>
  <c r="BU81" i="1"/>
  <c r="Y76" i="1"/>
  <c r="BH76" i="1"/>
  <c r="BY76" i="1"/>
  <c r="BW77" i="1"/>
  <c r="Y78" i="1"/>
  <c r="I79" i="1"/>
  <c r="BO79" i="1"/>
  <c r="BT79" i="1"/>
  <c r="BS80" i="1"/>
  <c r="R80" i="1"/>
  <c r="AX80" i="1"/>
  <c r="E89" i="1"/>
  <c r="L89" i="1"/>
  <c r="Q89" i="1"/>
  <c r="X89" i="1"/>
  <c r="AI89" i="1"/>
  <c r="AM89" i="1"/>
  <c r="AQ89" i="1"/>
  <c r="AU89" i="1"/>
  <c r="BB89" i="1"/>
  <c r="BF89" i="1"/>
  <c r="BM89" i="1"/>
  <c r="BV84" i="1"/>
  <c r="Y85" i="1"/>
  <c r="I86" i="1"/>
  <c r="BO86" i="1"/>
  <c r="BT86" i="1"/>
  <c r="R87" i="1"/>
  <c r="AX87" i="1"/>
  <c r="R88" i="1"/>
  <c r="Y88" i="1"/>
  <c r="BZ88" i="1"/>
  <c r="I93" i="1"/>
  <c r="BO93" i="1"/>
  <c r="BT93" i="1"/>
  <c r="AF94" i="1"/>
  <c r="AX94" i="1"/>
  <c r="R95" i="1"/>
  <c r="Y95" i="1"/>
  <c r="BZ95" i="1"/>
  <c r="AX103" i="1"/>
  <c r="R104" i="1"/>
  <c r="BY104" i="1"/>
  <c r="AX106" i="1"/>
  <c r="BH106" i="1"/>
  <c r="BW106" i="1"/>
  <c r="Y107" i="1"/>
  <c r="AX108" i="1"/>
  <c r="I109" i="1"/>
  <c r="R109" i="1"/>
  <c r="BW110" i="1"/>
  <c r="AG183" i="1"/>
  <c r="AF183" i="1"/>
  <c r="BL63" i="1"/>
  <c r="G72" i="1"/>
  <c r="N72" i="1"/>
  <c r="V72" i="1"/>
  <c r="AC72" i="1"/>
  <c r="BV66" i="1"/>
  <c r="R67" i="1"/>
  <c r="Y68" i="1"/>
  <c r="R69" i="1"/>
  <c r="Y69" i="1"/>
  <c r="BH69" i="1"/>
  <c r="BY69" i="1"/>
  <c r="BV70" i="1"/>
  <c r="R71" i="1"/>
  <c r="E81" i="1"/>
  <c r="L81" i="1"/>
  <c r="Q81" i="1"/>
  <c r="X81" i="1"/>
  <c r="BH77" i="1"/>
  <c r="BO77" i="1"/>
  <c r="BZ77" i="1"/>
  <c r="BO78" i="1"/>
  <c r="BS78" i="1"/>
  <c r="AX79" i="1"/>
  <c r="BH79" i="1"/>
  <c r="Y80" i="1"/>
  <c r="BH80" i="1"/>
  <c r="BY80" i="1"/>
  <c r="I89" i="1"/>
  <c r="Y89" i="1"/>
  <c r="BZ84" i="1"/>
  <c r="BO85" i="1"/>
  <c r="BS85" i="1"/>
  <c r="AX86" i="1"/>
  <c r="BH86" i="1"/>
  <c r="Y87" i="1"/>
  <c r="BH87" i="1"/>
  <c r="BY87" i="1"/>
  <c r="BH88" i="1"/>
  <c r="BO88" i="1"/>
  <c r="BO92" i="1"/>
  <c r="AX93" i="1"/>
  <c r="BH93" i="1"/>
  <c r="I94" i="1"/>
  <c r="R94" i="1"/>
  <c r="Y94" i="1"/>
  <c r="BY94" i="1"/>
  <c r="BO95" i="1"/>
  <c r="BO100" i="1"/>
  <c r="BS99" i="1"/>
  <c r="R113" i="1"/>
  <c r="BH104" i="1"/>
  <c r="AX105" i="1"/>
  <c r="R106" i="1"/>
  <c r="BY106" i="1"/>
  <c r="BT109" i="1"/>
  <c r="BH62" i="1"/>
  <c r="BY62" i="1"/>
  <c r="AE66" i="1"/>
  <c r="BW66" i="1"/>
  <c r="I67" i="1"/>
  <c r="Y67" i="1"/>
  <c r="AE67" i="1"/>
  <c r="I68" i="1"/>
  <c r="BO68" i="1"/>
  <c r="BT68" i="1"/>
  <c r="BW70" i="1"/>
  <c r="I71" i="1"/>
  <c r="Y71" i="1"/>
  <c r="AE71" i="1"/>
  <c r="Y75" i="1"/>
  <c r="AE81" i="1"/>
  <c r="BW76" i="1"/>
  <c r="I76" i="1"/>
  <c r="BO76" i="1"/>
  <c r="BT76" i="1"/>
  <c r="AF77" i="1"/>
  <c r="AX77" i="1"/>
  <c r="AX78" i="1"/>
  <c r="BH78" i="1"/>
  <c r="BW78" i="1"/>
  <c r="R79" i="1"/>
  <c r="AX85" i="1"/>
  <c r="BH85" i="1"/>
  <c r="BW85" i="1"/>
  <c r="R86" i="1"/>
  <c r="AX88" i="1"/>
  <c r="BW92" i="1"/>
  <c r="R93" i="1"/>
  <c r="AX95" i="1"/>
  <c r="BH95" i="1"/>
  <c r="BW99" i="1"/>
  <c r="I113" i="1"/>
  <c r="Y103" i="1"/>
  <c r="BR129" i="1"/>
  <c r="BT116" i="1"/>
  <c r="AG80" i="1"/>
  <c r="BT80" i="1"/>
  <c r="BT84" i="1"/>
  <c r="AG87" i="1"/>
  <c r="BT87" i="1"/>
  <c r="BV88" i="1"/>
  <c r="AG94" i="1"/>
  <c r="BV95" i="1"/>
  <c r="BT103" i="1"/>
  <c r="Y105" i="1"/>
  <c r="AE105" i="1"/>
  <c r="BZ105" i="1"/>
  <c r="BS106" i="1"/>
  <c r="BV107" i="1"/>
  <c r="R107" i="1"/>
  <c r="BW117" i="1"/>
  <c r="BV124" i="1"/>
  <c r="BW148" i="1"/>
  <c r="BV163" i="1"/>
  <c r="BY166" i="1"/>
  <c r="BW168" i="1"/>
  <c r="BV169" i="1"/>
  <c r="BW174" i="1"/>
  <c r="AG176" i="1"/>
  <c r="J179" i="1"/>
  <c r="AF179" i="1"/>
  <c r="AG188" i="1"/>
  <c r="BI193" i="1"/>
  <c r="E218" i="1"/>
  <c r="BV205" i="1"/>
  <c r="R110" i="1"/>
  <c r="Y111" i="1"/>
  <c r="BO112" i="1"/>
  <c r="D129" i="1"/>
  <c r="H129" i="1"/>
  <c r="P129" i="1"/>
  <c r="W129" i="1"/>
  <c r="AH129" i="1"/>
  <c r="AL129" i="1"/>
  <c r="AP129" i="1"/>
  <c r="AT129" i="1"/>
  <c r="BA129" i="1"/>
  <c r="BE129" i="1"/>
  <c r="BL129" i="1"/>
  <c r="R117" i="1"/>
  <c r="I118" i="1"/>
  <c r="BO118" i="1"/>
  <c r="BV119" i="1"/>
  <c r="R119" i="1"/>
  <c r="BH119" i="1"/>
  <c r="BY119" i="1"/>
  <c r="BO120" i="1"/>
  <c r="BT121" i="1"/>
  <c r="AX121" i="1"/>
  <c r="BH121" i="1"/>
  <c r="BW121" i="1"/>
  <c r="Y122" i="1"/>
  <c r="BT123" i="1"/>
  <c r="AX123" i="1"/>
  <c r="R124" i="1"/>
  <c r="Y124" i="1"/>
  <c r="BZ124" i="1"/>
  <c r="BO125" i="1"/>
  <c r="BS125" i="1"/>
  <c r="R126" i="1"/>
  <c r="AE127" i="1"/>
  <c r="BO127" i="1"/>
  <c r="BS127" i="1"/>
  <c r="BV128" i="1"/>
  <c r="I133" i="1"/>
  <c r="BO133" i="1"/>
  <c r="BV134" i="1"/>
  <c r="R134" i="1"/>
  <c r="BY134" i="1"/>
  <c r="BT139" i="1"/>
  <c r="AX139" i="1"/>
  <c r="BH139" i="1"/>
  <c r="BW139" i="1"/>
  <c r="Y140" i="1"/>
  <c r="BT141" i="1"/>
  <c r="AX141" i="1"/>
  <c r="Y142" i="1"/>
  <c r="G171" i="1"/>
  <c r="N171" i="1"/>
  <c r="V171" i="1"/>
  <c r="AK171" i="1"/>
  <c r="AO171" i="1"/>
  <c r="AS171" i="1"/>
  <c r="AW171" i="1"/>
  <c r="BD171" i="1"/>
  <c r="BK171" i="1"/>
  <c r="BR171" i="1"/>
  <c r="AX147" i="1"/>
  <c r="BH147" i="1"/>
  <c r="R148" i="1"/>
  <c r="BH148" i="1"/>
  <c r="BV148" i="1"/>
  <c r="R149" i="1"/>
  <c r="Y149" i="1"/>
  <c r="BT150" i="1"/>
  <c r="AX150" i="1"/>
  <c r="BV151" i="1"/>
  <c r="Y152" i="1"/>
  <c r="I153" i="1"/>
  <c r="BO153" i="1"/>
  <c r="BV154" i="1"/>
  <c r="R154" i="1"/>
  <c r="BY154" i="1"/>
  <c r="I155" i="1"/>
  <c r="BO155" i="1"/>
  <c r="BT156" i="1"/>
  <c r="AX156" i="1"/>
  <c r="BW156" i="1"/>
  <c r="AE158" i="1"/>
  <c r="BH158" i="1"/>
  <c r="BO158" i="1"/>
  <c r="BS158" i="1"/>
  <c r="BV159" i="1"/>
  <c r="Y160" i="1"/>
  <c r="I161" i="1"/>
  <c r="BT162" i="1"/>
  <c r="AX162" i="1"/>
  <c r="R163" i="1"/>
  <c r="Y163" i="1"/>
  <c r="BZ163" i="1"/>
  <c r="BO164" i="1"/>
  <c r="BS164" i="1"/>
  <c r="AX165" i="1"/>
  <c r="BH165" i="1"/>
  <c r="I166" i="1"/>
  <c r="Y166" i="1"/>
  <c r="AX167" i="1"/>
  <c r="BH167" i="1"/>
  <c r="R168" i="1"/>
  <c r="BV168" i="1"/>
  <c r="R169" i="1"/>
  <c r="Y169" i="1"/>
  <c r="AE170" i="1"/>
  <c r="BH170" i="1"/>
  <c r="BO170" i="1"/>
  <c r="E180" i="1"/>
  <c r="R174" i="1"/>
  <c r="Q180" i="1"/>
  <c r="X180" i="1"/>
  <c r="AI180" i="1"/>
  <c r="AM180" i="1"/>
  <c r="AQ180" i="1"/>
  <c r="AU180" i="1"/>
  <c r="BB180" i="1"/>
  <c r="BF180" i="1"/>
  <c r="BM180" i="1"/>
  <c r="BV174" i="1"/>
  <c r="BO175" i="1"/>
  <c r="BT175" i="1"/>
  <c r="R176" i="1"/>
  <c r="AF176" i="1"/>
  <c r="BH176" i="1"/>
  <c r="BO176" i="1"/>
  <c r="BV177" i="1"/>
  <c r="Y178" i="1"/>
  <c r="AX179" i="1"/>
  <c r="BH179" i="1"/>
  <c r="BV179" i="1"/>
  <c r="Y182" i="1"/>
  <c r="AH189" i="1"/>
  <c r="AL189" i="1"/>
  <c r="AP189" i="1"/>
  <c r="AT189" i="1"/>
  <c r="BL189" i="1"/>
  <c r="R184" i="1"/>
  <c r="Y184" i="1"/>
  <c r="AX185" i="1"/>
  <c r="BH185" i="1"/>
  <c r="R186" i="1"/>
  <c r="BO187" i="1"/>
  <c r="BS188" i="1"/>
  <c r="P202" i="1"/>
  <c r="W202" i="1"/>
  <c r="BE202" i="1"/>
  <c r="BL202" i="1"/>
  <c r="Y193" i="1"/>
  <c r="BY193" i="1"/>
  <c r="BZ193" i="1"/>
  <c r="AG195" i="1"/>
  <c r="AF195" i="1"/>
  <c r="J200" i="1"/>
  <c r="K200" i="1"/>
  <c r="BO104" i="1"/>
  <c r="BS105" i="1"/>
  <c r="BV105" i="1"/>
  <c r="I106" i="1"/>
  <c r="Y106" i="1"/>
  <c r="AE106" i="1"/>
  <c r="I107" i="1"/>
  <c r="BO107" i="1"/>
  <c r="BT107" i="1"/>
  <c r="BO108" i="1"/>
  <c r="BS109" i="1"/>
  <c r="BV109" i="1"/>
  <c r="I110" i="1"/>
  <c r="Y110" i="1"/>
  <c r="AE110" i="1"/>
  <c r="I111" i="1"/>
  <c r="BO111" i="1"/>
  <c r="BT111" i="1"/>
  <c r="BS112" i="1"/>
  <c r="R112" i="1"/>
  <c r="AX112" i="1"/>
  <c r="E129" i="1"/>
  <c r="L129" i="1"/>
  <c r="Q129" i="1"/>
  <c r="X129" i="1"/>
  <c r="AI129" i="1"/>
  <c r="AM129" i="1"/>
  <c r="AQ129" i="1"/>
  <c r="AU129" i="1"/>
  <c r="BB129" i="1"/>
  <c r="BF129" i="1"/>
  <c r="BM129" i="1"/>
  <c r="BV116" i="1"/>
  <c r="I117" i="1"/>
  <c r="Y117" i="1"/>
  <c r="AE117" i="1"/>
  <c r="BZ118" i="1"/>
  <c r="AX118" i="1"/>
  <c r="BH118" i="1"/>
  <c r="I119" i="1"/>
  <c r="Y119" i="1"/>
  <c r="AX120" i="1"/>
  <c r="BH120" i="1"/>
  <c r="R121" i="1"/>
  <c r="I122" i="1"/>
  <c r="BO122" i="1"/>
  <c r="BT122" i="1"/>
  <c r="BV123" i="1"/>
  <c r="R123" i="1"/>
  <c r="BH123" i="1"/>
  <c r="BY123" i="1"/>
  <c r="BO124" i="1"/>
  <c r="BT125" i="1"/>
  <c r="AX125" i="1"/>
  <c r="BH125" i="1"/>
  <c r="BW125" i="1"/>
  <c r="Y126" i="1"/>
  <c r="AE126" i="1"/>
  <c r="BT127" i="1"/>
  <c r="AX127" i="1"/>
  <c r="I128" i="1"/>
  <c r="R128" i="1"/>
  <c r="Y128" i="1"/>
  <c r="AE128" i="1"/>
  <c r="BZ128" i="1"/>
  <c r="I132" i="1"/>
  <c r="M135" i="1"/>
  <c r="R135" i="1" s="1"/>
  <c r="Y132" i="1"/>
  <c r="AB135" i="1"/>
  <c r="AE135" i="1" s="1"/>
  <c r="AJ135" i="1"/>
  <c r="AN135" i="1"/>
  <c r="AR135" i="1"/>
  <c r="AV135" i="1"/>
  <c r="BC135" i="1"/>
  <c r="BG135" i="1"/>
  <c r="BN135" i="1"/>
  <c r="BZ133" i="1"/>
  <c r="AX133" i="1"/>
  <c r="BH133" i="1"/>
  <c r="I134" i="1"/>
  <c r="Y134" i="1"/>
  <c r="G143" i="1"/>
  <c r="I143" i="1" s="1"/>
  <c r="K143" i="1" s="1"/>
  <c r="N143" i="1"/>
  <c r="V143" i="1"/>
  <c r="AK143" i="1"/>
  <c r="AO143" i="1"/>
  <c r="AS143" i="1"/>
  <c r="AW143" i="1"/>
  <c r="BD143" i="1"/>
  <c r="BK143" i="1"/>
  <c r="R139" i="1"/>
  <c r="I140" i="1"/>
  <c r="BO140" i="1"/>
  <c r="BT140" i="1"/>
  <c r="R141" i="1"/>
  <c r="I142" i="1"/>
  <c r="BO142" i="1"/>
  <c r="H171" i="1"/>
  <c r="P171" i="1"/>
  <c r="W171" i="1"/>
  <c r="AH171" i="1"/>
  <c r="AL171" i="1"/>
  <c r="AP171" i="1"/>
  <c r="AT171" i="1"/>
  <c r="BA171" i="1"/>
  <c r="BE171" i="1"/>
  <c r="BL171" i="1"/>
  <c r="BU171" i="1"/>
  <c r="BY147" i="1"/>
  <c r="BV147" i="1"/>
  <c r="I148" i="1"/>
  <c r="Y148" i="1"/>
  <c r="AE148" i="1"/>
  <c r="I149" i="1"/>
  <c r="BO149" i="1"/>
  <c r="BT149" i="1"/>
  <c r="R150" i="1"/>
  <c r="R151" i="1"/>
  <c r="Y151" i="1"/>
  <c r="AE151" i="1"/>
  <c r="BZ151" i="1"/>
  <c r="BO152" i="1"/>
  <c r="BS152" i="1"/>
  <c r="BZ153" i="1"/>
  <c r="AX153" i="1"/>
  <c r="BH153" i="1"/>
  <c r="I154" i="1"/>
  <c r="Y154" i="1"/>
  <c r="AX155" i="1"/>
  <c r="BH155" i="1"/>
  <c r="R156" i="1"/>
  <c r="BH156" i="1"/>
  <c r="BV156" i="1"/>
  <c r="R157" i="1"/>
  <c r="Y157" i="1"/>
  <c r="AE157" i="1"/>
  <c r="BT158" i="1"/>
  <c r="AX158" i="1"/>
  <c r="R159" i="1"/>
  <c r="Y159" i="1"/>
  <c r="AE159" i="1"/>
  <c r="BZ159" i="1"/>
  <c r="BO160" i="1"/>
  <c r="BS160" i="1"/>
  <c r="BW161" i="1"/>
  <c r="BO161" i="1"/>
  <c r="BT161" i="1"/>
  <c r="BV162" i="1"/>
  <c r="R162" i="1"/>
  <c r="BY162" i="1"/>
  <c r="I163" i="1"/>
  <c r="BO163" i="1"/>
  <c r="AX164" i="1"/>
  <c r="BW164" i="1"/>
  <c r="BS165" i="1"/>
  <c r="AE166" i="1"/>
  <c r="BH166" i="1"/>
  <c r="BO166" i="1"/>
  <c r="BS166" i="1"/>
  <c r="BY167" i="1"/>
  <c r="BV167" i="1"/>
  <c r="I168" i="1"/>
  <c r="Y168" i="1"/>
  <c r="AE168" i="1"/>
  <c r="I169" i="1"/>
  <c r="BT170" i="1"/>
  <c r="AX170" i="1"/>
  <c r="I174" i="1"/>
  <c r="M180" i="1"/>
  <c r="Y174" i="1"/>
  <c r="AE174" i="1"/>
  <c r="AJ180" i="1"/>
  <c r="AN180" i="1"/>
  <c r="AR180" i="1"/>
  <c r="AV180" i="1"/>
  <c r="BC180" i="1"/>
  <c r="BG180" i="1"/>
  <c r="BN180" i="1"/>
  <c r="AX175" i="1"/>
  <c r="BH175" i="1"/>
  <c r="BV175" i="1"/>
  <c r="I176" i="1"/>
  <c r="Y176" i="1"/>
  <c r="AX176" i="1"/>
  <c r="I177" i="1"/>
  <c r="R177" i="1"/>
  <c r="Y177" i="1"/>
  <c r="AE177" i="1"/>
  <c r="BZ177" i="1"/>
  <c r="BO178" i="1"/>
  <c r="BS178" i="1"/>
  <c r="R179" i="1"/>
  <c r="Y179" i="1"/>
  <c r="G189" i="1"/>
  <c r="N189" i="1"/>
  <c r="V189" i="1"/>
  <c r="AC189" i="1"/>
  <c r="AI189" i="1"/>
  <c r="AM189" i="1"/>
  <c r="AQ189" i="1"/>
  <c r="AU189" i="1"/>
  <c r="BB189" i="1"/>
  <c r="BF189" i="1"/>
  <c r="BX189" i="1"/>
  <c r="BO184" i="1"/>
  <c r="R185" i="1"/>
  <c r="Y186" i="1"/>
  <c r="AE186" i="1"/>
  <c r="R187" i="1"/>
  <c r="AX187" i="1"/>
  <c r="I188" i="1"/>
  <c r="R188" i="1"/>
  <c r="Y188" i="1"/>
  <c r="AA188" i="1" s="1"/>
  <c r="E202" i="1"/>
  <c r="L202" i="1"/>
  <c r="Q202" i="1"/>
  <c r="X202" i="1"/>
  <c r="AI202" i="1"/>
  <c r="AM202" i="1"/>
  <c r="AQ202" i="1"/>
  <c r="AU202" i="1"/>
  <c r="BB202" i="1"/>
  <c r="BF202" i="1"/>
  <c r="BM202" i="1"/>
  <c r="BX202" i="1"/>
  <c r="BY192" i="1"/>
  <c r="BW198" i="1"/>
  <c r="Y109" i="1"/>
  <c r="AE109" i="1"/>
  <c r="BZ109" i="1"/>
  <c r="BO110" i="1"/>
  <c r="BS110" i="1"/>
  <c r="BZ111" i="1"/>
  <c r="AX111" i="1"/>
  <c r="BH111" i="1"/>
  <c r="I112" i="1"/>
  <c r="Y112" i="1"/>
  <c r="BH112" i="1"/>
  <c r="F129" i="1"/>
  <c r="M129" i="1"/>
  <c r="U129" i="1"/>
  <c r="AB129" i="1"/>
  <c r="AJ129" i="1"/>
  <c r="AN129" i="1"/>
  <c r="AR129" i="1"/>
  <c r="AV129" i="1"/>
  <c r="BC129" i="1"/>
  <c r="BG129" i="1"/>
  <c r="BN129" i="1"/>
  <c r="BZ116" i="1"/>
  <c r="BO117" i="1"/>
  <c r="BS117" i="1"/>
  <c r="R118" i="1"/>
  <c r="BO119" i="1"/>
  <c r="BS119" i="1"/>
  <c r="BV120" i="1"/>
  <c r="I121" i="1"/>
  <c r="Y121" i="1"/>
  <c r="AE121" i="1"/>
  <c r="BZ122" i="1"/>
  <c r="AX122" i="1"/>
  <c r="BH122" i="1"/>
  <c r="I123" i="1"/>
  <c r="Y123" i="1"/>
  <c r="AX124" i="1"/>
  <c r="BH124" i="1"/>
  <c r="R125" i="1"/>
  <c r="I126" i="1"/>
  <c r="BO126" i="1"/>
  <c r="BT126" i="1"/>
  <c r="R127" i="1"/>
  <c r="BH127" i="1"/>
  <c r="BY127" i="1"/>
  <c r="BO128" i="1"/>
  <c r="BO132" i="1"/>
  <c r="BS132" i="1"/>
  <c r="R133" i="1"/>
  <c r="BH134" i="1"/>
  <c r="BO134" i="1"/>
  <c r="BS134" i="1"/>
  <c r="BH138" i="1"/>
  <c r="BV138" i="1"/>
  <c r="I139" i="1"/>
  <c r="Y139" i="1"/>
  <c r="AE139" i="1"/>
  <c r="BZ140" i="1"/>
  <c r="AX140" i="1"/>
  <c r="BH140" i="1"/>
  <c r="I141" i="1"/>
  <c r="Y141" i="1"/>
  <c r="BZ142" i="1"/>
  <c r="AX142" i="1"/>
  <c r="E171" i="1"/>
  <c r="Q171" i="1"/>
  <c r="X171" i="1"/>
  <c r="AI171" i="1"/>
  <c r="AM171" i="1"/>
  <c r="AQ171" i="1"/>
  <c r="AU171" i="1"/>
  <c r="BB171" i="1"/>
  <c r="BF171" i="1"/>
  <c r="BM171" i="1"/>
  <c r="BV146" i="1"/>
  <c r="R147" i="1"/>
  <c r="Y147" i="1"/>
  <c r="AE147" i="1"/>
  <c r="BZ147" i="1"/>
  <c r="BO148" i="1"/>
  <c r="BS148" i="1"/>
  <c r="BZ149" i="1"/>
  <c r="AX149" i="1"/>
  <c r="BH149" i="1"/>
  <c r="I150" i="1"/>
  <c r="Y150" i="1"/>
  <c r="I151" i="1"/>
  <c r="BO151" i="1"/>
  <c r="AX152" i="1"/>
  <c r="BW152" i="1"/>
  <c r="BH154" i="1"/>
  <c r="BO154" i="1"/>
  <c r="BS154" i="1"/>
  <c r="BY155" i="1"/>
  <c r="BV155" i="1"/>
  <c r="I156" i="1"/>
  <c r="Y156" i="1"/>
  <c r="AE156" i="1"/>
  <c r="I157" i="1"/>
  <c r="BO157" i="1"/>
  <c r="BT157" i="1"/>
  <c r="R158" i="1"/>
  <c r="BY158" i="1"/>
  <c r="I159" i="1"/>
  <c r="BO159" i="1"/>
  <c r="AX160" i="1"/>
  <c r="BW160" i="1"/>
  <c r="AX161" i="1"/>
  <c r="BH161" i="1"/>
  <c r="BV161" i="1"/>
  <c r="I162" i="1"/>
  <c r="Y162" i="1"/>
  <c r="AX163" i="1"/>
  <c r="BH163" i="1"/>
  <c r="R164" i="1"/>
  <c r="BH164" i="1"/>
  <c r="R165" i="1"/>
  <c r="Y165" i="1"/>
  <c r="AE165" i="1"/>
  <c r="AX166" i="1"/>
  <c r="I167" i="1"/>
  <c r="R167" i="1"/>
  <c r="Y167" i="1"/>
  <c r="AE167" i="1"/>
  <c r="BZ167" i="1"/>
  <c r="BO168" i="1"/>
  <c r="BS168" i="1"/>
  <c r="BW169" i="1"/>
  <c r="AF169" i="1"/>
  <c r="BO169" i="1"/>
  <c r="BT169" i="1"/>
  <c r="R170" i="1"/>
  <c r="BY170" i="1"/>
  <c r="N180" i="1"/>
  <c r="V180" i="1"/>
  <c r="AC180" i="1"/>
  <c r="BS174" i="1"/>
  <c r="BY174" i="1"/>
  <c r="R175" i="1"/>
  <c r="Y175" i="1"/>
  <c r="BY176" i="1"/>
  <c r="BO177" i="1"/>
  <c r="AX178" i="1"/>
  <c r="BH178" i="1"/>
  <c r="BW178" i="1"/>
  <c r="D189" i="1"/>
  <c r="H189" i="1"/>
  <c r="W189" i="1"/>
  <c r="AX184" i="1"/>
  <c r="BH184" i="1"/>
  <c r="BV184" i="1"/>
  <c r="I185" i="1"/>
  <c r="Y185" i="1"/>
  <c r="AE185" i="1"/>
  <c r="BZ185" i="1"/>
  <c r="I186" i="1"/>
  <c r="BO186" i="1"/>
  <c r="BP186" i="1" s="1"/>
  <c r="Y187" i="1"/>
  <c r="BH187" i="1"/>
  <c r="BH188" i="1"/>
  <c r="F202" i="1"/>
  <c r="BO194" i="1"/>
  <c r="BS199" i="1"/>
  <c r="BT199" i="1"/>
  <c r="BZ210" i="1"/>
  <c r="AG222" i="1"/>
  <c r="BW223" i="1"/>
  <c r="BV226" i="1"/>
  <c r="BW228" i="1"/>
  <c r="AG233" i="1"/>
  <c r="BY233" i="1"/>
  <c r="BT236" i="1"/>
  <c r="AF237" i="1"/>
  <c r="BV238" i="1"/>
  <c r="AG249" i="1"/>
  <c r="BO249" i="1"/>
  <c r="BY249" i="1"/>
  <c r="BH253" i="1"/>
  <c r="BW253" i="1"/>
  <c r="I254" i="1"/>
  <c r="Y254" i="1"/>
  <c r="AE254" i="1"/>
  <c r="AX255" i="1"/>
  <c r="BH255" i="1"/>
  <c r="Y256" i="1"/>
  <c r="AG257" i="1"/>
  <c r="BO257" i="1"/>
  <c r="AX258" i="1"/>
  <c r="I196" i="1"/>
  <c r="J196" i="1" s="1"/>
  <c r="AX197" i="1"/>
  <c r="BY198" i="1"/>
  <c r="BO198" i="1"/>
  <c r="BT200" i="1"/>
  <c r="AX201" i="1"/>
  <c r="F218" i="1"/>
  <c r="M218" i="1"/>
  <c r="U218" i="1"/>
  <c r="AJ218" i="1"/>
  <c r="AN218" i="1"/>
  <c r="AR218" i="1"/>
  <c r="AV218" i="1"/>
  <c r="BC218" i="1"/>
  <c r="BG218" i="1"/>
  <c r="BN218" i="1"/>
  <c r="BX218" i="1"/>
  <c r="R206" i="1"/>
  <c r="Y206" i="1"/>
  <c r="R207" i="1"/>
  <c r="Y207" i="1"/>
  <c r="BY207" i="1"/>
  <c r="BO208" i="1"/>
  <c r="AX209" i="1"/>
  <c r="BH209" i="1"/>
  <c r="BO210" i="1"/>
  <c r="AX211" i="1"/>
  <c r="R212" i="1"/>
  <c r="Y213" i="1"/>
  <c r="BH214" i="1"/>
  <c r="BO214" i="1"/>
  <c r="BW215" i="1"/>
  <c r="Y216" i="1"/>
  <c r="AE217" i="1"/>
  <c r="BO217" i="1"/>
  <c r="I221" i="1"/>
  <c r="K221" i="1" s="1"/>
  <c r="AE221" i="1"/>
  <c r="AG221" i="1" s="1"/>
  <c r="BO221" i="1"/>
  <c r="R222" i="1"/>
  <c r="AF222" i="1"/>
  <c r="BH222" i="1"/>
  <c r="BO222" i="1"/>
  <c r="R223" i="1"/>
  <c r="BO224" i="1"/>
  <c r="BO225" i="1"/>
  <c r="BT225" i="1"/>
  <c r="R226" i="1"/>
  <c r="BO227" i="1"/>
  <c r="R228" i="1"/>
  <c r="BZ228" i="1"/>
  <c r="BO232" i="1"/>
  <c r="AX233" i="1"/>
  <c r="AX234" i="1"/>
  <c r="BH234" i="1"/>
  <c r="Y235" i="1"/>
  <c r="I236" i="1"/>
  <c r="AX236" i="1"/>
  <c r="R237" i="1"/>
  <c r="Y237" i="1"/>
  <c r="BV237" i="1"/>
  <c r="R238" i="1"/>
  <c r="BZ238" i="1"/>
  <c r="R243" i="1"/>
  <c r="AE244" i="1"/>
  <c r="BO244" i="1"/>
  <c r="BO245" i="1"/>
  <c r="BY245" i="1"/>
  <c r="BH246" i="1"/>
  <c r="BO246" i="1"/>
  <c r="R247" i="1"/>
  <c r="AE248" i="1"/>
  <c r="BO248" i="1"/>
  <c r="AG253" i="1"/>
  <c r="BZ258" i="1"/>
  <c r="AJ202" i="1"/>
  <c r="AN202" i="1"/>
  <c r="AR202" i="1"/>
  <c r="AV202" i="1"/>
  <c r="BC202" i="1"/>
  <c r="BG202" i="1"/>
  <c r="BN202" i="1"/>
  <c r="AE193" i="1"/>
  <c r="BO193" i="1"/>
  <c r="R194" i="1"/>
  <c r="R195" i="1"/>
  <c r="BH195" i="1"/>
  <c r="BO195" i="1"/>
  <c r="BQ195" i="1" s="1"/>
  <c r="BS195" i="1"/>
  <c r="BH196" i="1"/>
  <c r="BJ196" i="1" s="1"/>
  <c r="R197" i="1"/>
  <c r="BH197" i="1"/>
  <c r="BI197" i="1" s="1"/>
  <c r="BH198" i="1"/>
  <c r="R199" i="1"/>
  <c r="T199" i="1" s="1"/>
  <c r="BW199" i="1"/>
  <c r="BS200" i="1"/>
  <c r="BH200" i="1"/>
  <c r="BJ200" i="1" s="1"/>
  <c r="BS201" i="1"/>
  <c r="R201" i="1"/>
  <c r="BH201" i="1"/>
  <c r="BY201" i="1"/>
  <c r="I205" i="1"/>
  <c r="N218" i="1"/>
  <c r="V218" i="1"/>
  <c r="AC218" i="1"/>
  <c r="AK218" i="1"/>
  <c r="AO218" i="1"/>
  <c r="AS218" i="1"/>
  <c r="AW218" i="1"/>
  <c r="BD218" i="1"/>
  <c r="BO205" i="1"/>
  <c r="BR218" i="1"/>
  <c r="BH206" i="1"/>
  <c r="BZ206" i="1"/>
  <c r="BH207" i="1"/>
  <c r="BO207" i="1"/>
  <c r="AX208" i="1"/>
  <c r="BH208" i="1"/>
  <c r="BV208" i="1"/>
  <c r="R209" i="1"/>
  <c r="AX210" i="1"/>
  <c r="BS211" i="1"/>
  <c r="BW211" i="1"/>
  <c r="I212" i="1"/>
  <c r="Y212" i="1"/>
  <c r="AE213" i="1"/>
  <c r="BO213" i="1"/>
  <c r="AF214" i="1"/>
  <c r="AX214" i="1"/>
  <c r="I215" i="1"/>
  <c r="R215" i="1"/>
  <c r="Y215" i="1"/>
  <c r="BY215" i="1"/>
  <c r="BO216" i="1"/>
  <c r="BT216" i="1"/>
  <c r="I217" i="1"/>
  <c r="AX217" i="1"/>
  <c r="BH217" i="1"/>
  <c r="I229" i="1"/>
  <c r="L229" i="1"/>
  <c r="Q229" i="1"/>
  <c r="X229" i="1"/>
  <c r="AH229" i="1"/>
  <c r="AL229" i="1"/>
  <c r="AP229" i="1"/>
  <c r="AT229" i="1"/>
  <c r="BA229" i="1"/>
  <c r="BE229" i="1"/>
  <c r="BL229" i="1"/>
  <c r="BU229" i="1"/>
  <c r="I222" i="1"/>
  <c r="Y222" i="1"/>
  <c r="AX222" i="1"/>
  <c r="BV222" i="1"/>
  <c r="I223" i="1"/>
  <c r="Y223" i="1"/>
  <c r="AX224" i="1"/>
  <c r="BH224" i="1"/>
  <c r="BW224" i="1"/>
  <c r="AX225" i="1"/>
  <c r="BH225" i="1"/>
  <c r="BV225" i="1"/>
  <c r="I226" i="1"/>
  <c r="Y226" i="1"/>
  <c r="BT227" i="1"/>
  <c r="AX227" i="1"/>
  <c r="BH227" i="1"/>
  <c r="BW227" i="1"/>
  <c r="I228" i="1"/>
  <c r="Y228" i="1"/>
  <c r="AX230" i="1"/>
  <c r="H239" i="1"/>
  <c r="P239" i="1"/>
  <c r="W239" i="1"/>
  <c r="AL239" i="1"/>
  <c r="AP239" i="1"/>
  <c r="AT239" i="1"/>
  <c r="BA239" i="1"/>
  <c r="BE239" i="1"/>
  <c r="BL239" i="1"/>
  <c r="I233" i="1"/>
  <c r="R233" i="1"/>
  <c r="Y233" i="1"/>
  <c r="BV233" i="1"/>
  <c r="R234" i="1"/>
  <c r="BZ234" i="1"/>
  <c r="I235" i="1"/>
  <c r="BO235" i="1"/>
  <c r="BS235" i="1"/>
  <c r="BV236" i="1"/>
  <c r="R236" i="1"/>
  <c r="BH236" i="1"/>
  <c r="BZ236" i="1"/>
  <c r="BH237" i="1"/>
  <c r="BW237" i="1"/>
  <c r="I238" i="1"/>
  <c r="Y238" i="1"/>
  <c r="AX240" i="1"/>
  <c r="AX241" i="1"/>
  <c r="D250" i="1"/>
  <c r="H250" i="1"/>
  <c r="P250" i="1"/>
  <c r="W250" i="1"/>
  <c r="AX242" i="1"/>
  <c r="AL250" i="1"/>
  <c r="AP250" i="1"/>
  <c r="AT250" i="1"/>
  <c r="BA250" i="1"/>
  <c r="BE250" i="1"/>
  <c r="BL250" i="1"/>
  <c r="BV242" i="1"/>
  <c r="Y243" i="1"/>
  <c r="I244" i="1"/>
  <c r="AX244" i="1"/>
  <c r="AX245" i="1"/>
  <c r="BT246" i="1"/>
  <c r="AX246" i="1"/>
  <c r="BV246" i="1"/>
  <c r="Y247" i="1"/>
  <c r="I248" i="1"/>
  <c r="AX248" i="1"/>
  <c r="I249" i="1"/>
  <c r="R249" i="1"/>
  <c r="Y249" i="1"/>
  <c r="BV249" i="1"/>
  <c r="AX259" i="1"/>
  <c r="BT253" i="1"/>
  <c r="BT254" i="1"/>
  <c r="AX254" i="1"/>
  <c r="BV254" i="1"/>
  <c r="Y255" i="1"/>
  <c r="I256" i="1"/>
  <c r="AX256" i="1"/>
  <c r="I257" i="1"/>
  <c r="R257" i="1"/>
  <c r="Y257" i="1"/>
  <c r="BV257" i="1"/>
  <c r="BW257" i="1"/>
  <c r="N202" i="1"/>
  <c r="V202" i="1"/>
  <c r="AC202" i="1"/>
  <c r="AK202" i="1"/>
  <c r="AO202" i="1"/>
  <c r="AS202" i="1"/>
  <c r="AW202" i="1"/>
  <c r="BD202" i="1"/>
  <c r="BK202" i="1"/>
  <c r="BT192" i="1"/>
  <c r="I193" i="1"/>
  <c r="AX193" i="1"/>
  <c r="BH194" i="1"/>
  <c r="I195" i="1"/>
  <c r="K195" i="1" s="1"/>
  <c r="BT195" i="1"/>
  <c r="BS196" i="1"/>
  <c r="R196" i="1"/>
  <c r="S196" i="1" s="1"/>
  <c r="Y197" i="1"/>
  <c r="BY197" i="1"/>
  <c r="R198" i="1"/>
  <c r="I199" i="1"/>
  <c r="K199" i="1" s="1"/>
  <c r="AE199" i="1"/>
  <c r="AG199" i="1" s="1"/>
  <c r="BV199" i="1"/>
  <c r="Y201" i="1"/>
  <c r="BZ205" i="1"/>
  <c r="H218" i="1"/>
  <c r="P218" i="1"/>
  <c r="W218" i="1"/>
  <c r="AH218" i="1"/>
  <c r="AL218" i="1"/>
  <c r="AP218" i="1"/>
  <c r="AT218" i="1"/>
  <c r="BA218" i="1"/>
  <c r="BE218" i="1"/>
  <c r="BL218" i="1"/>
  <c r="BO206" i="1"/>
  <c r="AX207" i="1"/>
  <c r="R208" i="1"/>
  <c r="BZ208" i="1"/>
  <c r="Y209" i="1"/>
  <c r="AE209" i="1"/>
  <c r="R210" i="1"/>
  <c r="Y210" i="1"/>
  <c r="I211" i="1"/>
  <c r="R211" i="1"/>
  <c r="Y211" i="1"/>
  <c r="AE211" i="1"/>
  <c r="BY211" i="1"/>
  <c r="BO212" i="1"/>
  <c r="BT212" i="1"/>
  <c r="I213" i="1"/>
  <c r="AX213" i="1"/>
  <c r="BH213" i="1"/>
  <c r="I214" i="1"/>
  <c r="R214" i="1"/>
  <c r="Y214" i="1"/>
  <c r="BO215" i="1"/>
  <c r="BZ216" i="1"/>
  <c r="AX216" i="1"/>
  <c r="BH216" i="1"/>
  <c r="BV216" i="1"/>
  <c r="BS217" i="1"/>
  <c r="R217" i="1"/>
  <c r="M229" i="1"/>
  <c r="U229" i="1"/>
  <c r="AB229" i="1"/>
  <c r="AE229" i="1" s="1"/>
  <c r="AI229" i="1"/>
  <c r="AM229" i="1"/>
  <c r="AQ229" i="1"/>
  <c r="AU229" i="1"/>
  <c r="BB229" i="1"/>
  <c r="BF229" i="1"/>
  <c r="BM229" i="1"/>
  <c r="BX229" i="1"/>
  <c r="BO223" i="1"/>
  <c r="R224" i="1"/>
  <c r="R225" i="1"/>
  <c r="Y225" i="1"/>
  <c r="BZ225" i="1"/>
  <c r="BH226" i="1"/>
  <c r="BO226" i="1"/>
  <c r="BO228" i="1"/>
  <c r="BT228" i="1"/>
  <c r="L239" i="1"/>
  <c r="Q239" i="1"/>
  <c r="X239" i="1"/>
  <c r="BH232" i="1"/>
  <c r="BX239" i="1"/>
  <c r="BW233" i="1"/>
  <c r="I234" i="1"/>
  <c r="Y234" i="1"/>
  <c r="AE234" i="1"/>
  <c r="BZ235" i="1"/>
  <c r="AX235" i="1"/>
  <c r="BH235" i="1"/>
  <c r="Y236" i="1"/>
  <c r="BO237" i="1"/>
  <c r="BY237" i="1"/>
  <c r="BO238" i="1"/>
  <c r="BS238" i="1"/>
  <c r="E250" i="1"/>
  <c r="L250" i="1"/>
  <c r="Q250" i="1"/>
  <c r="X250" i="1"/>
  <c r="AI250" i="1"/>
  <c r="AM250" i="1"/>
  <c r="AQ250" i="1"/>
  <c r="AU250" i="1"/>
  <c r="BB250" i="1"/>
  <c r="BF250" i="1"/>
  <c r="BM250" i="1"/>
  <c r="BX250" i="1"/>
  <c r="I243" i="1"/>
  <c r="BO243" i="1"/>
  <c r="BS243" i="1"/>
  <c r="R244" i="1"/>
  <c r="BH244" i="1"/>
  <c r="BY244" i="1"/>
  <c r="R245" i="1"/>
  <c r="Y245" i="1"/>
  <c r="BV245" i="1"/>
  <c r="R246" i="1"/>
  <c r="BZ246" i="1"/>
  <c r="I247" i="1"/>
  <c r="BO247" i="1"/>
  <c r="BS247" i="1"/>
  <c r="R248" i="1"/>
  <c r="BH248" i="1"/>
  <c r="BY248" i="1"/>
  <c r="BH249" i="1"/>
  <c r="BW249" i="1"/>
  <c r="I253" i="1"/>
  <c r="M259" i="1"/>
  <c r="R259" i="1" s="1"/>
  <c r="U259" i="1"/>
  <c r="AB259" i="1"/>
  <c r="AE259" i="1" s="1"/>
  <c r="R254" i="1"/>
  <c r="BZ254" i="1"/>
  <c r="I255" i="1"/>
  <c r="BO255" i="1"/>
  <c r="BS255" i="1"/>
  <c r="BY257" i="1"/>
  <c r="BH258" i="1"/>
  <c r="BO258" i="1"/>
  <c r="BS258" i="1"/>
  <c r="BH262" i="1"/>
  <c r="BV269" i="1"/>
  <c r="I270" i="1"/>
  <c r="Y270" i="1"/>
  <c r="AX271" i="1"/>
  <c r="BH271" i="1"/>
  <c r="I272" i="1"/>
  <c r="Y272" i="1"/>
  <c r="BH272" i="1"/>
  <c r="BH273" i="1"/>
  <c r="BV273" i="1"/>
  <c r="R274" i="1"/>
  <c r="T274" i="1" s="1"/>
  <c r="BW274" i="1"/>
  <c r="AX275" i="1"/>
  <c r="BH275" i="1"/>
  <c r="BJ275" i="1" s="1"/>
  <c r="R276" i="1"/>
  <c r="BH276" i="1"/>
  <c r="BI276" i="1" s="1"/>
  <c r="AZ277" i="1"/>
  <c r="BZ277" i="1"/>
  <c r="BT279" i="1"/>
  <c r="V302" i="1"/>
  <c r="F302" i="1"/>
  <c r="AK309" i="1"/>
  <c r="AO309" i="1"/>
  <c r="AS309" i="1"/>
  <c r="AW309" i="1"/>
  <c r="BW308" i="1"/>
  <c r="BO321" i="1"/>
  <c r="AX322" i="1"/>
  <c r="BH322" i="1"/>
  <c r="AX323" i="1"/>
  <c r="I324" i="1"/>
  <c r="R324" i="1"/>
  <c r="Y324" i="1"/>
  <c r="AE324" i="1"/>
  <c r="R256" i="1"/>
  <c r="BH256" i="1"/>
  <c r="BY256" i="1"/>
  <c r="BH257" i="1"/>
  <c r="I258" i="1"/>
  <c r="Y258" i="1"/>
  <c r="AE258" i="1"/>
  <c r="AX260" i="1"/>
  <c r="AX261" i="1"/>
  <c r="BT262" i="1"/>
  <c r="H265" i="1"/>
  <c r="P265" i="1"/>
  <c r="W265" i="1"/>
  <c r="AX262" i="1"/>
  <c r="AL265" i="1"/>
  <c r="AP265" i="1"/>
  <c r="AT265" i="1"/>
  <c r="BA265" i="1"/>
  <c r="BE265" i="1"/>
  <c r="BL265" i="1"/>
  <c r="BO265" i="1" s="1"/>
  <c r="BV262" i="1"/>
  <c r="Y263" i="1"/>
  <c r="AE263" i="1"/>
  <c r="AE264" i="1"/>
  <c r="BO264" i="1"/>
  <c r="BT264" i="1"/>
  <c r="E285" i="1"/>
  <c r="L285" i="1"/>
  <c r="Q285" i="1"/>
  <c r="X285" i="1"/>
  <c r="Y285" i="1" s="1"/>
  <c r="AI285" i="1"/>
  <c r="AM285" i="1"/>
  <c r="AQ285" i="1"/>
  <c r="AU285" i="1"/>
  <c r="BB285" i="1"/>
  <c r="BF285" i="1"/>
  <c r="BM285" i="1"/>
  <c r="BX285" i="1"/>
  <c r="BH269" i="1"/>
  <c r="BY269" i="1"/>
  <c r="BH270" i="1"/>
  <c r="BO270" i="1"/>
  <c r="BS270" i="1"/>
  <c r="BV271" i="1"/>
  <c r="R271" i="1"/>
  <c r="AE272" i="1"/>
  <c r="BO272" i="1"/>
  <c r="BO273" i="1"/>
  <c r="BW273" i="1"/>
  <c r="I274" i="1"/>
  <c r="K274" i="1" s="1"/>
  <c r="AE274" i="1"/>
  <c r="AG274" i="1" s="1"/>
  <c r="I275" i="1"/>
  <c r="AE275" i="1"/>
  <c r="Y276" i="1"/>
  <c r="BY276" i="1"/>
  <c r="R277" i="1"/>
  <c r="Y277" i="1"/>
  <c r="AA277" i="1" s="1"/>
  <c r="AX278" i="1"/>
  <c r="AY278" i="1" s="1"/>
  <c r="BT278" i="1"/>
  <c r="BH279" i="1"/>
  <c r="BJ279" i="1" s="1"/>
  <c r="R280" i="1"/>
  <c r="BH280" i="1"/>
  <c r="BI280" i="1" s="1"/>
  <c r="BH282" i="1"/>
  <c r="BO282" i="1"/>
  <c r="BS282" i="1"/>
  <c r="AX283" i="1"/>
  <c r="BH283" i="1"/>
  <c r="R284" i="1"/>
  <c r="BH284" i="1"/>
  <c r="AX286" i="1"/>
  <c r="AX287" i="1"/>
  <c r="D292" i="1"/>
  <c r="H292" i="1"/>
  <c r="P292" i="1"/>
  <c r="W292" i="1"/>
  <c r="AX288" i="1"/>
  <c r="BA292" i="1"/>
  <c r="BE292" i="1"/>
  <c r="BL292" i="1"/>
  <c r="BT288" i="1"/>
  <c r="R289" i="1"/>
  <c r="Y290" i="1"/>
  <c r="BN292" i="1"/>
  <c r="BY290" i="1"/>
  <c r="R291" i="1"/>
  <c r="Y291" i="1"/>
  <c r="I295" i="1"/>
  <c r="AC302" i="1"/>
  <c r="AK302" i="1"/>
  <c r="AO302" i="1"/>
  <c r="AS302" i="1"/>
  <c r="AW302" i="1"/>
  <c r="BD302" i="1"/>
  <c r="BO295" i="1"/>
  <c r="BT295" i="1"/>
  <c r="AH302" i="1"/>
  <c r="AL302" i="1"/>
  <c r="AP302" i="1"/>
  <c r="AT302" i="1"/>
  <c r="BO297" i="1"/>
  <c r="BZ297" i="1"/>
  <c r="N302" i="1"/>
  <c r="BH298" i="1"/>
  <c r="BO298" i="1"/>
  <c r="AX299" i="1"/>
  <c r="BH299" i="1"/>
  <c r="R300" i="1"/>
  <c r="BH300" i="1"/>
  <c r="AX301" i="1"/>
  <c r="BH301" i="1"/>
  <c r="AX305" i="1"/>
  <c r="BH305" i="1"/>
  <c r="BT305" i="1"/>
  <c r="AX306" i="1"/>
  <c r="BT306" i="1"/>
  <c r="BT307" i="1"/>
  <c r="AX307" i="1"/>
  <c r="BA309" i="1"/>
  <c r="BE309" i="1"/>
  <c r="BU309" i="1"/>
  <c r="R308" i="1"/>
  <c r="Q309" i="1"/>
  <c r="BH308" i="1"/>
  <c r="BV308" i="1"/>
  <c r="D326" i="1"/>
  <c r="H326" i="1"/>
  <c r="P326" i="1"/>
  <c r="W326" i="1"/>
  <c r="AH326" i="1"/>
  <c r="AL326" i="1"/>
  <c r="AP326" i="1"/>
  <c r="AT326" i="1"/>
  <c r="BA326" i="1"/>
  <c r="BE326" i="1"/>
  <c r="BL326" i="1"/>
  <c r="BU326" i="1"/>
  <c r="BO313" i="1"/>
  <c r="BT313" i="1"/>
  <c r="BV314" i="1"/>
  <c r="R314" i="1"/>
  <c r="BH314" i="1"/>
  <c r="BH315" i="1"/>
  <c r="BT316" i="1"/>
  <c r="AX316" i="1"/>
  <c r="Y317" i="1"/>
  <c r="AX318" i="1"/>
  <c r="BH318" i="1"/>
  <c r="R319" i="1"/>
  <c r="BH320" i="1"/>
  <c r="BO320" i="1"/>
  <c r="AX321" i="1"/>
  <c r="BW321" i="1"/>
  <c r="BW325" i="1"/>
  <c r="BS263" i="1"/>
  <c r="I264" i="1"/>
  <c r="BV270" i="1"/>
  <c r="BS274" i="1"/>
  <c r="BH277" i="1"/>
  <c r="BV277" i="1"/>
  <c r="BW278" i="1"/>
  <c r="Y280" i="1"/>
  <c r="BY280" i="1"/>
  <c r="R281" i="1"/>
  <c r="R282" i="1"/>
  <c r="T282" i="1" s="1"/>
  <c r="BT282" i="1"/>
  <c r="R283" i="1"/>
  <c r="Y284" i="1"/>
  <c r="BY284" i="1"/>
  <c r="E292" i="1"/>
  <c r="R288" i="1"/>
  <c r="Q292" i="1"/>
  <c r="X292" i="1"/>
  <c r="AI292" i="1"/>
  <c r="AM292" i="1"/>
  <c r="AQ292" i="1"/>
  <c r="AU292" i="1"/>
  <c r="BM292" i="1"/>
  <c r="BU292" i="1"/>
  <c r="Y289" i="1"/>
  <c r="AE290" i="1"/>
  <c r="BO290" i="1"/>
  <c r="BR292" i="1"/>
  <c r="V292" i="1"/>
  <c r="BH291" i="1"/>
  <c r="BW291" i="1"/>
  <c r="AX293" i="1"/>
  <c r="AX294" i="1"/>
  <c r="D302" i="1"/>
  <c r="H302" i="1"/>
  <c r="AX295" i="1"/>
  <c r="R296" i="1"/>
  <c r="BB302" i="1"/>
  <c r="BF302" i="1"/>
  <c r="AX297" i="1"/>
  <c r="AX298" i="1"/>
  <c r="BT298" i="1"/>
  <c r="R299" i="1"/>
  <c r="I300" i="1"/>
  <c r="Y300" i="1"/>
  <c r="BY300" i="1"/>
  <c r="R301" i="1"/>
  <c r="Y301" i="1"/>
  <c r="BV301" i="1"/>
  <c r="G309" i="1"/>
  <c r="Y305" i="1"/>
  <c r="BV305" i="1"/>
  <c r="R306" i="1"/>
  <c r="BW306" i="1"/>
  <c r="BS307" i="1"/>
  <c r="BM309" i="1"/>
  <c r="BZ307" i="1"/>
  <c r="I308" i="1"/>
  <c r="U309" i="1"/>
  <c r="BY308" i="1"/>
  <c r="BB326" i="1"/>
  <c r="BF326" i="1"/>
  <c r="BM326" i="1"/>
  <c r="BV312" i="1"/>
  <c r="AX313" i="1"/>
  <c r="BH313" i="1"/>
  <c r="I314" i="1"/>
  <c r="Y314" i="1"/>
  <c r="BO315" i="1"/>
  <c r="R316" i="1"/>
  <c r="BZ316" i="1"/>
  <c r="I317" i="1"/>
  <c r="BO317" i="1"/>
  <c r="BS317" i="1"/>
  <c r="R318" i="1"/>
  <c r="BH319" i="1"/>
  <c r="AX320" i="1"/>
  <c r="R321" i="1"/>
  <c r="Y322" i="1"/>
  <c r="BH323" i="1"/>
  <c r="AX324" i="1"/>
  <c r="R325" i="1"/>
  <c r="BY325" i="1"/>
  <c r="BV258" i="1"/>
  <c r="I265" i="1"/>
  <c r="Y262" i="1"/>
  <c r="AX263" i="1"/>
  <c r="BH263" i="1"/>
  <c r="R264" i="1"/>
  <c r="BH264" i="1"/>
  <c r="BY264" i="1"/>
  <c r="AX269" i="1"/>
  <c r="R270" i="1"/>
  <c r="BZ270" i="1"/>
  <c r="I271" i="1"/>
  <c r="BO271" i="1"/>
  <c r="R272" i="1"/>
  <c r="I273" i="1"/>
  <c r="R273" i="1"/>
  <c r="Y273" i="1"/>
  <c r="AA273" i="1" s="1"/>
  <c r="BT274" i="1"/>
  <c r="BT275" i="1"/>
  <c r="I276" i="1"/>
  <c r="AX276" i="1"/>
  <c r="BO277" i="1"/>
  <c r="BW277" i="1"/>
  <c r="I278" i="1"/>
  <c r="K278" i="1" s="1"/>
  <c r="Y278" i="1"/>
  <c r="Z278" i="1" s="1"/>
  <c r="AE278" i="1"/>
  <c r="AG278" i="1" s="1"/>
  <c r="I279" i="1"/>
  <c r="Y279" i="1"/>
  <c r="AE279" i="1"/>
  <c r="AF279" i="1" s="1"/>
  <c r="AE280" i="1"/>
  <c r="BH281" i="1"/>
  <c r="I282" i="1"/>
  <c r="K282" i="1" s="1"/>
  <c r="AE282" i="1"/>
  <c r="BW282" i="1"/>
  <c r="Y283" i="1"/>
  <c r="AE283" i="1"/>
  <c r="AE284" i="1"/>
  <c r="BO284" i="1"/>
  <c r="BT284" i="1"/>
  <c r="F292" i="1"/>
  <c r="AE288" i="1"/>
  <c r="I289" i="1"/>
  <c r="BO289" i="1"/>
  <c r="BT289" i="1"/>
  <c r="BZ290" i="1"/>
  <c r="I290" i="1"/>
  <c r="AH292" i="1"/>
  <c r="AL292" i="1"/>
  <c r="AP292" i="1"/>
  <c r="AT292" i="1"/>
  <c r="BO291" i="1"/>
  <c r="BZ291" i="1"/>
  <c r="BX302" i="1"/>
  <c r="I296" i="1"/>
  <c r="Y296" i="1"/>
  <c r="BN302" i="1"/>
  <c r="BY296" i="1"/>
  <c r="R297" i="1"/>
  <c r="Y297" i="1"/>
  <c r="BV297" i="1"/>
  <c r="R298" i="1"/>
  <c r="BW298" i="1"/>
  <c r="Y299" i="1"/>
  <c r="AE299" i="1"/>
  <c r="AE300" i="1"/>
  <c r="BO300" i="1"/>
  <c r="BT300" i="1"/>
  <c r="BW301" i="1"/>
  <c r="D309" i="1"/>
  <c r="H309" i="1"/>
  <c r="N309" i="1"/>
  <c r="V309" i="1"/>
  <c r="BW305" i="1"/>
  <c r="I306" i="1"/>
  <c r="Y306" i="1"/>
  <c r="AE306" i="1"/>
  <c r="BV306" i="1"/>
  <c r="R307" i="1"/>
  <c r="Y307" i="1"/>
  <c r="AE307" i="1"/>
  <c r="BY307" i="1"/>
  <c r="AC309" i="1"/>
  <c r="AE309" i="1" s="1"/>
  <c r="BO308" i="1"/>
  <c r="BT308" i="1"/>
  <c r="F326" i="1"/>
  <c r="U326" i="1"/>
  <c r="AB326" i="1"/>
  <c r="AJ326" i="1"/>
  <c r="AN326" i="1"/>
  <c r="AR326" i="1"/>
  <c r="AV326" i="1"/>
  <c r="BN326" i="1"/>
  <c r="BX326" i="1"/>
  <c r="R313" i="1"/>
  <c r="Y313" i="1"/>
  <c r="AE314" i="1"/>
  <c r="BO314" i="1"/>
  <c r="BT314" i="1"/>
  <c r="BS315" i="1"/>
  <c r="AX315" i="1"/>
  <c r="BV315" i="1"/>
  <c r="I316" i="1"/>
  <c r="Y316" i="1"/>
  <c r="AE316" i="1"/>
  <c r="BZ317" i="1"/>
  <c r="AX317" i="1"/>
  <c r="BH317" i="1"/>
  <c r="I318" i="1"/>
  <c r="Y318" i="1"/>
  <c r="AE318" i="1"/>
  <c r="BO319" i="1"/>
  <c r="BS320" i="1"/>
  <c r="BV320" i="1"/>
  <c r="I321" i="1"/>
  <c r="Y321" i="1"/>
  <c r="AE321" i="1"/>
  <c r="AE322" i="1"/>
  <c r="BO322" i="1"/>
  <c r="BT322" i="1"/>
  <c r="BO323" i="1"/>
  <c r="BZ336" i="1"/>
  <c r="BZ340" i="1"/>
  <c r="BW342" i="1"/>
  <c r="BW350" i="1"/>
  <c r="BW354" i="1"/>
  <c r="BW358" i="1"/>
  <c r="BS324" i="1"/>
  <c r="BV324" i="1"/>
  <c r="I325" i="1"/>
  <c r="Y325" i="1"/>
  <c r="AE325" i="1"/>
  <c r="E345" i="1"/>
  <c r="L345" i="1"/>
  <c r="Q345" i="1"/>
  <c r="X345" i="1"/>
  <c r="AI345" i="1"/>
  <c r="AM345" i="1"/>
  <c r="AQ345" i="1"/>
  <c r="AU345" i="1"/>
  <c r="BB345" i="1"/>
  <c r="BH345" i="1" s="1"/>
  <c r="BF345" i="1"/>
  <c r="BM345" i="1"/>
  <c r="BX345" i="1"/>
  <c r="Y330" i="1"/>
  <c r="AE330" i="1"/>
  <c r="BT331" i="1"/>
  <c r="BH331" i="1"/>
  <c r="BT332" i="1"/>
  <c r="AX332" i="1"/>
  <c r="BV332" i="1"/>
  <c r="I333" i="1"/>
  <c r="Y333" i="1"/>
  <c r="AE333" i="1"/>
  <c r="BZ334" i="1"/>
  <c r="AX334" i="1"/>
  <c r="BH334" i="1"/>
  <c r="AX335" i="1"/>
  <c r="I336" i="1"/>
  <c r="R336" i="1"/>
  <c r="Y336" i="1"/>
  <c r="AE336" i="1"/>
  <c r="BT337" i="1"/>
  <c r="AX337" i="1"/>
  <c r="BH337" i="1"/>
  <c r="BW337" i="1"/>
  <c r="I338" i="1"/>
  <c r="Y338" i="1"/>
  <c r="AE338" i="1"/>
  <c r="BT339" i="1"/>
  <c r="I339" i="1"/>
  <c r="BH339" i="1"/>
  <c r="I340" i="1"/>
  <c r="Y340" i="1"/>
  <c r="AE340" i="1"/>
  <c r="BW341" i="1"/>
  <c r="BO341" i="1"/>
  <c r="BS342" i="1"/>
  <c r="R342" i="1"/>
  <c r="BO343" i="1"/>
  <c r="BS343" i="1"/>
  <c r="R344" i="1"/>
  <c r="BZ344" i="1"/>
  <c r="E360" i="1"/>
  <c r="L360" i="1"/>
  <c r="Q360" i="1"/>
  <c r="X360" i="1"/>
  <c r="AI360" i="1"/>
  <c r="AM360" i="1"/>
  <c r="AQ360" i="1"/>
  <c r="AU360" i="1"/>
  <c r="BB360" i="1"/>
  <c r="BF360" i="1"/>
  <c r="BM360" i="1"/>
  <c r="BZ348" i="1"/>
  <c r="BO349" i="1"/>
  <c r="R350" i="1"/>
  <c r="BO351" i="1"/>
  <c r="BS351" i="1"/>
  <c r="BS352" i="1"/>
  <c r="R352" i="1"/>
  <c r="BZ352" i="1"/>
  <c r="BO353" i="1"/>
  <c r="R354" i="1"/>
  <c r="BO355" i="1"/>
  <c r="BS355" i="1"/>
  <c r="BS356" i="1"/>
  <c r="R356" i="1"/>
  <c r="BZ356" i="1"/>
  <c r="BO357" i="1"/>
  <c r="BZ324" i="1"/>
  <c r="BO325" i="1"/>
  <c r="BS325" i="1"/>
  <c r="M345" i="1"/>
  <c r="U345" i="1"/>
  <c r="AB345" i="1"/>
  <c r="AE345" i="1" s="1"/>
  <c r="BY329" i="1"/>
  <c r="I330" i="1"/>
  <c r="BO330" i="1"/>
  <c r="BT330" i="1"/>
  <c r="BO331" i="1"/>
  <c r="BS332" i="1"/>
  <c r="BO333" i="1"/>
  <c r="BS333" i="1"/>
  <c r="R334" i="1"/>
  <c r="R335" i="1"/>
  <c r="Y335" i="1"/>
  <c r="BH335" i="1"/>
  <c r="BY335" i="1"/>
  <c r="BH336" i="1"/>
  <c r="BO336" i="1"/>
  <c r="R337" i="1"/>
  <c r="BO338" i="1"/>
  <c r="BT338" i="1"/>
  <c r="R339" i="1"/>
  <c r="BO340" i="1"/>
  <c r="BT340" i="1"/>
  <c r="R341" i="1"/>
  <c r="AX341" i="1"/>
  <c r="BH341" i="1"/>
  <c r="BV341" i="1"/>
  <c r="I342" i="1"/>
  <c r="Y342" i="1"/>
  <c r="AE342" i="1"/>
  <c r="AX343" i="1"/>
  <c r="BH343" i="1"/>
  <c r="BW343" i="1"/>
  <c r="I344" i="1"/>
  <c r="Y344" i="1"/>
  <c r="AE344" i="1"/>
  <c r="F360" i="1"/>
  <c r="M360" i="1"/>
  <c r="Y348" i="1"/>
  <c r="AB360" i="1"/>
  <c r="AE360" i="1" s="1"/>
  <c r="AJ360" i="1"/>
  <c r="AN360" i="1"/>
  <c r="AR360" i="1"/>
  <c r="AV360" i="1"/>
  <c r="BC360" i="1"/>
  <c r="BG360" i="1"/>
  <c r="BN360" i="1"/>
  <c r="AX349" i="1"/>
  <c r="BH349" i="1"/>
  <c r="BW349" i="1"/>
  <c r="I350" i="1"/>
  <c r="Y350" i="1"/>
  <c r="AE350" i="1"/>
  <c r="AX351" i="1"/>
  <c r="BH351" i="1"/>
  <c r="BW351" i="1"/>
  <c r="I352" i="1"/>
  <c r="Y352" i="1"/>
  <c r="AE352" i="1"/>
  <c r="AX353" i="1"/>
  <c r="BH353" i="1"/>
  <c r="BW353" i="1"/>
  <c r="I354" i="1"/>
  <c r="Y354" i="1"/>
  <c r="AE354" i="1"/>
  <c r="AX355" i="1"/>
  <c r="BH355" i="1"/>
  <c r="BW355" i="1"/>
  <c r="I356" i="1"/>
  <c r="Y356" i="1"/>
  <c r="AE356" i="1"/>
  <c r="AX357" i="1"/>
  <c r="AF364" i="1"/>
  <c r="AX330" i="1"/>
  <c r="BH330" i="1"/>
  <c r="AX331" i="1"/>
  <c r="I332" i="1"/>
  <c r="R332" i="1"/>
  <c r="Y332" i="1"/>
  <c r="AE332" i="1"/>
  <c r="AX333" i="1"/>
  <c r="BH333" i="1"/>
  <c r="BW333" i="1"/>
  <c r="Y334" i="1"/>
  <c r="AE334" i="1"/>
  <c r="AX336" i="1"/>
  <c r="BV336" i="1"/>
  <c r="I337" i="1"/>
  <c r="Y337" i="1"/>
  <c r="AE337" i="1"/>
  <c r="AX338" i="1"/>
  <c r="BH338" i="1"/>
  <c r="BW338" i="1"/>
  <c r="Y339" i="1"/>
  <c r="AE339" i="1"/>
  <c r="AF339" i="1" s="1"/>
  <c r="AX340" i="1"/>
  <c r="BH340" i="1"/>
  <c r="BV340" i="1"/>
  <c r="Y341" i="1"/>
  <c r="BH342" i="1"/>
  <c r="BO342" i="1"/>
  <c r="R343" i="1"/>
  <c r="BO344" i="1"/>
  <c r="BT344" i="1"/>
  <c r="R349" i="1"/>
  <c r="BO350" i="1"/>
  <c r="R351" i="1"/>
  <c r="BY351" i="1"/>
  <c r="BO352" i="1"/>
  <c r="R353" i="1"/>
  <c r="BO354" i="1"/>
  <c r="R355" i="1"/>
  <c r="BY355" i="1"/>
  <c r="BO356" i="1"/>
  <c r="R357" i="1"/>
  <c r="BO358" i="1"/>
  <c r="R359" i="1"/>
  <c r="AK372" i="1"/>
  <c r="AO372" i="1"/>
  <c r="AS372" i="1"/>
  <c r="AW372" i="1"/>
  <c r="BD372" i="1"/>
  <c r="BR372" i="1"/>
  <c r="BS364" i="1"/>
  <c r="BV367" i="1"/>
  <c r="BW369" i="1"/>
  <c r="BJ381" i="1"/>
  <c r="BQ382" i="1"/>
  <c r="BT386" i="1"/>
  <c r="AG395" i="1"/>
  <c r="L372" i="1"/>
  <c r="Q372" i="1"/>
  <c r="X372" i="1"/>
  <c r="AH372" i="1"/>
  <c r="AL372" i="1"/>
  <c r="AP372" i="1"/>
  <c r="AT372" i="1"/>
  <c r="BA372" i="1"/>
  <c r="BE372" i="1"/>
  <c r="BL372" i="1"/>
  <c r="BU372" i="1"/>
  <c r="Y364" i="1"/>
  <c r="AX364" i="1"/>
  <c r="R365" i="1"/>
  <c r="Y365" i="1"/>
  <c r="AX366" i="1"/>
  <c r="BH366" i="1"/>
  <c r="R367" i="1"/>
  <c r="Y367" i="1"/>
  <c r="AE368" i="1"/>
  <c r="BH368" i="1"/>
  <c r="BO368" i="1"/>
  <c r="BO370" i="1"/>
  <c r="BT370" i="1"/>
  <c r="BZ371" i="1"/>
  <c r="I375" i="1"/>
  <c r="K375" i="1" s="1"/>
  <c r="AE375" i="1"/>
  <c r="AG375" i="1" s="1"/>
  <c r="BO375" i="1"/>
  <c r="G387" i="1"/>
  <c r="U387" i="1"/>
  <c r="AB387" i="1"/>
  <c r="AJ387" i="1"/>
  <c r="AN387" i="1"/>
  <c r="AR387" i="1"/>
  <c r="AV387" i="1"/>
  <c r="BC387" i="1"/>
  <c r="BG387" i="1"/>
  <c r="BN387" i="1"/>
  <c r="I380" i="1"/>
  <c r="BT382" i="1"/>
  <c r="BT383" i="1"/>
  <c r="AX384" i="1"/>
  <c r="R386" i="1"/>
  <c r="T386" i="1" s="1"/>
  <c r="G398" i="1"/>
  <c r="N398" i="1"/>
  <c r="V398" i="1"/>
  <c r="AC398" i="1"/>
  <c r="AE398" i="1" s="1"/>
  <c r="AF398" i="1" s="1"/>
  <c r="BH390" i="1"/>
  <c r="BO390" i="1"/>
  <c r="I391" i="1"/>
  <c r="BO391" i="1"/>
  <c r="BY391" i="1"/>
  <c r="BO392" i="1"/>
  <c r="BT392" i="1"/>
  <c r="BZ393" i="1"/>
  <c r="BO394" i="1"/>
  <c r="AF395" i="1"/>
  <c r="BH395" i="1"/>
  <c r="BO395" i="1"/>
  <c r="BT396" i="1"/>
  <c r="AX396" i="1"/>
  <c r="BH396" i="1"/>
  <c r="BV396" i="1"/>
  <c r="BV397" i="1"/>
  <c r="R397" i="1"/>
  <c r="BX414" i="1"/>
  <c r="R358" i="1"/>
  <c r="BO359" i="1"/>
  <c r="G372" i="1"/>
  <c r="R363" i="1"/>
  <c r="U372" i="1"/>
  <c r="AB372" i="1"/>
  <c r="AI372" i="1"/>
  <c r="AM372" i="1"/>
  <c r="AQ372" i="1"/>
  <c r="AU372" i="1"/>
  <c r="BB372" i="1"/>
  <c r="BF372" i="1"/>
  <c r="BM372" i="1"/>
  <c r="BZ363" i="1"/>
  <c r="BO365" i="1"/>
  <c r="R366" i="1"/>
  <c r="BZ366" i="1"/>
  <c r="I367" i="1"/>
  <c r="AX368" i="1"/>
  <c r="BV368" i="1"/>
  <c r="I369" i="1"/>
  <c r="R369" i="1"/>
  <c r="Y369" i="1"/>
  <c r="AX370" i="1"/>
  <c r="BH370" i="1"/>
  <c r="BV370" i="1"/>
  <c r="R371" i="1"/>
  <c r="Y371" i="1"/>
  <c r="I376" i="1"/>
  <c r="AX375" i="1"/>
  <c r="AH376" i="1"/>
  <c r="N387" i="1"/>
  <c r="V387" i="1"/>
  <c r="AC387" i="1"/>
  <c r="AK387" i="1"/>
  <c r="AO387" i="1"/>
  <c r="AS387" i="1"/>
  <c r="AW387" i="1"/>
  <c r="BD387" i="1"/>
  <c r="BK387" i="1"/>
  <c r="AX380" i="1"/>
  <c r="I382" i="1"/>
  <c r="R382" i="1"/>
  <c r="T382" i="1" s="1"/>
  <c r="BW382" i="1"/>
  <c r="BS383" i="1"/>
  <c r="K383" i="1"/>
  <c r="BH383" i="1"/>
  <c r="BJ383" i="1" s="1"/>
  <c r="R384" i="1"/>
  <c r="BH384" i="1"/>
  <c r="BO385" i="1"/>
  <c r="I386" i="1"/>
  <c r="K386" i="1" s="1"/>
  <c r="AG386" i="1"/>
  <c r="H398" i="1"/>
  <c r="P398" i="1"/>
  <c r="W398" i="1"/>
  <c r="BT390" i="1"/>
  <c r="AX391" i="1"/>
  <c r="BH391" i="1"/>
  <c r="BZ392" i="1"/>
  <c r="AX392" i="1"/>
  <c r="BH392" i="1"/>
  <c r="BW392" i="1"/>
  <c r="BY393" i="1"/>
  <c r="BO393" i="1"/>
  <c r="BS393" i="1"/>
  <c r="AX394" i="1"/>
  <c r="I395" i="1"/>
  <c r="R395" i="1"/>
  <c r="Y395" i="1"/>
  <c r="AX395" i="1"/>
  <c r="R396" i="1"/>
  <c r="BZ396" i="1"/>
  <c r="Y397" i="1"/>
  <c r="BH357" i="1"/>
  <c r="BW357" i="1"/>
  <c r="I358" i="1"/>
  <c r="Y358" i="1"/>
  <c r="AE358" i="1"/>
  <c r="BZ359" i="1"/>
  <c r="AX359" i="1"/>
  <c r="BW363" i="1"/>
  <c r="H372" i="1"/>
  <c r="N372" i="1"/>
  <c r="V372" i="1"/>
  <c r="AC372" i="1"/>
  <c r="AJ372" i="1"/>
  <c r="AN372" i="1"/>
  <c r="AR372" i="1"/>
  <c r="AV372" i="1"/>
  <c r="BC372" i="1"/>
  <c r="BG372" i="1"/>
  <c r="BN372" i="1"/>
  <c r="BT364" i="1"/>
  <c r="AX365" i="1"/>
  <c r="BH365" i="1"/>
  <c r="BW365" i="1"/>
  <c r="I366" i="1"/>
  <c r="Y366" i="1"/>
  <c r="AE366" i="1"/>
  <c r="BW367" i="1"/>
  <c r="BO367" i="1"/>
  <c r="BT367" i="1"/>
  <c r="BS368" i="1"/>
  <c r="R368" i="1"/>
  <c r="BO369" i="1"/>
  <c r="R370" i="1"/>
  <c r="BZ370" i="1"/>
  <c r="I371" i="1"/>
  <c r="BO371" i="1"/>
  <c r="R375" i="1"/>
  <c r="AE376" i="1"/>
  <c r="BZ375" i="1"/>
  <c r="I379" i="1"/>
  <c r="K379" i="1" s="1"/>
  <c r="P387" i="1"/>
  <c r="BE387" i="1"/>
  <c r="R380" i="1"/>
  <c r="Y380" i="1"/>
  <c r="BH380" i="1"/>
  <c r="BO381" i="1"/>
  <c r="BZ381" i="1"/>
  <c r="AE382" i="1"/>
  <c r="AG382" i="1" s="1"/>
  <c r="BV382" i="1"/>
  <c r="Y384" i="1"/>
  <c r="BZ385" i="1"/>
  <c r="BH386" i="1"/>
  <c r="BS386" i="1"/>
  <c r="R390" i="1"/>
  <c r="AI398" i="1"/>
  <c r="AM398" i="1"/>
  <c r="AQ398" i="1"/>
  <c r="AU398" i="1"/>
  <c r="BB398" i="1"/>
  <c r="BF398" i="1"/>
  <c r="BM398" i="1"/>
  <c r="BS391" i="1"/>
  <c r="R392" i="1"/>
  <c r="BV392" i="1"/>
  <c r="AX393" i="1"/>
  <c r="BH393" i="1"/>
  <c r="I394" i="1"/>
  <c r="R394" i="1"/>
  <c r="Y394" i="1"/>
  <c r="BH394" i="1"/>
  <c r="BZ394" i="1"/>
  <c r="BV395" i="1"/>
  <c r="I396" i="1"/>
  <c r="Y396" i="1"/>
  <c r="AE396" i="1"/>
  <c r="BY396" i="1"/>
  <c r="S420" i="1"/>
  <c r="BI432" i="1"/>
  <c r="BH402" i="1"/>
  <c r="R403" i="1"/>
  <c r="Y403" i="1"/>
  <c r="Z403" i="1" s="1"/>
  <c r="BO404" i="1"/>
  <c r="AX405" i="1"/>
  <c r="BH405" i="1"/>
  <c r="BV406" i="1"/>
  <c r="R406" i="1"/>
  <c r="R407" i="1"/>
  <c r="Y407" i="1"/>
  <c r="BH408" i="1"/>
  <c r="BO408" i="1"/>
  <c r="BT409" i="1"/>
  <c r="AX409" i="1"/>
  <c r="BH409" i="1"/>
  <c r="BV410" i="1"/>
  <c r="R410" i="1"/>
  <c r="R411" i="1"/>
  <c r="BH412" i="1"/>
  <c r="I413" i="1"/>
  <c r="P433" i="1"/>
  <c r="BE433" i="1"/>
  <c r="R418" i="1"/>
  <c r="BH418" i="1"/>
  <c r="J419" i="1"/>
  <c r="Y419" i="1"/>
  <c r="Y420" i="1"/>
  <c r="AE421" i="1"/>
  <c r="BY421" i="1"/>
  <c r="AX422" i="1"/>
  <c r="AZ422" i="1" s="1"/>
  <c r="BS422" i="1"/>
  <c r="BZ422" i="1"/>
  <c r="I424" i="1"/>
  <c r="BO424" i="1"/>
  <c r="AE425" i="1"/>
  <c r="AX426" i="1"/>
  <c r="AY426" i="1" s="1"/>
  <c r="AX427" i="1"/>
  <c r="BW428" i="1"/>
  <c r="Y431" i="1"/>
  <c r="AF431" i="1"/>
  <c r="R432" i="1"/>
  <c r="Y432" i="1"/>
  <c r="F414" i="1"/>
  <c r="M414" i="1"/>
  <c r="R414" i="1" s="1"/>
  <c r="U414" i="1"/>
  <c r="AB414" i="1"/>
  <c r="AJ414" i="1"/>
  <c r="AN414" i="1"/>
  <c r="AR414" i="1"/>
  <c r="AV414" i="1"/>
  <c r="BC414" i="1"/>
  <c r="BG414" i="1"/>
  <c r="BN414" i="1"/>
  <c r="BZ402" i="1"/>
  <c r="AX404" i="1"/>
  <c r="BH404" i="1"/>
  <c r="R405" i="1"/>
  <c r="BZ405" i="1"/>
  <c r="Y406" i="1"/>
  <c r="BH407" i="1"/>
  <c r="AX408" i="1"/>
  <c r="R409" i="1"/>
  <c r="BZ409" i="1"/>
  <c r="Y410" i="1"/>
  <c r="AE410" i="1"/>
  <c r="BW411" i="1"/>
  <c r="AF412" i="1"/>
  <c r="BZ413" i="1"/>
  <c r="E433" i="1"/>
  <c r="Q433" i="1"/>
  <c r="X433" i="1"/>
  <c r="AI433" i="1"/>
  <c r="AM433" i="1"/>
  <c r="AQ433" i="1"/>
  <c r="AU433" i="1"/>
  <c r="BM433" i="1"/>
  <c r="I418" i="1"/>
  <c r="Y418" i="1"/>
  <c r="I421" i="1"/>
  <c r="AX421" i="1"/>
  <c r="BZ421" i="1"/>
  <c r="R422" i="1"/>
  <c r="Y422" i="1"/>
  <c r="AA422" i="1" s="1"/>
  <c r="AF423" i="1"/>
  <c r="BH423" i="1"/>
  <c r="BS423" i="1"/>
  <c r="AX425" i="1"/>
  <c r="BS426" i="1"/>
  <c r="R427" i="1"/>
  <c r="BO428" i="1"/>
  <c r="Y429" i="1"/>
  <c r="AA429" i="1" s="1"/>
  <c r="AF430" i="1"/>
  <c r="AE432" i="1"/>
  <c r="BO432" i="1"/>
  <c r="I397" i="1"/>
  <c r="BO397" i="1"/>
  <c r="BS397" i="1"/>
  <c r="G414" i="1"/>
  <c r="N414" i="1"/>
  <c r="V414" i="1"/>
  <c r="AC414" i="1"/>
  <c r="AK414" i="1"/>
  <c r="AO414" i="1"/>
  <c r="AS414" i="1"/>
  <c r="AW414" i="1"/>
  <c r="BD414" i="1"/>
  <c r="BK414" i="1"/>
  <c r="BR414" i="1"/>
  <c r="BY402" i="1"/>
  <c r="BO402" i="1"/>
  <c r="BH403" i="1"/>
  <c r="BO403" i="1"/>
  <c r="BS404" i="1"/>
  <c r="BW404" i="1"/>
  <c r="I405" i="1"/>
  <c r="Y405" i="1"/>
  <c r="AE405" i="1"/>
  <c r="BY405" i="1"/>
  <c r="I406" i="1"/>
  <c r="BO406" i="1"/>
  <c r="BO407" i="1"/>
  <c r="BS408" i="1"/>
  <c r="BW408" i="1"/>
  <c r="I409" i="1"/>
  <c r="Y409" i="1"/>
  <c r="AE409" i="1"/>
  <c r="I410" i="1"/>
  <c r="BO410" i="1"/>
  <c r="BS410" i="1"/>
  <c r="BO411" i="1"/>
  <c r="R412" i="1"/>
  <c r="S412" i="1" s="1"/>
  <c r="BS412" i="1"/>
  <c r="AG413" i="1"/>
  <c r="BT413" i="1"/>
  <c r="M433" i="1"/>
  <c r="BC433" i="1"/>
  <c r="BG433" i="1"/>
  <c r="BY417" i="1"/>
  <c r="BO418" i="1"/>
  <c r="AF419" i="1"/>
  <c r="BS419" i="1"/>
  <c r="BZ420" i="1"/>
  <c r="AX420" i="1"/>
  <c r="BH420" i="1"/>
  <c r="BI420" i="1" s="1"/>
  <c r="R421" i="1"/>
  <c r="BH421" i="1"/>
  <c r="BH422" i="1"/>
  <c r="BV422" i="1"/>
  <c r="R423" i="1"/>
  <c r="T423" i="1" s="1"/>
  <c r="R424" i="1"/>
  <c r="R425" i="1"/>
  <c r="T425" i="1" s="1"/>
  <c r="BW425" i="1"/>
  <c r="R426" i="1"/>
  <c r="T426" i="1" s="1"/>
  <c r="AE426" i="1"/>
  <c r="I427" i="1"/>
  <c r="Y427" i="1"/>
  <c r="R428" i="1"/>
  <c r="AX428" i="1"/>
  <c r="I430" i="1"/>
  <c r="BO430" i="1"/>
  <c r="BQ430" i="1" s="1"/>
  <c r="AX431" i="1"/>
  <c r="BH431" i="1"/>
  <c r="BI431" i="1" s="1"/>
  <c r="I432" i="1"/>
  <c r="AX432" i="1"/>
  <c r="AE4" i="1"/>
  <c r="BH4" i="1"/>
  <c r="BV4" i="1"/>
  <c r="BW4" i="1"/>
  <c r="BO4" i="1"/>
  <c r="R4" i="1"/>
  <c r="Y4" i="1"/>
  <c r="AX4" i="1"/>
  <c r="BT4" i="1"/>
  <c r="BS4" i="1"/>
  <c r="I4" i="1"/>
  <c r="BZ4" i="1"/>
  <c r="BY4" i="1"/>
  <c r="I13" i="1"/>
  <c r="Z13" i="1"/>
  <c r="J10" i="1"/>
  <c r="K10" i="1"/>
  <c r="AA10" i="1"/>
  <c r="Z10" i="1"/>
  <c r="AF10" i="1"/>
  <c r="AG10" i="1"/>
  <c r="CA10" i="1"/>
  <c r="CB10" i="1" s="1"/>
  <c r="K11" i="1"/>
  <c r="J11" i="1"/>
  <c r="AA11" i="1"/>
  <c r="Z11" i="1"/>
  <c r="AG11" i="1"/>
  <c r="AF11" i="1"/>
  <c r="CA11" i="1"/>
  <c r="CB11" i="1" s="1"/>
  <c r="AA12" i="1"/>
  <c r="Z12" i="1"/>
  <c r="I18" i="1"/>
  <c r="AA16" i="1"/>
  <c r="Z16" i="1"/>
  <c r="BJ17" i="1"/>
  <c r="BI17" i="1"/>
  <c r="BJ21" i="1"/>
  <c r="BI21" i="1"/>
  <c r="BP21" i="1"/>
  <c r="BQ21" i="1"/>
  <c r="BT27" i="1"/>
  <c r="AZ22" i="1"/>
  <c r="AY22" i="1"/>
  <c r="BI22" i="1"/>
  <c r="BJ22" i="1"/>
  <c r="T23" i="1"/>
  <c r="S23" i="1"/>
  <c r="T24" i="1"/>
  <c r="S24" i="1"/>
  <c r="Z24" i="1"/>
  <c r="AA24" i="1"/>
  <c r="BJ24" i="1"/>
  <c r="BI24" i="1"/>
  <c r="BJ25" i="1"/>
  <c r="BI25" i="1"/>
  <c r="BP25" i="1"/>
  <c r="BQ25" i="1"/>
  <c r="AZ26" i="1"/>
  <c r="AY26" i="1"/>
  <c r="BI26" i="1"/>
  <c r="BJ26" i="1"/>
  <c r="AX37" i="1"/>
  <c r="AZ30" i="1"/>
  <c r="AY30" i="1"/>
  <c r="BJ30" i="1"/>
  <c r="BI30" i="1"/>
  <c r="K31" i="1"/>
  <c r="J31" i="1"/>
  <c r="T31" i="1"/>
  <c r="S31" i="1"/>
  <c r="Z31" i="1"/>
  <c r="AA31" i="1"/>
  <c r="AG31" i="1"/>
  <c r="AF31" i="1"/>
  <c r="AZ32" i="1"/>
  <c r="AY32" i="1"/>
  <c r="BJ32" i="1"/>
  <c r="BI32" i="1"/>
  <c r="K33" i="1"/>
  <c r="J33" i="1"/>
  <c r="AA33" i="1"/>
  <c r="Z33" i="1"/>
  <c r="AG33" i="1"/>
  <c r="AF33" i="1"/>
  <c r="K34" i="1"/>
  <c r="J34" i="1"/>
  <c r="AZ34" i="1"/>
  <c r="AY34" i="1"/>
  <c r="BJ34" i="1"/>
  <c r="BI34" i="1"/>
  <c r="K35" i="1"/>
  <c r="J35" i="1"/>
  <c r="T35" i="1"/>
  <c r="S35" i="1"/>
  <c r="Z35" i="1"/>
  <c r="AA35" i="1"/>
  <c r="CA35" i="1"/>
  <c r="CB35" i="1" s="1"/>
  <c r="BP36" i="1"/>
  <c r="BQ36" i="1"/>
  <c r="BQ40" i="1"/>
  <c r="BP40" i="1"/>
  <c r="BT46" i="1"/>
  <c r="BS46" i="1"/>
  <c r="BQ41" i="1"/>
  <c r="BP41" i="1"/>
  <c r="CA41" i="1"/>
  <c r="CB41" i="1" s="1"/>
  <c r="T42" i="1"/>
  <c r="S42" i="1"/>
  <c r="CA42" i="1"/>
  <c r="CB42" i="1" s="1"/>
  <c r="BP43" i="1"/>
  <c r="BQ43" i="1"/>
  <c r="T44" i="1"/>
  <c r="S44" i="1"/>
  <c r="CA44" i="1"/>
  <c r="CB44" i="1" s="1"/>
  <c r="T45" i="1"/>
  <c r="S45" i="1"/>
  <c r="AA45" i="1"/>
  <c r="Z45" i="1"/>
  <c r="AZ50" i="1"/>
  <c r="AY50" i="1"/>
  <c r="BJ50" i="1"/>
  <c r="BI50" i="1"/>
  <c r="K51" i="1"/>
  <c r="J51" i="1"/>
  <c r="AA51" i="1"/>
  <c r="Z51" i="1"/>
  <c r="AG51" i="1"/>
  <c r="AF51" i="1"/>
  <c r="BO13" i="1"/>
  <c r="BP9" i="1"/>
  <c r="BQ9" i="1"/>
  <c r="BP10" i="1"/>
  <c r="BQ10" i="1"/>
  <c r="BQ11" i="1"/>
  <c r="BP11" i="1"/>
  <c r="K12" i="1"/>
  <c r="J12" i="1"/>
  <c r="AG12" i="1"/>
  <c r="AF12" i="1"/>
  <c r="BQ12" i="1"/>
  <c r="BP12" i="1"/>
  <c r="CA17" i="1"/>
  <c r="CB17" i="1" s="1"/>
  <c r="BQ17" i="1"/>
  <c r="BP17" i="1"/>
  <c r="AZ21" i="1"/>
  <c r="AY21" i="1"/>
  <c r="T22" i="1"/>
  <c r="S22" i="1"/>
  <c r="CA22" i="1"/>
  <c r="CB22" i="1" s="1"/>
  <c r="AA23" i="1"/>
  <c r="Z23" i="1"/>
  <c r="AG23" i="1"/>
  <c r="AF23" i="1"/>
  <c r="AZ25" i="1"/>
  <c r="AY25" i="1"/>
  <c r="T26" i="1"/>
  <c r="S26" i="1"/>
  <c r="CA26" i="1"/>
  <c r="CB26" i="1" s="1"/>
  <c r="BJ31" i="1"/>
  <c r="BI31" i="1"/>
  <c r="BQ31" i="1"/>
  <c r="BP31" i="1"/>
  <c r="S32" i="1"/>
  <c r="T32" i="1"/>
  <c r="CA32" i="1"/>
  <c r="CB32" i="1" s="1"/>
  <c r="BQ33" i="1"/>
  <c r="BP33" i="1"/>
  <c r="T34" i="1"/>
  <c r="S34" i="1"/>
  <c r="AZ36" i="1"/>
  <c r="AY36" i="1"/>
  <c r="BJ36" i="1"/>
  <c r="BI36" i="1"/>
  <c r="AZ46" i="1"/>
  <c r="AY46" i="1"/>
  <c r="BJ46" i="1"/>
  <c r="BI46" i="1"/>
  <c r="BV46" i="1"/>
  <c r="BW46" i="1"/>
  <c r="AZ41" i="1"/>
  <c r="AY41" i="1"/>
  <c r="BJ41" i="1"/>
  <c r="BI41" i="1"/>
  <c r="K42" i="1"/>
  <c r="J42" i="1"/>
  <c r="Z42" i="1"/>
  <c r="AA42" i="1"/>
  <c r="AG42" i="1"/>
  <c r="AF42" i="1"/>
  <c r="AZ43" i="1"/>
  <c r="AY43" i="1"/>
  <c r="BJ43" i="1"/>
  <c r="BI43" i="1"/>
  <c r="K44" i="1"/>
  <c r="J44" i="1"/>
  <c r="AA44" i="1"/>
  <c r="Z44" i="1"/>
  <c r="AG44" i="1"/>
  <c r="AF44" i="1"/>
  <c r="S50" i="1"/>
  <c r="T50" i="1"/>
  <c r="CA50" i="1"/>
  <c r="CB50" i="1" s="1"/>
  <c r="BQ51" i="1"/>
  <c r="BP51" i="1"/>
  <c r="Z53" i="1"/>
  <c r="AA53" i="1"/>
  <c r="AA54" i="1"/>
  <c r="Z54" i="1"/>
  <c r="T55" i="1"/>
  <c r="S55" i="1"/>
  <c r="R13" i="1"/>
  <c r="AZ8" i="1"/>
  <c r="AY8" i="1"/>
  <c r="BV13" i="1"/>
  <c r="J9" i="1"/>
  <c r="K9" i="1"/>
  <c r="T9" i="1"/>
  <c r="S9" i="1"/>
  <c r="Z9" i="1"/>
  <c r="AA9" i="1"/>
  <c r="AY9" i="1"/>
  <c r="AZ9" i="1"/>
  <c r="AZ10" i="1"/>
  <c r="AY10" i="1"/>
  <c r="BJ10" i="1"/>
  <c r="BI10" i="1"/>
  <c r="AZ11" i="1"/>
  <c r="AY11" i="1"/>
  <c r="BI11" i="1"/>
  <c r="BJ11" i="1"/>
  <c r="AZ12" i="1"/>
  <c r="AY12" i="1"/>
  <c r="BJ12" i="1"/>
  <c r="BI12" i="1"/>
  <c r="AZ16" i="1"/>
  <c r="AY16" i="1"/>
  <c r="BH18" i="1"/>
  <c r="AY17" i="1"/>
  <c r="AZ17" i="1"/>
  <c r="BW27" i="1"/>
  <c r="K22" i="1"/>
  <c r="J22" i="1"/>
  <c r="AA22" i="1"/>
  <c r="Z22" i="1"/>
  <c r="AG22" i="1"/>
  <c r="AF22" i="1"/>
  <c r="K23" i="1"/>
  <c r="J23" i="1"/>
  <c r="BQ23" i="1"/>
  <c r="BP23" i="1"/>
  <c r="CA24" i="1"/>
  <c r="CB24" i="1" s="1"/>
  <c r="BQ24" i="1"/>
  <c r="BP24" i="1"/>
  <c r="K26" i="1"/>
  <c r="J26" i="1"/>
  <c r="AA26" i="1"/>
  <c r="Z26" i="1"/>
  <c r="AG26" i="1"/>
  <c r="AF26" i="1"/>
  <c r="AA30" i="1"/>
  <c r="Z30" i="1"/>
  <c r="AY31" i="1"/>
  <c r="AZ31" i="1"/>
  <c r="J32" i="1"/>
  <c r="K32" i="1"/>
  <c r="AA32" i="1"/>
  <c r="Z32" i="1"/>
  <c r="AF32" i="1"/>
  <c r="AG32" i="1"/>
  <c r="AZ33" i="1"/>
  <c r="AY33" i="1"/>
  <c r="BI33" i="1"/>
  <c r="BJ33" i="1"/>
  <c r="AA34" i="1"/>
  <c r="Z34" i="1"/>
  <c r="BJ35" i="1"/>
  <c r="BI35" i="1"/>
  <c r="BQ35" i="1"/>
  <c r="BP35" i="1"/>
  <c r="S36" i="1"/>
  <c r="T36" i="1"/>
  <c r="CA36" i="1"/>
  <c r="CB36" i="1" s="1"/>
  <c r="R46" i="1"/>
  <c r="BZ46" i="1"/>
  <c r="BY46" i="1"/>
  <c r="T41" i="1"/>
  <c r="S41" i="1"/>
  <c r="AA41" i="1"/>
  <c r="Z41" i="1"/>
  <c r="BJ42" i="1"/>
  <c r="BI42" i="1"/>
  <c r="BQ42" i="1"/>
  <c r="BP42" i="1"/>
  <c r="S43" i="1"/>
  <c r="T43" i="1"/>
  <c r="CA43" i="1"/>
  <c r="CB43" i="1" s="1"/>
  <c r="BQ44" i="1"/>
  <c r="BP44" i="1"/>
  <c r="BQ45" i="1"/>
  <c r="BP45" i="1"/>
  <c r="CA45" i="1"/>
  <c r="CB45" i="1" s="1"/>
  <c r="J50" i="1"/>
  <c r="K50" i="1"/>
  <c r="AA50" i="1"/>
  <c r="Z50" i="1"/>
  <c r="AF50" i="1"/>
  <c r="AG50" i="1"/>
  <c r="AZ51" i="1"/>
  <c r="AY51" i="1"/>
  <c r="BI51" i="1"/>
  <c r="BJ51" i="1"/>
  <c r="K52" i="1"/>
  <c r="J52" i="1"/>
  <c r="T52" i="1"/>
  <c r="S52" i="1"/>
  <c r="AF52" i="1"/>
  <c r="AG52" i="1"/>
  <c r="BJ8" i="1"/>
  <c r="BI8" i="1"/>
  <c r="BY13" i="1"/>
  <c r="S10" i="1"/>
  <c r="T10" i="1"/>
  <c r="T11" i="1"/>
  <c r="S11" i="1"/>
  <c r="T12" i="1"/>
  <c r="S12" i="1"/>
  <c r="R18" i="1"/>
  <c r="T17" i="1"/>
  <c r="S17" i="1"/>
  <c r="Z17" i="1"/>
  <c r="AA17" i="1"/>
  <c r="J21" i="1"/>
  <c r="K21" i="1"/>
  <c r="S21" i="1"/>
  <c r="T21" i="1"/>
  <c r="AA21" i="1"/>
  <c r="Z21" i="1"/>
  <c r="AE27" i="1"/>
  <c r="BZ27" i="1"/>
  <c r="BQ22" i="1"/>
  <c r="BP22" i="1"/>
  <c r="AZ23" i="1"/>
  <c r="AY23" i="1"/>
  <c r="BJ23" i="1"/>
  <c r="BI23" i="1"/>
  <c r="CA23" i="1"/>
  <c r="CB23" i="1" s="1"/>
  <c r="AY24" i="1"/>
  <c r="AZ24" i="1"/>
  <c r="J25" i="1"/>
  <c r="K25" i="1"/>
  <c r="S25" i="1"/>
  <c r="T25" i="1"/>
  <c r="AA25" i="1"/>
  <c r="Z25" i="1"/>
  <c r="AF25" i="1"/>
  <c r="AG25" i="1"/>
  <c r="CA25" i="1"/>
  <c r="CB25" i="1" s="1"/>
  <c r="BQ26" i="1"/>
  <c r="BP26" i="1"/>
  <c r="BO37" i="1"/>
  <c r="CA31" i="1"/>
  <c r="CB31" i="1" s="1"/>
  <c r="BP32" i="1"/>
  <c r="BQ32" i="1"/>
  <c r="T33" i="1"/>
  <c r="S33" i="1"/>
  <c r="CA33" i="1"/>
  <c r="CB33" i="1" s="1"/>
  <c r="AG34" i="1"/>
  <c r="AF34" i="1"/>
  <c r="BQ34" i="1"/>
  <c r="BP34" i="1"/>
  <c r="CA34" i="1"/>
  <c r="CB34" i="1" s="1"/>
  <c r="AY35" i="1"/>
  <c r="AZ35" i="1"/>
  <c r="J36" i="1"/>
  <c r="K36" i="1"/>
  <c r="AA36" i="1"/>
  <c r="Z36" i="1"/>
  <c r="AF36" i="1"/>
  <c r="AG36" i="1"/>
  <c r="K40" i="1"/>
  <c r="J40" i="1"/>
  <c r="Y46" i="1"/>
  <c r="AE46" i="1"/>
  <c r="AY42" i="1"/>
  <c r="AZ42" i="1"/>
  <c r="J43" i="1"/>
  <c r="K43" i="1"/>
  <c r="AA43" i="1"/>
  <c r="Z43" i="1"/>
  <c r="AF43" i="1"/>
  <c r="AG43" i="1"/>
  <c r="AZ44" i="1"/>
  <c r="AY44" i="1"/>
  <c r="BI44" i="1"/>
  <c r="BJ44" i="1"/>
  <c r="AZ45" i="1"/>
  <c r="AY45" i="1"/>
  <c r="BJ45" i="1"/>
  <c r="BI45" i="1"/>
  <c r="BP50" i="1"/>
  <c r="BQ50" i="1"/>
  <c r="T51" i="1"/>
  <c r="S51" i="1"/>
  <c r="BJ52" i="1"/>
  <c r="BI52" i="1"/>
  <c r="BQ52" i="1"/>
  <c r="BP52" i="1"/>
  <c r="BJ53" i="1"/>
  <c r="BI53" i="1"/>
  <c r="AZ54" i="1"/>
  <c r="AY54" i="1"/>
  <c r="R8" i="1"/>
  <c r="BS12" i="1"/>
  <c r="BW12" i="1"/>
  <c r="CA12" i="1"/>
  <c r="CB12" i="1" s="1"/>
  <c r="AH13" i="1"/>
  <c r="BB13" i="1"/>
  <c r="BH13" i="1" s="1"/>
  <c r="BR13" i="1"/>
  <c r="I16" i="1"/>
  <c r="R16" i="1"/>
  <c r="AE16" i="1"/>
  <c r="BO16" i="1"/>
  <c r="BS16" i="1"/>
  <c r="BW16" i="1"/>
  <c r="J17" i="1"/>
  <c r="AF17" i="1"/>
  <c r="BT17" i="1"/>
  <c r="BY21" i="1"/>
  <c r="BV22" i="1"/>
  <c r="BZ22" i="1"/>
  <c r="BS23" i="1"/>
  <c r="BW23" i="1"/>
  <c r="J24" i="1"/>
  <c r="AF24" i="1"/>
  <c r="BT24" i="1"/>
  <c r="BY25" i="1"/>
  <c r="BV26" i="1"/>
  <c r="BZ26" i="1"/>
  <c r="E27" i="1"/>
  <c r="BS27" i="1" s="1"/>
  <c r="M27" i="1"/>
  <c r="R27" i="1" s="1"/>
  <c r="U27" i="1"/>
  <c r="Y27" i="1" s="1"/>
  <c r="AH27" i="1"/>
  <c r="AX27" i="1" s="1"/>
  <c r="I30" i="1"/>
  <c r="R30" i="1"/>
  <c r="AE30" i="1"/>
  <c r="BO30" i="1"/>
  <c r="CA30" i="1" s="1"/>
  <c r="CB30" i="1" s="1"/>
  <c r="BS30" i="1"/>
  <c r="BW30" i="1"/>
  <c r="BV33" i="1"/>
  <c r="BS34" i="1"/>
  <c r="BW34" i="1"/>
  <c r="AF35" i="1"/>
  <c r="BT35" i="1"/>
  <c r="D37" i="1"/>
  <c r="K37" i="1" s="1"/>
  <c r="BA37" i="1"/>
  <c r="BH37" i="1" s="1"/>
  <c r="BU37" i="1"/>
  <c r="Y40" i="1"/>
  <c r="AX40" i="1"/>
  <c r="BV40" i="1"/>
  <c r="BZ40" i="1"/>
  <c r="BW41" i="1"/>
  <c r="BV44" i="1"/>
  <c r="BW45" i="1"/>
  <c r="F46" i="1"/>
  <c r="I46" i="1" s="1"/>
  <c r="BK46" i="1"/>
  <c r="BO46" i="1" s="1"/>
  <c r="J58" i="1"/>
  <c r="K58" i="1"/>
  <c r="BH49" i="1"/>
  <c r="BT49" i="1"/>
  <c r="BZ58" i="1"/>
  <c r="BY58" i="1"/>
  <c r="CA51" i="1"/>
  <c r="CB51" i="1" s="1"/>
  <c r="AZ53" i="1"/>
  <c r="Y55" i="1"/>
  <c r="AZ55" i="1"/>
  <c r="AY55" i="1"/>
  <c r="K56" i="1"/>
  <c r="J56" i="1"/>
  <c r="T56" i="1"/>
  <c r="S56" i="1"/>
  <c r="AA56" i="1"/>
  <c r="Z56" i="1"/>
  <c r="AZ56" i="1"/>
  <c r="AY56" i="1"/>
  <c r="AY57" i="1"/>
  <c r="AZ57" i="1"/>
  <c r="BJ57" i="1"/>
  <c r="BI57" i="1"/>
  <c r="AZ61" i="1"/>
  <c r="AY61" i="1"/>
  <c r="BW63" i="1"/>
  <c r="BV63" i="1"/>
  <c r="BQ62" i="1"/>
  <c r="BP62" i="1"/>
  <c r="CA62" i="1"/>
  <c r="CB62" i="1" s="1"/>
  <c r="I72" i="1"/>
  <c r="AA66" i="1"/>
  <c r="Z66" i="1"/>
  <c r="AE72" i="1"/>
  <c r="AZ66" i="1"/>
  <c r="AY66" i="1"/>
  <c r="AY67" i="1"/>
  <c r="AZ67" i="1"/>
  <c r="BJ67" i="1"/>
  <c r="BI67" i="1"/>
  <c r="S68" i="1"/>
  <c r="T68" i="1"/>
  <c r="AZ69" i="1"/>
  <c r="AY69" i="1"/>
  <c r="K70" i="1"/>
  <c r="J70" i="1"/>
  <c r="T70" i="1"/>
  <c r="S70" i="1"/>
  <c r="AA70" i="1"/>
  <c r="Z70" i="1"/>
  <c r="AZ70" i="1"/>
  <c r="AY70" i="1"/>
  <c r="AY71" i="1"/>
  <c r="AZ71" i="1"/>
  <c r="BJ71" i="1"/>
  <c r="BI71" i="1"/>
  <c r="AZ75" i="1"/>
  <c r="AY75" i="1"/>
  <c r="BH81" i="1"/>
  <c r="BW81" i="1"/>
  <c r="BV81" i="1"/>
  <c r="AA76" i="1"/>
  <c r="Z76" i="1"/>
  <c r="BI76" i="1"/>
  <c r="BJ76" i="1"/>
  <c r="K78" i="1"/>
  <c r="J78" i="1"/>
  <c r="Z78" i="1"/>
  <c r="AA78" i="1"/>
  <c r="AG78" i="1"/>
  <c r="AF78" i="1"/>
  <c r="J79" i="1"/>
  <c r="K79" i="1"/>
  <c r="BP79" i="1"/>
  <c r="BQ79" i="1"/>
  <c r="T80" i="1"/>
  <c r="S80" i="1"/>
  <c r="AZ80" i="1"/>
  <c r="AY80" i="1"/>
  <c r="R89" i="1"/>
  <c r="K85" i="1"/>
  <c r="J85" i="1"/>
  <c r="Z85" i="1"/>
  <c r="AA85" i="1"/>
  <c r="AG85" i="1"/>
  <c r="AF85" i="1"/>
  <c r="J86" i="1"/>
  <c r="K86" i="1"/>
  <c r="BP86" i="1"/>
  <c r="BQ86" i="1"/>
  <c r="T87" i="1"/>
  <c r="S87" i="1"/>
  <c r="AZ87" i="1"/>
  <c r="AY87" i="1"/>
  <c r="K88" i="1"/>
  <c r="J88" i="1"/>
  <c r="T88" i="1"/>
  <c r="S88" i="1"/>
  <c r="AA88" i="1"/>
  <c r="Z88" i="1"/>
  <c r="AG88" i="1"/>
  <c r="AF88" i="1"/>
  <c r="K92" i="1"/>
  <c r="J92" i="1"/>
  <c r="Y96" i="1"/>
  <c r="AG92" i="1"/>
  <c r="AF92" i="1"/>
  <c r="J93" i="1"/>
  <c r="K93" i="1"/>
  <c r="BP93" i="1"/>
  <c r="BQ93" i="1"/>
  <c r="AZ94" i="1"/>
  <c r="AY94" i="1"/>
  <c r="K95" i="1"/>
  <c r="J95" i="1"/>
  <c r="T95" i="1"/>
  <c r="S95" i="1"/>
  <c r="AA95" i="1"/>
  <c r="Z95" i="1"/>
  <c r="AG95" i="1"/>
  <c r="AF95" i="1"/>
  <c r="I100" i="1"/>
  <c r="Y100" i="1"/>
  <c r="AG99" i="1"/>
  <c r="AF99" i="1"/>
  <c r="AZ103" i="1"/>
  <c r="AY103" i="1"/>
  <c r="BH113" i="1"/>
  <c r="BW113" i="1"/>
  <c r="K104" i="1"/>
  <c r="J104" i="1"/>
  <c r="T104" i="1"/>
  <c r="S104" i="1"/>
  <c r="AA104" i="1"/>
  <c r="Z104" i="1"/>
  <c r="BJ105" i="1"/>
  <c r="BI105" i="1"/>
  <c r="BQ105" i="1"/>
  <c r="BP105" i="1"/>
  <c r="AY106" i="1"/>
  <c r="AZ106" i="1"/>
  <c r="BJ106" i="1"/>
  <c r="BI106" i="1"/>
  <c r="S107" i="1"/>
  <c r="T107" i="1"/>
  <c r="T108" i="1"/>
  <c r="S108" i="1"/>
  <c r="AA108" i="1"/>
  <c r="Z108" i="1"/>
  <c r="BJ109" i="1"/>
  <c r="BI109" i="1"/>
  <c r="BQ109" i="1"/>
  <c r="BP109" i="1"/>
  <c r="AY110" i="1"/>
  <c r="AZ110" i="1"/>
  <c r="BJ110" i="1"/>
  <c r="BI110" i="1"/>
  <c r="S111" i="1"/>
  <c r="T111" i="1"/>
  <c r="BO129" i="1"/>
  <c r="BT129" i="1"/>
  <c r="BS129" i="1"/>
  <c r="AY117" i="1"/>
  <c r="AZ117" i="1"/>
  <c r="BJ117" i="1"/>
  <c r="BI117" i="1"/>
  <c r="AA118" i="1"/>
  <c r="Z118" i="1"/>
  <c r="AF118" i="1"/>
  <c r="AG118" i="1"/>
  <c r="AZ119" i="1"/>
  <c r="AY119" i="1"/>
  <c r="K120" i="1"/>
  <c r="J120" i="1"/>
  <c r="T120" i="1"/>
  <c r="S120" i="1"/>
  <c r="AA120" i="1"/>
  <c r="Z120" i="1"/>
  <c r="AG120" i="1"/>
  <c r="AF120" i="1"/>
  <c r="BQ121" i="1"/>
  <c r="BP121" i="1"/>
  <c r="S122" i="1"/>
  <c r="T122" i="1"/>
  <c r="AG123" i="1"/>
  <c r="AF123" i="1"/>
  <c r="BQ123" i="1"/>
  <c r="BP123" i="1"/>
  <c r="K125" i="1"/>
  <c r="J125" i="1"/>
  <c r="Z125" i="1"/>
  <c r="AA125" i="1"/>
  <c r="AG125" i="1"/>
  <c r="AF125" i="1"/>
  <c r="AZ126" i="1"/>
  <c r="AY126" i="1"/>
  <c r="BJ126" i="1"/>
  <c r="BI126" i="1"/>
  <c r="CA126" i="1"/>
  <c r="CB126" i="1" s="1"/>
  <c r="K127" i="1"/>
  <c r="J127" i="1"/>
  <c r="AA127" i="1"/>
  <c r="Z127" i="1"/>
  <c r="AZ128" i="1"/>
  <c r="AY128" i="1"/>
  <c r="BJ128" i="1"/>
  <c r="BI128" i="1"/>
  <c r="AY132" i="1"/>
  <c r="AZ132" i="1"/>
  <c r="BH135" i="1"/>
  <c r="BW135" i="1"/>
  <c r="BV135" i="1"/>
  <c r="AA133" i="1"/>
  <c r="Z133" i="1"/>
  <c r="AF133" i="1"/>
  <c r="AG133" i="1"/>
  <c r="AZ134" i="1"/>
  <c r="AY134" i="1"/>
  <c r="R143" i="1"/>
  <c r="BQ139" i="1"/>
  <c r="BP139" i="1"/>
  <c r="S140" i="1"/>
  <c r="T140" i="1"/>
  <c r="BJ141" i="1"/>
  <c r="BI141" i="1"/>
  <c r="S142" i="1"/>
  <c r="T142" i="1"/>
  <c r="I8" i="1"/>
  <c r="BO8" i="1"/>
  <c r="BS8" i="1"/>
  <c r="BW8" i="1"/>
  <c r="BH9" i="1"/>
  <c r="AF8" i="1"/>
  <c r="BY9" i="1"/>
  <c r="BV10" i="1"/>
  <c r="BZ10" i="1"/>
  <c r="BS11" i="1"/>
  <c r="AE13" i="1"/>
  <c r="BH16" i="1"/>
  <c r="BT16" i="1"/>
  <c r="BY17" i="1"/>
  <c r="D18" i="1"/>
  <c r="BT18" i="1" s="1"/>
  <c r="BV21" i="1"/>
  <c r="BZ21" i="1"/>
  <c r="BY24" i="1"/>
  <c r="BV25" i="1"/>
  <c r="BZ25" i="1"/>
  <c r="F27" i="1"/>
  <c r="I27" i="1" s="1"/>
  <c r="BK27" i="1"/>
  <c r="BO27" i="1" s="1"/>
  <c r="BT30" i="1"/>
  <c r="BY31" i="1"/>
  <c r="BV32" i="1"/>
  <c r="BZ32" i="1"/>
  <c r="BS33" i="1"/>
  <c r="BY35" i="1"/>
  <c r="BV36" i="1"/>
  <c r="BZ36" i="1"/>
  <c r="E37" i="1"/>
  <c r="U37" i="1"/>
  <c r="Y37" i="1" s="1"/>
  <c r="AH37" i="1"/>
  <c r="R40" i="1"/>
  <c r="AE40" i="1"/>
  <c r="BS40" i="1"/>
  <c r="BW40" i="1"/>
  <c r="J41" i="1"/>
  <c r="AF41" i="1"/>
  <c r="BY42" i="1"/>
  <c r="BV43" i="1"/>
  <c r="BZ43" i="1"/>
  <c r="BS44" i="1"/>
  <c r="J45" i="1"/>
  <c r="AF45" i="1"/>
  <c r="AG58" i="1"/>
  <c r="AF58" i="1"/>
  <c r="BH58" i="1"/>
  <c r="BW58" i="1"/>
  <c r="BV58" i="1"/>
  <c r="BY49" i="1"/>
  <c r="BV50" i="1"/>
  <c r="BZ50" i="1"/>
  <c r="BS51" i="1"/>
  <c r="AX52" i="1"/>
  <c r="BY52" i="1"/>
  <c r="BS55" i="1"/>
  <c r="BV55" i="1"/>
  <c r="K55" i="1"/>
  <c r="J55" i="1"/>
  <c r="BI55" i="1"/>
  <c r="BJ55" i="1"/>
  <c r="BY55" i="1"/>
  <c r="T57" i="1"/>
  <c r="S57" i="1"/>
  <c r="CA57" i="1"/>
  <c r="CB57" i="1" s="1"/>
  <c r="R63" i="1"/>
  <c r="AZ62" i="1"/>
  <c r="AY62" i="1"/>
  <c r="T67" i="1"/>
  <c r="S67" i="1"/>
  <c r="CA67" i="1"/>
  <c r="CB67" i="1" s="1"/>
  <c r="AA68" i="1"/>
  <c r="Z68" i="1"/>
  <c r="AF68" i="1"/>
  <c r="AG68" i="1"/>
  <c r="T69" i="1"/>
  <c r="S69" i="1"/>
  <c r="AA69" i="1"/>
  <c r="Z69" i="1"/>
  <c r="BI69" i="1"/>
  <c r="BJ69" i="1"/>
  <c r="T71" i="1"/>
  <c r="S71" i="1"/>
  <c r="CA71" i="1"/>
  <c r="CB71" i="1" s="1"/>
  <c r="BY81" i="1"/>
  <c r="BZ81" i="1"/>
  <c r="BJ77" i="1"/>
  <c r="BI77" i="1"/>
  <c r="BQ77" i="1"/>
  <c r="BP77" i="1"/>
  <c r="BQ78" i="1"/>
  <c r="BP78" i="1"/>
  <c r="AZ79" i="1"/>
  <c r="AY79" i="1"/>
  <c r="BJ79" i="1"/>
  <c r="BI79" i="1"/>
  <c r="CA79" i="1"/>
  <c r="CB79" i="1" s="1"/>
  <c r="AA80" i="1"/>
  <c r="Z80" i="1"/>
  <c r="BI80" i="1"/>
  <c r="BJ80" i="1"/>
  <c r="K89" i="1"/>
  <c r="J89" i="1"/>
  <c r="AA89" i="1"/>
  <c r="Z89" i="1"/>
  <c r="BQ85" i="1"/>
  <c r="BP85" i="1"/>
  <c r="AZ86" i="1"/>
  <c r="AY86" i="1"/>
  <c r="BJ86" i="1"/>
  <c r="BI86" i="1"/>
  <c r="CA86" i="1"/>
  <c r="CB86" i="1" s="1"/>
  <c r="AA87" i="1"/>
  <c r="Z87" i="1"/>
  <c r="BI87" i="1"/>
  <c r="BJ87" i="1"/>
  <c r="BJ88" i="1"/>
  <c r="BI88" i="1"/>
  <c r="BQ88" i="1"/>
  <c r="BP88" i="1"/>
  <c r="BQ92" i="1"/>
  <c r="BP92" i="1"/>
  <c r="BT96" i="1"/>
  <c r="BS96" i="1"/>
  <c r="AZ93" i="1"/>
  <c r="AY93" i="1"/>
  <c r="BJ93" i="1"/>
  <c r="BI93" i="1"/>
  <c r="CA93" i="1"/>
  <c r="CB93" i="1" s="1"/>
  <c r="K94" i="1"/>
  <c r="J94" i="1"/>
  <c r="T94" i="1"/>
  <c r="S94" i="1"/>
  <c r="AA94" i="1"/>
  <c r="Z94" i="1"/>
  <c r="BQ95" i="1"/>
  <c r="BP95" i="1"/>
  <c r="BP100" i="1"/>
  <c r="T113" i="1"/>
  <c r="BZ113" i="1"/>
  <c r="BI104" i="1"/>
  <c r="BJ104" i="1"/>
  <c r="AZ105" i="1"/>
  <c r="AY105" i="1"/>
  <c r="T106" i="1"/>
  <c r="S106" i="1"/>
  <c r="CA106" i="1"/>
  <c r="CB106" i="1" s="1"/>
  <c r="AA107" i="1"/>
  <c r="Z107" i="1"/>
  <c r="AF107" i="1"/>
  <c r="AG107" i="1"/>
  <c r="BI108" i="1"/>
  <c r="BJ108" i="1"/>
  <c r="AZ109" i="1"/>
  <c r="AY109" i="1"/>
  <c r="T110" i="1"/>
  <c r="S110" i="1"/>
  <c r="CA110" i="1"/>
  <c r="CB110" i="1" s="1"/>
  <c r="AA111" i="1"/>
  <c r="Z111" i="1"/>
  <c r="AF111" i="1"/>
  <c r="AG111" i="1"/>
  <c r="BQ112" i="1"/>
  <c r="BP112" i="1"/>
  <c r="T117" i="1"/>
  <c r="S117" i="1"/>
  <c r="CA117" i="1"/>
  <c r="CB117" i="1" s="1"/>
  <c r="J118" i="1"/>
  <c r="K118" i="1"/>
  <c r="BP118" i="1"/>
  <c r="BQ118" i="1"/>
  <c r="T119" i="1"/>
  <c r="S119" i="1"/>
  <c r="BI119" i="1"/>
  <c r="BJ119" i="1"/>
  <c r="BQ120" i="1"/>
  <c r="BP120" i="1"/>
  <c r="AY121" i="1"/>
  <c r="AZ121" i="1"/>
  <c r="BJ121" i="1"/>
  <c r="BI121" i="1"/>
  <c r="AA122" i="1"/>
  <c r="Z122" i="1"/>
  <c r="AF122" i="1"/>
  <c r="AG122" i="1"/>
  <c r="AZ123" i="1"/>
  <c r="AY123" i="1"/>
  <c r="K124" i="1"/>
  <c r="J124" i="1"/>
  <c r="T124" i="1"/>
  <c r="S124" i="1"/>
  <c r="AA124" i="1"/>
  <c r="Z124" i="1"/>
  <c r="AG124" i="1"/>
  <c r="AF124" i="1"/>
  <c r="BQ125" i="1"/>
  <c r="BP125" i="1"/>
  <c r="S126" i="1"/>
  <c r="T126" i="1"/>
  <c r="AG127" i="1"/>
  <c r="AF127" i="1"/>
  <c r="BQ127" i="1"/>
  <c r="BP127" i="1"/>
  <c r="J133" i="1"/>
  <c r="K133" i="1"/>
  <c r="BP133" i="1"/>
  <c r="BQ133" i="1"/>
  <c r="T134" i="1"/>
  <c r="S134" i="1"/>
  <c r="AY139" i="1"/>
  <c r="AZ139" i="1"/>
  <c r="BJ139" i="1"/>
  <c r="BI139" i="1"/>
  <c r="AA140" i="1"/>
  <c r="Z140" i="1"/>
  <c r="AF140" i="1"/>
  <c r="AG140" i="1"/>
  <c r="AY141" i="1"/>
  <c r="AZ141" i="1"/>
  <c r="AA142" i="1"/>
  <c r="Z142" i="1"/>
  <c r="AF142" i="1"/>
  <c r="AG142" i="1"/>
  <c r="Q5" i="1"/>
  <c r="Q6" i="1" s="1"/>
  <c r="BY8" i="1"/>
  <c r="BZ9" i="1"/>
  <c r="BY12" i="1"/>
  <c r="D13" i="1"/>
  <c r="BZ13" i="1" s="1"/>
  <c r="BY16" i="1"/>
  <c r="E18" i="1"/>
  <c r="BS18" i="1" s="1"/>
  <c r="U18" i="1"/>
  <c r="Y18" i="1" s="1"/>
  <c r="AH18" i="1"/>
  <c r="AX18" i="1" s="1"/>
  <c r="AE21" i="1"/>
  <c r="CA21" i="1" s="1"/>
  <c r="CB21" i="1" s="1"/>
  <c r="BW21" i="1"/>
  <c r="BY23" i="1"/>
  <c r="BV24" i="1"/>
  <c r="BD27" i="1"/>
  <c r="BV31" i="1"/>
  <c r="BZ31" i="1"/>
  <c r="BZ35" i="1"/>
  <c r="BH40" i="1"/>
  <c r="BT40" i="1"/>
  <c r="BY41" i="1"/>
  <c r="BV42" i="1"/>
  <c r="BZ42" i="1"/>
  <c r="BY45" i="1"/>
  <c r="R58" i="1"/>
  <c r="Y58" i="1"/>
  <c r="Y49" i="1"/>
  <c r="AX58" i="1"/>
  <c r="AX49" i="1"/>
  <c r="BS58" i="1"/>
  <c r="BT58" i="1"/>
  <c r="BV49" i="1"/>
  <c r="BZ49" i="1"/>
  <c r="BY51" i="1"/>
  <c r="Y52" i="1"/>
  <c r="BV52" i="1"/>
  <c r="I53" i="1"/>
  <c r="AF53" i="1"/>
  <c r="BP53" i="1"/>
  <c r="BW53" i="1"/>
  <c r="BV53" i="1"/>
  <c r="K57" i="1"/>
  <c r="J57" i="1"/>
  <c r="Z57" i="1"/>
  <c r="AA57" i="1"/>
  <c r="AG57" i="1"/>
  <c r="AF57" i="1"/>
  <c r="AA61" i="1"/>
  <c r="Z61" i="1"/>
  <c r="AG63" i="1"/>
  <c r="AF63" i="1"/>
  <c r="T62" i="1"/>
  <c r="S62" i="1"/>
  <c r="AA62" i="1"/>
  <c r="Z62" i="1"/>
  <c r="BI62" i="1"/>
  <c r="BJ62" i="1"/>
  <c r="K67" i="1"/>
  <c r="J67" i="1"/>
  <c r="Z67" i="1"/>
  <c r="AA67" i="1"/>
  <c r="AG67" i="1"/>
  <c r="AF67" i="1"/>
  <c r="J68" i="1"/>
  <c r="K68" i="1"/>
  <c r="BP68" i="1"/>
  <c r="BQ68" i="1"/>
  <c r="K71" i="1"/>
  <c r="J71" i="1"/>
  <c r="Z71" i="1"/>
  <c r="AA71" i="1"/>
  <c r="AG71" i="1"/>
  <c r="AF71" i="1"/>
  <c r="I81" i="1"/>
  <c r="AA75" i="1"/>
  <c r="Z75" i="1"/>
  <c r="AG81" i="1"/>
  <c r="AF81" i="1"/>
  <c r="K76" i="1"/>
  <c r="J76" i="1"/>
  <c r="BQ76" i="1"/>
  <c r="BP76" i="1"/>
  <c r="CA76" i="1"/>
  <c r="CB76" i="1" s="1"/>
  <c r="AZ77" i="1"/>
  <c r="AY77" i="1"/>
  <c r="AY78" i="1"/>
  <c r="AZ78" i="1"/>
  <c r="BJ78" i="1"/>
  <c r="BI78" i="1"/>
  <c r="S79" i="1"/>
  <c r="T79" i="1"/>
  <c r="BO89" i="1"/>
  <c r="BT89" i="1"/>
  <c r="BS89" i="1"/>
  <c r="AY85" i="1"/>
  <c r="AZ85" i="1"/>
  <c r="BJ85" i="1"/>
  <c r="BI85" i="1"/>
  <c r="S86" i="1"/>
  <c r="T86" i="1"/>
  <c r="AZ88" i="1"/>
  <c r="AY88" i="1"/>
  <c r="AX96" i="1"/>
  <c r="BH96" i="1"/>
  <c r="S93" i="1"/>
  <c r="T93" i="1"/>
  <c r="AZ95" i="1"/>
  <c r="AY95" i="1"/>
  <c r="BJ95" i="1"/>
  <c r="BI95" i="1"/>
  <c r="AX100" i="1"/>
  <c r="BH100" i="1"/>
  <c r="K113" i="1"/>
  <c r="AA103" i="1"/>
  <c r="Z103" i="1"/>
  <c r="BQ104" i="1"/>
  <c r="BP104" i="1"/>
  <c r="K106" i="1"/>
  <c r="J106" i="1"/>
  <c r="Z106" i="1"/>
  <c r="AA106" i="1"/>
  <c r="AG106" i="1"/>
  <c r="AF106" i="1"/>
  <c r="J107" i="1"/>
  <c r="K107" i="1"/>
  <c r="BP107" i="1"/>
  <c r="BQ107" i="1"/>
  <c r="BQ108" i="1"/>
  <c r="BP108" i="1"/>
  <c r="CA108" i="1"/>
  <c r="CB108" i="1" s="1"/>
  <c r="K110" i="1"/>
  <c r="J110" i="1"/>
  <c r="Z110" i="1"/>
  <c r="AA110" i="1"/>
  <c r="AG110" i="1"/>
  <c r="AF110" i="1"/>
  <c r="J111" i="1"/>
  <c r="K111" i="1"/>
  <c r="BP111" i="1"/>
  <c r="BQ111" i="1"/>
  <c r="T112" i="1"/>
  <c r="S112" i="1"/>
  <c r="AZ112" i="1"/>
  <c r="AY112" i="1"/>
  <c r="R129" i="1"/>
  <c r="K117" i="1"/>
  <c r="J117" i="1"/>
  <c r="Z117" i="1"/>
  <c r="AA117" i="1"/>
  <c r="AG117" i="1"/>
  <c r="AF117" i="1"/>
  <c r="AZ118" i="1"/>
  <c r="AY118" i="1"/>
  <c r="BJ118" i="1"/>
  <c r="BI118" i="1"/>
  <c r="CA118" i="1"/>
  <c r="CB118" i="1" s="1"/>
  <c r="K119" i="1"/>
  <c r="J119" i="1"/>
  <c r="AA119" i="1"/>
  <c r="Z119" i="1"/>
  <c r="AZ120" i="1"/>
  <c r="AY120" i="1"/>
  <c r="BJ120" i="1"/>
  <c r="BI120" i="1"/>
  <c r="T121" i="1"/>
  <c r="S121" i="1"/>
  <c r="CA121" i="1"/>
  <c r="CB121" i="1" s="1"/>
  <c r="J122" i="1"/>
  <c r="K122" i="1"/>
  <c r="BP122" i="1"/>
  <c r="BQ122" i="1"/>
  <c r="T123" i="1"/>
  <c r="S123" i="1"/>
  <c r="BI123" i="1"/>
  <c r="BJ123" i="1"/>
  <c r="BQ124" i="1"/>
  <c r="BP124" i="1"/>
  <c r="AY125" i="1"/>
  <c r="AZ125" i="1"/>
  <c r="BJ125" i="1"/>
  <c r="BI125" i="1"/>
  <c r="AA126" i="1"/>
  <c r="Z126" i="1"/>
  <c r="AF126" i="1"/>
  <c r="AG126" i="1"/>
  <c r="AZ127" i="1"/>
  <c r="AY127" i="1"/>
  <c r="K128" i="1"/>
  <c r="J128" i="1"/>
  <c r="T128" i="1"/>
  <c r="S128" i="1"/>
  <c r="AA128" i="1"/>
  <c r="Z128" i="1"/>
  <c r="AG128" i="1"/>
  <c r="AF128" i="1"/>
  <c r="K132" i="1"/>
  <c r="J132" i="1"/>
  <c r="Z132" i="1"/>
  <c r="AA132" i="1"/>
  <c r="AG135" i="1"/>
  <c r="AF135" i="1"/>
  <c r="AZ133" i="1"/>
  <c r="AY133" i="1"/>
  <c r="BJ133" i="1"/>
  <c r="BI133" i="1"/>
  <c r="CA133" i="1"/>
  <c r="CB133" i="1" s="1"/>
  <c r="K134" i="1"/>
  <c r="J134" i="1"/>
  <c r="AA134" i="1"/>
  <c r="Z134" i="1"/>
  <c r="T139" i="1"/>
  <c r="S139" i="1"/>
  <c r="CA139" i="1"/>
  <c r="CB139" i="1" s="1"/>
  <c r="J140" i="1"/>
  <c r="K140" i="1"/>
  <c r="BP140" i="1"/>
  <c r="BQ140" i="1"/>
  <c r="T141" i="1"/>
  <c r="S141" i="1"/>
  <c r="J142" i="1"/>
  <c r="K142" i="1"/>
  <c r="BP142" i="1"/>
  <c r="BQ142" i="1"/>
  <c r="Y8" i="1"/>
  <c r="BV8" i="1"/>
  <c r="BY40" i="1"/>
  <c r="I49" i="1"/>
  <c r="R49" i="1"/>
  <c r="AE49" i="1"/>
  <c r="BO58" i="1"/>
  <c r="CA58" i="1" s="1"/>
  <c r="CB58" i="1" s="1"/>
  <c r="BO49" i="1"/>
  <c r="BS49" i="1"/>
  <c r="BW49" i="1"/>
  <c r="BW52" i="1"/>
  <c r="R53" i="1"/>
  <c r="BZ53" i="1"/>
  <c r="K54" i="1"/>
  <c r="AE54" i="1"/>
  <c r="BH54" i="1"/>
  <c r="BP54" i="1"/>
  <c r="BQ54" i="1"/>
  <c r="BT54" i="1"/>
  <c r="BS54" i="1"/>
  <c r="AG55" i="1"/>
  <c r="AF55" i="1"/>
  <c r="BQ55" i="1"/>
  <c r="BP55" i="1"/>
  <c r="CA55" i="1"/>
  <c r="CB55" i="1" s="1"/>
  <c r="BJ56" i="1"/>
  <c r="BI56" i="1"/>
  <c r="BQ56" i="1"/>
  <c r="BP56" i="1"/>
  <c r="BQ57" i="1"/>
  <c r="BP57" i="1"/>
  <c r="BP61" i="1"/>
  <c r="BQ61" i="1"/>
  <c r="I63" i="1"/>
  <c r="R72" i="1"/>
  <c r="BJ66" i="1"/>
  <c r="BI66" i="1"/>
  <c r="BO72" i="1"/>
  <c r="BS72" i="1"/>
  <c r="BT72" i="1"/>
  <c r="BQ67" i="1"/>
  <c r="BP67" i="1"/>
  <c r="AZ68" i="1"/>
  <c r="AY68" i="1"/>
  <c r="BJ68" i="1"/>
  <c r="BI68" i="1"/>
  <c r="CA68" i="1"/>
  <c r="CB68" i="1" s="1"/>
  <c r="BQ69" i="1"/>
  <c r="BP69" i="1"/>
  <c r="CA69" i="1"/>
  <c r="CB69" i="1" s="1"/>
  <c r="BJ70" i="1"/>
  <c r="BI70" i="1"/>
  <c r="BQ70" i="1"/>
  <c r="BP70" i="1"/>
  <c r="BQ71" i="1"/>
  <c r="BP71" i="1"/>
  <c r="BP75" i="1"/>
  <c r="BQ75" i="1"/>
  <c r="T76" i="1"/>
  <c r="S76" i="1"/>
  <c r="AZ76" i="1"/>
  <c r="AY76" i="1"/>
  <c r="K77" i="1"/>
  <c r="J77" i="1"/>
  <c r="T77" i="1"/>
  <c r="S77" i="1"/>
  <c r="AA77" i="1"/>
  <c r="Z77" i="1"/>
  <c r="T78" i="1"/>
  <c r="S78" i="1"/>
  <c r="CA78" i="1"/>
  <c r="CB78" i="1" s="1"/>
  <c r="AA79" i="1"/>
  <c r="Z79" i="1"/>
  <c r="AF79" i="1"/>
  <c r="AG79" i="1"/>
  <c r="K80" i="1"/>
  <c r="J80" i="1"/>
  <c r="BQ80" i="1"/>
  <c r="BP80" i="1"/>
  <c r="CA80" i="1"/>
  <c r="CB80" i="1" s="1"/>
  <c r="AX89" i="1"/>
  <c r="BH89" i="1"/>
  <c r="T85" i="1"/>
  <c r="S85" i="1"/>
  <c r="CA85" i="1"/>
  <c r="CB85" i="1" s="1"/>
  <c r="AA86" i="1"/>
  <c r="Z86" i="1"/>
  <c r="AF86" i="1"/>
  <c r="AG86" i="1"/>
  <c r="K87" i="1"/>
  <c r="J87" i="1"/>
  <c r="BQ87" i="1"/>
  <c r="BP87" i="1"/>
  <c r="CA87" i="1"/>
  <c r="CB87" i="1" s="1"/>
  <c r="T92" i="1"/>
  <c r="S92" i="1"/>
  <c r="AA93" i="1"/>
  <c r="Z93" i="1"/>
  <c r="AF93" i="1"/>
  <c r="AG93" i="1"/>
  <c r="BI94" i="1"/>
  <c r="BJ94" i="1"/>
  <c r="BQ94" i="1"/>
  <c r="BP94" i="1"/>
  <c r="T99" i="1"/>
  <c r="S99" i="1"/>
  <c r="AF103" i="1"/>
  <c r="AG103" i="1"/>
  <c r="BP103" i="1"/>
  <c r="BQ103" i="1"/>
  <c r="AZ104" i="1"/>
  <c r="AY104" i="1"/>
  <c r="K105" i="1"/>
  <c r="J105" i="1"/>
  <c r="T105" i="1"/>
  <c r="S105" i="1"/>
  <c r="AA105" i="1"/>
  <c r="Z105" i="1"/>
  <c r="AG105" i="1"/>
  <c r="AF105" i="1"/>
  <c r="BQ106" i="1"/>
  <c r="BP106" i="1"/>
  <c r="AZ107" i="1"/>
  <c r="AY107" i="1"/>
  <c r="BJ107" i="1"/>
  <c r="BI107" i="1"/>
  <c r="CA107" i="1"/>
  <c r="CB107" i="1" s="1"/>
  <c r="AZ108" i="1"/>
  <c r="AY108" i="1"/>
  <c r="K109" i="1"/>
  <c r="J109" i="1"/>
  <c r="T109" i="1"/>
  <c r="S109" i="1"/>
  <c r="AA109" i="1"/>
  <c r="Z109" i="1"/>
  <c r="AG109" i="1"/>
  <c r="AF109" i="1"/>
  <c r="BQ110" i="1"/>
  <c r="BP110" i="1"/>
  <c r="AZ111" i="1"/>
  <c r="AY111" i="1"/>
  <c r="BJ111" i="1"/>
  <c r="BI111" i="1"/>
  <c r="CA111" i="1"/>
  <c r="CB111" i="1" s="1"/>
  <c r="K112" i="1"/>
  <c r="J112" i="1"/>
  <c r="AA112" i="1"/>
  <c r="Z112" i="1"/>
  <c r="BI112" i="1"/>
  <c r="BJ112" i="1"/>
  <c r="I129" i="1"/>
  <c r="Y129" i="1"/>
  <c r="AE129" i="1"/>
  <c r="BQ117" i="1"/>
  <c r="BP117" i="1"/>
  <c r="S118" i="1"/>
  <c r="T118" i="1"/>
  <c r="AG119" i="1"/>
  <c r="AF119" i="1"/>
  <c r="BQ119" i="1"/>
  <c r="BP119" i="1"/>
  <c r="K121" i="1"/>
  <c r="J121" i="1"/>
  <c r="Z121" i="1"/>
  <c r="AA121" i="1"/>
  <c r="AG121" i="1"/>
  <c r="AF121" i="1"/>
  <c r="AZ122" i="1"/>
  <c r="AY122" i="1"/>
  <c r="BJ122" i="1"/>
  <c r="BI122" i="1"/>
  <c r="CA122" i="1"/>
  <c r="CB122" i="1" s="1"/>
  <c r="K123" i="1"/>
  <c r="J123" i="1"/>
  <c r="AA123" i="1"/>
  <c r="Z123" i="1"/>
  <c r="AZ124" i="1"/>
  <c r="AY124" i="1"/>
  <c r="BJ124" i="1"/>
  <c r="BI124" i="1"/>
  <c r="T125" i="1"/>
  <c r="S125" i="1"/>
  <c r="CA125" i="1"/>
  <c r="CB125" i="1" s="1"/>
  <c r="J126" i="1"/>
  <c r="K126" i="1"/>
  <c r="BP126" i="1"/>
  <c r="BQ126" i="1"/>
  <c r="T127" i="1"/>
  <c r="S127" i="1"/>
  <c r="BI127" i="1"/>
  <c r="BJ127" i="1"/>
  <c r="BQ128" i="1"/>
  <c r="BP128" i="1"/>
  <c r="BQ132" i="1"/>
  <c r="BP132" i="1"/>
  <c r="S133" i="1"/>
  <c r="T133" i="1"/>
  <c r="AG134" i="1"/>
  <c r="AF134" i="1"/>
  <c r="BI134" i="1"/>
  <c r="BJ134" i="1"/>
  <c r="BQ134" i="1"/>
  <c r="BP134" i="1"/>
  <c r="BJ138" i="1"/>
  <c r="BI138" i="1"/>
  <c r="K139" i="1"/>
  <c r="J139" i="1"/>
  <c r="Z139" i="1"/>
  <c r="AA139" i="1"/>
  <c r="AG139" i="1"/>
  <c r="AF139" i="1"/>
  <c r="AZ140" i="1"/>
  <c r="AY140" i="1"/>
  <c r="BJ140" i="1"/>
  <c r="BI140" i="1"/>
  <c r="CA140" i="1"/>
  <c r="CB140" i="1" s="1"/>
  <c r="K141" i="1"/>
  <c r="J141" i="1"/>
  <c r="AA141" i="1"/>
  <c r="Z141" i="1"/>
  <c r="AZ142" i="1"/>
  <c r="AY142" i="1"/>
  <c r="BZ55" i="1"/>
  <c r="CA56" i="1"/>
  <c r="CB56" i="1" s="1"/>
  <c r="BY61" i="1"/>
  <c r="BV62" i="1"/>
  <c r="BZ62" i="1"/>
  <c r="U63" i="1"/>
  <c r="Y63" i="1" s="1"/>
  <c r="AH63" i="1"/>
  <c r="AX63" i="1" s="1"/>
  <c r="BR63" i="1"/>
  <c r="I66" i="1"/>
  <c r="R66" i="1"/>
  <c r="BO66" i="1"/>
  <c r="BS66" i="1"/>
  <c r="BV69" i="1"/>
  <c r="BZ69" i="1"/>
  <c r="CA70" i="1"/>
  <c r="CB70" i="1" s="1"/>
  <c r="BD72" i="1"/>
  <c r="BH72" i="1" s="1"/>
  <c r="BX72" i="1"/>
  <c r="BY75" i="1"/>
  <c r="BV76" i="1"/>
  <c r="BZ76" i="1"/>
  <c r="BS77" i="1"/>
  <c r="CA77" i="1"/>
  <c r="CB77" i="1" s="1"/>
  <c r="BV80" i="1"/>
  <c r="BZ80" i="1"/>
  <c r="U81" i="1"/>
  <c r="Y81" i="1" s="1"/>
  <c r="AH81" i="1"/>
  <c r="AX81" i="1" s="1"/>
  <c r="BR81" i="1"/>
  <c r="I84" i="1"/>
  <c r="R84" i="1"/>
  <c r="AE84" i="1"/>
  <c r="BO84" i="1"/>
  <c r="BS84" i="1"/>
  <c r="BW84" i="1"/>
  <c r="BV87" i="1"/>
  <c r="BZ87" i="1"/>
  <c r="BW88" i="1"/>
  <c r="CA88" i="1"/>
  <c r="CB88" i="1" s="1"/>
  <c r="BH92" i="1"/>
  <c r="BT92" i="1"/>
  <c r="BV94" i="1"/>
  <c r="BZ94" i="1"/>
  <c r="BW95" i="1"/>
  <c r="CA95" i="1"/>
  <c r="CB95" i="1" s="1"/>
  <c r="F96" i="1"/>
  <c r="I96" i="1" s="1"/>
  <c r="BK96" i="1"/>
  <c r="BO96" i="1" s="1"/>
  <c r="BH99" i="1"/>
  <c r="BT99" i="1"/>
  <c r="BX100" i="1"/>
  <c r="BY103" i="1"/>
  <c r="BV104" i="1"/>
  <c r="BZ104" i="1"/>
  <c r="BW105" i="1"/>
  <c r="CA105" i="1"/>
  <c r="CB105" i="1" s="1"/>
  <c r="BY107" i="1"/>
  <c r="BV108" i="1"/>
  <c r="BZ108" i="1"/>
  <c r="BW109" i="1"/>
  <c r="CA109" i="1"/>
  <c r="CB109" i="1" s="1"/>
  <c r="BV112" i="1"/>
  <c r="BZ112" i="1"/>
  <c r="E113" i="1"/>
  <c r="BV113" i="1" s="1"/>
  <c r="U113" i="1"/>
  <c r="Y113" i="1" s="1"/>
  <c r="AC113" i="1"/>
  <c r="AE113" i="1" s="1"/>
  <c r="AH113" i="1"/>
  <c r="AX113" i="1" s="1"/>
  <c r="BR113" i="1"/>
  <c r="I116" i="1"/>
  <c r="R116" i="1"/>
  <c r="AE116" i="1"/>
  <c r="BO116" i="1"/>
  <c r="BS116" i="1"/>
  <c r="BW116" i="1"/>
  <c r="BZ119" i="1"/>
  <c r="BW120" i="1"/>
  <c r="CA120" i="1"/>
  <c r="CB120" i="1" s="1"/>
  <c r="BZ123" i="1"/>
  <c r="BS124" i="1"/>
  <c r="BW124" i="1"/>
  <c r="CA124" i="1"/>
  <c r="CB124" i="1" s="1"/>
  <c r="BZ127" i="1"/>
  <c r="BW128" i="1"/>
  <c r="CA128" i="1"/>
  <c r="CB128" i="1" s="1"/>
  <c r="BH132" i="1"/>
  <c r="BT132" i="1"/>
  <c r="BY133" i="1"/>
  <c r="BZ134" i="1"/>
  <c r="U135" i="1"/>
  <c r="Y135" i="1" s="1"/>
  <c r="AH135" i="1"/>
  <c r="AX135" i="1" s="1"/>
  <c r="BR135" i="1"/>
  <c r="I138" i="1"/>
  <c r="R138" i="1"/>
  <c r="AE138" i="1"/>
  <c r="BO138" i="1"/>
  <c r="BS138" i="1"/>
  <c r="BW138" i="1"/>
  <c r="BY140" i="1"/>
  <c r="BV141" i="1"/>
  <c r="E143" i="1"/>
  <c r="BY143" i="1" s="1"/>
  <c r="BA143" i="1"/>
  <c r="F171" i="1"/>
  <c r="I171" i="1" s="1"/>
  <c r="I146" i="1"/>
  <c r="L171" i="1"/>
  <c r="R171" i="1" s="1"/>
  <c r="R146" i="1"/>
  <c r="BH146" i="1"/>
  <c r="BV171" i="1"/>
  <c r="BQ147" i="1"/>
  <c r="BP147" i="1"/>
  <c r="AY148" i="1"/>
  <c r="AZ148" i="1"/>
  <c r="AG150" i="1"/>
  <c r="AF150" i="1"/>
  <c r="BI150" i="1"/>
  <c r="BJ150" i="1"/>
  <c r="BQ150" i="1"/>
  <c r="BP150" i="1"/>
  <c r="AZ151" i="1"/>
  <c r="AY151" i="1"/>
  <c r="BJ151" i="1"/>
  <c r="BI151" i="1"/>
  <c r="T152" i="1"/>
  <c r="S152" i="1"/>
  <c r="BJ152" i="1"/>
  <c r="BI152" i="1"/>
  <c r="S153" i="1"/>
  <c r="T153" i="1"/>
  <c r="AA153" i="1"/>
  <c r="Z153" i="1"/>
  <c r="AF153" i="1"/>
  <c r="AG153" i="1"/>
  <c r="AZ154" i="1"/>
  <c r="AY154" i="1"/>
  <c r="T155" i="1"/>
  <c r="S155" i="1"/>
  <c r="AA155" i="1"/>
  <c r="Z155" i="1"/>
  <c r="AG155" i="1"/>
  <c r="AF155" i="1"/>
  <c r="BQ156" i="1"/>
  <c r="BP156" i="1"/>
  <c r="AZ157" i="1"/>
  <c r="AY157" i="1"/>
  <c r="BJ157" i="1"/>
  <c r="BI157" i="1"/>
  <c r="K158" i="1"/>
  <c r="J158" i="1"/>
  <c r="AA158" i="1"/>
  <c r="Z158" i="1"/>
  <c r="AZ159" i="1"/>
  <c r="AY159" i="1"/>
  <c r="BJ159" i="1"/>
  <c r="BI159" i="1"/>
  <c r="T160" i="1"/>
  <c r="S160" i="1"/>
  <c r="BJ160" i="1"/>
  <c r="BI160" i="1"/>
  <c r="S161" i="1"/>
  <c r="T161" i="1"/>
  <c r="AA161" i="1"/>
  <c r="Z161" i="1"/>
  <c r="AG162" i="1"/>
  <c r="AF162" i="1"/>
  <c r="BI162" i="1"/>
  <c r="BJ162" i="1"/>
  <c r="BQ162" i="1"/>
  <c r="BP162" i="1"/>
  <c r="K164" i="1"/>
  <c r="J164" i="1"/>
  <c r="Z164" i="1"/>
  <c r="AA164" i="1"/>
  <c r="AG164" i="1"/>
  <c r="AF164" i="1"/>
  <c r="CA164" i="1"/>
  <c r="CB164" i="1" s="1"/>
  <c r="J165" i="1"/>
  <c r="K165" i="1"/>
  <c r="BP165" i="1"/>
  <c r="CA165" i="1"/>
  <c r="CB165" i="1" s="1"/>
  <c r="BQ165" i="1"/>
  <c r="T166" i="1"/>
  <c r="S166" i="1"/>
  <c r="BQ167" i="1"/>
  <c r="BP167" i="1"/>
  <c r="AY168" i="1"/>
  <c r="AZ168" i="1"/>
  <c r="BJ168" i="1"/>
  <c r="BI168" i="1"/>
  <c r="AZ169" i="1"/>
  <c r="AY169" i="1"/>
  <c r="BJ169" i="1"/>
  <c r="BI169" i="1"/>
  <c r="K170" i="1"/>
  <c r="J170" i="1"/>
  <c r="AA170" i="1"/>
  <c r="Z170" i="1"/>
  <c r="AX180" i="1"/>
  <c r="BH180" i="1"/>
  <c r="AZ177" i="1"/>
  <c r="AY177" i="1"/>
  <c r="BJ177" i="1"/>
  <c r="BI177" i="1"/>
  <c r="T178" i="1"/>
  <c r="S178" i="1"/>
  <c r="BP179" i="1"/>
  <c r="CA179" i="1"/>
  <c r="CB179" i="1" s="1"/>
  <c r="BQ179" i="1"/>
  <c r="BT189" i="1"/>
  <c r="BS189" i="1"/>
  <c r="BQ185" i="1"/>
  <c r="BP185" i="1"/>
  <c r="AZ186" i="1"/>
  <c r="AY186" i="1"/>
  <c r="BQ188" i="1"/>
  <c r="BP188" i="1"/>
  <c r="AZ193" i="1"/>
  <c r="AY193" i="1"/>
  <c r="AA197" i="1"/>
  <c r="Z197" i="1"/>
  <c r="T198" i="1"/>
  <c r="S198" i="1"/>
  <c r="AA201" i="1"/>
  <c r="Z201" i="1"/>
  <c r="BZ61" i="1"/>
  <c r="BK63" i="1"/>
  <c r="BO63" i="1" s="1"/>
  <c r="BU72" i="1"/>
  <c r="BV75" i="1"/>
  <c r="BZ75" i="1"/>
  <c r="BV79" i="1"/>
  <c r="BK81" i="1"/>
  <c r="BO81" i="1" s="1"/>
  <c r="BH84" i="1"/>
  <c r="BV86" i="1"/>
  <c r="BX89" i="1"/>
  <c r="BV93" i="1"/>
  <c r="BS94" i="1"/>
  <c r="BW94" i="1"/>
  <c r="CA94" i="1"/>
  <c r="CB94" i="1" s="1"/>
  <c r="BX96" i="1"/>
  <c r="D100" i="1"/>
  <c r="BQ100" i="1" s="1"/>
  <c r="L100" i="1"/>
  <c r="R100" i="1" s="1"/>
  <c r="AB100" i="1"/>
  <c r="AE100" i="1" s="1"/>
  <c r="BU100" i="1"/>
  <c r="BZ103" i="1"/>
  <c r="BW104" i="1"/>
  <c r="CA104" i="1"/>
  <c r="CB104" i="1" s="1"/>
  <c r="BW108" i="1"/>
  <c r="BV111" i="1"/>
  <c r="BW112" i="1"/>
  <c r="CA112" i="1"/>
  <c r="CB112" i="1" s="1"/>
  <c r="BK113" i="1"/>
  <c r="BO113" i="1" s="1"/>
  <c r="BH116" i="1"/>
  <c r="BY117" i="1"/>
  <c r="BV118" i="1"/>
  <c r="BW119" i="1"/>
  <c r="CA119" i="1"/>
  <c r="CB119" i="1" s="1"/>
  <c r="BY121" i="1"/>
  <c r="BV122" i="1"/>
  <c r="BW123" i="1"/>
  <c r="CA123" i="1"/>
  <c r="CB123" i="1" s="1"/>
  <c r="BY125" i="1"/>
  <c r="BV126" i="1"/>
  <c r="BW127" i="1"/>
  <c r="CA127" i="1"/>
  <c r="CB127" i="1" s="1"/>
  <c r="BX129" i="1"/>
  <c r="BY132" i="1"/>
  <c r="BV133" i="1"/>
  <c r="BW134" i="1"/>
  <c r="CA134" i="1"/>
  <c r="CB134" i="1" s="1"/>
  <c r="F135" i="1"/>
  <c r="I135" i="1" s="1"/>
  <c r="BK135" i="1"/>
  <c r="BO135" i="1" s="1"/>
  <c r="BT138" i="1"/>
  <c r="BZ143" i="1"/>
  <c r="BY139" i="1"/>
  <c r="BV140" i="1"/>
  <c r="BS141" i="1"/>
  <c r="BV142" i="1"/>
  <c r="AE146" i="1"/>
  <c r="AC171" i="1"/>
  <c r="BH171" i="1"/>
  <c r="BO171" i="1"/>
  <c r="K147" i="1"/>
  <c r="AZ147" i="1"/>
  <c r="AY147" i="1"/>
  <c r="BJ147" i="1"/>
  <c r="BI147" i="1"/>
  <c r="T148" i="1"/>
  <c r="S148" i="1"/>
  <c r="BJ148" i="1"/>
  <c r="BI148" i="1"/>
  <c r="S149" i="1"/>
  <c r="T149" i="1"/>
  <c r="AA149" i="1"/>
  <c r="Z149" i="1"/>
  <c r="AF149" i="1"/>
  <c r="AG149" i="1"/>
  <c r="AZ150" i="1"/>
  <c r="AY150" i="1"/>
  <c r="K152" i="1"/>
  <c r="J152" i="1"/>
  <c r="Z152" i="1"/>
  <c r="AA152" i="1"/>
  <c r="AG152" i="1"/>
  <c r="AF152" i="1"/>
  <c r="CA152" i="1"/>
  <c r="CB152" i="1" s="1"/>
  <c r="J153" i="1"/>
  <c r="K153" i="1"/>
  <c r="BP153" i="1"/>
  <c r="BQ153" i="1"/>
  <c r="T154" i="1"/>
  <c r="S154" i="1"/>
  <c r="K155" i="1"/>
  <c r="J155" i="1"/>
  <c r="BQ155" i="1"/>
  <c r="BP155" i="1"/>
  <c r="AY156" i="1"/>
  <c r="AZ156" i="1"/>
  <c r="AG158" i="1"/>
  <c r="AF158" i="1"/>
  <c r="BI158" i="1"/>
  <c r="BJ158" i="1"/>
  <c r="BQ158" i="1"/>
  <c r="BP158" i="1"/>
  <c r="K160" i="1"/>
  <c r="J160" i="1"/>
  <c r="Z160" i="1"/>
  <c r="AA160" i="1"/>
  <c r="AG160" i="1"/>
  <c r="AF160" i="1"/>
  <c r="CA160" i="1"/>
  <c r="CB160" i="1" s="1"/>
  <c r="J161" i="1"/>
  <c r="K161" i="1"/>
  <c r="AZ162" i="1"/>
  <c r="AY162" i="1"/>
  <c r="T163" i="1"/>
  <c r="S163" i="1"/>
  <c r="AA163" i="1"/>
  <c r="Z163" i="1"/>
  <c r="AG163" i="1"/>
  <c r="AF163" i="1"/>
  <c r="BQ164" i="1"/>
  <c r="BP164" i="1"/>
  <c r="AZ165" i="1"/>
  <c r="AY165" i="1"/>
  <c r="BJ165" i="1"/>
  <c r="BI165" i="1"/>
  <c r="K166" i="1"/>
  <c r="J166" i="1"/>
  <c r="AA166" i="1"/>
  <c r="Z166" i="1"/>
  <c r="AZ167" i="1"/>
  <c r="AY167" i="1"/>
  <c r="BJ167" i="1"/>
  <c r="BI167" i="1"/>
  <c r="T168" i="1"/>
  <c r="S168" i="1"/>
  <c r="S169" i="1"/>
  <c r="T169" i="1"/>
  <c r="AA169" i="1"/>
  <c r="Z169" i="1"/>
  <c r="AG170" i="1"/>
  <c r="AF170" i="1"/>
  <c r="BI170" i="1"/>
  <c r="BJ170" i="1"/>
  <c r="BQ170" i="1"/>
  <c r="BP170" i="1"/>
  <c r="T174" i="1"/>
  <c r="S174" i="1"/>
  <c r="BP175" i="1"/>
  <c r="CA175" i="1"/>
  <c r="CB175" i="1" s="1"/>
  <c r="BQ175" i="1"/>
  <c r="T176" i="1"/>
  <c r="S176" i="1"/>
  <c r="BI176" i="1"/>
  <c r="BJ176" i="1"/>
  <c r="BQ176" i="1"/>
  <c r="BP176" i="1"/>
  <c r="K178" i="1"/>
  <c r="J178" i="1"/>
  <c r="Z178" i="1"/>
  <c r="AA178" i="1"/>
  <c r="AG178" i="1"/>
  <c r="AF178" i="1"/>
  <c r="CA178" i="1"/>
  <c r="CB178" i="1" s="1"/>
  <c r="AZ179" i="1"/>
  <c r="AY179" i="1"/>
  <c r="BJ179" i="1"/>
  <c r="BI179" i="1"/>
  <c r="K183" i="1"/>
  <c r="J183" i="1"/>
  <c r="K184" i="1"/>
  <c r="J184" i="1"/>
  <c r="T184" i="1"/>
  <c r="S184" i="1"/>
  <c r="AA184" i="1"/>
  <c r="Z184" i="1"/>
  <c r="AG184" i="1"/>
  <c r="AF184" i="1"/>
  <c r="AY185" i="1"/>
  <c r="AZ185" i="1"/>
  <c r="BJ185" i="1"/>
  <c r="BI185" i="1"/>
  <c r="S186" i="1"/>
  <c r="T186" i="1"/>
  <c r="BQ187" i="1"/>
  <c r="BP187" i="1"/>
  <c r="BQ194" i="1"/>
  <c r="BP194" i="1"/>
  <c r="BJ199" i="1"/>
  <c r="BI199" i="1"/>
  <c r="BW54" i="1"/>
  <c r="BY56" i="1"/>
  <c r="BV57" i="1"/>
  <c r="BZ57" i="1"/>
  <c r="I61" i="1"/>
  <c r="R61" i="1"/>
  <c r="AE61" i="1"/>
  <c r="BS61" i="1"/>
  <c r="BW61" i="1"/>
  <c r="J62" i="1"/>
  <c r="AF62" i="1"/>
  <c r="BX63" i="1"/>
  <c r="BY66" i="1"/>
  <c r="BV67" i="1"/>
  <c r="BZ67" i="1"/>
  <c r="BS68" i="1"/>
  <c r="BW68" i="1"/>
  <c r="J69" i="1"/>
  <c r="AF69" i="1"/>
  <c r="BY70" i="1"/>
  <c r="BV71" i="1"/>
  <c r="BZ71" i="1"/>
  <c r="U72" i="1"/>
  <c r="Y72" i="1" s="1"/>
  <c r="AH72" i="1"/>
  <c r="AX72" i="1" s="1"/>
  <c r="I75" i="1"/>
  <c r="R75" i="1"/>
  <c r="AE75" i="1"/>
  <c r="BS75" i="1"/>
  <c r="BW75" i="1"/>
  <c r="AF76" i="1"/>
  <c r="BY77" i="1"/>
  <c r="BV78" i="1"/>
  <c r="BZ78" i="1"/>
  <c r="BS79" i="1"/>
  <c r="BW79" i="1"/>
  <c r="AF80" i="1"/>
  <c r="BY84" i="1"/>
  <c r="BV85" i="1"/>
  <c r="BZ85" i="1"/>
  <c r="BS86" i="1"/>
  <c r="BW86" i="1"/>
  <c r="AF87" i="1"/>
  <c r="BY88" i="1"/>
  <c r="BU89" i="1"/>
  <c r="Y92" i="1"/>
  <c r="AX92" i="1"/>
  <c r="BV92" i="1"/>
  <c r="BZ92" i="1"/>
  <c r="BS93" i="1"/>
  <c r="BW93" i="1"/>
  <c r="BY95" i="1"/>
  <c r="L96" i="1"/>
  <c r="R96" i="1" s="1"/>
  <c r="AB96" i="1"/>
  <c r="AE96" i="1" s="1"/>
  <c r="BU96" i="1"/>
  <c r="Y99" i="1"/>
  <c r="AX99" i="1"/>
  <c r="BV99" i="1"/>
  <c r="BR100" i="1"/>
  <c r="I103" i="1"/>
  <c r="R103" i="1"/>
  <c r="BS103" i="1"/>
  <c r="BW103" i="1"/>
  <c r="AF104" i="1"/>
  <c r="BY105" i="1"/>
  <c r="BV106" i="1"/>
  <c r="BZ106" i="1"/>
  <c r="BS107" i="1"/>
  <c r="BW107" i="1"/>
  <c r="J108" i="1"/>
  <c r="AF108" i="1"/>
  <c r="BY109" i="1"/>
  <c r="BV110" i="1"/>
  <c r="BZ110" i="1"/>
  <c r="BS111" i="1"/>
  <c r="BW111" i="1"/>
  <c r="AF112" i="1"/>
  <c r="BY116" i="1"/>
  <c r="BV117" i="1"/>
  <c r="BZ117" i="1"/>
  <c r="BS118" i="1"/>
  <c r="BW118" i="1"/>
  <c r="BY120" i="1"/>
  <c r="BV121" i="1"/>
  <c r="BZ121" i="1"/>
  <c r="BS122" i="1"/>
  <c r="BW122" i="1"/>
  <c r="BV125" i="1"/>
  <c r="BZ125" i="1"/>
  <c r="BS126" i="1"/>
  <c r="BW126" i="1"/>
  <c r="BY128" i="1"/>
  <c r="BU129" i="1"/>
  <c r="BV132" i="1"/>
  <c r="BZ132" i="1"/>
  <c r="BW133" i="1"/>
  <c r="BX135" i="1"/>
  <c r="BV139" i="1"/>
  <c r="BZ139" i="1"/>
  <c r="BW140" i="1"/>
  <c r="BT142" i="1"/>
  <c r="BW142" i="1"/>
  <c r="BU143" i="1"/>
  <c r="D171" i="1"/>
  <c r="BW171" i="1" s="1"/>
  <c r="BW146" i="1"/>
  <c r="Y171" i="1"/>
  <c r="Y146" i="1"/>
  <c r="BT171" i="1"/>
  <c r="BS171" i="1"/>
  <c r="BX171" i="1"/>
  <c r="BY146" i="1"/>
  <c r="BZ146" i="1"/>
  <c r="K148" i="1"/>
  <c r="J148" i="1"/>
  <c r="Z148" i="1"/>
  <c r="AA148" i="1"/>
  <c r="AG148" i="1"/>
  <c r="AF148" i="1"/>
  <c r="CA148" i="1"/>
  <c r="CB148" i="1" s="1"/>
  <c r="J149" i="1"/>
  <c r="K149" i="1"/>
  <c r="BP149" i="1"/>
  <c r="BQ149" i="1"/>
  <c r="T150" i="1"/>
  <c r="S150" i="1"/>
  <c r="T151" i="1"/>
  <c r="S151" i="1"/>
  <c r="AA151" i="1"/>
  <c r="Z151" i="1"/>
  <c r="AG151" i="1"/>
  <c r="AF151" i="1"/>
  <c r="BQ152" i="1"/>
  <c r="BP152" i="1"/>
  <c r="AZ153" i="1"/>
  <c r="AY153" i="1"/>
  <c r="BJ153" i="1"/>
  <c r="BI153" i="1"/>
  <c r="CA153" i="1"/>
  <c r="CB153" i="1" s="1"/>
  <c r="K154" i="1"/>
  <c r="J154" i="1"/>
  <c r="AA154" i="1"/>
  <c r="Z154" i="1"/>
  <c r="AZ155" i="1"/>
  <c r="AY155" i="1"/>
  <c r="BJ155" i="1"/>
  <c r="BI155" i="1"/>
  <c r="T156" i="1"/>
  <c r="S156" i="1"/>
  <c r="BJ156" i="1"/>
  <c r="BI156" i="1"/>
  <c r="S157" i="1"/>
  <c r="T157" i="1"/>
  <c r="AA157" i="1"/>
  <c r="Z157" i="1"/>
  <c r="AF157" i="1"/>
  <c r="AG157" i="1"/>
  <c r="AZ158" i="1"/>
  <c r="AY158" i="1"/>
  <c r="T159" i="1"/>
  <c r="S159" i="1"/>
  <c r="AA159" i="1"/>
  <c r="Z159" i="1"/>
  <c r="AG159" i="1"/>
  <c r="AF159" i="1"/>
  <c r="BQ160" i="1"/>
  <c r="BP160" i="1"/>
  <c r="BP161" i="1"/>
  <c r="CA161" i="1"/>
  <c r="CB161" i="1" s="1"/>
  <c r="BQ161" i="1"/>
  <c r="T162" i="1"/>
  <c r="S162" i="1"/>
  <c r="K163" i="1"/>
  <c r="J163" i="1"/>
  <c r="BQ163" i="1"/>
  <c r="BP163" i="1"/>
  <c r="AY164" i="1"/>
  <c r="AZ164" i="1"/>
  <c r="AG166" i="1"/>
  <c r="AF166" i="1"/>
  <c r="BI166" i="1"/>
  <c r="BJ166" i="1"/>
  <c r="BQ166" i="1"/>
  <c r="BP166" i="1"/>
  <c r="K168" i="1"/>
  <c r="J168" i="1"/>
  <c r="Z168" i="1"/>
  <c r="AA168" i="1"/>
  <c r="AG168" i="1"/>
  <c r="AF168" i="1"/>
  <c r="CA168" i="1"/>
  <c r="CB168" i="1" s="1"/>
  <c r="J169" i="1"/>
  <c r="K169" i="1"/>
  <c r="AZ170" i="1"/>
  <c r="AY170" i="1"/>
  <c r="K174" i="1"/>
  <c r="J174" i="1"/>
  <c r="Z174" i="1"/>
  <c r="AA174" i="1"/>
  <c r="AG174" i="1"/>
  <c r="AF174" i="1"/>
  <c r="AZ175" i="1"/>
  <c r="AY175" i="1"/>
  <c r="BJ175" i="1"/>
  <c r="BI175" i="1"/>
  <c r="K176" i="1"/>
  <c r="J176" i="1"/>
  <c r="AA176" i="1"/>
  <c r="Z176" i="1"/>
  <c r="AZ176" i="1"/>
  <c r="AY176" i="1"/>
  <c r="K177" i="1"/>
  <c r="J177" i="1"/>
  <c r="T177" i="1"/>
  <c r="S177" i="1"/>
  <c r="AA177" i="1"/>
  <c r="Z177" i="1"/>
  <c r="AG177" i="1"/>
  <c r="AF177" i="1"/>
  <c r="BQ178" i="1"/>
  <c r="BP178" i="1"/>
  <c r="S179" i="1"/>
  <c r="T179" i="1"/>
  <c r="AA179" i="1"/>
  <c r="Z179" i="1"/>
  <c r="BQ184" i="1"/>
  <c r="BP184" i="1"/>
  <c r="T185" i="1"/>
  <c r="S185" i="1"/>
  <c r="AA186" i="1"/>
  <c r="Z186" i="1"/>
  <c r="AF186" i="1"/>
  <c r="AG186" i="1"/>
  <c r="T187" i="1"/>
  <c r="S187" i="1"/>
  <c r="AZ187" i="1"/>
  <c r="AY187" i="1"/>
  <c r="K188" i="1"/>
  <c r="J188" i="1"/>
  <c r="T188" i="1"/>
  <c r="S188" i="1"/>
  <c r="AA193" i="1"/>
  <c r="Z193" i="1"/>
  <c r="AZ197" i="1"/>
  <c r="AY197" i="1"/>
  <c r="BQ198" i="1"/>
  <c r="BP198" i="1"/>
  <c r="AZ201" i="1"/>
  <c r="AY201" i="1"/>
  <c r="BH61" i="1"/>
  <c r="BH75" i="1"/>
  <c r="Y84" i="1"/>
  <c r="AX84" i="1"/>
  <c r="BS92" i="1"/>
  <c r="I99" i="1"/>
  <c r="BO99" i="1"/>
  <c r="BH103" i="1"/>
  <c r="Y116" i="1"/>
  <c r="AX116" i="1"/>
  <c r="R132" i="1"/>
  <c r="AE132" i="1"/>
  <c r="BW132" i="1"/>
  <c r="U143" i="1"/>
  <c r="Y143" i="1" s="1"/>
  <c r="Y138" i="1"/>
  <c r="AC143" i="1"/>
  <c r="AE143" i="1" s="1"/>
  <c r="AH143" i="1"/>
  <c r="AL143" i="1"/>
  <c r="AP143" i="1"/>
  <c r="AT143" i="1"/>
  <c r="AX138" i="1"/>
  <c r="BB143" i="1"/>
  <c r="BF143" i="1"/>
  <c r="BN143" i="1"/>
  <c r="BR143" i="1"/>
  <c r="BZ138" i="1"/>
  <c r="AE141" i="1"/>
  <c r="BO141" i="1"/>
  <c r="CA141" i="1" s="1"/>
  <c r="CB141" i="1" s="1"/>
  <c r="BW141" i="1"/>
  <c r="BZ141" i="1"/>
  <c r="BH142" i="1"/>
  <c r="BS142" i="1"/>
  <c r="AX146" i="1"/>
  <c r="BT146" i="1"/>
  <c r="T147" i="1"/>
  <c r="S147" i="1"/>
  <c r="AA147" i="1"/>
  <c r="Z147" i="1"/>
  <c r="AG147" i="1"/>
  <c r="AF147" i="1"/>
  <c r="BQ148" i="1"/>
  <c r="BP148" i="1"/>
  <c r="AZ149" i="1"/>
  <c r="AY149" i="1"/>
  <c r="BJ149" i="1"/>
  <c r="BI149" i="1"/>
  <c r="CA149" i="1"/>
  <c r="CB149" i="1" s="1"/>
  <c r="K150" i="1"/>
  <c r="J150" i="1"/>
  <c r="AA150" i="1"/>
  <c r="Z150" i="1"/>
  <c r="K151" i="1"/>
  <c r="J151" i="1"/>
  <c r="BQ151" i="1"/>
  <c r="BP151" i="1"/>
  <c r="AY152" i="1"/>
  <c r="AZ152" i="1"/>
  <c r="AG154" i="1"/>
  <c r="AF154" i="1"/>
  <c r="BI154" i="1"/>
  <c r="BJ154" i="1"/>
  <c r="BQ154" i="1"/>
  <c r="BP154" i="1"/>
  <c r="K156" i="1"/>
  <c r="J156" i="1"/>
  <c r="Z156" i="1"/>
  <c r="AA156" i="1"/>
  <c r="AG156" i="1"/>
  <c r="AF156" i="1"/>
  <c r="CA156" i="1"/>
  <c r="CB156" i="1" s="1"/>
  <c r="J157" i="1"/>
  <c r="K157" i="1"/>
  <c r="BP157" i="1"/>
  <c r="CA157" i="1"/>
  <c r="CB157" i="1" s="1"/>
  <c r="BQ157" i="1"/>
  <c r="T158" i="1"/>
  <c r="S158" i="1"/>
  <c r="K159" i="1"/>
  <c r="J159" i="1"/>
  <c r="BQ159" i="1"/>
  <c r="BP159" i="1"/>
  <c r="AY160" i="1"/>
  <c r="AZ160" i="1"/>
  <c r="AZ161" i="1"/>
  <c r="AY161" i="1"/>
  <c r="BJ161" i="1"/>
  <c r="BI161" i="1"/>
  <c r="K162" i="1"/>
  <c r="J162" i="1"/>
  <c r="AA162" i="1"/>
  <c r="Z162" i="1"/>
  <c r="AZ163" i="1"/>
  <c r="AY163" i="1"/>
  <c r="BJ163" i="1"/>
  <c r="BI163" i="1"/>
  <c r="T164" i="1"/>
  <c r="S164" i="1"/>
  <c r="BJ164" i="1"/>
  <c r="BI164" i="1"/>
  <c r="S165" i="1"/>
  <c r="T165" i="1"/>
  <c r="AA165" i="1"/>
  <c r="Z165" i="1"/>
  <c r="AF165" i="1"/>
  <c r="AG165" i="1"/>
  <c r="AZ166" i="1"/>
  <c r="AY166" i="1"/>
  <c r="K167" i="1"/>
  <c r="J167" i="1"/>
  <c r="T167" i="1"/>
  <c r="S167" i="1"/>
  <c r="AA167" i="1"/>
  <c r="Z167" i="1"/>
  <c r="AG167" i="1"/>
  <c r="AF167" i="1"/>
  <c r="BQ168" i="1"/>
  <c r="BP168" i="1"/>
  <c r="BP169" i="1"/>
  <c r="CA169" i="1"/>
  <c r="CB169" i="1" s="1"/>
  <c r="BQ169" i="1"/>
  <c r="T170" i="1"/>
  <c r="S170" i="1"/>
  <c r="BO180" i="1"/>
  <c r="S175" i="1"/>
  <c r="T175" i="1"/>
  <c r="AA175" i="1"/>
  <c r="Z175" i="1"/>
  <c r="BQ177" i="1"/>
  <c r="BP177" i="1"/>
  <c r="AY178" i="1"/>
  <c r="AZ178" i="1"/>
  <c r="BJ178" i="1"/>
  <c r="BI178" i="1"/>
  <c r="AZ184" i="1"/>
  <c r="AY184" i="1"/>
  <c r="BJ184" i="1"/>
  <c r="BI184" i="1"/>
  <c r="K185" i="1"/>
  <c r="J185" i="1"/>
  <c r="Z185" i="1"/>
  <c r="AA185" i="1"/>
  <c r="AG185" i="1"/>
  <c r="AF185" i="1"/>
  <c r="J186" i="1"/>
  <c r="K186" i="1"/>
  <c r="AA187" i="1"/>
  <c r="Z187" i="1"/>
  <c r="BJ188" i="1"/>
  <c r="BI188" i="1"/>
  <c r="T194" i="1"/>
  <c r="S194" i="1"/>
  <c r="BJ195" i="1"/>
  <c r="BI195" i="1"/>
  <c r="BS147" i="1"/>
  <c r="BW147" i="1"/>
  <c r="CA147" i="1"/>
  <c r="CB147" i="1" s="1"/>
  <c r="BY149" i="1"/>
  <c r="BZ150" i="1"/>
  <c r="BS151" i="1"/>
  <c r="BW151" i="1"/>
  <c r="CA151" i="1"/>
  <c r="CB151" i="1" s="1"/>
  <c r="BY153" i="1"/>
  <c r="BZ154" i="1"/>
  <c r="BS155" i="1"/>
  <c r="BW155" i="1"/>
  <c r="CA155" i="1"/>
  <c r="CB155" i="1" s="1"/>
  <c r="BY157" i="1"/>
  <c r="BZ158" i="1"/>
  <c r="BS159" i="1"/>
  <c r="BW159" i="1"/>
  <c r="CA159" i="1"/>
  <c r="CB159" i="1" s="1"/>
  <c r="AG161" i="1"/>
  <c r="BY161" i="1"/>
  <c r="BZ162" i="1"/>
  <c r="BS163" i="1"/>
  <c r="BW163" i="1"/>
  <c r="CA163" i="1"/>
  <c r="CB163" i="1" s="1"/>
  <c r="BT164" i="1"/>
  <c r="BY165" i="1"/>
  <c r="BZ166" i="1"/>
  <c r="BS167" i="1"/>
  <c r="BW167" i="1"/>
  <c r="CA167" i="1"/>
  <c r="CB167" i="1" s="1"/>
  <c r="BT168" i="1"/>
  <c r="AG169" i="1"/>
  <c r="BY169" i="1"/>
  <c r="BV170" i="1"/>
  <c r="BZ170" i="1"/>
  <c r="BH174" i="1"/>
  <c r="BT174" i="1"/>
  <c r="K175" i="1"/>
  <c r="AG175" i="1"/>
  <c r="BY175" i="1"/>
  <c r="BV176" i="1"/>
  <c r="BZ176" i="1"/>
  <c r="BS177" i="1"/>
  <c r="BW177" i="1"/>
  <c r="CA177" i="1"/>
  <c r="CB177" i="1" s="1"/>
  <c r="BT178" i="1"/>
  <c r="K179" i="1"/>
  <c r="AG179" i="1"/>
  <c r="BY179" i="1"/>
  <c r="D180" i="1"/>
  <c r="L180" i="1"/>
  <c r="R180" i="1" s="1"/>
  <c r="AB180" i="1"/>
  <c r="AE180" i="1" s="1"/>
  <c r="BX180" i="1"/>
  <c r="Y183" i="1"/>
  <c r="AX183" i="1"/>
  <c r="BV183" i="1"/>
  <c r="BZ183" i="1"/>
  <c r="BS184" i="1"/>
  <c r="BW184" i="1"/>
  <c r="CA184" i="1"/>
  <c r="CB184" i="1" s="1"/>
  <c r="BW185" i="1"/>
  <c r="BH186" i="1"/>
  <c r="AG187" i="1"/>
  <c r="AF187" i="1"/>
  <c r="BI187" i="1"/>
  <c r="BT187" i="1"/>
  <c r="BW187" i="1"/>
  <c r="AX188" i="1"/>
  <c r="F189" i="1"/>
  <c r="I189" i="1" s="1"/>
  <c r="BZ189" i="1"/>
  <c r="AA192" i="1"/>
  <c r="Z192" i="1"/>
  <c r="AB202" i="1"/>
  <c r="AE202" i="1" s="1"/>
  <c r="AE192" i="1"/>
  <c r="K193" i="1"/>
  <c r="J193" i="1"/>
  <c r="AG193" i="1"/>
  <c r="AF193" i="1"/>
  <c r="K194" i="1"/>
  <c r="J194" i="1"/>
  <c r="J195" i="1"/>
  <c r="BP195" i="1"/>
  <c r="BZ195" i="1"/>
  <c r="BY195" i="1"/>
  <c r="AG196" i="1"/>
  <c r="BI196" i="1"/>
  <c r="I197" i="1"/>
  <c r="BQ197" i="1"/>
  <c r="BP197" i="1"/>
  <c r="BT197" i="1"/>
  <c r="BS197" i="1"/>
  <c r="BZ197" i="1"/>
  <c r="AG198" i="1"/>
  <c r="AF198" i="1"/>
  <c r="BV198" i="1"/>
  <c r="Y199" i="1"/>
  <c r="AX199" i="1"/>
  <c r="AA200" i="1"/>
  <c r="Z200" i="1"/>
  <c r="BT201" i="1"/>
  <c r="BW201" i="1"/>
  <c r="AG201" i="1"/>
  <c r="AF201" i="1"/>
  <c r="AX218" i="1"/>
  <c r="BH218" i="1"/>
  <c r="BP206" i="1"/>
  <c r="CA206" i="1"/>
  <c r="CB206" i="1" s="1"/>
  <c r="BQ206" i="1"/>
  <c r="AZ207" i="1"/>
  <c r="AY207" i="1"/>
  <c r="T208" i="1"/>
  <c r="S208" i="1"/>
  <c r="Z209" i="1"/>
  <c r="AA209" i="1"/>
  <c r="AG209" i="1"/>
  <c r="AF209" i="1"/>
  <c r="S210" i="1"/>
  <c r="T210" i="1"/>
  <c r="AA210" i="1"/>
  <c r="Z210" i="1"/>
  <c r="K211" i="1"/>
  <c r="J211" i="1"/>
  <c r="T211" i="1"/>
  <c r="S211" i="1"/>
  <c r="AA211" i="1"/>
  <c r="Z211" i="1"/>
  <c r="AG211" i="1"/>
  <c r="AF211" i="1"/>
  <c r="BQ212" i="1"/>
  <c r="BP212" i="1"/>
  <c r="K213" i="1"/>
  <c r="J213" i="1"/>
  <c r="AY213" i="1"/>
  <c r="AZ213" i="1"/>
  <c r="BJ213" i="1"/>
  <c r="BI213" i="1"/>
  <c r="J214" i="1"/>
  <c r="K214" i="1"/>
  <c r="S214" i="1"/>
  <c r="T214" i="1"/>
  <c r="AA214" i="1"/>
  <c r="Z214" i="1"/>
  <c r="CA214" i="1"/>
  <c r="CB214" i="1" s="1"/>
  <c r="BQ215" i="1"/>
  <c r="BP215" i="1"/>
  <c r="AZ216" i="1"/>
  <c r="AY216" i="1"/>
  <c r="BJ216" i="1"/>
  <c r="BI216" i="1"/>
  <c r="T217" i="1"/>
  <c r="S217" i="1"/>
  <c r="Y229" i="1"/>
  <c r="AF229" i="1"/>
  <c r="CA222" i="1"/>
  <c r="CB222" i="1" s="1"/>
  <c r="BQ223" i="1"/>
  <c r="BP223" i="1"/>
  <c r="T224" i="1"/>
  <c r="S224" i="1"/>
  <c r="CA224" i="1"/>
  <c r="CB224" i="1" s="1"/>
  <c r="T225" i="1"/>
  <c r="S225" i="1"/>
  <c r="Z225" i="1"/>
  <c r="AA225" i="1"/>
  <c r="BJ226" i="1"/>
  <c r="BI226" i="1"/>
  <c r="BP226" i="1"/>
  <c r="BQ226" i="1"/>
  <c r="CA227" i="1"/>
  <c r="CB227" i="1" s="1"/>
  <c r="BQ228" i="1"/>
  <c r="BP228" i="1"/>
  <c r="BO146" i="1"/>
  <c r="BS146" i="1"/>
  <c r="BY148" i="1"/>
  <c r="BV149" i="1"/>
  <c r="BW150" i="1"/>
  <c r="CA150" i="1"/>
  <c r="CB150" i="1" s="1"/>
  <c r="BY152" i="1"/>
  <c r="BV153" i="1"/>
  <c r="BW154" i="1"/>
  <c r="CA154" i="1"/>
  <c r="CB154" i="1" s="1"/>
  <c r="BY156" i="1"/>
  <c r="BZ157" i="1"/>
  <c r="BW158" i="1"/>
  <c r="CA158" i="1"/>
  <c r="CB158" i="1" s="1"/>
  <c r="BY160" i="1"/>
  <c r="BZ161" i="1"/>
  <c r="BW162" i="1"/>
  <c r="CA162" i="1"/>
  <c r="CB162" i="1" s="1"/>
  <c r="BY164" i="1"/>
  <c r="BZ165" i="1"/>
  <c r="BW166" i="1"/>
  <c r="CA166" i="1"/>
  <c r="CB166" i="1" s="1"/>
  <c r="BY168" i="1"/>
  <c r="BZ169" i="1"/>
  <c r="BW170" i="1"/>
  <c r="CA170" i="1"/>
  <c r="CB170" i="1" s="1"/>
  <c r="BZ175" i="1"/>
  <c r="BW176" i="1"/>
  <c r="CA176" i="1"/>
  <c r="CB176" i="1" s="1"/>
  <c r="BZ179" i="1"/>
  <c r="U180" i="1"/>
  <c r="Y180" i="1" s="1"/>
  <c r="BU180" i="1"/>
  <c r="R183" i="1"/>
  <c r="BO183" i="1"/>
  <c r="BS183" i="1"/>
  <c r="BW183" i="1"/>
  <c r="BQ186" i="1"/>
  <c r="K187" i="1"/>
  <c r="J187" i="1"/>
  <c r="BS187" i="1"/>
  <c r="BY187" i="1"/>
  <c r="BZ188" i="1"/>
  <c r="BY188" i="1"/>
  <c r="BW192" i="1"/>
  <c r="BV192" i="1"/>
  <c r="BU202" i="1"/>
  <c r="T193" i="1"/>
  <c r="S193" i="1"/>
  <c r="BJ193" i="1"/>
  <c r="T196" i="1"/>
  <c r="AX196" i="1"/>
  <c r="BO196" i="1"/>
  <c r="Y198" i="1"/>
  <c r="AX198" i="1"/>
  <c r="J199" i="1"/>
  <c r="BP199" i="1"/>
  <c r="BW200" i="1"/>
  <c r="BV200" i="1"/>
  <c r="T201" i="1"/>
  <c r="S201" i="1"/>
  <c r="BQ201" i="1"/>
  <c r="BP201" i="1"/>
  <c r="T205" i="1"/>
  <c r="S205" i="1"/>
  <c r="AZ206" i="1"/>
  <c r="AY206" i="1"/>
  <c r="K208" i="1"/>
  <c r="J208" i="1"/>
  <c r="AA208" i="1"/>
  <c r="Z208" i="1"/>
  <c r="AG208" i="1"/>
  <c r="AF208" i="1"/>
  <c r="K209" i="1"/>
  <c r="J209" i="1"/>
  <c r="BQ209" i="1"/>
  <c r="BP209" i="1"/>
  <c r="CA209" i="1"/>
  <c r="CB209" i="1" s="1"/>
  <c r="BJ210" i="1"/>
  <c r="BI210" i="1"/>
  <c r="BI211" i="1"/>
  <c r="BJ211" i="1"/>
  <c r="BQ211" i="1"/>
  <c r="BP211" i="1"/>
  <c r="AZ212" i="1"/>
  <c r="AY212" i="1"/>
  <c r="BJ212" i="1"/>
  <c r="BI212" i="1"/>
  <c r="T213" i="1"/>
  <c r="S213" i="1"/>
  <c r="AZ215" i="1"/>
  <c r="AY215" i="1"/>
  <c r="BI215" i="1"/>
  <c r="BJ215" i="1"/>
  <c r="T216" i="1"/>
  <c r="S216" i="1"/>
  <c r="CA216" i="1"/>
  <c r="CB216" i="1" s="1"/>
  <c r="Z217" i="1"/>
  <c r="AA217" i="1"/>
  <c r="AZ223" i="1"/>
  <c r="AY223" i="1"/>
  <c r="BI223" i="1"/>
  <c r="BJ223" i="1"/>
  <c r="K224" i="1"/>
  <c r="J224" i="1"/>
  <c r="AA224" i="1"/>
  <c r="Z224" i="1"/>
  <c r="AG224" i="1"/>
  <c r="AF224" i="1"/>
  <c r="AZ226" i="1"/>
  <c r="AY226" i="1"/>
  <c r="K227" i="1"/>
  <c r="J227" i="1"/>
  <c r="T227" i="1"/>
  <c r="S227" i="1"/>
  <c r="AA227" i="1"/>
  <c r="Z227" i="1"/>
  <c r="AG227" i="1"/>
  <c r="AF227" i="1"/>
  <c r="AZ228" i="1"/>
  <c r="AY228" i="1"/>
  <c r="BJ228" i="1"/>
  <c r="BI228" i="1"/>
  <c r="BZ148" i="1"/>
  <c r="BW149" i="1"/>
  <c r="BZ152" i="1"/>
  <c r="BW153" i="1"/>
  <c r="BZ156" i="1"/>
  <c r="BZ160" i="1"/>
  <c r="BZ164" i="1"/>
  <c r="AX174" i="1"/>
  <c r="F180" i="1"/>
  <c r="I180" i="1" s="1"/>
  <c r="BR180" i="1"/>
  <c r="BH183" i="1"/>
  <c r="BT183" i="1"/>
  <c r="BY189" i="1"/>
  <c r="CA185" i="1"/>
  <c r="CB185" i="1" s="1"/>
  <c r="BT186" i="1"/>
  <c r="BS186" i="1"/>
  <c r="BJ187" i="1"/>
  <c r="Z188" i="1"/>
  <c r="BZ202" i="1"/>
  <c r="BY202" i="1"/>
  <c r="BQ193" i="1"/>
  <c r="BP193" i="1"/>
  <c r="BT193" i="1"/>
  <c r="CA193" i="1"/>
  <c r="CB193" i="1" s="1"/>
  <c r="BS193" i="1"/>
  <c r="AG194" i="1"/>
  <c r="AF194" i="1"/>
  <c r="BJ194" i="1"/>
  <c r="BI194" i="1"/>
  <c r="AA196" i="1"/>
  <c r="Z196" i="1"/>
  <c r="AG197" i="1"/>
  <c r="AF197" i="1"/>
  <c r="K198" i="1"/>
  <c r="J198" i="1"/>
  <c r="BJ198" i="1"/>
  <c r="BI198" i="1"/>
  <c r="BZ199" i="1"/>
  <c r="BY199" i="1"/>
  <c r="AG200" i="1"/>
  <c r="BI200" i="1"/>
  <c r="I201" i="1"/>
  <c r="Y218" i="1"/>
  <c r="AG205" i="1"/>
  <c r="AF205" i="1"/>
  <c r="BY218" i="1"/>
  <c r="S206" i="1"/>
  <c r="T206" i="1"/>
  <c r="AA206" i="1"/>
  <c r="Z206" i="1"/>
  <c r="K207" i="1"/>
  <c r="J207" i="1"/>
  <c r="T207" i="1"/>
  <c r="S207" i="1"/>
  <c r="AA207" i="1"/>
  <c r="Z207" i="1"/>
  <c r="AG207" i="1"/>
  <c r="AF207" i="1"/>
  <c r="BQ208" i="1"/>
  <c r="BP208" i="1"/>
  <c r="AY209" i="1"/>
  <c r="AZ209" i="1"/>
  <c r="BJ209" i="1"/>
  <c r="BI209" i="1"/>
  <c r="BP210" i="1"/>
  <c r="CA210" i="1"/>
  <c r="CB210" i="1" s="1"/>
  <c r="BQ210" i="1"/>
  <c r="AZ211" i="1"/>
  <c r="AY211" i="1"/>
  <c r="T212" i="1"/>
  <c r="S212" i="1"/>
  <c r="CA212" i="1"/>
  <c r="CB212" i="1" s="1"/>
  <c r="Z213" i="1"/>
  <c r="AA213" i="1"/>
  <c r="BJ214" i="1"/>
  <c r="BI214" i="1"/>
  <c r="BP214" i="1"/>
  <c r="BQ214" i="1"/>
  <c r="K216" i="1"/>
  <c r="J216" i="1"/>
  <c r="AA216" i="1"/>
  <c r="Z216" i="1"/>
  <c r="AG216" i="1"/>
  <c r="AF216" i="1"/>
  <c r="AG217" i="1"/>
  <c r="AF217" i="1"/>
  <c r="CA217" i="1"/>
  <c r="CB217" i="1" s="1"/>
  <c r="BQ217" i="1"/>
  <c r="BP217" i="1"/>
  <c r="BQ221" i="1"/>
  <c r="BP221" i="1"/>
  <c r="BS229" i="1"/>
  <c r="S222" i="1"/>
  <c r="T222" i="1"/>
  <c r="BJ222" i="1"/>
  <c r="BI222" i="1"/>
  <c r="BP222" i="1"/>
  <c r="BQ222" i="1"/>
  <c r="T223" i="1"/>
  <c r="S223" i="1"/>
  <c r="CA223" i="1"/>
  <c r="CB223" i="1" s="1"/>
  <c r="BQ224" i="1"/>
  <c r="BP224" i="1"/>
  <c r="CA225" i="1"/>
  <c r="CB225" i="1" s="1"/>
  <c r="BQ225" i="1"/>
  <c r="BP225" i="1"/>
  <c r="S226" i="1"/>
  <c r="T226" i="1"/>
  <c r="CA226" i="1"/>
  <c r="CB226" i="1" s="1"/>
  <c r="BQ227" i="1"/>
  <c r="BP227" i="1"/>
  <c r="T228" i="1"/>
  <c r="S228" i="1"/>
  <c r="BO174" i="1"/>
  <c r="P189" i="1"/>
  <c r="P5" i="1" s="1"/>
  <c r="P6" i="1" s="1"/>
  <c r="X189" i="1"/>
  <c r="X5" i="1" s="1"/>
  <c r="X6" i="1" s="1"/>
  <c r="AB189" i="1"/>
  <c r="AE189" i="1" s="1"/>
  <c r="AK189" i="1"/>
  <c r="AK5" i="1" s="1"/>
  <c r="AK6" i="1" s="1"/>
  <c r="AO189" i="1"/>
  <c r="AO5" i="1" s="1"/>
  <c r="AO6" i="1" s="1"/>
  <c r="AS189" i="1"/>
  <c r="AS5" i="1" s="1"/>
  <c r="AS6" i="1" s="1"/>
  <c r="AW189" i="1"/>
  <c r="AW5" i="1" s="1"/>
  <c r="AW6" i="1" s="1"/>
  <c r="BA189" i="1"/>
  <c r="BE189" i="1"/>
  <c r="BE5" i="1" s="1"/>
  <c r="BE6" i="1" s="1"/>
  <c r="BM189" i="1"/>
  <c r="BM5" i="1" s="1"/>
  <c r="BM6" i="1" s="1"/>
  <c r="BU189" i="1"/>
  <c r="BY183" i="1"/>
  <c r="BT185" i="1"/>
  <c r="BY185" i="1"/>
  <c r="CA186" i="1"/>
  <c r="CB186" i="1" s="1"/>
  <c r="BW186" i="1"/>
  <c r="CA187" i="1"/>
  <c r="CB187" i="1" s="1"/>
  <c r="AF188" i="1"/>
  <c r="BV188" i="1"/>
  <c r="G202" i="1"/>
  <c r="I192" i="1"/>
  <c r="M202" i="1"/>
  <c r="AH202" i="1"/>
  <c r="AL202" i="1"/>
  <c r="AP202" i="1"/>
  <c r="AT202" i="1"/>
  <c r="BH192" i="1"/>
  <c r="BA202" i="1"/>
  <c r="BH202" i="1" s="1"/>
  <c r="BO202" i="1"/>
  <c r="Y194" i="1"/>
  <c r="AX194" i="1"/>
  <c r="BV194" i="1"/>
  <c r="Y195" i="1"/>
  <c r="AX195" i="1"/>
  <c r="K196" i="1"/>
  <c r="BW196" i="1"/>
  <c r="BV196" i="1"/>
  <c r="T197" i="1"/>
  <c r="S197" i="1"/>
  <c r="BJ197" i="1"/>
  <c r="BS198" i="1"/>
  <c r="S199" i="1"/>
  <c r="AF199" i="1"/>
  <c r="R200" i="1"/>
  <c r="AX200" i="1"/>
  <c r="BO200" i="1"/>
  <c r="BI201" i="1"/>
  <c r="BJ201" i="1"/>
  <c r="K205" i="1"/>
  <c r="J205" i="1"/>
  <c r="BQ205" i="1"/>
  <c r="BP205" i="1"/>
  <c r="BS218" i="1"/>
  <c r="BJ206" i="1"/>
  <c r="BI206" i="1"/>
  <c r="BI207" i="1"/>
  <c r="BJ207" i="1"/>
  <c r="BQ207" i="1"/>
  <c r="BP207" i="1"/>
  <c r="AZ208" i="1"/>
  <c r="AY208" i="1"/>
  <c r="BJ208" i="1"/>
  <c r="BI208" i="1"/>
  <c r="T209" i="1"/>
  <c r="S209" i="1"/>
  <c r="AZ210" i="1"/>
  <c r="AY210" i="1"/>
  <c r="K212" i="1"/>
  <c r="J212" i="1"/>
  <c r="AA212" i="1"/>
  <c r="Z212" i="1"/>
  <c r="AG212" i="1"/>
  <c r="AF212" i="1"/>
  <c r="AG213" i="1"/>
  <c r="AF213" i="1"/>
  <c r="BQ213" i="1"/>
  <c r="BP213" i="1"/>
  <c r="CA213" i="1"/>
  <c r="CB213" i="1" s="1"/>
  <c r="AZ214" i="1"/>
  <c r="AY214" i="1"/>
  <c r="K215" i="1"/>
  <c r="J215" i="1"/>
  <c r="T215" i="1"/>
  <c r="S215" i="1"/>
  <c r="AA215" i="1"/>
  <c r="Z215" i="1"/>
  <c r="AG215" i="1"/>
  <c r="AF215" i="1"/>
  <c r="BQ216" i="1"/>
  <c r="BP216" i="1"/>
  <c r="K217" i="1"/>
  <c r="J217" i="1"/>
  <c r="AY217" i="1"/>
  <c r="AZ217" i="1"/>
  <c r="BJ217" i="1"/>
  <c r="BI217" i="1"/>
  <c r="J229" i="1"/>
  <c r="BV229" i="1"/>
  <c r="J222" i="1"/>
  <c r="K222" i="1"/>
  <c r="AA222" i="1"/>
  <c r="Z222" i="1"/>
  <c r="AZ222" i="1"/>
  <c r="AY222" i="1"/>
  <c r="K223" i="1"/>
  <c r="J223" i="1"/>
  <c r="AA223" i="1"/>
  <c r="Z223" i="1"/>
  <c r="AG223" i="1"/>
  <c r="AF223" i="1"/>
  <c r="AZ224" i="1"/>
  <c r="AY224" i="1"/>
  <c r="BJ224" i="1"/>
  <c r="BI224" i="1"/>
  <c r="AY225" i="1"/>
  <c r="AZ225" i="1"/>
  <c r="BJ225" i="1"/>
  <c r="BI225" i="1"/>
  <c r="J226" i="1"/>
  <c r="K226" i="1"/>
  <c r="AA226" i="1"/>
  <c r="Z226" i="1"/>
  <c r="AF226" i="1"/>
  <c r="AG226" i="1"/>
  <c r="AZ227" i="1"/>
  <c r="AY227" i="1"/>
  <c r="BI227" i="1"/>
  <c r="BJ227" i="1"/>
  <c r="K228" i="1"/>
  <c r="J228" i="1"/>
  <c r="AA228" i="1"/>
  <c r="Z228" i="1"/>
  <c r="AG228" i="1"/>
  <c r="AF228" i="1"/>
  <c r="BZ201" i="1"/>
  <c r="U202" i="1"/>
  <c r="Y202" i="1" s="1"/>
  <c r="BH205" i="1"/>
  <c r="BT205" i="1"/>
  <c r="K206" i="1"/>
  <c r="AG206" i="1"/>
  <c r="BY206" i="1"/>
  <c r="BV207" i="1"/>
  <c r="BZ207" i="1"/>
  <c r="BS208" i="1"/>
  <c r="BW208" i="1"/>
  <c r="CA208" i="1"/>
  <c r="CB208" i="1" s="1"/>
  <c r="BT209" i="1"/>
  <c r="K210" i="1"/>
  <c r="AG210" i="1"/>
  <c r="BY210" i="1"/>
  <c r="BV211" i="1"/>
  <c r="BZ211" i="1"/>
  <c r="BS212" i="1"/>
  <c r="BW212" i="1"/>
  <c r="BT213" i="1"/>
  <c r="BY214" i="1"/>
  <c r="BV215" i="1"/>
  <c r="BZ215" i="1"/>
  <c r="BS216" i="1"/>
  <c r="BW216" i="1"/>
  <c r="G218" i="1"/>
  <c r="I218" i="1" s="1"/>
  <c r="BK218" i="1"/>
  <c r="BO218" i="1" s="1"/>
  <c r="J221" i="1"/>
  <c r="AF221" i="1"/>
  <c r="BH221" i="1"/>
  <c r="BT221" i="1"/>
  <c r="BY222" i="1"/>
  <c r="BV223" i="1"/>
  <c r="BZ223" i="1"/>
  <c r="BS224" i="1"/>
  <c r="J225" i="1"/>
  <c r="AF225" i="1"/>
  <c r="BY226" i="1"/>
  <c r="BV227" i="1"/>
  <c r="BZ227" i="1"/>
  <c r="BS228" i="1"/>
  <c r="CA228" i="1"/>
  <c r="CB228" i="1" s="1"/>
  <c r="BK229" i="1"/>
  <c r="BO229" i="1" s="1"/>
  <c r="AX231" i="1"/>
  <c r="D239" i="1"/>
  <c r="BZ239" i="1" s="1"/>
  <c r="BW232" i="1"/>
  <c r="BZ232" i="1"/>
  <c r="R232" i="1"/>
  <c r="AG239" i="1"/>
  <c r="BH239" i="1"/>
  <c r="BJ232" i="1"/>
  <c r="BI232" i="1"/>
  <c r="K234" i="1"/>
  <c r="J234" i="1"/>
  <c r="AA234" i="1"/>
  <c r="Z234" i="1"/>
  <c r="AG234" i="1"/>
  <c r="AF234" i="1"/>
  <c r="AY235" i="1"/>
  <c r="AZ235" i="1"/>
  <c r="BJ235" i="1"/>
  <c r="BI235" i="1"/>
  <c r="CA235" i="1"/>
  <c r="CB235" i="1" s="1"/>
  <c r="AA236" i="1"/>
  <c r="Z236" i="1"/>
  <c r="BQ237" i="1"/>
  <c r="BP237" i="1"/>
  <c r="BQ238" i="1"/>
  <c r="BP238" i="1"/>
  <c r="R250" i="1"/>
  <c r="BZ250" i="1"/>
  <c r="BY250" i="1"/>
  <c r="K243" i="1"/>
  <c r="J243" i="1"/>
  <c r="BQ243" i="1"/>
  <c r="BP243" i="1"/>
  <c r="S244" i="1"/>
  <c r="T244" i="1"/>
  <c r="BJ244" i="1"/>
  <c r="BI244" i="1"/>
  <c r="T245" i="1"/>
  <c r="S245" i="1"/>
  <c r="AA245" i="1"/>
  <c r="Z245" i="1"/>
  <c r="T246" i="1"/>
  <c r="S246" i="1"/>
  <c r="K247" i="1"/>
  <c r="J247" i="1"/>
  <c r="BQ247" i="1"/>
  <c r="BP247" i="1"/>
  <c r="S248" i="1"/>
  <c r="T248" i="1"/>
  <c r="BJ248" i="1"/>
  <c r="BI248" i="1"/>
  <c r="BI249" i="1"/>
  <c r="BJ249" i="1"/>
  <c r="K253" i="1"/>
  <c r="J253" i="1"/>
  <c r="Y259" i="1"/>
  <c r="AG259" i="1"/>
  <c r="AF259" i="1"/>
  <c r="BW259" i="1"/>
  <c r="BV259" i="1"/>
  <c r="T254" i="1"/>
  <c r="S254" i="1"/>
  <c r="K255" i="1"/>
  <c r="J255" i="1"/>
  <c r="BQ255" i="1"/>
  <c r="BP255" i="1"/>
  <c r="S256" i="1"/>
  <c r="T256" i="1"/>
  <c r="BJ256" i="1"/>
  <c r="BI256" i="1"/>
  <c r="BI257" i="1"/>
  <c r="BJ257" i="1"/>
  <c r="K258" i="1"/>
  <c r="J258" i="1"/>
  <c r="AA258" i="1"/>
  <c r="Z258" i="1"/>
  <c r="AG258" i="1"/>
  <c r="AF258" i="1"/>
  <c r="AZ262" i="1"/>
  <c r="AY262" i="1"/>
  <c r="Z263" i="1"/>
  <c r="AA263" i="1"/>
  <c r="AG263" i="1"/>
  <c r="AF263" i="1"/>
  <c r="AF264" i="1"/>
  <c r="AG264" i="1"/>
  <c r="BP264" i="1"/>
  <c r="BQ264" i="1"/>
  <c r="BI269" i="1"/>
  <c r="BJ269" i="1"/>
  <c r="BJ270" i="1"/>
  <c r="BI270" i="1"/>
  <c r="BQ270" i="1"/>
  <c r="BP270" i="1"/>
  <c r="T271" i="1"/>
  <c r="S271" i="1"/>
  <c r="AG272" i="1"/>
  <c r="AF272" i="1"/>
  <c r="BQ272" i="1"/>
  <c r="BP272" i="1"/>
  <c r="CA272" i="1"/>
  <c r="CB272" i="1" s="1"/>
  <c r="BQ273" i="1"/>
  <c r="BP273" i="1"/>
  <c r="CA273" i="1"/>
  <c r="CB273" i="1" s="1"/>
  <c r="AA276" i="1"/>
  <c r="Z276" i="1"/>
  <c r="T277" i="1"/>
  <c r="S277" i="1"/>
  <c r="AX192" i="1"/>
  <c r="BZ192" i="1"/>
  <c r="CA197" i="1"/>
  <c r="CB197" i="1" s="1"/>
  <c r="CA201" i="1"/>
  <c r="CB201" i="1" s="1"/>
  <c r="BR202" i="1"/>
  <c r="BY205" i="1"/>
  <c r="BV206" i="1"/>
  <c r="CA207" i="1"/>
  <c r="CB207" i="1" s="1"/>
  <c r="BV210" i="1"/>
  <c r="CA211" i="1"/>
  <c r="CB211" i="1" s="1"/>
  <c r="BY213" i="1"/>
  <c r="BV214" i="1"/>
  <c r="BZ214" i="1"/>
  <c r="CA215" i="1"/>
  <c r="CB215" i="1" s="1"/>
  <c r="BY217" i="1"/>
  <c r="D218" i="1"/>
  <c r="BT218" i="1" s="1"/>
  <c r="L218" i="1"/>
  <c r="R218" i="1" s="1"/>
  <c r="AB218" i="1"/>
  <c r="AE218" i="1" s="1"/>
  <c r="BY221" i="1"/>
  <c r="BZ222" i="1"/>
  <c r="BS223" i="1"/>
  <c r="BY225" i="1"/>
  <c r="BZ226" i="1"/>
  <c r="BS227" i="1"/>
  <c r="E239" i="1"/>
  <c r="AF239" i="1" s="1"/>
  <c r="BV232" i="1"/>
  <c r="I232" i="1"/>
  <c r="BI233" i="1"/>
  <c r="BJ233" i="1"/>
  <c r="BQ233" i="1"/>
  <c r="BP233" i="1"/>
  <c r="BQ234" i="1"/>
  <c r="BP234" i="1"/>
  <c r="T235" i="1"/>
  <c r="S235" i="1"/>
  <c r="AF236" i="1"/>
  <c r="AG236" i="1"/>
  <c r="BP236" i="1"/>
  <c r="BQ236" i="1"/>
  <c r="AZ237" i="1"/>
  <c r="AY237" i="1"/>
  <c r="AZ238" i="1"/>
  <c r="AY238" i="1"/>
  <c r="BJ238" i="1"/>
  <c r="BI238" i="1"/>
  <c r="I250" i="1"/>
  <c r="AA242" i="1"/>
  <c r="Z242" i="1"/>
  <c r="AE250" i="1"/>
  <c r="AY243" i="1"/>
  <c r="AZ243" i="1"/>
  <c r="BJ243" i="1"/>
  <c r="BI243" i="1"/>
  <c r="CA243" i="1"/>
  <c r="CB243" i="1" s="1"/>
  <c r="AA244" i="1"/>
  <c r="Z244" i="1"/>
  <c r="BI245" i="1"/>
  <c r="BJ245" i="1"/>
  <c r="K246" i="1"/>
  <c r="J246" i="1"/>
  <c r="AA246" i="1"/>
  <c r="Z246" i="1"/>
  <c r="AG246" i="1"/>
  <c r="AF246" i="1"/>
  <c r="AY247" i="1"/>
  <c r="AZ247" i="1"/>
  <c r="BJ247" i="1"/>
  <c r="BI247" i="1"/>
  <c r="CA247" i="1"/>
  <c r="CB247" i="1" s="1"/>
  <c r="AA248" i="1"/>
  <c r="Z248" i="1"/>
  <c r="BQ249" i="1"/>
  <c r="BP249" i="1"/>
  <c r="BI253" i="1"/>
  <c r="BJ253" i="1"/>
  <c r="K254" i="1"/>
  <c r="J254" i="1"/>
  <c r="AA254" i="1"/>
  <c r="Z254" i="1"/>
  <c r="AG254" i="1"/>
  <c r="AF254" i="1"/>
  <c r="AY255" i="1"/>
  <c r="AZ255" i="1"/>
  <c r="BJ255" i="1"/>
  <c r="BI255" i="1"/>
  <c r="CA255" i="1"/>
  <c r="CB255" i="1" s="1"/>
  <c r="AA256" i="1"/>
  <c r="Z256" i="1"/>
  <c r="BQ257" i="1"/>
  <c r="BP257" i="1"/>
  <c r="BJ258" i="1"/>
  <c r="BI258" i="1"/>
  <c r="BQ258" i="1"/>
  <c r="BP258" i="1"/>
  <c r="R265" i="1"/>
  <c r="K263" i="1"/>
  <c r="J263" i="1"/>
  <c r="BQ263" i="1"/>
  <c r="BP263" i="1"/>
  <c r="J264" i="1"/>
  <c r="K264" i="1"/>
  <c r="AZ264" i="1"/>
  <c r="AY264" i="1"/>
  <c r="BQ269" i="1"/>
  <c r="BP269" i="1"/>
  <c r="AZ270" i="1"/>
  <c r="AY270" i="1"/>
  <c r="Z271" i="1"/>
  <c r="AA271" i="1"/>
  <c r="AG271" i="1"/>
  <c r="AF271" i="1"/>
  <c r="AZ272" i="1"/>
  <c r="AY272" i="1"/>
  <c r="BJ274" i="1"/>
  <c r="BI274" i="1"/>
  <c r="AA280" i="1"/>
  <c r="Z280" i="1"/>
  <c r="T281" i="1"/>
  <c r="S281" i="1"/>
  <c r="R192" i="1"/>
  <c r="BO192" i="1"/>
  <c r="BS192" i="1"/>
  <c r="BY194" i="1"/>
  <c r="BV195" i="1"/>
  <c r="Y205" i="1"/>
  <c r="AX205" i="1"/>
  <c r="BZ209" i="1"/>
  <c r="BZ213" i="1"/>
  <c r="BS214" i="1"/>
  <c r="BW214" i="1"/>
  <c r="BV217" i="1"/>
  <c r="BZ217" i="1"/>
  <c r="BU218" i="1"/>
  <c r="Y221" i="1"/>
  <c r="AX221" i="1"/>
  <c r="BV221" i="1"/>
  <c r="BZ221" i="1"/>
  <c r="BW222" i="1"/>
  <c r="BY224" i="1"/>
  <c r="BW226" i="1"/>
  <c r="BY228" i="1"/>
  <c r="D229" i="1"/>
  <c r="AG229" i="1" s="1"/>
  <c r="BY229" i="1"/>
  <c r="I239" i="1"/>
  <c r="Y239" i="1"/>
  <c r="Y232" i="1"/>
  <c r="AE232" i="1"/>
  <c r="BP232" i="1"/>
  <c r="BQ232" i="1"/>
  <c r="BT232" i="1"/>
  <c r="AZ233" i="1"/>
  <c r="AY233" i="1"/>
  <c r="AZ234" i="1"/>
  <c r="AY234" i="1"/>
  <c r="BJ234" i="1"/>
  <c r="BI234" i="1"/>
  <c r="Z235" i="1"/>
  <c r="AA235" i="1"/>
  <c r="AG235" i="1"/>
  <c r="AF235" i="1"/>
  <c r="J236" i="1"/>
  <c r="K236" i="1"/>
  <c r="AZ236" i="1"/>
  <c r="AY236" i="1"/>
  <c r="K237" i="1"/>
  <c r="J237" i="1"/>
  <c r="T237" i="1"/>
  <c r="S237" i="1"/>
  <c r="AA237" i="1"/>
  <c r="Z237" i="1"/>
  <c r="T238" i="1"/>
  <c r="S238" i="1"/>
  <c r="BT250" i="1"/>
  <c r="BS250" i="1"/>
  <c r="T243" i="1"/>
  <c r="S243" i="1"/>
  <c r="AF244" i="1"/>
  <c r="AG244" i="1"/>
  <c r="BP244" i="1"/>
  <c r="BQ244" i="1"/>
  <c r="BQ245" i="1"/>
  <c r="BP245" i="1"/>
  <c r="CA245" i="1"/>
  <c r="CB245" i="1" s="1"/>
  <c r="BJ246" i="1"/>
  <c r="BI246" i="1"/>
  <c r="BQ246" i="1"/>
  <c r="BP246" i="1"/>
  <c r="T247" i="1"/>
  <c r="S247" i="1"/>
  <c r="AF248" i="1"/>
  <c r="AG248" i="1"/>
  <c r="BP248" i="1"/>
  <c r="BQ248" i="1"/>
  <c r="AZ249" i="1"/>
  <c r="AY249" i="1"/>
  <c r="BT259" i="1"/>
  <c r="BS259" i="1"/>
  <c r="BJ254" i="1"/>
  <c r="BI254" i="1"/>
  <c r="BQ254" i="1"/>
  <c r="BP254" i="1"/>
  <c r="T255" i="1"/>
  <c r="S255" i="1"/>
  <c r="AF256" i="1"/>
  <c r="AG256" i="1"/>
  <c r="BP256" i="1"/>
  <c r="BQ256" i="1"/>
  <c r="AZ257" i="1"/>
  <c r="AY257" i="1"/>
  <c r="AZ258" i="1"/>
  <c r="AY258" i="1"/>
  <c r="J265" i="1"/>
  <c r="AA262" i="1"/>
  <c r="Z262" i="1"/>
  <c r="AE265" i="1"/>
  <c r="AY263" i="1"/>
  <c r="AZ263" i="1"/>
  <c r="BJ263" i="1"/>
  <c r="BI263" i="1"/>
  <c r="CA263" i="1"/>
  <c r="CB263" i="1" s="1"/>
  <c r="S264" i="1"/>
  <c r="T264" i="1"/>
  <c r="BJ264" i="1"/>
  <c r="BI264" i="1"/>
  <c r="AZ269" i="1"/>
  <c r="AY269" i="1"/>
  <c r="T270" i="1"/>
  <c r="S270" i="1"/>
  <c r="K271" i="1"/>
  <c r="J271" i="1"/>
  <c r="BQ271" i="1"/>
  <c r="BP271" i="1"/>
  <c r="T272" i="1"/>
  <c r="S272" i="1"/>
  <c r="K273" i="1"/>
  <c r="J273" i="1"/>
  <c r="T273" i="1"/>
  <c r="S273" i="1"/>
  <c r="AZ276" i="1"/>
  <c r="AY276" i="1"/>
  <c r="BQ277" i="1"/>
  <c r="BP277" i="1"/>
  <c r="CA277" i="1"/>
  <c r="CB277" i="1" s="1"/>
  <c r="BS205" i="1"/>
  <c r="BW205" i="1"/>
  <c r="BS209" i="1"/>
  <c r="BS213" i="1"/>
  <c r="R221" i="1"/>
  <c r="BS221" i="1"/>
  <c r="AX232" i="1"/>
  <c r="AH239" i="1"/>
  <c r="AX239" i="1" s="1"/>
  <c r="BW239" i="1"/>
  <c r="BV239" i="1"/>
  <c r="K233" i="1"/>
  <c r="J233" i="1"/>
  <c r="T233" i="1"/>
  <c r="S233" i="1"/>
  <c r="AA233" i="1"/>
  <c r="Z233" i="1"/>
  <c r="T234" i="1"/>
  <c r="S234" i="1"/>
  <c r="K235" i="1"/>
  <c r="J235" i="1"/>
  <c r="BQ235" i="1"/>
  <c r="BP235" i="1"/>
  <c r="S236" i="1"/>
  <c r="T236" i="1"/>
  <c r="BJ236" i="1"/>
  <c r="BI236" i="1"/>
  <c r="BI237" i="1"/>
  <c r="BJ237" i="1"/>
  <c r="K238" i="1"/>
  <c r="J238" i="1"/>
  <c r="AA238" i="1"/>
  <c r="Z238" i="1"/>
  <c r="AG238" i="1"/>
  <c r="AF238" i="1"/>
  <c r="AZ242" i="1"/>
  <c r="AY242" i="1"/>
  <c r="BH250" i="1"/>
  <c r="Z243" i="1"/>
  <c r="AA243" i="1"/>
  <c r="AG243" i="1"/>
  <c r="AF243" i="1"/>
  <c r="J244" i="1"/>
  <c r="K244" i="1"/>
  <c r="AZ244" i="1"/>
  <c r="AY244" i="1"/>
  <c r="AZ245" i="1"/>
  <c r="AY245" i="1"/>
  <c r="AZ246" i="1"/>
  <c r="AY246" i="1"/>
  <c r="Z247" i="1"/>
  <c r="AA247" i="1"/>
  <c r="AG247" i="1"/>
  <c r="AF247" i="1"/>
  <c r="J248" i="1"/>
  <c r="K248" i="1"/>
  <c r="AZ248" i="1"/>
  <c r="AY248" i="1"/>
  <c r="K249" i="1"/>
  <c r="J249" i="1"/>
  <c r="T249" i="1"/>
  <c r="S249" i="1"/>
  <c r="AA249" i="1"/>
  <c r="Z249" i="1"/>
  <c r="AZ259" i="1"/>
  <c r="AY259" i="1"/>
  <c r="AZ254" i="1"/>
  <c r="AY254" i="1"/>
  <c r="Z255" i="1"/>
  <c r="AA255" i="1"/>
  <c r="AG255" i="1"/>
  <c r="AF255" i="1"/>
  <c r="J256" i="1"/>
  <c r="K256" i="1"/>
  <c r="AZ256" i="1"/>
  <c r="AY256" i="1"/>
  <c r="K257" i="1"/>
  <c r="J257" i="1"/>
  <c r="T257" i="1"/>
  <c r="S257" i="1"/>
  <c r="AA257" i="1"/>
  <c r="Z257" i="1"/>
  <c r="T258" i="1"/>
  <c r="S258" i="1"/>
  <c r="BJ262" i="1"/>
  <c r="BI262" i="1"/>
  <c r="BS265" i="1"/>
  <c r="T263" i="1"/>
  <c r="S263" i="1"/>
  <c r="AA264" i="1"/>
  <c r="Z264" i="1"/>
  <c r="K269" i="1"/>
  <c r="J269" i="1"/>
  <c r="T269" i="1"/>
  <c r="S269" i="1"/>
  <c r="AA269" i="1"/>
  <c r="Z269" i="1"/>
  <c r="K270" i="1"/>
  <c r="J270" i="1"/>
  <c r="AA270" i="1"/>
  <c r="Z270" i="1"/>
  <c r="AG270" i="1"/>
  <c r="AF270" i="1"/>
  <c r="AY271" i="1"/>
  <c r="AZ271" i="1"/>
  <c r="BJ271" i="1"/>
  <c r="BI271" i="1"/>
  <c r="K272" i="1"/>
  <c r="J272" i="1"/>
  <c r="AA272" i="1"/>
  <c r="Z272" i="1"/>
  <c r="BI272" i="1"/>
  <c r="BJ272" i="1"/>
  <c r="BJ278" i="1"/>
  <c r="BI278" i="1"/>
  <c r="AZ280" i="1"/>
  <c r="AY280" i="1"/>
  <c r="BQ281" i="1"/>
  <c r="BP281" i="1"/>
  <c r="BY232" i="1"/>
  <c r="BZ233" i="1"/>
  <c r="BW234" i="1"/>
  <c r="CA234" i="1"/>
  <c r="CB234" i="1" s="1"/>
  <c r="BT235" i="1"/>
  <c r="BY236" i="1"/>
  <c r="BZ237" i="1"/>
  <c r="BW238" i="1"/>
  <c r="CA238" i="1"/>
  <c r="CB238" i="1" s="1"/>
  <c r="BB239" i="1"/>
  <c r="BR239" i="1"/>
  <c r="I242" i="1"/>
  <c r="R242" i="1"/>
  <c r="AE242" i="1"/>
  <c r="BO242" i="1"/>
  <c r="BS242" i="1"/>
  <c r="BW242" i="1"/>
  <c r="BT243" i="1"/>
  <c r="BZ245" i="1"/>
  <c r="BW246" i="1"/>
  <c r="CA246" i="1"/>
  <c r="CB246" i="1" s="1"/>
  <c r="BT247" i="1"/>
  <c r="BZ249" i="1"/>
  <c r="U250" i="1"/>
  <c r="Y250" i="1" s="1"/>
  <c r="BU250" i="1"/>
  <c r="Y253" i="1"/>
  <c r="AX253" i="1"/>
  <c r="BV253" i="1"/>
  <c r="BZ253" i="1"/>
  <c r="BW254" i="1"/>
  <c r="CA254" i="1"/>
  <c r="CB254" i="1" s="1"/>
  <c r="BT255" i="1"/>
  <c r="BZ257" i="1"/>
  <c r="BW258" i="1"/>
  <c r="CA258" i="1"/>
  <c r="CB258" i="1" s="1"/>
  <c r="F259" i="1"/>
  <c r="I259" i="1" s="1"/>
  <c r="I262" i="1"/>
  <c r="R262" i="1"/>
  <c r="AE262" i="1"/>
  <c r="BO262" i="1"/>
  <c r="BS262" i="1"/>
  <c r="BW262" i="1"/>
  <c r="BT263" i="1"/>
  <c r="D265" i="1"/>
  <c r="BT265" i="1" s="1"/>
  <c r="BD265" i="1"/>
  <c r="BH265" i="1" s="1"/>
  <c r="BX265" i="1"/>
  <c r="AE285" i="1"/>
  <c r="BH285" i="1"/>
  <c r="BW285" i="1"/>
  <c r="BV285" i="1"/>
  <c r="BY268" i="1"/>
  <c r="BZ269" i="1"/>
  <c r="BW270" i="1"/>
  <c r="CA270" i="1"/>
  <c r="CB270" i="1" s="1"/>
  <c r="BY271" i="1"/>
  <c r="BT272" i="1"/>
  <c r="BY272" i="1"/>
  <c r="AG273" i="1"/>
  <c r="AF273" i="1"/>
  <c r="BJ273" i="1"/>
  <c r="BI273" i="1"/>
  <c r="S274" i="1"/>
  <c r="AF274" i="1"/>
  <c r="Y275" i="1"/>
  <c r="K276" i="1"/>
  <c r="J276" i="1"/>
  <c r="AG276" i="1"/>
  <c r="AF276" i="1"/>
  <c r="K277" i="1"/>
  <c r="J277" i="1"/>
  <c r="J278" i="1"/>
  <c r="BP278" i="1"/>
  <c r="BZ278" i="1"/>
  <c r="BY278" i="1"/>
  <c r="R279" i="1"/>
  <c r="AG279" i="1"/>
  <c r="BI279" i="1"/>
  <c r="BO280" i="1"/>
  <c r="CA280" i="1" s="1"/>
  <c r="CB280" i="1" s="1"/>
  <c r="BT280" i="1"/>
  <c r="BS280" i="1"/>
  <c r="BZ280" i="1"/>
  <c r="AG281" i="1"/>
  <c r="AF281" i="1"/>
  <c r="BJ281" i="1"/>
  <c r="BI281" i="1"/>
  <c r="S282" i="1"/>
  <c r="BJ282" i="1"/>
  <c r="BI282" i="1"/>
  <c r="BP282" i="1"/>
  <c r="BQ282" i="1"/>
  <c r="AZ283" i="1"/>
  <c r="AY283" i="1"/>
  <c r="BI283" i="1"/>
  <c r="BJ283" i="1"/>
  <c r="CA283" i="1"/>
  <c r="CB283" i="1" s="1"/>
  <c r="T284" i="1"/>
  <c r="S284" i="1"/>
  <c r="BJ284" i="1"/>
  <c r="BI284" i="1"/>
  <c r="AZ288" i="1"/>
  <c r="AY288" i="1"/>
  <c r="T289" i="1"/>
  <c r="S289" i="1"/>
  <c r="AA290" i="1"/>
  <c r="Z290" i="1"/>
  <c r="T291" i="1"/>
  <c r="S291" i="1"/>
  <c r="Z291" i="1"/>
  <c r="AA291" i="1"/>
  <c r="K295" i="1"/>
  <c r="J295" i="1"/>
  <c r="BQ295" i="1"/>
  <c r="BP295" i="1"/>
  <c r="AX302" i="1"/>
  <c r="CA297" i="1"/>
  <c r="CB297" i="1" s="1"/>
  <c r="BQ297" i="1"/>
  <c r="BP297" i="1"/>
  <c r="BJ298" i="1"/>
  <c r="BI298" i="1"/>
  <c r="BP298" i="1"/>
  <c r="BQ298" i="1"/>
  <c r="AZ299" i="1"/>
  <c r="AY299" i="1"/>
  <c r="BI299" i="1"/>
  <c r="BJ299" i="1"/>
  <c r="CA299" i="1"/>
  <c r="CB299" i="1" s="1"/>
  <c r="T300" i="1"/>
  <c r="S300" i="1"/>
  <c r="BJ300" i="1"/>
  <c r="BI300" i="1"/>
  <c r="AY301" i="1"/>
  <c r="AZ301" i="1"/>
  <c r="BJ301" i="1"/>
  <c r="BI301" i="1"/>
  <c r="AY305" i="1"/>
  <c r="AZ305" i="1"/>
  <c r="BJ305" i="1"/>
  <c r="BI305" i="1"/>
  <c r="AZ306" i="1"/>
  <c r="AY306" i="1"/>
  <c r="AZ307" i="1"/>
  <c r="AY307" i="1"/>
  <c r="BH309" i="1"/>
  <c r="BW309" i="1"/>
  <c r="BV309" i="1"/>
  <c r="T308" i="1"/>
  <c r="S308" i="1"/>
  <c r="BJ308" i="1"/>
  <c r="BI308" i="1"/>
  <c r="BQ313" i="1"/>
  <c r="BP313" i="1"/>
  <c r="S314" i="1"/>
  <c r="T314" i="1"/>
  <c r="BJ314" i="1"/>
  <c r="BI314" i="1"/>
  <c r="CA314" i="1"/>
  <c r="CB314" i="1" s="1"/>
  <c r="BI315" i="1"/>
  <c r="BJ315" i="1"/>
  <c r="AZ316" i="1"/>
  <c r="AY316" i="1"/>
  <c r="Z317" i="1"/>
  <c r="AA317" i="1"/>
  <c r="AG317" i="1"/>
  <c r="AF317" i="1"/>
  <c r="AZ318" i="1"/>
  <c r="AY318" i="1"/>
  <c r="K319" i="1"/>
  <c r="J319" i="1"/>
  <c r="T319" i="1"/>
  <c r="S319" i="1"/>
  <c r="BS233" i="1"/>
  <c r="CA233" i="1"/>
  <c r="CB233" i="1" s="1"/>
  <c r="BS237" i="1"/>
  <c r="CA237" i="1"/>
  <c r="CB237" i="1" s="1"/>
  <c r="BK239" i="1"/>
  <c r="BO239" i="1" s="1"/>
  <c r="BH242" i="1"/>
  <c r="BT242" i="1"/>
  <c r="BZ244" i="1"/>
  <c r="BZ248" i="1"/>
  <c r="CA249" i="1"/>
  <c r="CB249" i="1" s="1"/>
  <c r="AH250" i="1"/>
  <c r="AX250" i="1" s="1"/>
  <c r="R253" i="1"/>
  <c r="BO253" i="1"/>
  <c r="CA253" i="1" s="1"/>
  <c r="CB253" i="1" s="1"/>
  <c r="BS253" i="1"/>
  <c r="BZ256" i="1"/>
  <c r="CA257" i="1"/>
  <c r="CB257" i="1" s="1"/>
  <c r="BC259" i="1"/>
  <c r="BC5" i="1" s="1"/>
  <c r="BC6" i="1" s="1"/>
  <c r="BZ264" i="1"/>
  <c r="U265" i="1"/>
  <c r="Y265" i="1" s="1"/>
  <c r="BU265" i="1"/>
  <c r="Y268" i="1"/>
  <c r="AX268" i="1"/>
  <c r="BT285" i="1"/>
  <c r="BS285" i="1"/>
  <c r="BV268" i="1"/>
  <c r="BZ268" i="1"/>
  <c r="CA269" i="1"/>
  <c r="CB269" i="1" s="1"/>
  <c r="BZ271" i="1"/>
  <c r="BZ272" i="1"/>
  <c r="Z273" i="1"/>
  <c r="AY273" i="1"/>
  <c r="Y274" i="1"/>
  <c r="AX274" i="1"/>
  <c r="BW275" i="1"/>
  <c r="BV275" i="1"/>
  <c r="T276" i="1"/>
  <c r="S276" i="1"/>
  <c r="BJ276" i="1"/>
  <c r="R278" i="1"/>
  <c r="CA278" i="1" s="1"/>
  <c r="CB278" i="1" s="1"/>
  <c r="AX279" i="1"/>
  <c r="BO279" i="1"/>
  <c r="Y281" i="1"/>
  <c r="AX281" i="1"/>
  <c r="BV281" i="1"/>
  <c r="Y282" i="1"/>
  <c r="AX282" i="1"/>
  <c r="T283" i="1"/>
  <c r="S283" i="1"/>
  <c r="AA284" i="1"/>
  <c r="Z284" i="1"/>
  <c r="S288" i="1"/>
  <c r="T288" i="1"/>
  <c r="BV292" i="1"/>
  <c r="BW292" i="1"/>
  <c r="AA289" i="1"/>
  <c r="Z289" i="1"/>
  <c r="AG289" i="1"/>
  <c r="AF289" i="1"/>
  <c r="AG290" i="1"/>
  <c r="AF290" i="1"/>
  <c r="BQ290" i="1"/>
  <c r="BP290" i="1"/>
  <c r="BT292" i="1"/>
  <c r="BS292" i="1"/>
  <c r="BJ291" i="1"/>
  <c r="BI291" i="1"/>
  <c r="AZ295" i="1"/>
  <c r="AY295" i="1"/>
  <c r="BH302" i="1"/>
  <c r="BV302" i="1"/>
  <c r="BW302" i="1"/>
  <c r="T296" i="1"/>
  <c r="S296" i="1"/>
  <c r="AY297" i="1"/>
  <c r="AZ297" i="1"/>
  <c r="AZ298" i="1"/>
  <c r="AY298" i="1"/>
  <c r="T299" i="1"/>
  <c r="S299" i="1"/>
  <c r="K300" i="1"/>
  <c r="J300" i="1"/>
  <c r="AA300" i="1"/>
  <c r="Z300" i="1"/>
  <c r="T301" i="1"/>
  <c r="S301" i="1"/>
  <c r="Z301" i="1"/>
  <c r="AA301" i="1"/>
  <c r="Z305" i="1"/>
  <c r="AA305" i="1"/>
  <c r="S306" i="1"/>
  <c r="T306" i="1"/>
  <c r="K308" i="1"/>
  <c r="J308" i="1"/>
  <c r="Y309" i="1"/>
  <c r="AG308" i="1"/>
  <c r="AF308" i="1"/>
  <c r="AY313" i="1"/>
  <c r="AZ313" i="1"/>
  <c r="BJ313" i="1"/>
  <c r="BI313" i="1"/>
  <c r="CA313" i="1"/>
  <c r="CB313" i="1" s="1"/>
  <c r="J314" i="1"/>
  <c r="K314" i="1"/>
  <c r="AA314" i="1"/>
  <c r="Z314" i="1"/>
  <c r="BQ315" i="1"/>
  <c r="BP315" i="1"/>
  <c r="T316" i="1"/>
  <c r="S316" i="1"/>
  <c r="K317" i="1"/>
  <c r="J317" i="1"/>
  <c r="BQ317" i="1"/>
  <c r="BP317" i="1"/>
  <c r="S318" i="1"/>
  <c r="T318" i="1"/>
  <c r="BS232" i="1"/>
  <c r="BY234" i="1"/>
  <c r="BV235" i="1"/>
  <c r="BS236" i="1"/>
  <c r="CA236" i="1"/>
  <c r="CB236" i="1" s="1"/>
  <c r="BY238" i="1"/>
  <c r="BY242" i="1"/>
  <c r="BV243" i="1"/>
  <c r="BS244" i="1"/>
  <c r="CA244" i="1"/>
  <c r="CB244" i="1" s="1"/>
  <c r="J245" i="1"/>
  <c r="AF245" i="1"/>
  <c r="BY246" i="1"/>
  <c r="BV247" i="1"/>
  <c r="BS248" i="1"/>
  <c r="CA248" i="1"/>
  <c r="CB248" i="1" s="1"/>
  <c r="AF249" i="1"/>
  <c r="AF253" i="1"/>
  <c r="BY254" i="1"/>
  <c r="BV255" i="1"/>
  <c r="BS256" i="1"/>
  <c r="CA256" i="1"/>
  <c r="CB256" i="1" s="1"/>
  <c r="AF257" i="1"/>
  <c r="BY258" i="1"/>
  <c r="BX259" i="1"/>
  <c r="BY262" i="1"/>
  <c r="BV263" i="1"/>
  <c r="BS264" i="1"/>
  <c r="CA264" i="1"/>
  <c r="CB264" i="1" s="1"/>
  <c r="AH265" i="1"/>
  <c r="AX265" i="1" s="1"/>
  <c r="I268" i="1"/>
  <c r="R268" i="1"/>
  <c r="AE268" i="1"/>
  <c r="BO285" i="1"/>
  <c r="BO268" i="1"/>
  <c r="BS268" i="1"/>
  <c r="BW268" i="1"/>
  <c r="AF269" i="1"/>
  <c r="BY270" i="1"/>
  <c r="BT271" i="1"/>
  <c r="CA271" i="1"/>
  <c r="CB271" i="1" s="1"/>
  <c r="J274" i="1"/>
  <c r="BO274" i="1"/>
  <c r="BZ274" i="1"/>
  <c r="BY274" i="1"/>
  <c r="R275" i="1"/>
  <c r="BI275" i="1"/>
  <c r="BO276" i="1"/>
  <c r="CA276" i="1" s="1"/>
  <c r="CB276" i="1" s="1"/>
  <c r="BT276" i="1"/>
  <c r="BS276" i="1"/>
  <c r="BZ276" i="1"/>
  <c r="AG277" i="1"/>
  <c r="AF277" i="1"/>
  <c r="BJ277" i="1"/>
  <c r="BI277" i="1"/>
  <c r="AF278" i="1"/>
  <c r="AA279" i="1"/>
  <c r="Z279" i="1"/>
  <c r="K280" i="1"/>
  <c r="J280" i="1"/>
  <c r="AG280" i="1"/>
  <c r="AF280" i="1"/>
  <c r="K281" i="1"/>
  <c r="J281" i="1"/>
  <c r="J282" i="1"/>
  <c r="AA283" i="1"/>
  <c r="Z283" i="1"/>
  <c r="AG283" i="1"/>
  <c r="AF283" i="1"/>
  <c r="AG284" i="1"/>
  <c r="AF284" i="1"/>
  <c r="BQ284" i="1"/>
  <c r="BP284" i="1"/>
  <c r="I292" i="1"/>
  <c r="Y292" i="1"/>
  <c r="AF288" i="1"/>
  <c r="AG288" i="1"/>
  <c r="K289" i="1"/>
  <c r="J289" i="1"/>
  <c r="BQ289" i="1"/>
  <c r="BP289" i="1"/>
  <c r="K290" i="1"/>
  <c r="J290" i="1"/>
  <c r="AX292" i="1"/>
  <c r="CA291" i="1"/>
  <c r="CB291" i="1" s="1"/>
  <c r="BQ291" i="1"/>
  <c r="BP291" i="1"/>
  <c r="R302" i="1"/>
  <c r="BZ302" i="1"/>
  <c r="BY302" i="1"/>
  <c r="K296" i="1"/>
  <c r="J296" i="1"/>
  <c r="AA296" i="1"/>
  <c r="Z296" i="1"/>
  <c r="T297" i="1"/>
  <c r="S297" i="1"/>
  <c r="Z297" i="1"/>
  <c r="AA297" i="1"/>
  <c r="S298" i="1"/>
  <c r="T298" i="1"/>
  <c r="AA299" i="1"/>
  <c r="Z299" i="1"/>
  <c r="AG299" i="1"/>
  <c r="AF299" i="1"/>
  <c r="AG300" i="1"/>
  <c r="AF300" i="1"/>
  <c r="BQ300" i="1"/>
  <c r="BP300" i="1"/>
  <c r="J306" i="1"/>
  <c r="K306" i="1"/>
  <c r="AA306" i="1"/>
  <c r="Z306" i="1"/>
  <c r="AF306" i="1"/>
  <c r="AG306" i="1"/>
  <c r="T307" i="1"/>
  <c r="S307" i="1"/>
  <c r="AA307" i="1"/>
  <c r="Z307" i="1"/>
  <c r="AG307" i="1"/>
  <c r="AF307" i="1"/>
  <c r="BQ308" i="1"/>
  <c r="BP308" i="1"/>
  <c r="T313" i="1"/>
  <c r="S313" i="1"/>
  <c r="Z313" i="1"/>
  <c r="AA313" i="1"/>
  <c r="AF314" i="1"/>
  <c r="AG314" i="1"/>
  <c r="BP314" i="1"/>
  <c r="BQ314" i="1"/>
  <c r="AZ315" i="1"/>
  <c r="AY315" i="1"/>
  <c r="K316" i="1"/>
  <c r="J316" i="1"/>
  <c r="AA316" i="1"/>
  <c r="Z316" i="1"/>
  <c r="AG316" i="1"/>
  <c r="AF316" i="1"/>
  <c r="AY317" i="1"/>
  <c r="AZ317" i="1"/>
  <c r="BJ317" i="1"/>
  <c r="BI317" i="1"/>
  <c r="CA317" i="1"/>
  <c r="CB317" i="1" s="1"/>
  <c r="J318" i="1"/>
  <c r="K318" i="1"/>
  <c r="AA318" i="1"/>
  <c r="Z318" i="1"/>
  <c r="AF318" i="1"/>
  <c r="AG318" i="1"/>
  <c r="BW235" i="1"/>
  <c r="BZ242" i="1"/>
  <c r="BW243" i="1"/>
  <c r="BW247" i="1"/>
  <c r="BW255" i="1"/>
  <c r="BW263" i="1"/>
  <c r="I285" i="1"/>
  <c r="BH268" i="1"/>
  <c r="BT268" i="1"/>
  <c r="BY285" i="1"/>
  <c r="BZ285" i="1"/>
  <c r="BS271" i="1"/>
  <c r="AZ275" i="1"/>
  <c r="AY275" i="1"/>
  <c r="BO275" i="1"/>
  <c r="Z277" i="1"/>
  <c r="AY277" i="1"/>
  <c r="AA278" i="1"/>
  <c r="AZ278" i="1"/>
  <c r="BW279" i="1"/>
  <c r="BV279" i="1"/>
  <c r="T280" i="1"/>
  <c r="S280" i="1"/>
  <c r="BJ280" i="1"/>
  <c r="K283" i="1"/>
  <c r="J283" i="1"/>
  <c r="BQ283" i="1"/>
  <c r="BP283" i="1"/>
  <c r="K284" i="1"/>
  <c r="J284" i="1"/>
  <c r="AZ284" i="1"/>
  <c r="AY284" i="1"/>
  <c r="BJ288" i="1"/>
  <c r="BI288" i="1"/>
  <c r="BP288" i="1"/>
  <c r="BQ288" i="1"/>
  <c r="AZ289" i="1"/>
  <c r="AY289" i="1"/>
  <c r="BI289" i="1"/>
  <c r="BJ289" i="1"/>
  <c r="CA289" i="1"/>
  <c r="CB289" i="1" s="1"/>
  <c r="T290" i="1"/>
  <c r="S290" i="1"/>
  <c r="AY291" i="1"/>
  <c r="AZ291" i="1"/>
  <c r="Y302" i="1"/>
  <c r="AE302" i="1"/>
  <c r="AG296" i="1"/>
  <c r="AF296" i="1"/>
  <c r="BQ296" i="1"/>
  <c r="BP296" i="1"/>
  <c r="BT302" i="1"/>
  <c r="BS302" i="1"/>
  <c r="BJ297" i="1"/>
  <c r="BI297" i="1"/>
  <c r="AA298" i="1"/>
  <c r="Z298" i="1"/>
  <c r="AF298" i="1"/>
  <c r="AG298" i="1"/>
  <c r="K299" i="1"/>
  <c r="J299" i="1"/>
  <c r="BQ299" i="1"/>
  <c r="BP299" i="1"/>
  <c r="AZ300" i="1"/>
  <c r="AY300" i="1"/>
  <c r="CA301" i="1"/>
  <c r="CB301" i="1" s="1"/>
  <c r="BQ301" i="1"/>
  <c r="BP301" i="1"/>
  <c r="BQ305" i="1"/>
  <c r="BP305" i="1"/>
  <c r="BT309" i="1"/>
  <c r="BS309" i="1"/>
  <c r="BY309" i="1"/>
  <c r="BZ309" i="1"/>
  <c r="BJ306" i="1"/>
  <c r="BI306" i="1"/>
  <c r="BP306" i="1"/>
  <c r="BQ306" i="1"/>
  <c r="CA306" i="1"/>
  <c r="CB306" i="1" s="1"/>
  <c r="K307" i="1"/>
  <c r="J307" i="1"/>
  <c r="BQ307" i="1"/>
  <c r="BP307" i="1"/>
  <c r="AZ308" i="1"/>
  <c r="AY308" i="1"/>
  <c r="AZ314" i="1"/>
  <c r="AY314" i="1"/>
  <c r="K315" i="1"/>
  <c r="J315" i="1"/>
  <c r="T315" i="1"/>
  <c r="S315" i="1"/>
  <c r="AA315" i="1"/>
  <c r="Z315" i="1"/>
  <c r="BJ316" i="1"/>
  <c r="BI316" i="1"/>
  <c r="BQ316" i="1"/>
  <c r="BP316" i="1"/>
  <c r="T317" i="1"/>
  <c r="S317" i="1"/>
  <c r="BP318" i="1"/>
  <c r="BQ318" i="1"/>
  <c r="CA318" i="1"/>
  <c r="CB318" i="1" s="1"/>
  <c r="BY282" i="1"/>
  <c r="BV283" i="1"/>
  <c r="BS284" i="1"/>
  <c r="BW284" i="1"/>
  <c r="CA284" i="1"/>
  <c r="CB284" i="1" s="1"/>
  <c r="BY288" i="1"/>
  <c r="BV289" i="1"/>
  <c r="BS290" i="1"/>
  <c r="BW290" i="1"/>
  <c r="J291" i="1"/>
  <c r="AF291" i="1"/>
  <c r="BK292" i="1"/>
  <c r="BO292" i="1" s="1"/>
  <c r="Y295" i="1"/>
  <c r="BV295" i="1"/>
  <c r="BZ295" i="1"/>
  <c r="BS296" i="1"/>
  <c r="BW296" i="1"/>
  <c r="J297" i="1"/>
  <c r="AF297" i="1"/>
  <c r="BY298" i="1"/>
  <c r="BV299" i="1"/>
  <c r="BS300" i="1"/>
  <c r="BW300" i="1"/>
  <c r="CA300" i="1"/>
  <c r="CB300" i="1" s="1"/>
  <c r="J301" i="1"/>
  <c r="AF301" i="1"/>
  <c r="G302" i="1"/>
  <c r="I302" i="1" s="1"/>
  <c r="BK302" i="1"/>
  <c r="BO302" i="1" s="1"/>
  <c r="J305" i="1"/>
  <c r="AF305" i="1"/>
  <c r="BY306" i="1"/>
  <c r="BV307" i="1"/>
  <c r="BS308" i="1"/>
  <c r="AH309" i="1"/>
  <c r="AX309" i="1" s="1"/>
  <c r="E326" i="1"/>
  <c r="I312" i="1"/>
  <c r="M326" i="1"/>
  <c r="R326" i="1" s="1"/>
  <c r="R312" i="1"/>
  <c r="V326" i="1"/>
  <c r="V5" i="1" s="1"/>
  <c r="V6" i="1" s="1"/>
  <c r="AE312" i="1"/>
  <c r="AI326" i="1"/>
  <c r="AI5" i="1" s="1"/>
  <c r="AI6" i="1" s="1"/>
  <c r="AM326" i="1"/>
  <c r="AM5" i="1" s="1"/>
  <c r="AM6" i="1" s="1"/>
  <c r="AQ326" i="1"/>
  <c r="AQ5" i="1" s="1"/>
  <c r="AQ6" i="1" s="1"/>
  <c r="AU326" i="1"/>
  <c r="AU5" i="1" s="1"/>
  <c r="AU6" i="1" s="1"/>
  <c r="BC326" i="1"/>
  <c r="BG326" i="1"/>
  <c r="BG5" i="1" s="1"/>
  <c r="BG6" i="1" s="1"/>
  <c r="BK326" i="1"/>
  <c r="BO326" i="1" s="1"/>
  <c r="BO312" i="1"/>
  <c r="BS312" i="1"/>
  <c r="BW312" i="1"/>
  <c r="J313" i="1"/>
  <c r="AF313" i="1"/>
  <c r="BY314" i="1"/>
  <c r="BZ315" i="1"/>
  <c r="BW316" i="1"/>
  <c r="CA316" i="1"/>
  <c r="CB316" i="1" s="1"/>
  <c r="BT317" i="1"/>
  <c r="BI318" i="1"/>
  <c r="BV318" i="1"/>
  <c r="BY319" i="1"/>
  <c r="BJ320" i="1"/>
  <c r="BI320" i="1"/>
  <c r="BQ320" i="1"/>
  <c r="BP320" i="1"/>
  <c r="AY321" i="1"/>
  <c r="AZ321" i="1"/>
  <c r="BJ321" i="1"/>
  <c r="BI321" i="1"/>
  <c r="S322" i="1"/>
  <c r="T322" i="1"/>
  <c r="T323" i="1"/>
  <c r="S323" i="1"/>
  <c r="AA323" i="1"/>
  <c r="Z323" i="1"/>
  <c r="BJ324" i="1"/>
  <c r="BI324" i="1"/>
  <c r="BQ324" i="1"/>
  <c r="BP324" i="1"/>
  <c r="AY325" i="1"/>
  <c r="AZ325" i="1"/>
  <c r="BJ325" i="1"/>
  <c r="BI325" i="1"/>
  <c r="AZ330" i="1"/>
  <c r="AY330" i="1"/>
  <c r="BJ330" i="1"/>
  <c r="BI330" i="1"/>
  <c r="CA330" i="1"/>
  <c r="CB330" i="1" s="1"/>
  <c r="AZ331" i="1"/>
  <c r="AY331" i="1"/>
  <c r="K332" i="1"/>
  <c r="J332" i="1"/>
  <c r="T332" i="1"/>
  <c r="S332" i="1"/>
  <c r="AA332" i="1"/>
  <c r="Z332" i="1"/>
  <c r="AG332" i="1"/>
  <c r="AF332" i="1"/>
  <c r="AY333" i="1"/>
  <c r="AZ333" i="1"/>
  <c r="BJ333" i="1"/>
  <c r="BI333" i="1"/>
  <c r="AA334" i="1"/>
  <c r="Z334" i="1"/>
  <c r="AF334" i="1"/>
  <c r="AG334" i="1"/>
  <c r="AZ336" i="1"/>
  <c r="AY336" i="1"/>
  <c r="K337" i="1"/>
  <c r="J337" i="1"/>
  <c r="Z337" i="1"/>
  <c r="AA337" i="1"/>
  <c r="AG337" i="1"/>
  <c r="AF337" i="1"/>
  <c r="AZ338" i="1"/>
  <c r="AY338" i="1"/>
  <c r="BJ338" i="1"/>
  <c r="BI338" i="1"/>
  <c r="Z339" i="1"/>
  <c r="AA339" i="1"/>
  <c r="BY273" i="1"/>
  <c r="BV274" i="1"/>
  <c r="BS275" i="1"/>
  <c r="BY277" i="1"/>
  <c r="BV278" i="1"/>
  <c r="BS279" i="1"/>
  <c r="BY281" i="1"/>
  <c r="BV282" i="1"/>
  <c r="BZ282" i="1"/>
  <c r="BS283" i="1"/>
  <c r="BW283" i="1"/>
  <c r="Y288" i="1"/>
  <c r="BV288" i="1"/>
  <c r="BZ288" i="1"/>
  <c r="BS289" i="1"/>
  <c r="BW289" i="1"/>
  <c r="BH290" i="1"/>
  <c r="BT290" i="1"/>
  <c r="BY291" i="1"/>
  <c r="L292" i="1"/>
  <c r="R292" i="1" s="1"/>
  <c r="AB292" i="1"/>
  <c r="AE292" i="1" s="1"/>
  <c r="BD292" i="1"/>
  <c r="BH292" i="1" s="1"/>
  <c r="BX292" i="1"/>
  <c r="R295" i="1"/>
  <c r="AE295" i="1"/>
  <c r="BS295" i="1"/>
  <c r="BW295" i="1"/>
  <c r="BH296" i="1"/>
  <c r="BT296" i="1"/>
  <c r="BY297" i="1"/>
  <c r="BV298" i="1"/>
  <c r="BZ298" i="1"/>
  <c r="BS299" i="1"/>
  <c r="BW299" i="1"/>
  <c r="BY301" i="1"/>
  <c r="BY305" i="1"/>
  <c r="BZ306" i="1"/>
  <c r="BW307" i="1"/>
  <c r="BK309" i="1"/>
  <c r="BO309" i="1" s="1"/>
  <c r="I326" i="1"/>
  <c r="BH312" i="1"/>
  <c r="BT312" i="1"/>
  <c r="BZ326" i="1"/>
  <c r="BY326" i="1"/>
  <c r="BY313" i="1"/>
  <c r="BZ314" i="1"/>
  <c r="BW315" i="1"/>
  <c r="CA315" i="1"/>
  <c r="CB315" i="1" s="1"/>
  <c r="BT318" i="1"/>
  <c r="BW318" i="1"/>
  <c r="BI319" i="1"/>
  <c r="BJ319" i="1"/>
  <c r="AZ320" i="1"/>
  <c r="AY320" i="1"/>
  <c r="T321" i="1"/>
  <c r="S321" i="1"/>
  <c r="CA321" i="1"/>
  <c r="CB321" i="1" s="1"/>
  <c r="AA322" i="1"/>
  <c r="Z322" i="1"/>
  <c r="BI323" i="1"/>
  <c r="BJ323" i="1"/>
  <c r="AZ324" i="1"/>
  <c r="AY324" i="1"/>
  <c r="T325" i="1"/>
  <c r="S325" i="1"/>
  <c r="CA325" i="1"/>
  <c r="CB325" i="1" s="1"/>
  <c r="S330" i="1"/>
  <c r="T330" i="1"/>
  <c r="T331" i="1"/>
  <c r="S331" i="1"/>
  <c r="AA331" i="1"/>
  <c r="Z331" i="1"/>
  <c r="BJ332" i="1"/>
  <c r="BI332" i="1"/>
  <c r="BQ332" i="1"/>
  <c r="BP332" i="1"/>
  <c r="T333" i="1"/>
  <c r="S333" i="1"/>
  <c r="CA333" i="1"/>
  <c r="CB333" i="1" s="1"/>
  <c r="J334" i="1"/>
  <c r="K334" i="1"/>
  <c r="BP334" i="1"/>
  <c r="BQ334" i="1"/>
  <c r="BQ335" i="1"/>
  <c r="BP335" i="1"/>
  <c r="CA335" i="1"/>
  <c r="CB335" i="1" s="1"/>
  <c r="BQ337" i="1"/>
  <c r="BP337" i="1"/>
  <c r="S338" i="1"/>
  <c r="T338" i="1"/>
  <c r="CA338" i="1"/>
  <c r="CB338" i="1" s="1"/>
  <c r="I288" i="1"/>
  <c r="BW288" i="1"/>
  <c r="BH295" i="1"/>
  <c r="I298" i="1"/>
  <c r="CA298" i="1" s="1"/>
  <c r="CB298" i="1" s="1"/>
  <c r="BZ305" i="1"/>
  <c r="BH307" i="1"/>
  <c r="AE326" i="1"/>
  <c r="BH326" i="1"/>
  <c r="BV326" i="1"/>
  <c r="BW326" i="1"/>
  <c r="BY312" i="1"/>
  <c r="BV313" i="1"/>
  <c r="BS314" i="1"/>
  <c r="AF315" i="1"/>
  <c r="BY316" i="1"/>
  <c r="BV317" i="1"/>
  <c r="BS318" i="1"/>
  <c r="BS319" i="1"/>
  <c r="BV319" i="1"/>
  <c r="AG319" i="1"/>
  <c r="AF319" i="1"/>
  <c r="BQ319" i="1"/>
  <c r="BP319" i="1"/>
  <c r="K321" i="1"/>
  <c r="J321" i="1"/>
  <c r="Z321" i="1"/>
  <c r="AA321" i="1"/>
  <c r="AG321" i="1"/>
  <c r="AF321" i="1"/>
  <c r="AF322" i="1"/>
  <c r="AG322" i="1"/>
  <c r="BP322" i="1"/>
  <c r="BQ322" i="1"/>
  <c r="BQ323" i="1"/>
  <c r="BP323" i="1"/>
  <c r="CA323" i="1"/>
  <c r="CB323" i="1" s="1"/>
  <c r="K325" i="1"/>
  <c r="J325" i="1"/>
  <c r="Z325" i="1"/>
  <c r="AA325" i="1"/>
  <c r="AG325" i="1"/>
  <c r="AF325" i="1"/>
  <c r="AA330" i="1"/>
  <c r="Z330" i="1"/>
  <c r="AF330" i="1"/>
  <c r="AG330" i="1"/>
  <c r="BI331" i="1"/>
  <c r="BJ331" i="1"/>
  <c r="AZ332" i="1"/>
  <c r="AY332" i="1"/>
  <c r="K333" i="1"/>
  <c r="J333" i="1"/>
  <c r="Z333" i="1"/>
  <c r="AA333" i="1"/>
  <c r="AG333" i="1"/>
  <c r="AF333" i="1"/>
  <c r="AZ334" i="1"/>
  <c r="AY334" i="1"/>
  <c r="BJ334" i="1"/>
  <c r="BI334" i="1"/>
  <c r="CA334" i="1"/>
  <c r="CB334" i="1" s="1"/>
  <c r="AZ335" i="1"/>
  <c r="AY335" i="1"/>
  <c r="K336" i="1"/>
  <c r="J336" i="1"/>
  <c r="T336" i="1"/>
  <c r="S336" i="1"/>
  <c r="AA336" i="1"/>
  <c r="Z336" i="1"/>
  <c r="AG336" i="1"/>
  <c r="AF336" i="1"/>
  <c r="AY337" i="1"/>
  <c r="AZ337" i="1"/>
  <c r="BJ337" i="1"/>
  <c r="BI337" i="1"/>
  <c r="J338" i="1"/>
  <c r="K338" i="1"/>
  <c r="AA338" i="1"/>
  <c r="Z338" i="1"/>
  <c r="AF338" i="1"/>
  <c r="AG338" i="1"/>
  <c r="K339" i="1"/>
  <c r="J339" i="1"/>
  <c r="AX290" i="1"/>
  <c r="AX296" i="1"/>
  <c r="R305" i="1"/>
  <c r="CA305" i="1" s="1"/>
  <c r="CB305" i="1" s="1"/>
  <c r="BS305" i="1"/>
  <c r="Y308" i="1"/>
  <c r="CA308" i="1" s="1"/>
  <c r="CB308" i="1" s="1"/>
  <c r="Y326" i="1"/>
  <c r="Y312" i="1"/>
  <c r="AX312" i="1"/>
  <c r="BT326" i="1"/>
  <c r="BS326" i="1"/>
  <c r="BZ312" i="1"/>
  <c r="BW313" i="1"/>
  <c r="BW317" i="1"/>
  <c r="BJ318" i="1"/>
  <c r="Y319" i="1"/>
  <c r="AX319" i="1"/>
  <c r="K320" i="1"/>
  <c r="J320" i="1"/>
  <c r="T320" i="1"/>
  <c r="S320" i="1"/>
  <c r="AA320" i="1"/>
  <c r="Z320" i="1"/>
  <c r="AG320" i="1"/>
  <c r="AF320" i="1"/>
  <c r="BQ321" i="1"/>
  <c r="BP321" i="1"/>
  <c r="J322" i="1"/>
  <c r="K322" i="1"/>
  <c r="AZ322" i="1"/>
  <c r="AY322" i="1"/>
  <c r="BJ322" i="1"/>
  <c r="BI322" i="1"/>
  <c r="AZ323" i="1"/>
  <c r="AY323" i="1"/>
  <c r="K324" i="1"/>
  <c r="J324" i="1"/>
  <c r="T324" i="1"/>
  <c r="S324" i="1"/>
  <c r="AA324" i="1"/>
  <c r="Z324" i="1"/>
  <c r="AG324" i="1"/>
  <c r="AF324" i="1"/>
  <c r="BQ325" i="1"/>
  <c r="BP325" i="1"/>
  <c r="J330" i="1"/>
  <c r="K330" i="1"/>
  <c r="BP330" i="1"/>
  <c r="BQ330" i="1"/>
  <c r="BQ331" i="1"/>
  <c r="BP331" i="1"/>
  <c r="CA331" i="1"/>
  <c r="CB331" i="1" s="1"/>
  <c r="BQ333" i="1"/>
  <c r="BP333" i="1"/>
  <c r="S334" i="1"/>
  <c r="T334" i="1"/>
  <c r="T335" i="1"/>
  <c r="S335" i="1"/>
  <c r="AA335" i="1"/>
  <c r="Z335" i="1"/>
  <c r="BI335" i="1"/>
  <c r="BJ335" i="1"/>
  <c r="BJ336" i="1"/>
  <c r="BI336" i="1"/>
  <c r="BQ336" i="1"/>
  <c r="BP336" i="1"/>
  <c r="T337" i="1"/>
  <c r="S337" i="1"/>
  <c r="CA337" i="1"/>
  <c r="CB337" i="1" s="1"/>
  <c r="BP338" i="1"/>
  <c r="BQ338" i="1"/>
  <c r="T339" i="1"/>
  <c r="S339" i="1"/>
  <c r="BZ319" i="1"/>
  <c r="BW320" i="1"/>
  <c r="CA320" i="1"/>
  <c r="CB320" i="1" s="1"/>
  <c r="BT321" i="1"/>
  <c r="BY322" i="1"/>
  <c r="BV323" i="1"/>
  <c r="BZ323" i="1"/>
  <c r="BW324" i="1"/>
  <c r="CA324" i="1"/>
  <c r="CB324" i="1" s="1"/>
  <c r="BT325" i="1"/>
  <c r="I345" i="1"/>
  <c r="BH329" i="1"/>
  <c r="BT329" i="1"/>
  <c r="BY345" i="1"/>
  <c r="BZ345" i="1"/>
  <c r="BY330" i="1"/>
  <c r="BV331" i="1"/>
  <c r="BZ331" i="1"/>
  <c r="BW332" i="1"/>
  <c r="CA332" i="1"/>
  <c r="CB332" i="1" s="1"/>
  <c r="BV335" i="1"/>
  <c r="BZ335" i="1"/>
  <c r="BW336" i="1"/>
  <c r="CA336" i="1"/>
  <c r="CB336" i="1" s="1"/>
  <c r="AZ340" i="1"/>
  <c r="AY340" i="1"/>
  <c r="BJ340" i="1"/>
  <c r="BI340" i="1"/>
  <c r="Z341" i="1"/>
  <c r="AA341" i="1"/>
  <c r="BJ342" i="1"/>
  <c r="BI342" i="1"/>
  <c r="BP342" i="1"/>
  <c r="BQ342" i="1"/>
  <c r="T343" i="1"/>
  <c r="S343" i="1"/>
  <c r="CA343" i="1"/>
  <c r="CB343" i="1" s="1"/>
  <c r="BQ344" i="1"/>
  <c r="BP344" i="1"/>
  <c r="BS360" i="1"/>
  <c r="BT360" i="1"/>
  <c r="T349" i="1"/>
  <c r="S349" i="1"/>
  <c r="CA349" i="1"/>
  <c r="CB349" i="1" s="1"/>
  <c r="BP350" i="1"/>
  <c r="BQ350" i="1"/>
  <c r="T351" i="1"/>
  <c r="S351" i="1"/>
  <c r="BQ352" i="1"/>
  <c r="BP352" i="1"/>
  <c r="T353" i="1"/>
  <c r="S353" i="1"/>
  <c r="CA353" i="1"/>
  <c r="CB353" i="1" s="1"/>
  <c r="BP354" i="1"/>
  <c r="BQ354" i="1"/>
  <c r="T355" i="1"/>
  <c r="S355" i="1"/>
  <c r="BQ356" i="1"/>
  <c r="BP356" i="1"/>
  <c r="T357" i="1"/>
  <c r="S357" i="1"/>
  <c r="CA357" i="1"/>
  <c r="CB357" i="1" s="1"/>
  <c r="BP358" i="1"/>
  <c r="BQ358" i="1"/>
  <c r="T359" i="1"/>
  <c r="S359" i="1"/>
  <c r="BW319" i="1"/>
  <c r="BZ322" i="1"/>
  <c r="BW323" i="1"/>
  <c r="AG345" i="1"/>
  <c r="AF345" i="1"/>
  <c r="BW345" i="1"/>
  <c r="BV345" i="1"/>
  <c r="BW331" i="1"/>
  <c r="BV334" i="1"/>
  <c r="BW335" i="1"/>
  <c r="BV338" i="1"/>
  <c r="AG339" i="1"/>
  <c r="BQ339" i="1"/>
  <c r="BP339" i="1"/>
  <c r="BS339" i="1"/>
  <c r="T340" i="1"/>
  <c r="S340" i="1"/>
  <c r="K341" i="1"/>
  <c r="J341" i="1"/>
  <c r="AZ342" i="1"/>
  <c r="AY342" i="1"/>
  <c r="K343" i="1"/>
  <c r="J343" i="1"/>
  <c r="AA343" i="1"/>
  <c r="Z343" i="1"/>
  <c r="AG343" i="1"/>
  <c r="AF343" i="1"/>
  <c r="AZ344" i="1"/>
  <c r="AY344" i="1"/>
  <c r="BJ344" i="1"/>
  <c r="BI344" i="1"/>
  <c r="K349" i="1"/>
  <c r="J349" i="1"/>
  <c r="Z349" i="1"/>
  <c r="AA349" i="1"/>
  <c r="AG349" i="1"/>
  <c r="AF349" i="1"/>
  <c r="AZ350" i="1"/>
  <c r="AY350" i="1"/>
  <c r="BJ350" i="1"/>
  <c r="BI350" i="1"/>
  <c r="K351" i="1"/>
  <c r="J351" i="1"/>
  <c r="AA351" i="1"/>
  <c r="Z351" i="1"/>
  <c r="AG351" i="1"/>
  <c r="AF351" i="1"/>
  <c r="AZ352" i="1"/>
  <c r="AY352" i="1"/>
  <c r="BJ352" i="1"/>
  <c r="BI352" i="1"/>
  <c r="K353" i="1"/>
  <c r="J353" i="1"/>
  <c r="Z353" i="1"/>
  <c r="AA353" i="1"/>
  <c r="AG353" i="1"/>
  <c r="AF353" i="1"/>
  <c r="AZ354" i="1"/>
  <c r="AY354" i="1"/>
  <c r="BJ354" i="1"/>
  <c r="BI354" i="1"/>
  <c r="K355" i="1"/>
  <c r="J355" i="1"/>
  <c r="AA355" i="1"/>
  <c r="Z355" i="1"/>
  <c r="AG355" i="1"/>
  <c r="AF355" i="1"/>
  <c r="AZ356" i="1"/>
  <c r="AY356" i="1"/>
  <c r="BJ356" i="1"/>
  <c r="BI356" i="1"/>
  <c r="K357" i="1"/>
  <c r="J357" i="1"/>
  <c r="Z357" i="1"/>
  <c r="AA357" i="1"/>
  <c r="AG357" i="1"/>
  <c r="AF357" i="1"/>
  <c r="AZ358" i="1"/>
  <c r="AY358" i="1"/>
  <c r="BJ358" i="1"/>
  <c r="BI358" i="1"/>
  <c r="K359" i="1"/>
  <c r="J359" i="1"/>
  <c r="AA359" i="1"/>
  <c r="Z359" i="1"/>
  <c r="AG359" i="1"/>
  <c r="AF359" i="1"/>
  <c r="BY320" i="1"/>
  <c r="BV321" i="1"/>
  <c r="BZ321" i="1"/>
  <c r="BS322" i="1"/>
  <c r="CA322" i="1"/>
  <c r="CB322" i="1" s="1"/>
  <c r="J323" i="1"/>
  <c r="AF323" i="1"/>
  <c r="BY324" i="1"/>
  <c r="BV325" i="1"/>
  <c r="BZ325" i="1"/>
  <c r="R345" i="1"/>
  <c r="Y345" i="1"/>
  <c r="Y329" i="1"/>
  <c r="AX345" i="1"/>
  <c r="AX329" i="1"/>
  <c r="BT345" i="1"/>
  <c r="BS345" i="1"/>
  <c r="BV329" i="1"/>
  <c r="BZ329" i="1"/>
  <c r="BS330" i="1"/>
  <c r="BW330" i="1"/>
  <c r="J331" i="1"/>
  <c r="AF331" i="1"/>
  <c r="BY332" i="1"/>
  <c r="BV333" i="1"/>
  <c r="BZ333" i="1"/>
  <c r="BS334" i="1"/>
  <c r="BW334" i="1"/>
  <c r="J335" i="1"/>
  <c r="AF335" i="1"/>
  <c r="BY336" i="1"/>
  <c r="BV337" i="1"/>
  <c r="BZ337" i="1"/>
  <c r="BS338" i="1"/>
  <c r="AX339" i="1"/>
  <c r="BI339" i="1"/>
  <c r="BJ339" i="1"/>
  <c r="BW339" i="1"/>
  <c r="K340" i="1"/>
  <c r="J340" i="1"/>
  <c r="AA340" i="1"/>
  <c r="Z340" i="1"/>
  <c r="AG340" i="1"/>
  <c r="AF340" i="1"/>
  <c r="CA341" i="1"/>
  <c r="CB341" i="1" s="1"/>
  <c r="BQ341" i="1"/>
  <c r="BP341" i="1"/>
  <c r="S342" i="1"/>
  <c r="T342" i="1"/>
  <c r="CA342" i="1"/>
  <c r="CB342" i="1" s="1"/>
  <c r="BQ343" i="1"/>
  <c r="BP343" i="1"/>
  <c r="T344" i="1"/>
  <c r="S344" i="1"/>
  <c r="R360" i="1"/>
  <c r="BQ349" i="1"/>
  <c r="BP349" i="1"/>
  <c r="S350" i="1"/>
  <c r="T350" i="1"/>
  <c r="CA350" i="1"/>
  <c r="CB350" i="1" s="1"/>
  <c r="BQ351" i="1"/>
  <c r="BP351" i="1"/>
  <c r="T352" i="1"/>
  <c r="S352" i="1"/>
  <c r="BQ353" i="1"/>
  <c r="BP353" i="1"/>
  <c r="S354" i="1"/>
  <c r="T354" i="1"/>
  <c r="CA354" i="1"/>
  <c r="CB354" i="1" s="1"/>
  <c r="BQ355" i="1"/>
  <c r="BP355" i="1"/>
  <c r="T356" i="1"/>
  <c r="S356" i="1"/>
  <c r="BQ357" i="1"/>
  <c r="BP357" i="1"/>
  <c r="S358" i="1"/>
  <c r="T358" i="1"/>
  <c r="CA358" i="1"/>
  <c r="CB358" i="1" s="1"/>
  <c r="BP359" i="1"/>
  <c r="BQ359" i="1"/>
  <c r="I329" i="1"/>
  <c r="R329" i="1"/>
  <c r="AE329" i="1"/>
  <c r="BO345" i="1"/>
  <c r="BO329" i="1"/>
  <c r="BS329" i="1"/>
  <c r="BW329" i="1"/>
  <c r="BY339" i="1"/>
  <c r="BQ340" i="1"/>
  <c r="BP340" i="1"/>
  <c r="T341" i="1"/>
  <c r="S341" i="1"/>
  <c r="AY341" i="1"/>
  <c r="AZ341" i="1"/>
  <c r="BJ341" i="1"/>
  <c r="BI341" i="1"/>
  <c r="J342" i="1"/>
  <c r="K342" i="1"/>
  <c r="AA342" i="1"/>
  <c r="Z342" i="1"/>
  <c r="AF342" i="1"/>
  <c r="AG342" i="1"/>
  <c r="AZ343" i="1"/>
  <c r="AY343" i="1"/>
  <c r="BI343" i="1"/>
  <c r="BJ343" i="1"/>
  <c r="K344" i="1"/>
  <c r="J344" i="1"/>
  <c r="AA344" i="1"/>
  <c r="Z344" i="1"/>
  <c r="AG344" i="1"/>
  <c r="AF344" i="1"/>
  <c r="I360" i="1"/>
  <c r="AA348" i="1"/>
  <c r="Z348" i="1"/>
  <c r="AG360" i="1"/>
  <c r="AF360" i="1"/>
  <c r="AY349" i="1"/>
  <c r="AZ349" i="1"/>
  <c r="BJ349" i="1"/>
  <c r="BI349" i="1"/>
  <c r="J350" i="1"/>
  <c r="K350" i="1"/>
  <c r="AA350" i="1"/>
  <c r="Z350" i="1"/>
  <c r="AF350" i="1"/>
  <c r="AG350" i="1"/>
  <c r="AZ351" i="1"/>
  <c r="AY351" i="1"/>
  <c r="BI351" i="1"/>
  <c r="BJ351" i="1"/>
  <c r="K352" i="1"/>
  <c r="J352" i="1"/>
  <c r="AA352" i="1"/>
  <c r="Z352" i="1"/>
  <c r="AG352" i="1"/>
  <c r="AF352" i="1"/>
  <c r="AY353" i="1"/>
  <c r="AZ353" i="1"/>
  <c r="BJ353" i="1"/>
  <c r="BI353" i="1"/>
  <c r="J354" i="1"/>
  <c r="K354" i="1"/>
  <c r="AA354" i="1"/>
  <c r="Z354" i="1"/>
  <c r="AF354" i="1"/>
  <c r="AG354" i="1"/>
  <c r="AZ355" i="1"/>
  <c r="AY355" i="1"/>
  <c r="BI355" i="1"/>
  <c r="BJ355" i="1"/>
  <c r="K356" i="1"/>
  <c r="J356" i="1"/>
  <c r="AA356" i="1"/>
  <c r="Z356" i="1"/>
  <c r="AG356" i="1"/>
  <c r="AF356" i="1"/>
  <c r="AY357" i="1"/>
  <c r="AZ357" i="1"/>
  <c r="BJ357" i="1"/>
  <c r="BI357" i="1"/>
  <c r="J358" i="1"/>
  <c r="K358" i="1"/>
  <c r="AA358" i="1"/>
  <c r="Z358" i="1"/>
  <c r="AF358" i="1"/>
  <c r="AG358" i="1"/>
  <c r="AZ359" i="1"/>
  <c r="AY359" i="1"/>
  <c r="BV339" i="1"/>
  <c r="BZ339" i="1"/>
  <c r="BS340" i="1"/>
  <c r="BW340" i="1"/>
  <c r="CA340" i="1"/>
  <c r="CB340" i="1" s="1"/>
  <c r="AF341" i="1"/>
  <c r="BT341" i="1"/>
  <c r="BY342" i="1"/>
  <c r="BV343" i="1"/>
  <c r="BZ343" i="1"/>
  <c r="BS344" i="1"/>
  <c r="BW344" i="1"/>
  <c r="CA344" i="1"/>
  <c r="CB344" i="1" s="1"/>
  <c r="I348" i="1"/>
  <c r="R348" i="1"/>
  <c r="AE348" i="1"/>
  <c r="BO360" i="1"/>
  <c r="BO348" i="1"/>
  <c r="BS348" i="1"/>
  <c r="BW348" i="1"/>
  <c r="BY350" i="1"/>
  <c r="BV351" i="1"/>
  <c r="BZ351" i="1"/>
  <c r="BW352" i="1"/>
  <c r="CA352" i="1"/>
  <c r="CB352" i="1" s="1"/>
  <c r="BY354" i="1"/>
  <c r="BV355" i="1"/>
  <c r="BZ355" i="1"/>
  <c r="BW356" i="1"/>
  <c r="CA356" i="1"/>
  <c r="CB356" i="1" s="1"/>
  <c r="BY358" i="1"/>
  <c r="BV359" i="1"/>
  <c r="U360" i="1"/>
  <c r="Y360" i="1" s="1"/>
  <c r="BX360" i="1"/>
  <c r="BQ363" i="1"/>
  <c r="BP363" i="1"/>
  <c r="S364" i="1"/>
  <c r="T364" i="1"/>
  <c r="BJ364" i="1"/>
  <c r="BI364" i="1"/>
  <c r="BP364" i="1"/>
  <c r="BQ364" i="1"/>
  <c r="CA365" i="1"/>
  <c r="CB365" i="1" s="1"/>
  <c r="BQ366" i="1"/>
  <c r="BP366" i="1"/>
  <c r="AY367" i="1"/>
  <c r="AZ367" i="1"/>
  <c r="BJ367" i="1"/>
  <c r="BI367" i="1"/>
  <c r="J368" i="1"/>
  <c r="K368" i="1"/>
  <c r="AA368" i="1"/>
  <c r="Z368" i="1"/>
  <c r="AZ369" i="1"/>
  <c r="AY369" i="1"/>
  <c r="BI369" i="1"/>
  <c r="BJ369" i="1"/>
  <c r="K370" i="1"/>
  <c r="J370" i="1"/>
  <c r="AA370" i="1"/>
  <c r="Z370" i="1"/>
  <c r="AG370" i="1"/>
  <c r="AF370" i="1"/>
  <c r="AY371" i="1"/>
  <c r="AZ371" i="1"/>
  <c r="BJ371" i="1"/>
  <c r="BI371" i="1"/>
  <c r="S381" i="1"/>
  <c r="T381" i="1"/>
  <c r="BJ382" i="1"/>
  <c r="BI382" i="1"/>
  <c r="T385" i="1"/>
  <c r="S385" i="1"/>
  <c r="CA339" i="1"/>
  <c r="CB339" i="1" s="1"/>
  <c r="BY341" i="1"/>
  <c r="BV342" i="1"/>
  <c r="BZ342" i="1"/>
  <c r="BH348" i="1"/>
  <c r="BT348" i="1"/>
  <c r="BY349" i="1"/>
  <c r="BV350" i="1"/>
  <c r="BZ350" i="1"/>
  <c r="CA351" i="1"/>
  <c r="CB351" i="1" s="1"/>
  <c r="BY353" i="1"/>
  <c r="BV354" i="1"/>
  <c r="BZ354" i="1"/>
  <c r="CA355" i="1"/>
  <c r="CB355" i="1" s="1"/>
  <c r="BY357" i="1"/>
  <c r="BV358" i="1"/>
  <c r="BZ358" i="1"/>
  <c r="BT359" i="1"/>
  <c r="BW359" i="1"/>
  <c r="J364" i="1"/>
  <c r="K364" i="1"/>
  <c r="AA364" i="1"/>
  <c r="Z364" i="1"/>
  <c r="AZ364" i="1"/>
  <c r="AY364" i="1"/>
  <c r="K365" i="1"/>
  <c r="J365" i="1"/>
  <c r="T365" i="1"/>
  <c r="S365" i="1"/>
  <c r="AA365" i="1"/>
  <c r="Z365" i="1"/>
  <c r="AG365" i="1"/>
  <c r="AF365" i="1"/>
  <c r="AZ366" i="1"/>
  <c r="AY366" i="1"/>
  <c r="BJ366" i="1"/>
  <c r="BI366" i="1"/>
  <c r="T367" i="1"/>
  <c r="S367" i="1"/>
  <c r="Z367" i="1"/>
  <c r="AA367" i="1"/>
  <c r="AF368" i="1"/>
  <c r="AG368" i="1"/>
  <c r="BJ368" i="1"/>
  <c r="BI368" i="1"/>
  <c r="BP368" i="1"/>
  <c r="BQ368" i="1"/>
  <c r="CA369" i="1"/>
  <c r="CB369" i="1" s="1"/>
  <c r="BQ370" i="1"/>
  <c r="BP370" i="1"/>
  <c r="BQ375" i="1"/>
  <c r="BP375" i="1"/>
  <c r="K380" i="1"/>
  <c r="J380" i="1"/>
  <c r="AZ384" i="1"/>
  <c r="AY384" i="1"/>
  <c r="BY344" i="1"/>
  <c r="BW360" i="1"/>
  <c r="BY348" i="1"/>
  <c r="BV349" i="1"/>
  <c r="BZ349" i="1"/>
  <c r="BY352" i="1"/>
  <c r="BV353" i="1"/>
  <c r="BZ353" i="1"/>
  <c r="BY356" i="1"/>
  <c r="BV357" i="1"/>
  <c r="BZ357" i="1"/>
  <c r="BH359" i="1"/>
  <c r="CA359" i="1" s="1"/>
  <c r="CB359" i="1" s="1"/>
  <c r="BS359" i="1"/>
  <c r="T363" i="1"/>
  <c r="S363" i="1"/>
  <c r="Y372" i="1"/>
  <c r="CA364" i="1"/>
  <c r="CB364" i="1" s="1"/>
  <c r="BQ365" i="1"/>
  <c r="BP365" i="1"/>
  <c r="T366" i="1"/>
  <c r="S366" i="1"/>
  <c r="K367" i="1"/>
  <c r="J367" i="1"/>
  <c r="AZ368" i="1"/>
  <c r="AY368" i="1"/>
  <c r="K369" i="1"/>
  <c r="J369" i="1"/>
  <c r="T369" i="1"/>
  <c r="S369" i="1"/>
  <c r="AA369" i="1"/>
  <c r="Z369" i="1"/>
  <c r="AG369" i="1"/>
  <c r="AF369" i="1"/>
  <c r="AZ370" i="1"/>
  <c r="AY370" i="1"/>
  <c r="BJ370" i="1"/>
  <c r="BI370" i="1"/>
  <c r="T371" i="1"/>
  <c r="S371" i="1"/>
  <c r="Z371" i="1"/>
  <c r="AA371" i="1"/>
  <c r="AG371" i="1"/>
  <c r="AF371" i="1"/>
  <c r="AY375" i="1"/>
  <c r="AZ375" i="1"/>
  <c r="BH376" i="1"/>
  <c r="BV376" i="1"/>
  <c r="AX376" i="1"/>
  <c r="AY380" i="1"/>
  <c r="AZ380" i="1"/>
  <c r="BQ385" i="1"/>
  <c r="BP385" i="1"/>
  <c r="AX348" i="1"/>
  <c r="BV348" i="1"/>
  <c r="BV360" i="1"/>
  <c r="AZ365" i="1"/>
  <c r="AY365" i="1"/>
  <c r="BI365" i="1"/>
  <c r="BJ365" i="1"/>
  <c r="K366" i="1"/>
  <c r="J366" i="1"/>
  <c r="AA366" i="1"/>
  <c r="Z366" i="1"/>
  <c r="AG366" i="1"/>
  <c r="AF366" i="1"/>
  <c r="CA367" i="1"/>
  <c r="CB367" i="1" s="1"/>
  <c r="BQ367" i="1"/>
  <c r="BP367" i="1"/>
  <c r="S368" i="1"/>
  <c r="T368" i="1"/>
  <c r="CA368" i="1"/>
  <c r="CB368" i="1" s="1"/>
  <c r="BQ369" i="1"/>
  <c r="BP369" i="1"/>
  <c r="T370" i="1"/>
  <c r="S370" i="1"/>
  <c r="K371" i="1"/>
  <c r="J371" i="1"/>
  <c r="CA371" i="1"/>
  <c r="CB371" i="1" s="1"/>
  <c r="BQ371" i="1"/>
  <c r="BP371" i="1"/>
  <c r="T375" i="1"/>
  <c r="S375" i="1"/>
  <c r="Y376" i="1"/>
  <c r="T380" i="1"/>
  <c r="S380" i="1"/>
  <c r="Z380" i="1"/>
  <c r="AA380" i="1"/>
  <c r="BI380" i="1"/>
  <c r="BJ380" i="1"/>
  <c r="BQ381" i="1"/>
  <c r="BP381" i="1"/>
  <c r="AA384" i="1"/>
  <c r="Z384" i="1"/>
  <c r="BJ386" i="1"/>
  <c r="BI386" i="1"/>
  <c r="J363" i="1"/>
  <c r="AF363" i="1"/>
  <c r="BH363" i="1"/>
  <c r="BT363" i="1"/>
  <c r="BY364" i="1"/>
  <c r="BV365" i="1"/>
  <c r="BZ365" i="1"/>
  <c r="BS366" i="1"/>
  <c r="BW366" i="1"/>
  <c r="CA366" i="1"/>
  <c r="CB366" i="1" s="1"/>
  <c r="AF367" i="1"/>
  <c r="BY368" i="1"/>
  <c r="BV369" i="1"/>
  <c r="BZ369" i="1"/>
  <c r="BS370" i="1"/>
  <c r="BW370" i="1"/>
  <c r="CA370" i="1"/>
  <c r="CB370" i="1" s="1"/>
  <c r="BT371" i="1"/>
  <c r="BK372" i="1"/>
  <c r="BO372" i="1" s="1"/>
  <c r="J375" i="1"/>
  <c r="AF375" i="1"/>
  <c r="BH375" i="1"/>
  <c r="BT375" i="1"/>
  <c r="BK376" i="1"/>
  <c r="BO376" i="1" s="1"/>
  <c r="Y387" i="1"/>
  <c r="Y379" i="1"/>
  <c r="AE379" i="1"/>
  <c r="BH379" i="1"/>
  <c r="BA387" i="1"/>
  <c r="BH387" i="1" s="1"/>
  <c r="BS379" i="1"/>
  <c r="BY387" i="1"/>
  <c r="BS380" i="1"/>
  <c r="BY380" i="1"/>
  <c r="J381" i="1"/>
  <c r="AF381" i="1"/>
  <c r="BP382" i="1"/>
  <c r="BW383" i="1"/>
  <c r="BV383" i="1"/>
  <c r="T384" i="1"/>
  <c r="S384" i="1"/>
  <c r="BZ386" i="1"/>
  <c r="BY386" i="1"/>
  <c r="I398" i="1"/>
  <c r="Y398" i="1"/>
  <c r="T391" i="1"/>
  <c r="S391" i="1"/>
  <c r="AA391" i="1"/>
  <c r="Z391" i="1"/>
  <c r="AG391" i="1"/>
  <c r="AF391" i="1"/>
  <c r="K392" i="1"/>
  <c r="J392" i="1"/>
  <c r="AA392" i="1"/>
  <c r="Z392" i="1"/>
  <c r="AG392" i="1"/>
  <c r="AF392" i="1"/>
  <c r="T393" i="1"/>
  <c r="S393" i="1"/>
  <c r="Z393" i="1"/>
  <c r="AA393" i="1"/>
  <c r="BQ396" i="1"/>
  <c r="BP396" i="1"/>
  <c r="AY397" i="1"/>
  <c r="AZ397" i="1"/>
  <c r="BJ397" i="1"/>
  <c r="BI397" i="1"/>
  <c r="CA397" i="1"/>
  <c r="CB397" i="1" s="1"/>
  <c r="AZ402" i="1"/>
  <c r="AY402" i="1"/>
  <c r="BY363" i="1"/>
  <c r="BV364" i="1"/>
  <c r="BZ364" i="1"/>
  <c r="BS365" i="1"/>
  <c r="BY367" i="1"/>
  <c r="BZ368" i="1"/>
  <c r="BS369" i="1"/>
  <c r="BY371" i="1"/>
  <c r="D372" i="1"/>
  <c r="BX372" i="1"/>
  <c r="BY375" i="1"/>
  <c r="D376" i="1"/>
  <c r="AG376" i="1" s="1"/>
  <c r="BX376" i="1"/>
  <c r="BO379" i="1"/>
  <c r="BV387" i="1"/>
  <c r="BY379" i="1"/>
  <c r="BT380" i="1"/>
  <c r="BZ380" i="1"/>
  <c r="Y381" i="1"/>
  <c r="BS381" i="1"/>
  <c r="BZ382" i="1"/>
  <c r="BY382" i="1"/>
  <c r="AG383" i="1"/>
  <c r="BI383" i="1"/>
  <c r="I384" i="1"/>
  <c r="BO384" i="1"/>
  <c r="BT384" i="1"/>
  <c r="BS384" i="1"/>
  <c r="BZ384" i="1"/>
  <c r="AG385" i="1"/>
  <c r="AF385" i="1"/>
  <c r="S386" i="1"/>
  <c r="AF386" i="1"/>
  <c r="BJ390" i="1"/>
  <c r="BI390" i="1"/>
  <c r="BP390" i="1"/>
  <c r="BQ390" i="1"/>
  <c r="BS398" i="1"/>
  <c r="K391" i="1"/>
  <c r="J391" i="1"/>
  <c r="BQ391" i="1"/>
  <c r="BP391" i="1"/>
  <c r="BQ392" i="1"/>
  <c r="BP392" i="1"/>
  <c r="BP394" i="1"/>
  <c r="CA394" i="1"/>
  <c r="CB394" i="1" s="1"/>
  <c r="BQ394" i="1"/>
  <c r="BI395" i="1"/>
  <c r="BJ395" i="1"/>
  <c r="BQ395" i="1"/>
  <c r="BP395" i="1"/>
  <c r="AZ396" i="1"/>
  <c r="AY396" i="1"/>
  <c r="BJ396" i="1"/>
  <c r="BI396" i="1"/>
  <c r="T397" i="1"/>
  <c r="S397" i="1"/>
  <c r="S402" i="1"/>
  <c r="T402" i="1"/>
  <c r="AA402" i="1"/>
  <c r="Z402" i="1"/>
  <c r="BJ402" i="1"/>
  <c r="BI402" i="1"/>
  <c r="T403" i="1"/>
  <c r="S403" i="1"/>
  <c r="Y363" i="1"/>
  <c r="AX363" i="1"/>
  <c r="BV363" i="1"/>
  <c r="BW364" i="1"/>
  <c r="BY366" i="1"/>
  <c r="BW368" i="1"/>
  <c r="BY370" i="1"/>
  <c r="E372" i="1"/>
  <c r="BS372" i="1" s="1"/>
  <c r="M372" i="1"/>
  <c r="R372" i="1" s="1"/>
  <c r="Y375" i="1"/>
  <c r="BV375" i="1"/>
  <c r="E376" i="1"/>
  <c r="J376" i="1" s="1"/>
  <c r="M376" i="1"/>
  <c r="R376" i="1" s="1"/>
  <c r="D387" i="1"/>
  <c r="BZ387" i="1" s="1"/>
  <c r="H387" i="1"/>
  <c r="I387" i="1" s="1"/>
  <c r="M387" i="1"/>
  <c r="R387" i="1" s="1"/>
  <c r="R379" i="1"/>
  <c r="AH387" i="1"/>
  <c r="AL387" i="1"/>
  <c r="AP387" i="1"/>
  <c r="AT387" i="1"/>
  <c r="AX379" i="1"/>
  <c r="BL387" i="1"/>
  <c r="BV379" i="1"/>
  <c r="BZ379" i="1"/>
  <c r="AG380" i="1"/>
  <c r="AX381" i="1"/>
  <c r="BI381" i="1"/>
  <c r="S382" i="1"/>
  <c r="AF382" i="1"/>
  <c r="R383" i="1"/>
  <c r="AX383" i="1"/>
  <c r="BO383" i="1"/>
  <c r="Y385" i="1"/>
  <c r="AX385" i="1"/>
  <c r="BV385" i="1"/>
  <c r="Y386" i="1"/>
  <c r="AX386" i="1"/>
  <c r="AZ391" i="1"/>
  <c r="AY391" i="1"/>
  <c r="BI391" i="1"/>
  <c r="BJ391" i="1"/>
  <c r="AZ392" i="1"/>
  <c r="AY392" i="1"/>
  <c r="BJ392" i="1"/>
  <c r="BI392" i="1"/>
  <c r="BQ393" i="1"/>
  <c r="BP393" i="1"/>
  <c r="AZ394" i="1"/>
  <c r="AY394" i="1"/>
  <c r="K395" i="1"/>
  <c r="J395" i="1"/>
  <c r="T395" i="1"/>
  <c r="S395" i="1"/>
  <c r="AA395" i="1"/>
  <c r="Z395" i="1"/>
  <c r="AZ395" i="1"/>
  <c r="AY395" i="1"/>
  <c r="T396" i="1"/>
  <c r="S396" i="1"/>
  <c r="Z397" i="1"/>
  <c r="AA397" i="1"/>
  <c r="AG397" i="1"/>
  <c r="AF397" i="1"/>
  <c r="J379" i="1"/>
  <c r="BR387" i="1"/>
  <c r="BT379" i="1"/>
  <c r="BW379" i="1"/>
  <c r="BO380" i="1"/>
  <c r="CA380" i="1" s="1"/>
  <c r="CB380" i="1" s="1"/>
  <c r="BV381" i="1"/>
  <c r="Y382" i="1"/>
  <c r="AX382" i="1"/>
  <c r="AA383" i="1"/>
  <c r="Z383" i="1"/>
  <c r="AG384" i="1"/>
  <c r="AF384" i="1"/>
  <c r="K385" i="1"/>
  <c r="J385" i="1"/>
  <c r="BH385" i="1"/>
  <c r="J386" i="1"/>
  <c r="BO386" i="1"/>
  <c r="S390" i="1"/>
  <c r="T390" i="1"/>
  <c r="BV398" i="1"/>
  <c r="CA391" i="1"/>
  <c r="CB391" i="1" s="1"/>
  <c r="T392" i="1"/>
  <c r="S392" i="1"/>
  <c r="AY393" i="1"/>
  <c r="AZ393" i="1"/>
  <c r="BJ393" i="1"/>
  <c r="BI393" i="1"/>
  <c r="CA393" i="1"/>
  <c r="CB393" i="1" s="1"/>
  <c r="J394" i="1"/>
  <c r="K394" i="1"/>
  <c r="S394" i="1"/>
  <c r="T394" i="1"/>
  <c r="AA394" i="1"/>
  <c r="Z394" i="1"/>
  <c r="BJ394" i="1"/>
  <c r="BI394" i="1"/>
  <c r="K396" i="1"/>
  <c r="J396" i="1"/>
  <c r="AA396" i="1"/>
  <c r="Z396" i="1"/>
  <c r="AG396" i="1"/>
  <c r="AF396" i="1"/>
  <c r="K397" i="1"/>
  <c r="J397" i="1"/>
  <c r="BQ397" i="1"/>
  <c r="BP397" i="1"/>
  <c r="BP402" i="1"/>
  <c r="BQ402" i="1"/>
  <c r="BJ403" i="1"/>
  <c r="BI403" i="1"/>
  <c r="BY390" i="1"/>
  <c r="BV391" i="1"/>
  <c r="BS392" i="1"/>
  <c r="CA392" i="1"/>
  <c r="CB392" i="1" s="1"/>
  <c r="J393" i="1"/>
  <c r="AF393" i="1"/>
  <c r="BT393" i="1"/>
  <c r="AG394" i="1"/>
  <c r="BY394" i="1"/>
  <c r="BZ395" i="1"/>
  <c r="BW396" i="1"/>
  <c r="CA396" i="1"/>
  <c r="CB396" i="1" s="1"/>
  <c r="BT397" i="1"/>
  <c r="BK398" i="1"/>
  <c r="BO398" i="1" s="1"/>
  <c r="I414" i="1"/>
  <c r="BH401" i="1"/>
  <c r="BT401" i="1"/>
  <c r="BZ414" i="1"/>
  <c r="BY414" i="1"/>
  <c r="K402" i="1"/>
  <c r="AG402" i="1"/>
  <c r="BT402" i="1"/>
  <c r="BW402" i="1"/>
  <c r="CA402" i="1"/>
  <c r="CB402" i="1" s="1"/>
  <c r="AA403" i="1"/>
  <c r="AF403" i="1"/>
  <c r="K404" i="1"/>
  <c r="J404" i="1"/>
  <c r="T404" i="1"/>
  <c r="S404" i="1"/>
  <c r="AA404" i="1"/>
  <c r="Z404" i="1"/>
  <c r="AG404" i="1"/>
  <c r="AF404" i="1"/>
  <c r="BQ405" i="1"/>
  <c r="BP405" i="1"/>
  <c r="AY406" i="1"/>
  <c r="AZ406" i="1"/>
  <c r="BJ406" i="1"/>
  <c r="BI406" i="1"/>
  <c r="AZ407" i="1"/>
  <c r="AY407" i="1"/>
  <c r="K408" i="1"/>
  <c r="J408" i="1"/>
  <c r="T408" i="1"/>
  <c r="S408" i="1"/>
  <c r="AA408" i="1"/>
  <c r="Z408" i="1"/>
  <c r="AG408" i="1"/>
  <c r="AF408" i="1"/>
  <c r="BQ409" i="1"/>
  <c r="BP409" i="1"/>
  <c r="AY410" i="1"/>
  <c r="AZ410" i="1"/>
  <c r="BJ410" i="1"/>
  <c r="BI410" i="1"/>
  <c r="CA410" i="1"/>
  <c r="CB410" i="1" s="1"/>
  <c r="BJ411" i="1"/>
  <c r="BI411" i="1"/>
  <c r="Z412" i="1"/>
  <c r="AA412" i="1"/>
  <c r="AY412" i="1"/>
  <c r="AZ412" i="1"/>
  <c r="Y390" i="1"/>
  <c r="AX390" i="1"/>
  <c r="BZ390" i="1"/>
  <c r="BW391" i="1"/>
  <c r="BV394" i="1"/>
  <c r="CA395" i="1"/>
  <c r="CB395" i="1" s="1"/>
  <c r="BY397" i="1"/>
  <c r="D398" i="1"/>
  <c r="L398" i="1"/>
  <c r="R398" i="1" s="1"/>
  <c r="BD398" i="1"/>
  <c r="BH398" i="1" s="1"/>
  <c r="BX398" i="1"/>
  <c r="AE414" i="1"/>
  <c r="BH414" i="1"/>
  <c r="BW414" i="1"/>
  <c r="BV414" i="1"/>
  <c r="BY401" i="1"/>
  <c r="BS402" i="1"/>
  <c r="BT403" i="1"/>
  <c r="BW403" i="1"/>
  <c r="AX403" i="1"/>
  <c r="CA403" i="1" s="1"/>
  <c r="CB403" i="1" s="1"/>
  <c r="BQ404" i="1"/>
  <c r="BP404" i="1"/>
  <c r="AZ405" i="1"/>
  <c r="AY405" i="1"/>
  <c r="BJ405" i="1"/>
  <c r="BI405" i="1"/>
  <c r="T406" i="1"/>
  <c r="S406" i="1"/>
  <c r="S407" i="1"/>
  <c r="T407" i="1"/>
  <c r="AA407" i="1"/>
  <c r="Z407" i="1"/>
  <c r="BI408" i="1"/>
  <c r="BJ408" i="1"/>
  <c r="BQ408" i="1"/>
  <c r="BP408" i="1"/>
  <c r="AZ409" i="1"/>
  <c r="AY409" i="1"/>
  <c r="BJ409" i="1"/>
  <c r="BI409" i="1"/>
  <c r="T410" i="1"/>
  <c r="S410" i="1"/>
  <c r="S411" i="1"/>
  <c r="T411" i="1"/>
  <c r="BJ412" i="1"/>
  <c r="BI412" i="1"/>
  <c r="I390" i="1"/>
  <c r="AE390" i="1"/>
  <c r="BS390" i="1"/>
  <c r="BV393" i="1"/>
  <c r="BW394" i="1"/>
  <c r="Y401" i="1"/>
  <c r="AX401" i="1"/>
  <c r="BS414" i="1"/>
  <c r="BT414" i="1"/>
  <c r="BV401" i="1"/>
  <c r="BZ401" i="1"/>
  <c r="BS403" i="1"/>
  <c r="BV403" i="1"/>
  <c r="AZ404" i="1"/>
  <c r="AY404" i="1"/>
  <c r="BI404" i="1"/>
  <c r="BJ404" i="1"/>
  <c r="T405" i="1"/>
  <c r="S405" i="1"/>
  <c r="Z406" i="1"/>
  <c r="AA406" i="1"/>
  <c r="BJ407" i="1"/>
  <c r="BI407" i="1"/>
  <c r="AZ408" i="1"/>
  <c r="AY408" i="1"/>
  <c r="T409" i="1"/>
  <c r="S409" i="1"/>
  <c r="Z410" i="1"/>
  <c r="AA410" i="1"/>
  <c r="AG410" i="1"/>
  <c r="AF410" i="1"/>
  <c r="AA418" i="1"/>
  <c r="Z418" i="1"/>
  <c r="BW393" i="1"/>
  <c r="BW397" i="1"/>
  <c r="I401" i="1"/>
  <c r="R401" i="1"/>
  <c r="AE401" i="1"/>
  <c r="BO414" i="1"/>
  <c r="BO401" i="1"/>
  <c r="BS401" i="1"/>
  <c r="BW401" i="1"/>
  <c r="J403" i="1"/>
  <c r="BP403" i="1"/>
  <c r="BQ403" i="1"/>
  <c r="K405" i="1"/>
  <c r="J405" i="1"/>
  <c r="AA405" i="1"/>
  <c r="Z405" i="1"/>
  <c r="AG405" i="1"/>
  <c r="AF405" i="1"/>
  <c r="K406" i="1"/>
  <c r="J406" i="1"/>
  <c r="AG406" i="1"/>
  <c r="AF406" i="1"/>
  <c r="BQ406" i="1"/>
  <c r="BP406" i="1"/>
  <c r="CA406" i="1"/>
  <c r="CB406" i="1" s="1"/>
  <c r="BP407" i="1"/>
  <c r="CA407" i="1"/>
  <c r="CB407" i="1" s="1"/>
  <c r="BQ407" i="1"/>
  <c r="K409" i="1"/>
  <c r="J409" i="1"/>
  <c r="AA409" i="1"/>
  <c r="Z409" i="1"/>
  <c r="AG409" i="1"/>
  <c r="AF409" i="1"/>
  <c r="K410" i="1"/>
  <c r="J410" i="1"/>
  <c r="BQ410" i="1"/>
  <c r="BP410" i="1"/>
  <c r="BQ411" i="1"/>
  <c r="BP411" i="1"/>
  <c r="BY403" i="1"/>
  <c r="BV404" i="1"/>
  <c r="BZ404" i="1"/>
  <c r="BS405" i="1"/>
  <c r="BW405" i="1"/>
  <c r="CA405" i="1"/>
  <c r="CB405" i="1" s="1"/>
  <c r="BT406" i="1"/>
  <c r="K407" i="1"/>
  <c r="AG407" i="1"/>
  <c r="BY407" i="1"/>
  <c r="BV408" i="1"/>
  <c r="BZ408" i="1"/>
  <c r="BW409" i="1"/>
  <c r="CA409" i="1"/>
  <c r="CB409" i="1" s="1"/>
  <c r="BT410" i="1"/>
  <c r="K411" i="1"/>
  <c r="AX411" i="1"/>
  <c r="CA411" i="1" s="1"/>
  <c r="CB411" i="1" s="1"/>
  <c r="BT411" i="1"/>
  <c r="BY411" i="1"/>
  <c r="T412" i="1"/>
  <c r="R413" i="1"/>
  <c r="AZ413" i="1"/>
  <c r="AY413" i="1"/>
  <c r="BO413" i="1"/>
  <c r="BU433" i="1"/>
  <c r="BW417" i="1"/>
  <c r="BV417" i="1"/>
  <c r="T418" i="1"/>
  <c r="S418" i="1"/>
  <c r="AZ418" i="1"/>
  <c r="AY418" i="1"/>
  <c r="AY419" i="1"/>
  <c r="AZ419" i="1"/>
  <c r="BJ419" i="1"/>
  <c r="BI419" i="1"/>
  <c r="AA421" i="1"/>
  <c r="Z421" i="1"/>
  <c r="BQ422" i="1"/>
  <c r="BP422" i="1"/>
  <c r="CA422" i="1"/>
  <c r="CB422" i="1" s="1"/>
  <c r="BJ426" i="1"/>
  <c r="BI426" i="1"/>
  <c r="BJ429" i="1"/>
  <c r="BI429" i="1"/>
  <c r="BZ403" i="1"/>
  <c r="CA404" i="1"/>
  <c r="CB404" i="1" s="1"/>
  <c r="BY406" i="1"/>
  <c r="BV407" i="1"/>
  <c r="CA408" i="1"/>
  <c r="CB408" i="1" s="1"/>
  <c r="BY410" i="1"/>
  <c r="Y411" i="1"/>
  <c r="BV411" i="1"/>
  <c r="I412" i="1"/>
  <c r="Y413" i="1"/>
  <c r="K418" i="1"/>
  <c r="J418" i="1"/>
  <c r="BI418" i="1"/>
  <c r="BJ418" i="1"/>
  <c r="Z419" i="1"/>
  <c r="AA419" i="1"/>
  <c r="AA420" i="1"/>
  <c r="Z420" i="1"/>
  <c r="BP424" i="1"/>
  <c r="BQ424" i="1"/>
  <c r="AA431" i="1"/>
  <c r="Z431" i="1"/>
  <c r="T432" i="1"/>
  <c r="S432" i="1"/>
  <c r="BZ406" i="1"/>
  <c r="BW407" i="1"/>
  <c r="AF411" i="1"/>
  <c r="BW412" i="1"/>
  <c r="BW413" i="1"/>
  <c r="BV413" i="1"/>
  <c r="G433" i="1"/>
  <c r="I417" i="1"/>
  <c r="BA433" i="1"/>
  <c r="BH417" i="1"/>
  <c r="AZ421" i="1"/>
  <c r="AY421" i="1"/>
  <c r="T422" i="1"/>
  <c r="S422" i="1"/>
  <c r="BJ423" i="1"/>
  <c r="BI423" i="1"/>
  <c r="AZ425" i="1"/>
  <c r="AY425" i="1"/>
  <c r="BQ432" i="1"/>
  <c r="BP432" i="1"/>
  <c r="CA432" i="1"/>
  <c r="CB432" i="1" s="1"/>
  <c r="BS406" i="1"/>
  <c r="BW410" i="1"/>
  <c r="BZ411" i="1"/>
  <c r="BO412" i="1"/>
  <c r="BZ412" i="1"/>
  <c r="BY412" i="1"/>
  <c r="BI413" i="1"/>
  <c r="AB433" i="1"/>
  <c r="AE417" i="1"/>
  <c r="AG418" i="1"/>
  <c r="AF418" i="1"/>
  <c r="BQ418" i="1"/>
  <c r="BP418" i="1"/>
  <c r="BT418" i="1"/>
  <c r="AZ428" i="1"/>
  <c r="AY428" i="1"/>
  <c r="AZ431" i="1"/>
  <c r="AY431" i="1"/>
  <c r="CA418" i="1"/>
  <c r="CB418" i="1" s="1"/>
  <c r="K419" i="1"/>
  <c r="BW420" i="1"/>
  <c r="BV420" i="1"/>
  <c r="T421" i="1"/>
  <c r="S421" i="1"/>
  <c r="J424" i="1"/>
  <c r="K424" i="1"/>
  <c r="BW424" i="1"/>
  <c r="BV424" i="1"/>
  <c r="BV425" i="1"/>
  <c r="BS425" i="1"/>
  <c r="K425" i="1"/>
  <c r="J425" i="1"/>
  <c r="AG425" i="1"/>
  <c r="AF425" i="1"/>
  <c r="BJ425" i="1"/>
  <c r="BI425" i="1"/>
  <c r="BQ427" i="1"/>
  <c r="T428" i="1"/>
  <c r="S428" i="1"/>
  <c r="BJ430" i="1"/>
  <c r="BI430" i="1"/>
  <c r="AZ432" i="1"/>
  <c r="AY432" i="1"/>
  <c r="D433" i="1"/>
  <c r="H433" i="1"/>
  <c r="L433" i="1"/>
  <c r="U433" i="1"/>
  <c r="Y417" i="1"/>
  <c r="AC433" i="1"/>
  <c r="AH433" i="1"/>
  <c r="AL433" i="1"/>
  <c r="AP433" i="1"/>
  <c r="AT433" i="1"/>
  <c r="AX417" i="1"/>
  <c r="BB433" i="1"/>
  <c r="BF433" i="1"/>
  <c r="BN433" i="1"/>
  <c r="BR433" i="1"/>
  <c r="BZ417" i="1"/>
  <c r="BS418" i="1"/>
  <c r="R419" i="1"/>
  <c r="CA419" i="1" s="1"/>
  <c r="CB419" i="1" s="1"/>
  <c r="I420" i="1"/>
  <c r="T420" i="1"/>
  <c r="BO421" i="1"/>
  <c r="CA421" i="1" s="1"/>
  <c r="CB421" i="1" s="1"/>
  <c r="BT421" i="1"/>
  <c r="BS421" i="1"/>
  <c r="AG422" i="1"/>
  <c r="AF422" i="1"/>
  <c r="BJ422" i="1"/>
  <c r="BI422" i="1"/>
  <c r="S423" i="1"/>
  <c r="BO425" i="1"/>
  <c r="AG426" i="1"/>
  <c r="AF426" i="1"/>
  <c r="AZ427" i="1"/>
  <c r="AY427" i="1"/>
  <c r="Y428" i="1"/>
  <c r="BQ428" i="1"/>
  <c r="BP428" i="1"/>
  <c r="R429" i="1"/>
  <c r="BV412" i="1"/>
  <c r="R417" i="1"/>
  <c r="BO417" i="1"/>
  <c r="BS417" i="1"/>
  <c r="BZ418" i="1"/>
  <c r="BO419" i="1"/>
  <c r="BW419" i="1"/>
  <c r="BV419" i="1"/>
  <c r="AZ420" i="1"/>
  <c r="AY420" i="1"/>
  <c r="BJ420" i="1"/>
  <c r="BO420" i="1"/>
  <c r="Z422" i="1"/>
  <c r="AY422" i="1"/>
  <c r="Y423" i="1"/>
  <c r="AX423" i="1"/>
  <c r="S424" i="1"/>
  <c r="T424" i="1"/>
  <c r="AG424" i="1"/>
  <c r="S425" i="1"/>
  <c r="S427" i="1"/>
  <c r="T427" i="1"/>
  <c r="BQ429" i="1"/>
  <c r="BP429" i="1"/>
  <c r="BW430" i="1"/>
  <c r="BV430" i="1"/>
  <c r="BJ431" i="1"/>
  <c r="AA432" i="1"/>
  <c r="Z432" i="1"/>
  <c r="F433" i="1"/>
  <c r="N433" i="1"/>
  <c r="N5" i="1" s="1"/>
  <c r="N6" i="1" s="1"/>
  <c r="W433" i="1"/>
  <c r="W5" i="1" s="1"/>
  <c r="W6" i="1" s="1"/>
  <c r="AJ433" i="1"/>
  <c r="AJ5" i="1" s="1"/>
  <c r="AJ6" i="1" s="1"/>
  <c r="AN433" i="1"/>
  <c r="AN5" i="1" s="1"/>
  <c r="AN6" i="1" s="1"/>
  <c r="AR433" i="1"/>
  <c r="AR5" i="1" s="1"/>
  <c r="AR6" i="1" s="1"/>
  <c r="AV433" i="1"/>
  <c r="AV5" i="1" s="1"/>
  <c r="AV6" i="1" s="1"/>
  <c r="BD433" i="1"/>
  <c r="BL433" i="1"/>
  <c r="BT417" i="1"/>
  <c r="BX433" i="1"/>
  <c r="BY418" i="1"/>
  <c r="BZ419" i="1"/>
  <c r="AE420" i="1"/>
  <c r="BT420" i="1"/>
  <c r="K421" i="1"/>
  <c r="J421" i="1"/>
  <c r="AG421" i="1"/>
  <c r="AF421" i="1"/>
  <c r="K422" i="1"/>
  <c r="J422" i="1"/>
  <c r="J423" i="1"/>
  <c r="BO423" i="1"/>
  <c r="BZ423" i="1"/>
  <c r="BY423" i="1"/>
  <c r="Y424" i="1"/>
  <c r="AX424" i="1"/>
  <c r="AA425" i="1"/>
  <c r="Z425" i="1"/>
  <c r="AZ426" i="1"/>
  <c r="J427" i="1"/>
  <c r="K427" i="1"/>
  <c r="AA427" i="1"/>
  <c r="Z427" i="1"/>
  <c r="BY428" i="1"/>
  <c r="BV428" i="1"/>
  <c r="K428" i="1"/>
  <c r="J428" i="1"/>
  <c r="K429" i="1"/>
  <c r="J429" i="1"/>
  <c r="BS429" i="1"/>
  <c r="BZ429" i="1"/>
  <c r="BY429" i="1"/>
  <c r="BP430" i="1"/>
  <c r="BW431" i="1"/>
  <c r="BV431" i="1"/>
  <c r="K432" i="1"/>
  <c r="J432" i="1"/>
  <c r="AG432" i="1"/>
  <c r="AF432" i="1"/>
  <c r="S426" i="1"/>
  <c r="BT427" i="1"/>
  <c r="BS427" i="1"/>
  <c r="Z429" i="1"/>
  <c r="Y430" i="1"/>
  <c r="BZ430" i="1"/>
  <c r="BT432" i="1"/>
  <c r="BW432" i="1"/>
  <c r="BS420" i="1"/>
  <c r="BY422" i="1"/>
  <c r="BV423" i="1"/>
  <c r="BT424" i="1"/>
  <c r="BZ425" i="1"/>
  <c r="BY425" i="1"/>
  <c r="BO426" i="1"/>
  <c r="BW426" i="1"/>
  <c r="BV426" i="1"/>
  <c r="BW427" i="1"/>
  <c r="BH428" i="1"/>
  <c r="AF429" i="1"/>
  <c r="AX430" i="1"/>
  <c r="BY430" i="1"/>
  <c r="I431" i="1"/>
  <c r="R431" i="1"/>
  <c r="BO431" i="1"/>
  <c r="BS432" i="1"/>
  <c r="BY432" i="1"/>
  <c r="BH424" i="1"/>
  <c r="BS424" i="1"/>
  <c r="I426" i="1"/>
  <c r="Y426" i="1"/>
  <c r="BZ426" i="1"/>
  <c r="AE427" i="1"/>
  <c r="BH427" i="1"/>
  <c r="AG428" i="1"/>
  <c r="AF428" i="1"/>
  <c r="BT428" i="1"/>
  <c r="AX429" i="1"/>
  <c r="R430" i="1"/>
  <c r="AG431" i="1"/>
  <c r="BT431" i="1"/>
  <c r="BS431" i="1"/>
  <c r="BJ432" i="1"/>
  <c r="AG89" i="1" l="1"/>
  <c r="AF89" i="1"/>
  <c r="CA413" i="1"/>
  <c r="CB413" i="1" s="1"/>
  <c r="BS376" i="1"/>
  <c r="CA290" i="1"/>
  <c r="CB290" i="1" s="1"/>
  <c r="CA262" i="1"/>
  <c r="CB262" i="1" s="1"/>
  <c r="I372" i="1"/>
  <c r="I309" i="1"/>
  <c r="CA279" i="1"/>
  <c r="CB279" i="1" s="1"/>
  <c r="CA49" i="1"/>
  <c r="CB49" i="1" s="1"/>
  <c r="BQ259" i="1"/>
  <c r="BP259" i="1"/>
  <c r="Z285" i="1"/>
  <c r="AA285" i="1"/>
  <c r="K229" i="1"/>
  <c r="CA103" i="1"/>
  <c r="CB103" i="1" s="1"/>
  <c r="AX414" i="1"/>
  <c r="BH360" i="1"/>
  <c r="BI360" i="1" s="1"/>
  <c r="AX360" i="1"/>
  <c r="R309" i="1"/>
  <c r="R239" i="1"/>
  <c r="BO250" i="1"/>
  <c r="BP250" i="1" s="1"/>
  <c r="CA426" i="1"/>
  <c r="CB426" i="1" s="1"/>
  <c r="CA274" i="1"/>
  <c r="CB274" i="1" s="1"/>
  <c r="CA66" i="1"/>
  <c r="CB66" i="1" s="1"/>
  <c r="CA381" i="1"/>
  <c r="CB381" i="1" s="1"/>
  <c r="BL5" i="1"/>
  <c r="BL6" i="1" s="1"/>
  <c r="CA319" i="1"/>
  <c r="CB319" i="1" s="1"/>
  <c r="CA199" i="1"/>
  <c r="CB199" i="1" s="1"/>
  <c r="CA75" i="1"/>
  <c r="CB75" i="1" s="1"/>
  <c r="CA40" i="1"/>
  <c r="CB40" i="1" s="1"/>
  <c r="AX398" i="1"/>
  <c r="AX285" i="1"/>
  <c r="CA379" i="1"/>
  <c r="CB379" i="1" s="1"/>
  <c r="K265" i="1"/>
  <c r="T414" i="1"/>
  <c r="S414" i="1"/>
  <c r="BJ345" i="1"/>
  <c r="BI345" i="1"/>
  <c r="S259" i="1"/>
  <c r="T259" i="1"/>
  <c r="AY414" i="1"/>
  <c r="AZ414" i="1"/>
  <c r="AZ360" i="1"/>
  <c r="AY360" i="1"/>
  <c r="S309" i="1"/>
  <c r="T309" i="1"/>
  <c r="K309" i="1"/>
  <c r="J309" i="1"/>
  <c r="BI63" i="1"/>
  <c r="BJ63" i="1"/>
  <c r="AG309" i="1"/>
  <c r="AF309" i="1"/>
  <c r="BP265" i="1"/>
  <c r="BQ265" i="1"/>
  <c r="AZ398" i="1"/>
  <c r="AY398" i="1"/>
  <c r="AZ285" i="1"/>
  <c r="AY285" i="1"/>
  <c r="T135" i="1"/>
  <c r="S135" i="1"/>
  <c r="CA401" i="1"/>
  <c r="CB401" i="1" s="1"/>
  <c r="CA329" i="1"/>
  <c r="CB329" i="1" s="1"/>
  <c r="CA309" i="1"/>
  <c r="CB309" i="1" s="1"/>
  <c r="CA205" i="1"/>
  <c r="CB205" i="1" s="1"/>
  <c r="BW229" i="1"/>
  <c r="AX202" i="1"/>
  <c r="CA196" i="1"/>
  <c r="CB196" i="1" s="1"/>
  <c r="AX143" i="1"/>
  <c r="CA46" i="1"/>
  <c r="CB46" i="1" s="1"/>
  <c r="BV27" i="1"/>
  <c r="Y414" i="1"/>
  <c r="BI384" i="1"/>
  <c r="BJ384" i="1"/>
  <c r="BH372" i="1"/>
  <c r="BI372" i="1" s="1"/>
  <c r="AX372" i="1"/>
  <c r="BH229" i="1"/>
  <c r="BI229" i="1" s="1"/>
  <c r="AX229" i="1"/>
  <c r="R81" i="1"/>
  <c r="CA431" i="1"/>
  <c r="CB431" i="1" s="1"/>
  <c r="CA423" i="1"/>
  <c r="CB423" i="1" s="1"/>
  <c r="CA424" i="1"/>
  <c r="CB424" i="1" s="1"/>
  <c r="CA420" i="1"/>
  <c r="CB420" i="1" s="1"/>
  <c r="CA412" i="1"/>
  <c r="CB412" i="1" s="1"/>
  <c r="AG398" i="1"/>
  <c r="BT398" i="1"/>
  <c r="CA384" i="1"/>
  <c r="CB384" i="1" s="1"/>
  <c r="CA375" i="1"/>
  <c r="CB375" i="1" s="1"/>
  <c r="CA295" i="1"/>
  <c r="CB295" i="1" s="1"/>
  <c r="CA268" i="1"/>
  <c r="CB268" i="1" s="1"/>
  <c r="CA242" i="1"/>
  <c r="CB242" i="1" s="1"/>
  <c r="CA192" i="1"/>
  <c r="CB192" i="1" s="1"/>
  <c r="CA195" i="1"/>
  <c r="CB195" i="1" s="1"/>
  <c r="M5" i="1"/>
  <c r="M6" i="1" s="1"/>
  <c r="BN5" i="1"/>
  <c r="BN6" i="1" s="1"/>
  <c r="AT5" i="1"/>
  <c r="AT6" i="1" s="1"/>
  <c r="CA116" i="1"/>
  <c r="CB116" i="1" s="1"/>
  <c r="CA113" i="1"/>
  <c r="CB113" i="1" s="1"/>
  <c r="J413" i="1"/>
  <c r="K413" i="1"/>
  <c r="AE387" i="1"/>
  <c r="AF387" i="1" s="1"/>
  <c r="AG282" i="1"/>
  <c r="AF282" i="1"/>
  <c r="T195" i="1"/>
  <c r="S195" i="1"/>
  <c r="AG66" i="1"/>
  <c r="AF66" i="1"/>
  <c r="R37" i="1"/>
  <c r="S37" i="1" s="1"/>
  <c r="K372" i="1"/>
  <c r="CA348" i="1"/>
  <c r="CB348" i="1" s="1"/>
  <c r="CA183" i="1"/>
  <c r="CB183" i="1" s="1"/>
  <c r="BF5" i="1"/>
  <c r="BF6" i="1" s="1"/>
  <c r="AP5" i="1"/>
  <c r="AP6" i="1" s="1"/>
  <c r="CA138" i="1"/>
  <c r="CB138" i="1" s="1"/>
  <c r="BD5" i="1"/>
  <c r="BD6" i="1" s="1"/>
  <c r="K430" i="1"/>
  <c r="J430" i="1"/>
  <c r="AF275" i="1"/>
  <c r="AG275" i="1"/>
  <c r="AX171" i="1"/>
  <c r="BH129" i="1"/>
  <c r="AX129" i="1"/>
  <c r="CA129" i="1" s="1"/>
  <c r="CB129" i="1" s="1"/>
  <c r="BO433" i="1"/>
  <c r="BQ433" i="1" s="1"/>
  <c r="I433" i="1"/>
  <c r="K433" i="1" s="1"/>
  <c r="CA390" i="1"/>
  <c r="CB390" i="1" s="1"/>
  <c r="CA386" i="1"/>
  <c r="CB386" i="1" s="1"/>
  <c r="AX387" i="1"/>
  <c r="AF376" i="1"/>
  <c r="CA296" i="1"/>
  <c r="CB296" i="1" s="1"/>
  <c r="CA282" i="1"/>
  <c r="CB282" i="1" s="1"/>
  <c r="CA232" i="1"/>
  <c r="CB232" i="1" s="1"/>
  <c r="G5" i="1"/>
  <c r="G6" i="1" s="1"/>
  <c r="BH189" i="1"/>
  <c r="BI189" i="1" s="1"/>
  <c r="AL5" i="1"/>
  <c r="AL6" i="1" s="1"/>
  <c r="AC5" i="1"/>
  <c r="AC6" i="1" s="1"/>
  <c r="CA81" i="1"/>
  <c r="CB81" i="1" s="1"/>
  <c r="BZ18" i="1"/>
  <c r="BI421" i="1"/>
  <c r="BJ421" i="1"/>
  <c r="K382" i="1"/>
  <c r="J382" i="1"/>
  <c r="AE372" i="1"/>
  <c r="J279" i="1"/>
  <c r="K279" i="1"/>
  <c r="J275" i="1"/>
  <c r="K275" i="1"/>
  <c r="R285" i="1"/>
  <c r="CA285" i="1" s="1"/>
  <c r="CB285" i="1" s="1"/>
  <c r="R229" i="1"/>
  <c r="S229" i="1" s="1"/>
  <c r="S54" i="1"/>
  <c r="T54" i="1"/>
  <c r="T387" i="1"/>
  <c r="S387" i="1"/>
  <c r="BJ292" i="1"/>
  <c r="BI292" i="1"/>
  <c r="T326" i="1"/>
  <c r="S326" i="1"/>
  <c r="AF143" i="1"/>
  <c r="AG143" i="1"/>
  <c r="BI13" i="1"/>
  <c r="BJ13" i="1"/>
  <c r="J387" i="1"/>
  <c r="K387" i="1"/>
  <c r="BJ72" i="1"/>
  <c r="BI72" i="1"/>
  <c r="T27" i="1"/>
  <c r="S27" i="1"/>
  <c r="BP433" i="1"/>
  <c r="BJ398" i="1"/>
  <c r="BI398" i="1"/>
  <c r="J302" i="1"/>
  <c r="K302" i="1"/>
  <c r="J218" i="1"/>
  <c r="K218" i="1"/>
  <c r="CA218" i="1"/>
  <c r="CB218" i="1" s="1"/>
  <c r="AY429" i="1"/>
  <c r="AZ429" i="1"/>
  <c r="BJ427" i="1"/>
  <c r="BI427" i="1"/>
  <c r="Z426" i="1"/>
  <c r="AA426" i="1"/>
  <c r="S431" i="1"/>
  <c r="T431" i="1"/>
  <c r="Z430" i="1"/>
  <c r="AA430" i="1"/>
  <c r="CA429" i="1"/>
  <c r="CB429" i="1" s="1"/>
  <c r="Z423" i="1"/>
  <c r="AA423" i="1"/>
  <c r="BP417" i="1"/>
  <c r="BQ417" i="1"/>
  <c r="T429" i="1"/>
  <c r="S429" i="1"/>
  <c r="AA428" i="1"/>
  <c r="Z428" i="1"/>
  <c r="J420" i="1"/>
  <c r="K420" i="1"/>
  <c r="BT433" i="1"/>
  <c r="BS433" i="1"/>
  <c r="AZ417" i="1"/>
  <c r="AY417" i="1"/>
  <c r="AX433" i="1"/>
  <c r="R433" i="1"/>
  <c r="AF417" i="1"/>
  <c r="AG417" i="1"/>
  <c r="BW433" i="1"/>
  <c r="BV433" i="1"/>
  <c r="S413" i="1"/>
  <c r="T413" i="1"/>
  <c r="AZ411" i="1"/>
  <c r="AY411" i="1"/>
  <c r="BQ414" i="1"/>
  <c r="BP414" i="1"/>
  <c r="AY401" i="1"/>
  <c r="AZ401" i="1"/>
  <c r="J390" i="1"/>
  <c r="K390" i="1"/>
  <c r="BJ414" i="1"/>
  <c r="BI414" i="1"/>
  <c r="T398" i="1"/>
  <c r="S398" i="1"/>
  <c r="AA390" i="1"/>
  <c r="Z390" i="1"/>
  <c r="BW398" i="1"/>
  <c r="BQ386" i="1"/>
  <c r="BP386" i="1"/>
  <c r="BQ380" i="1"/>
  <c r="BP380" i="1"/>
  <c r="BT387" i="1"/>
  <c r="BS387" i="1"/>
  <c r="Z386" i="1"/>
  <c r="AA386" i="1"/>
  <c r="BP383" i="1"/>
  <c r="BQ383" i="1"/>
  <c r="S379" i="1"/>
  <c r="T379" i="1"/>
  <c r="Z363" i="1"/>
  <c r="AA363" i="1"/>
  <c r="K384" i="1"/>
  <c r="J384" i="1"/>
  <c r="BP379" i="1"/>
  <c r="BQ379" i="1"/>
  <c r="AA379" i="1"/>
  <c r="Z379" i="1"/>
  <c r="BQ376" i="1"/>
  <c r="BP376" i="1"/>
  <c r="Z376" i="1"/>
  <c r="AA376" i="1"/>
  <c r="BO387" i="1"/>
  <c r="BJ376" i="1"/>
  <c r="BI376" i="1"/>
  <c r="K376" i="1"/>
  <c r="AG387" i="1"/>
  <c r="BW372" i="1"/>
  <c r="AY372" i="1"/>
  <c r="J372" i="1"/>
  <c r="BQ360" i="1"/>
  <c r="BP360" i="1"/>
  <c r="BQ345" i="1"/>
  <c r="BP345" i="1"/>
  <c r="AA345" i="1"/>
  <c r="Z345" i="1"/>
  <c r="BJ329" i="1"/>
  <c r="BI329" i="1"/>
  <c r="AZ319" i="1"/>
  <c r="AY319" i="1"/>
  <c r="AZ312" i="1"/>
  <c r="AY312" i="1"/>
  <c r="AZ296" i="1"/>
  <c r="AY296" i="1"/>
  <c r="BI307" i="1"/>
  <c r="BJ307" i="1"/>
  <c r="CA307" i="1"/>
  <c r="CB307" i="1" s="1"/>
  <c r="T295" i="1"/>
  <c r="S295" i="1"/>
  <c r="T292" i="1"/>
  <c r="S292" i="1"/>
  <c r="AA288" i="1"/>
  <c r="Z288" i="1"/>
  <c r="BQ312" i="1"/>
  <c r="BP312" i="1"/>
  <c r="AG312" i="1"/>
  <c r="AF312" i="1"/>
  <c r="K312" i="1"/>
  <c r="J312" i="1"/>
  <c r="BP275" i="1"/>
  <c r="BQ275" i="1"/>
  <c r="BJ268" i="1"/>
  <c r="BI268" i="1"/>
  <c r="Z292" i="1"/>
  <c r="AA292" i="1"/>
  <c r="BQ276" i="1"/>
  <c r="BP276" i="1"/>
  <c r="BQ285" i="1"/>
  <c r="BP285" i="1"/>
  <c r="AY265" i="1"/>
  <c r="AZ265" i="1"/>
  <c r="AA309" i="1"/>
  <c r="Z309" i="1"/>
  <c r="AZ279" i="1"/>
  <c r="AY279" i="1"/>
  <c r="AY274" i="1"/>
  <c r="AZ274" i="1"/>
  <c r="AA265" i="1"/>
  <c r="Z265" i="1"/>
  <c r="T253" i="1"/>
  <c r="S253" i="1"/>
  <c r="AZ302" i="1"/>
  <c r="AY302" i="1"/>
  <c r="T262" i="1"/>
  <c r="S262" i="1"/>
  <c r="AA253" i="1"/>
  <c r="Z253" i="1"/>
  <c r="BQ242" i="1"/>
  <c r="BP242" i="1"/>
  <c r="BT239" i="1"/>
  <c r="BS239" i="1"/>
  <c r="BH259" i="1"/>
  <c r="AZ239" i="1"/>
  <c r="AY239" i="1"/>
  <c r="AA232" i="1"/>
  <c r="Z232" i="1"/>
  <c r="Z221" i="1"/>
  <c r="AA221" i="1"/>
  <c r="AY205" i="1"/>
  <c r="AZ205" i="1"/>
  <c r="K250" i="1"/>
  <c r="J250" i="1"/>
  <c r="AG218" i="1"/>
  <c r="AF218" i="1"/>
  <c r="CA239" i="1"/>
  <c r="CB239" i="1" s="1"/>
  <c r="BI239" i="1"/>
  <c r="BJ239" i="1"/>
  <c r="BJ229" i="1"/>
  <c r="T229" i="1"/>
  <c r="S200" i="1"/>
  <c r="T200" i="1"/>
  <c r="Z195" i="1"/>
  <c r="AA195" i="1"/>
  <c r="BP202" i="1"/>
  <c r="BQ202" i="1"/>
  <c r="J192" i="1"/>
  <c r="K192" i="1"/>
  <c r="BT229" i="1"/>
  <c r="Z218" i="1"/>
  <c r="AA218" i="1"/>
  <c r="R202" i="1"/>
  <c r="AY174" i="1"/>
  <c r="AZ174" i="1"/>
  <c r="AZ196" i="1"/>
  <c r="AY196" i="1"/>
  <c r="T183" i="1"/>
  <c r="S183" i="1"/>
  <c r="BQ146" i="1"/>
  <c r="BP146" i="1"/>
  <c r="AZ183" i="1"/>
  <c r="AY183" i="1"/>
  <c r="AG180" i="1"/>
  <c r="AF180" i="1"/>
  <c r="BJ174" i="1"/>
  <c r="BI174" i="1"/>
  <c r="AY146" i="1"/>
  <c r="AZ146" i="1"/>
  <c r="BJ142" i="1"/>
  <c r="BI142" i="1"/>
  <c r="AG141" i="1"/>
  <c r="AF141" i="1"/>
  <c r="AA138" i="1"/>
  <c r="Z138" i="1"/>
  <c r="T132" i="1"/>
  <c r="S132" i="1"/>
  <c r="BQ99" i="1"/>
  <c r="BP99" i="1"/>
  <c r="AA84" i="1"/>
  <c r="Z84" i="1"/>
  <c r="Z146" i="1"/>
  <c r="AA146" i="1"/>
  <c r="BV143" i="1"/>
  <c r="BW143" i="1"/>
  <c r="J103" i="1"/>
  <c r="K103" i="1"/>
  <c r="Z99" i="1"/>
  <c r="AA99" i="1"/>
  <c r="AY72" i="1"/>
  <c r="AZ72" i="1"/>
  <c r="BY63" i="1"/>
  <c r="CA63" i="1"/>
  <c r="CB63" i="1" s="1"/>
  <c r="BZ63" i="1"/>
  <c r="J61" i="1"/>
  <c r="K61" i="1"/>
  <c r="BP171" i="1"/>
  <c r="BQ171" i="1"/>
  <c r="BQ135" i="1"/>
  <c r="BP135" i="1"/>
  <c r="BQ113" i="1"/>
  <c r="BP113" i="1"/>
  <c r="BW100" i="1"/>
  <c r="BV100" i="1"/>
  <c r="BZ96" i="1"/>
  <c r="BY96" i="1"/>
  <c r="CA96" i="1"/>
  <c r="CB96" i="1" s="1"/>
  <c r="BQ81" i="1"/>
  <c r="BP81" i="1"/>
  <c r="BW72" i="1"/>
  <c r="BV72" i="1"/>
  <c r="BO189" i="1"/>
  <c r="AY180" i="1"/>
  <c r="AZ180" i="1"/>
  <c r="T146" i="1"/>
  <c r="S146" i="1"/>
  <c r="BH143" i="1"/>
  <c r="AG138" i="1"/>
  <c r="AF138" i="1"/>
  <c r="AZ135" i="1"/>
  <c r="AY135" i="1"/>
  <c r="AG116" i="1"/>
  <c r="AF116" i="1"/>
  <c r="AZ113" i="1"/>
  <c r="AY113" i="1"/>
  <c r="CA100" i="1"/>
  <c r="CB100" i="1" s="1"/>
  <c r="BZ100" i="1"/>
  <c r="BY100" i="1"/>
  <c r="K96" i="1"/>
  <c r="J96" i="1"/>
  <c r="T84" i="1"/>
  <c r="S84" i="1"/>
  <c r="AA81" i="1"/>
  <c r="Z81" i="1"/>
  <c r="CA72" i="1"/>
  <c r="CB72" i="1" s="1"/>
  <c r="BZ72" i="1"/>
  <c r="BY72" i="1"/>
  <c r="T66" i="1"/>
  <c r="S66" i="1"/>
  <c r="AA63" i="1"/>
  <c r="Z63" i="1"/>
  <c r="AG129" i="1"/>
  <c r="AF129" i="1"/>
  <c r="T72" i="1"/>
  <c r="S72" i="1"/>
  <c r="AF54" i="1"/>
  <c r="AG54" i="1"/>
  <c r="T53" i="1"/>
  <c r="S53" i="1"/>
  <c r="T49" i="1"/>
  <c r="S49" i="1"/>
  <c r="AA8" i="1"/>
  <c r="Z8" i="1"/>
  <c r="T129" i="1"/>
  <c r="S129" i="1"/>
  <c r="AY100" i="1"/>
  <c r="AZ100" i="1"/>
  <c r="AZ96" i="1"/>
  <c r="AY96" i="1"/>
  <c r="AY58" i="1"/>
  <c r="AZ58" i="1"/>
  <c r="Z18" i="1"/>
  <c r="AA18" i="1"/>
  <c r="BA5" i="1"/>
  <c r="BA6" i="1" s="1"/>
  <c r="T40" i="1"/>
  <c r="S40" i="1"/>
  <c r="BQ27" i="1"/>
  <c r="BP27" i="1"/>
  <c r="H5" i="1"/>
  <c r="H6" i="1" s="1"/>
  <c r="S143" i="1"/>
  <c r="T143" i="1"/>
  <c r="BI113" i="1"/>
  <c r="BJ113" i="1"/>
  <c r="T89" i="1"/>
  <c r="S89" i="1"/>
  <c r="AZ40" i="1"/>
  <c r="AY40" i="1"/>
  <c r="K30" i="1"/>
  <c r="J30" i="1"/>
  <c r="T16" i="1"/>
  <c r="S16" i="1"/>
  <c r="AH5" i="1"/>
  <c r="AH6" i="1" s="1"/>
  <c r="AX13" i="1"/>
  <c r="T8" i="1"/>
  <c r="S8" i="1"/>
  <c r="BS37" i="1"/>
  <c r="T18" i="1"/>
  <c r="S18" i="1"/>
  <c r="BW18" i="1"/>
  <c r="BW13" i="1"/>
  <c r="T13" i="1"/>
  <c r="S13" i="1"/>
  <c r="BZ37" i="1"/>
  <c r="BH27" i="1"/>
  <c r="BP18" i="1"/>
  <c r="CA9" i="1"/>
  <c r="CB9" i="1" s="1"/>
  <c r="BQ13" i="1"/>
  <c r="BP13" i="1"/>
  <c r="AA13" i="1"/>
  <c r="AF427" i="1"/>
  <c r="AG427" i="1"/>
  <c r="K426" i="1"/>
  <c r="J426" i="1"/>
  <c r="J431" i="1"/>
  <c r="K431" i="1"/>
  <c r="BI428" i="1"/>
  <c r="BJ428" i="1"/>
  <c r="BQ426" i="1"/>
  <c r="BP426" i="1"/>
  <c r="AZ424" i="1"/>
  <c r="AY424" i="1"/>
  <c r="J433" i="1"/>
  <c r="BQ419" i="1"/>
  <c r="BP419" i="1"/>
  <c r="CA428" i="1"/>
  <c r="CB428" i="1" s="1"/>
  <c r="BQ425" i="1"/>
  <c r="CA425" i="1"/>
  <c r="CB425" i="1" s="1"/>
  <c r="BP425" i="1"/>
  <c r="T419" i="1"/>
  <c r="S419" i="1"/>
  <c r="CA427" i="1"/>
  <c r="CB427" i="1" s="1"/>
  <c r="AE433" i="1"/>
  <c r="BJ417" i="1"/>
  <c r="BI417" i="1"/>
  <c r="AA411" i="1"/>
  <c r="Z411" i="1"/>
  <c r="BP413" i="1"/>
  <c r="BQ413" i="1"/>
  <c r="AG401" i="1"/>
  <c r="AF401" i="1"/>
  <c r="AZ403" i="1"/>
  <c r="AY403" i="1"/>
  <c r="AG414" i="1"/>
  <c r="AF414" i="1"/>
  <c r="BJ401" i="1"/>
  <c r="BI401" i="1"/>
  <c r="AY382" i="1"/>
  <c r="AZ382" i="1"/>
  <c r="AZ383" i="1"/>
  <c r="AY383" i="1"/>
  <c r="CA382" i="1"/>
  <c r="CB382" i="1" s="1"/>
  <c r="BZ372" i="1"/>
  <c r="BY372" i="1"/>
  <c r="CA372" i="1"/>
  <c r="CB372" i="1" s="1"/>
  <c r="BJ387" i="1"/>
  <c r="BI387" i="1"/>
  <c r="Z387" i="1"/>
  <c r="AA387" i="1"/>
  <c r="BQ372" i="1"/>
  <c r="BP372" i="1"/>
  <c r="BJ363" i="1"/>
  <c r="BI363" i="1"/>
  <c r="BW387" i="1"/>
  <c r="AZ376" i="1"/>
  <c r="AY376" i="1"/>
  <c r="AF372" i="1"/>
  <c r="BT376" i="1"/>
  <c r="BV372" i="1"/>
  <c r="AZ372" i="1"/>
  <c r="CA363" i="1"/>
  <c r="CB363" i="1" s="1"/>
  <c r="AG348" i="1"/>
  <c r="AF348" i="1"/>
  <c r="AG329" i="1"/>
  <c r="AF329" i="1"/>
  <c r="S360" i="1"/>
  <c r="T360" i="1"/>
  <c r="AZ339" i="1"/>
  <c r="AY339" i="1"/>
  <c r="AY329" i="1"/>
  <c r="AZ329" i="1"/>
  <c r="T345" i="1"/>
  <c r="S345" i="1"/>
  <c r="CA345" i="1"/>
  <c r="CB345" i="1" s="1"/>
  <c r="K345" i="1"/>
  <c r="J345" i="1"/>
  <c r="AA319" i="1"/>
  <c r="Z319" i="1"/>
  <c r="AX326" i="1"/>
  <c r="AA308" i="1"/>
  <c r="Z308" i="1"/>
  <c r="AZ290" i="1"/>
  <c r="AY290" i="1"/>
  <c r="J288" i="1"/>
  <c r="K288" i="1"/>
  <c r="BJ312" i="1"/>
  <c r="BI312" i="1"/>
  <c r="BZ292" i="1"/>
  <c r="BY292" i="1"/>
  <c r="CA292" i="1"/>
  <c r="CB292" i="1" s="1"/>
  <c r="CA312" i="1"/>
  <c r="CB312" i="1" s="1"/>
  <c r="BQ326" i="1"/>
  <c r="BP326" i="1"/>
  <c r="BQ302" i="1"/>
  <c r="BP302" i="1"/>
  <c r="AA295" i="1"/>
  <c r="Z295" i="1"/>
  <c r="K285" i="1"/>
  <c r="J285" i="1"/>
  <c r="CA288" i="1"/>
  <c r="CB288" i="1" s="1"/>
  <c r="J292" i="1"/>
  <c r="K292" i="1"/>
  <c r="AF268" i="1"/>
  <c r="AG268" i="1"/>
  <c r="BY259" i="1"/>
  <c r="CA259" i="1"/>
  <c r="CB259" i="1" s="1"/>
  <c r="BZ259" i="1"/>
  <c r="AZ281" i="1"/>
  <c r="AY281" i="1"/>
  <c r="T278" i="1"/>
  <c r="S278" i="1"/>
  <c r="Z274" i="1"/>
  <c r="AA274" i="1"/>
  <c r="AZ250" i="1"/>
  <c r="AY250" i="1"/>
  <c r="S279" i="1"/>
  <c r="T279" i="1"/>
  <c r="AA275" i="1"/>
  <c r="Z275" i="1"/>
  <c r="BI285" i="1"/>
  <c r="BJ285" i="1"/>
  <c r="K262" i="1"/>
  <c r="J262" i="1"/>
  <c r="BW250" i="1"/>
  <c r="BV250" i="1"/>
  <c r="AG242" i="1"/>
  <c r="AF242" i="1"/>
  <c r="AZ232" i="1"/>
  <c r="AY232" i="1"/>
  <c r="T221" i="1"/>
  <c r="S221" i="1"/>
  <c r="AA239" i="1"/>
  <c r="Z239" i="1"/>
  <c r="BV218" i="1"/>
  <c r="BW218" i="1"/>
  <c r="Z205" i="1"/>
  <c r="AA205" i="1"/>
  <c r="BP192" i="1"/>
  <c r="BQ192" i="1"/>
  <c r="AF250" i="1"/>
  <c r="AG250" i="1"/>
  <c r="T218" i="1"/>
  <c r="S218" i="1"/>
  <c r="BT202" i="1"/>
  <c r="BS202" i="1"/>
  <c r="AZ192" i="1"/>
  <c r="AY192" i="1"/>
  <c r="T250" i="1"/>
  <c r="S250" i="1"/>
  <c r="BY239" i="1"/>
  <c r="BP229" i="1"/>
  <c r="BQ229" i="1"/>
  <c r="BQ218" i="1"/>
  <c r="BP218" i="1"/>
  <c r="BJ202" i="1"/>
  <c r="BI202" i="1"/>
  <c r="BJ189" i="1"/>
  <c r="BQ174" i="1"/>
  <c r="BP174" i="1"/>
  <c r="BZ218" i="1"/>
  <c r="I202" i="1"/>
  <c r="I5" i="1" s="1"/>
  <c r="I6" i="1" s="1"/>
  <c r="BI183" i="1"/>
  <c r="BJ183" i="1"/>
  <c r="AZ198" i="1"/>
  <c r="AY198" i="1"/>
  <c r="BW202" i="1"/>
  <c r="BV202" i="1"/>
  <c r="BW180" i="1"/>
  <c r="BV180" i="1"/>
  <c r="AA229" i="1"/>
  <c r="Z229" i="1"/>
  <c r="BJ218" i="1"/>
  <c r="BI218" i="1"/>
  <c r="AY199" i="1"/>
  <c r="AZ199" i="1"/>
  <c r="AF192" i="1"/>
  <c r="AG192" i="1"/>
  <c r="BI186" i="1"/>
  <c r="BJ186" i="1"/>
  <c r="AA183" i="1"/>
  <c r="Z183" i="1"/>
  <c r="S180" i="1"/>
  <c r="T180" i="1"/>
  <c r="AA143" i="1"/>
  <c r="Z143" i="1"/>
  <c r="AZ116" i="1"/>
  <c r="AY116" i="1"/>
  <c r="K99" i="1"/>
  <c r="J99" i="1"/>
  <c r="BJ75" i="1"/>
  <c r="BI75" i="1"/>
  <c r="CA198" i="1"/>
  <c r="CB198" i="1" s="1"/>
  <c r="CA174" i="1"/>
  <c r="CB174" i="1" s="1"/>
  <c r="BZ171" i="1"/>
  <c r="BY171" i="1"/>
  <c r="AA171" i="1"/>
  <c r="Z171" i="1"/>
  <c r="BS100" i="1"/>
  <c r="BT100" i="1"/>
  <c r="BV96" i="1"/>
  <c r="BW96" i="1"/>
  <c r="AY92" i="1"/>
  <c r="AZ92" i="1"/>
  <c r="AF75" i="1"/>
  <c r="AG75" i="1"/>
  <c r="Z72" i="1"/>
  <c r="AA72" i="1"/>
  <c r="BJ171" i="1"/>
  <c r="BI171" i="1"/>
  <c r="K135" i="1"/>
  <c r="J135" i="1"/>
  <c r="AG100" i="1"/>
  <c r="AF100" i="1"/>
  <c r="BZ89" i="1"/>
  <c r="BY89" i="1"/>
  <c r="CA89" i="1"/>
  <c r="CB89" i="1" s="1"/>
  <c r="BQ63" i="1"/>
  <c r="BP63" i="1"/>
  <c r="R189" i="1"/>
  <c r="T171" i="1"/>
  <c r="S171" i="1"/>
  <c r="T138" i="1"/>
  <c r="S138" i="1"/>
  <c r="AA135" i="1"/>
  <c r="Z135" i="1"/>
  <c r="BJ132" i="1"/>
  <c r="BI132" i="1"/>
  <c r="T116" i="1"/>
  <c r="S116" i="1"/>
  <c r="K84" i="1"/>
  <c r="J84" i="1"/>
  <c r="K66" i="1"/>
  <c r="J66" i="1"/>
  <c r="AA129" i="1"/>
  <c r="Z129" i="1"/>
  <c r="BJ89" i="1"/>
  <c r="BI89" i="1"/>
  <c r="BQ72" i="1"/>
  <c r="BP72" i="1"/>
  <c r="K63" i="1"/>
  <c r="J63" i="1"/>
  <c r="BQ49" i="1"/>
  <c r="BP49" i="1"/>
  <c r="K49" i="1"/>
  <c r="J49" i="1"/>
  <c r="J113" i="1"/>
  <c r="K81" i="1"/>
  <c r="J81" i="1"/>
  <c r="AA52" i="1"/>
  <c r="Z52" i="1"/>
  <c r="Z49" i="1"/>
  <c r="AA49" i="1"/>
  <c r="BI40" i="1"/>
  <c r="BJ40" i="1"/>
  <c r="E5" i="1"/>
  <c r="E6" i="1" s="1"/>
  <c r="J143" i="1"/>
  <c r="CA132" i="1"/>
  <c r="CB132" i="1" s="1"/>
  <c r="BY113" i="1"/>
  <c r="BJ58" i="1"/>
  <c r="BI58" i="1"/>
  <c r="K27" i="1"/>
  <c r="J27" i="1"/>
  <c r="BX5" i="1"/>
  <c r="D5" i="1"/>
  <c r="D6" i="1" s="1"/>
  <c r="BQ8" i="1"/>
  <c r="BP8" i="1"/>
  <c r="CA8" i="1"/>
  <c r="CB8" i="1" s="1"/>
  <c r="BI135" i="1"/>
  <c r="BJ135" i="1"/>
  <c r="Z100" i="1"/>
  <c r="AA100" i="1"/>
  <c r="BI81" i="1"/>
  <c r="BJ81" i="1"/>
  <c r="BQ46" i="1"/>
  <c r="BP46" i="1"/>
  <c r="AA40" i="1"/>
  <c r="Z40" i="1"/>
  <c r="BQ30" i="1"/>
  <c r="BP30" i="1"/>
  <c r="AZ27" i="1"/>
  <c r="AY27" i="1"/>
  <c r="K16" i="1"/>
  <c r="J16" i="1"/>
  <c r="AG46" i="1"/>
  <c r="AF46" i="1"/>
  <c r="BT37" i="1"/>
  <c r="BY27" i="1"/>
  <c r="BY18" i="1"/>
  <c r="AG37" i="1"/>
  <c r="J37" i="1"/>
  <c r="BJ18" i="1"/>
  <c r="BI18" i="1"/>
  <c r="BQ18" i="1"/>
  <c r="BK5" i="1"/>
  <c r="BK6" i="1" s="1"/>
  <c r="J18" i="1"/>
  <c r="K18" i="1"/>
  <c r="F5" i="1"/>
  <c r="F6" i="1" s="1"/>
  <c r="AA4" i="1"/>
  <c r="Z4" i="1"/>
  <c r="AA424" i="1"/>
  <c r="Z424" i="1"/>
  <c r="BQ423" i="1"/>
  <c r="BP423" i="1"/>
  <c r="S417" i="1"/>
  <c r="T417" i="1"/>
  <c r="BQ421" i="1"/>
  <c r="BP421" i="1"/>
  <c r="AA417" i="1"/>
  <c r="Z417" i="1"/>
  <c r="BQ412" i="1"/>
  <c r="BP412" i="1"/>
  <c r="BH433" i="1"/>
  <c r="AA413" i="1"/>
  <c r="Z413" i="1"/>
  <c r="T401" i="1"/>
  <c r="S401" i="1"/>
  <c r="BZ398" i="1"/>
  <c r="BY398" i="1"/>
  <c r="CA398" i="1"/>
  <c r="CB398" i="1" s="1"/>
  <c r="K414" i="1"/>
  <c r="J414" i="1"/>
  <c r="BJ385" i="1"/>
  <c r="BI385" i="1"/>
  <c r="Z382" i="1"/>
  <c r="AA382" i="1"/>
  <c r="AZ385" i="1"/>
  <c r="AY385" i="1"/>
  <c r="S383" i="1"/>
  <c r="T383" i="1"/>
  <c r="AZ381" i="1"/>
  <c r="AY381" i="1"/>
  <c r="BZ376" i="1"/>
  <c r="BY376" i="1"/>
  <c r="CA376" i="1"/>
  <c r="CB376" i="1" s="1"/>
  <c r="Z398" i="1"/>
  <c r="AA398" i="1"/>
  <c r="BI379" i="1"/>
  <c r="BJ379" i="1"/>
  <c r="BJ375" i="1"/>
  <c r="BI375" i="1"/>
  <c r="AZ348" i="1"/>
  <c r="AY348" i="1"/>
  <c r="BW376" i="1"/>
  <c r="AG372" i="1"/>
  <c r="T372" i="1"/>
  <c r="S372" i="1"/>
  <c r="BT372" i="1"/>
  <c r="BY360" i="1"/>
  <c r="CA360" i="1"/>
  <c r="CB360" i="1" s="1"/>
  <c r="BZ360" i="1"/>
  <c r="T348" i="1"/>
  <c r="S348" i="1"/>
  <c r="K360" i="1"/>
  <c r="J360" i="1"/>
  <c r="T329" i="1"/>
  <c r="S329" i="1"/>
  <c r="AZ345" i="1"/>
  <c r="AY345" i="1"/>
  <c r="AA312" i="1"/>
  <c r="Z312" i="1"/>
  <c r="BJ326" i="1"/>
  <c r="BI326" i="1"/>
  <c r="J298" i="1"/>
  <c r="K298" i="1"/>
  <c r="J326" i="1"/>
  <c r="K326" i="1"/>
  <c r="T312" i="1"/>
  <c r="S312" i="1"/>
  <c r="AZ309" i="1"/>
  <c r="AY309" i="1"/>
  <c r="BQ292" i="1"/>
  <c r="BP292" i="1"/>
  <c r="AG302" i="1"/>
  <c r="AF302" i="1"/>
  <c r="T302" i="1"/>
  <c r="S302" i="1"/>
  <c r="AZ292" i="1"/>
  <c r="AY292" i="1"/>
  <c r="S275" i="1"/>
  <c r="T275" i="1"/>
  <c r="BQ274" i="1"/>
  <c r="BP274" i="1"/>
  <c r="S268" i="1"/>
  <c r="T268" i="1"/>
  <c r="AZ282" i="1"/>
  <c r="AY282" i="1"/>
  <c r="AA281" i="1"/>
  <c r="Z281" i="1"/>
  <c r="AA268" i="1"/>
  <c r="Z268" i="1"/>
  <c r="BJ242" i="1"/>
  <c r="BI242" i="1"/>
  <c r="BQ280" i="1"/>
  <c r="BP280" i="1"/>
  <c r="AG285" i="1"/>
  <c r="AF285" i="1"/>
  <c r="BQ262" i="1"/>
  <c r="BP262" i="1"/>
  <c r="K259" i="1"/>
  <c r="J259" i="1"/>
  <c r="AA250" i="1"/>
  <c r="Z250" i="1"/>
  <c r="T242" i="1"/>
  <c r="S242" i="1"/>
  <c r="AG265" i="1"/>
  <c r="AF265" i="1"/>
  <c r="K239" i="1"/>
  <c r="J239" i="1"/>
  <c r="S192" i="1"/>
  <c r="T192" i="1"/>
  <c r="BJ265" i="1"/>
  <c r="BI265" i="1"/>
  <c r="BJ221" i="1"/>
  <c r="BI221" i="1"/>
  <c r="BJ205" i="1"/>
  <c r="BI205" i="1"/>
  <c r="BP200" i="1"/>
  <c r="BQ200" i="1"/>
  <c r="AZ194" i="1"/>
  <c r="AY194" i="1"/>
  <c r="BJ192" i="1"/>
  <c r="BI192" i="1"/>
  <c r="AZ202" i="1"/>
  <c r="AY202" i="1"/>
  <c r="BW189" i="1"/>
  <c r="BV189" i="1"/>
  <c r="AG189" i="1"/>
  <c r="AF189" i="1"/>
  <c r="K201" i="1"/>
  <c r="J201" i="1"/>
  <c r="BS180" i="1"/>
  <c r="BT180" i="1"/>
  <c r="CA200" i="1"/>
  <c r="CB200" i="1" s="1"/>
  <c r="AA198" i="1"/>
  <c r="Z198" i="1"/>
  <c r="AA180" i="1"/>
  <c r="Z180" i="1"/>
  <c r="BZ229" i="1"/>
  <c r="AZ218" i="1"/>
  <c r="AY218" i="1"/>
  <c r="Z199" i="1"/>
  <c r="AA199" i="1"/>
  <c r="AF202" i="1"/>
  <c r="AG202" i="1"/>
  <c r="K189" i="1"/>
  <c r="J189" i="1"/>
  <c r="Y189" i="1"/>
  <c r="BQ180" i="1"/>
  <c r="BP180" i="1"/>
  <c r="BT143" i="1"/>
  <c r="BS143" i="1"/>
  <c r="AZ138" i="1"/>
  <c r="AY138" i="1"/>
  <c r="AZ143" i="1"/>
  <c r="AY143" i="1"/>
  <c r="AA116" i="1"/>
  <c r="Z116" i="1"/>
  <c r="BJ61" i="1"/>
  <c r="BI61" i="1"/>
  <c r="BY135" i="1"/>
  <c r="CA135" i="1"/>
  <c r="CB135" i="1" s="1"/>
  <c r="BZ135" i="1"/>
  <c r="BV129" i="1"/>
  <c r="BW129" i="1"/>
  <c r="AG96" i="1"/>
  <c r="AF96" i="1"/>
  <c r="Z92" i="1"/>
  <c r="AA92" i="1"/>
  <c r="S75" i="1"/>
  <c r="T75" i="1"/>
  <c r="AF61" i="1"/>
  <c r="AG61" i="1"/>
  <c r="AX189" i="1"/>
  <c r="BZ129" i="1"/>
  <c r="BY129" i="1"/>
  <c r="T100" i="1"/>
  <c r="S100" i="1"/>
  <c r="K146" i="1"/>
  <c r="J146" i="1"/>
  <c r="K138" i="1"/>
  <c r="J138" i="1"/>
  <c r="K116" i="1"/>
  <c r="J116" i="1"/>
  <c r="AA113" i="1"/>
  <c r="Z113" i="1"/>
  <c r="BJ99" i="1"/>
  <c r="BI99" i="1"/>
  <c r="BJ92" i="1"/>
  <c r="BI92" i="1"/>
  <c r="BQ84" i="1"/>
  <c r="BP84" i="1"/>
  <c r="BT81" i="1"/>
  <c r="BS81" i="1"/>
  <c r="BT63" i="1"/>
  <c r="BS63" i="1"/>
  <c r="CA142" i="1"/>
  <c r="CB142" i="1" s="1"/>
  <c r="K129" i="1"/>
  <c r="J129" i="1"/>
  <c r="CA92" i="1"/>
  <c r="CB92" i="1" s="1"/>
  <c r="AZ89" i="1"/>
  <c r="AY89" i="1"/>
  <c r="BQ58" i="1"/>
  <c r="BP58" i="1"/>
  <c r="BO143" i="1"/>
  <c r="AG113" i="1"/>
  <c r="AF113" i="1"/>
  <c r="K53" i="1"/>
  <c r="J53" i="1"/>
  <c r="Z58" i="1"/>
  <c r="AA58" i="1"/>
  <c r="AF21" i="1"/>
  <c r="AG21" i="1"/>
  <c r="U5" i="1"/>
  <c r="U6" i="1" s="1"/>
  <c r="S113" i="1"/>
  <c r="T63" i="1"/>
  <c r="S63" i="1"/>
  <c r="AZ52" i="1"/>
  <c r="AY52" i="1"/>
  <c r="AA37" i="1"/>
  <c r="Z37" i="1"/>
  <c r="BJ16" i="1"/>
  <c r="BI16" i="1"/>
  <c r="AB5" i="1"/>
  <c r="AB6" i="1" s="1"/>
  <c r="BJ9" i="1"/>
  <c r="BI9" i="1"/>
  <c r="K8" i="1"/>
  <c r="J8" i="1"/>
  <c r="J100" i="1"/>
  <c r="K100" i="1"/>
  <c r="J72" i="1"/>
  <c r="K72" i="1"/>
  <c r="AA55" i="1"/>
  <c r="Z55" i="1"/>
  <c r="BJ49" i="1"/>
  <c r="BI49" i="1"/>
  <c r="K46" i="1"/>
  <c r="J46" i="1"/>
  <c r="BW37" i="1"/>
  <c r="BV37" i="1"/>
  <c r="AG30" i="1"/>
  <c r="AF30" i="1"/>
  <c r="AA27" i="1"/>
  <c r="Z27" i="1"/>
  <c r="BQ16" i="1"/>
  <c r="BP16" i="1"/>
  <c r="BT13" i="1"/>
  <c r="BR5" i="1"/>
  <c r="BS13" i="1"/>
  <c r="AA46" i="1"/>
  <c r="Z46" i="1"/>
  <c r="BP37" i="1"/>
  <c r="BQ37" i="1"/>
  <c r="AG27" i="1"/>
  <c r="AF27" i="1"/>
  <c r="AF37" i="1"/>
  <c r="AZ37" i="1"/>
  <c r="AY37" i="1"/>
  <c r="K13" i="1"/>
  <c r="J13" i="1"/>
  <c r="AZ4" i="1"/>
  <c r="AY4" i="1"/>
  <c r="BP4" i="1"/>
  <c r="BQ4" i="1"/>
  <c r="BJ4" i="1"/>
  <c r="BI4" i="1"/>
  <c r="S430" i="1"/>
  <c r="T430" i="1"/>
  <c r="BJ424" i="1"/>
  <c r="BI424" i="1"/>
  <c r="BP431" i="1"/>
  <c r="BQ431" i="1"/>
  <c r="AY430" i="1"/>
  <c r="AZ430" i="1"/>
  <c r="CA430" i="1"/>
  <c r="CB430" i="1" s="1"/>
  <c r="AF420" i="1"/>
  <c r="AG420" i="1"/>
  <c r="BZ433" i="1"/>
  <c r="BY433" i="1"/>
  <c r="AY423" i="1"/>
  <c r="AZ423" i="1"/>
  <c r="BP420" i="1"/>
  <c r="BQ420" i="1"/>
  <c r="Y433" i="1"/>
  <c r="J417" i="1"/>
  <c r="K417" i="1"/>
  <c r="K412" i="1"/>
  <c r="J412" i="1"/>
  <c r="CA417" i="1"/>
  <c r="CB417" i="1" s="1"/>
  <c r="BQ401" i="1"/>
  <c r="BP401" i="1"/>
  <c r="K401" i="1"/>
  <c r="J401" i="1"/>
  <c r="Z401" i="1"/>
  <c r="AA401" i="1"/>
  <c r="AF390" i="1"/>
  <c r="AG390" i="1"/>
  <c r="AZ390" i="1"/>
  <c r="AY390" i="1"/>
  <c r="BQ398" i="1"/>
  <c r="BP398" i="1"/>
  <c r="AY386" i="1"/>
  <c r="AZ386" i="1"/>
  <c r="AA385" i="1"/>
  <c r="Z385" i="1"/>
  <c r="AZ379" i="1"/>
  <c r="AY379" i="1"/>
  <c r="AZ387" i="1"/>
  <c r="AY387" i="1"/>
  <c r="Z375" i="1"/>
  <c r="AA375" i="1"/>
  <c r="AY363" i="1"/>
  <c r="AZ363" i="1"/>
  <c r="BQ384" i="1"/>
  <c r="BP384" i="1"/>
  <c r="AA381" i="1"/>
  <c r="Z381" i="1"/>
  <c r="J398" i="1"/>
  <c r="K398" i="1"/>
  <c r="CA383" i="1"/>
  <c r="CB383" i="1" s="1"/>
  <c r="AF379" i="1"/>
  <c r="AG379" i="1"/>
  <c r="CA385" i="1"/>
  <c r="CB385" i="1" s="1"/>
  <c r="T376" i="1"/>
  <c r="S376" i="1"/>
  <c r="Z372" i="1"/>
  <c r="AA372" i="1"/>
  <c r="BJ359" i="1"/>
  <c r="BI359" i="1"/>
  <c r="BJ372" i="1"/>
  <c r="BJ348" i="1"/>
  <c r="BI348" i="1"/>
  <c r="AA360" i="1"/>
  <c r="Z360" i="1"/>
  <c r="BQ348" i="1"/>
  <c r="BP348" i="1"/>
  <c r="K348" i="1"/>
  <c r="J348" i="1"/>
  <c r="BQ329" i="1"/>
  <c r="BP329" i="1"/>
  <c r="K329" i="1"/>
  <c r="J329" i="1"/>
  <c r="Z329" i="1"/>
  <c r="AA329" i="1"/>
  <c r="Z326" i="1"/>
  <c r="AA326" i="1"/>
  <c r="T305" i="1"/>
  <c r="S305" i="1"/>
  <c r="AG326" i="1"/>
  <c r="AF326" i="1"/>
  <c r="BI295" i="1"/>
  <c r="BJ295" i="1"/>
  <c r="BQ309" i="1"/>
  <c r="BP309" i="1"/>
  <c r="BJ296" i="1"/>
  <c r="BI296" i="1"/>
  <c r="AG295" i="1"/>
  <c r="AF295" i="1"/>
  <c r="AG292" i="1"/>
  <c r="AF292" i="1"/>
  <c r="BJ290" i="1"/>
  <c r="BI290" i="1"/>
  <c r="Z302" i="1"/>
  <c r="AA302" i="1"/>
  <c r="CA302" i="1"/>
  <c r="CB302" i="1" s="1"/>
  <c r="BP268" i="1"/>
  <c r="BQ268" i="1"/>
  <c r="J268" i="1"/>
  <c r="K268" i="1"/>
  <c r="BJ302" i="1"/>
  <c r="BI302" i="1"/>
  <c r="Z282" i="1"/>
  <c r="AA282" i="1"/>
  <c r="BP279" i="1"/>
  <c r="BQ279" i="1"/>
  <c r="CA275" i="1"/>
  <c r="CB275" i="1" s="1"/>
  <c r="AZ268" i="1"/>
  <c r="AY268" i="1"/>
  <c r="BW265" i="1"/>
  <c r="BV265" i="1"/>
  <c r="BQ253" i="1"/>
  <c r="BP253" i="1"/>
  <c r="BQ239" i="1"/>
  <c r="BP239" i="1"/>
  <c r="BI309" i="1"/>
  <c r="BJ309" i="1"/>
  <c r="CA265" i="1"/>
  <c r="CB265" i="1" s="1"/>
  <c r="BZ265" i="1"/>
  <c r="BY265" i="1"/>
  <c r="AG262" i="1"/>
  <c r="AF262" i="1"/>
  <c r="AZ253" i="1"/>
  <c r="AY253" i="1"/>
  <c r="K242" i="1"/>
  <c r="J242" i="1"/>
  <c r="CA281" i="1"/>
  <c r="CB281" i="1" s="1"/>
  <c r="BJ250" i="1"/>
  <c r="BI250" i="1"/>
  <c r="AF232" i="1"/>
  <c r="AG232" i="1"/>
  <c r="AY221" i="1"/>
  <c r="AZ221" i="1"/>
  <c r="S265" i="1"/>
  <c r="T265" i="1"/>
  <c r="K232" i="1"/>
  <c r="J232" i="1"/>
  <c r="AA259" i="1"/>
  <c r="Z259" i="1"/>
  <c r="T232" i="1"/>
  <c r="S232" i="1"/>
  <c r="AA202" i="1"/>
  <c r="Z202" i="1"/>
  <c r="AZ200" i="1"/>
  <c r="AY200" i="1"/>
  <c r="AY195" i="1"/>
  <c r="AZ195" i="1"/>
  <c r="AA194" i="1"/>
  <c r="Z194" i="1"/>
  <c r="CA221" i="1"/>
  <c r="CB221" i="1" s="1"/>
  <c r="K180" i="1"/>
  <c r="J180" i="1"/>
  <c r="BP196" i="1"/>
  <c r="BQ196" i="1"/>
  <c r="BQ183" i="1"/>
  <c r="BP183" i="1"/>
  <c r="K197" i="1"/>
  <c r="J197" i="1"/>
  <c r="AZ188" i="1"/>
  <c r="AY188" i="1"/>
  <c r="CA180" i="1"/>
  <c r="CB180" i="1" s="1"/>
  <c r="BZ180" i="1"/>
  <c r="BY180" i="1"/>
  <c r="BP141" i="1"/>
  <c r="BQ141" i="1"/>
  <c r="AG132" i="1"/>
  <c r="AF132" i="1"/>
  <c r="BJ103" i="1"/>
  <c r="BI103" i="1"/>
  <c r="AZ84" i="1"/>
  <c r="AY84" i="1"/>
  <c r="CA146" i="1"/>
  <c r="CB146" i="1" s="1"/>
  <c r="S103" i="1"/>
  <c r="T103" i="1"/>
  <c r="AY99" i="1"/>
  <c r="AZ99" i="1"/>
  <c r="T96" i="1"/>
  <c r="S96" i="1"/>
  <c r="BV89" i="1"/>
  <c r="BW89" i="1"/>
  <c r="J75" i="1"/>
  <c r="K75" i="1"/>
  <c r="CA61" i="1"/>
  <c r="CB61" i="1" s="1"/>
  <c r="S61" i="1"/>
  <c r="T61" i="1"/>
  <c r="CA194" i="1"/>
  <c r="CB194" i="1" s="1"/>
  <c r="AG146" i="1"/>
  <c r="AE171" i="1"/>
  <c r="AF146" i="1"/>
  <c r="BJ116" i="1"/>
  <c r="BI116" i="1"/>
  <c r="BJ84" i="1"/>
  <c r="BI84" i="1"/>
  <c r="CA188" i="1"/>
  <c r="CB188" i="1" s="1"/>
  <c r="BJ180" i="1"/>
  <c r="BI180" i="1"/>
  <c r="BI146" i="1"/>
  <c r="BJ146" i="1"/>
  <c r="K171" i="1"/>
  <c r="J171" i="1"/>
  <c r="BQ138" i="1"/>
  <c r="BP138" i="1"/>
  <c r="BT135" i="1"/>
  <c r="BS135" i="1"/>
  <c r="BQ116" i="1"/>
  <c r="BP116" i="1"/>
  <c r="BT113" i="1"/>
  <c r="BS113" i="1"/>
  <c r="BQ96" i="1"/>
  <c r="BP96" i="1"/>
  <c r="CA84" i="1"/>
  <c r="CB84" i="1" s="1"/>
  <c r="AG84" i="1"/>
  <c r="AF84" i="1"/>
  <c r="AZ81" i="1"/>
  <c r="AY81" i="1"/>
  <c r="BQ66" i="1"/>
  <c r="BP66" i="1"/>
  <c r="AZ63" i="1"/>
  <c r="AY63" i="1"/>
  <c r="CA99" i="1"/>
  <c r="CB99" i="1" s="1"/>
  <c r="BI54" i="1"/>
  <c r="BJ54" i="1"/>
  <c r="CA53" i="1"/>
  <c r="CB53" i="1" s="1"/>
  <c r="AG49" i="1"/>
  <c r="AF49" i="1"/>
  <c r="BJ100" i="1"/>
  <c r="BI100" i="1"/>
  <c r="BJ96" i="1"/>
  <c r="BI96" i="1"/>
  <c r="BQ89" i="1"/>
  <c r="BP89" i="1"/>
  <c r="CA52" i="1"/>
  <c r="CB52" i="1" s="1"/>
  <c r="AY49" i="1"/>
  <c r="AZ49" i="1"/>
  <c r="T58" i="1"/>
  <c r="S58" i="1"/>
  <c r="AY18" i="1"/>
  <c r="AZ18" i="1"/>
  <c r="BU5" i="1"/>
  <c r="AG40" i="1"/>
  <c r="AF40" i="1"/>
  <c r="AG13" i="1"/>
  <c r="AF13" i="1"/>
  <c r="L5" i="1"/>
  <c r="L6" i="1" s="1"/>
  <c r="BQ129" i="1"/>
  <c r="BP129" i="1"/>
  <c r="AA96" i="1"/>
  <c r="Z96" i="1"/>
  <c r="AG72" i="1"/>
  <c r="AF72" i="1"/>
  <c r="CA54" i="1"/>
  <c r="CB54" i="1" s="1"/>
  <c r="BJ37" i="1"/>
  <c r="BI37" i="1"/>
  <c r="T30" i="1"/>
  <c r="S30" i="1"/>
  <c r="CA16" i="1"/>
  <c r="CB16" i="1" s="1"/>
  <c r="AE18" i="1"/>
  <c r="AG16" i="1"/>
  <c r="AF16" i="1"/>
  <c r="BB5" i="1"/>
  <c r="BB6" i="1" s="1"/>
  <c r="CA18" i="1"/>
  <c r="CB18" i="1" s="1"/>
  <c r="T46" i="1"/>
  <c r="S46" i="1"/>
  <c r="BV18" i="1"/>
  <c r="BY37" i="1"/>
  <c r="J4" i="1"/>
  <c r="K4" i="1"/>
  <c r="S4" i="1"/>
  <c r="T4" i="1"/>
  <c r="AF4" i="1"/>
  <c r="AG4" i="1"/>
  <c r="CA229" i="1" l="1"/>
  <c r="CB229" i="1" s="1"/>
  <c r="R5" i="1"/>
  <c r="T5" i="1" s="1"/>
  <c r="T6" i="1" s="1"/>
  <c r="BQ250" i="1"/>
  <c r="BJ360" i="1"/>
  <c r="S239" i="1"/>
  <c r="T239" i="1"/>
  <c r="T37" i="1"/>
  <c r="CA37" i="1"/>
  <c r="CB37" i="1" s="1"/>
  <c r="CA250" i="1"/>
  <c r="CB250" i="1" s="1"/>
  <c r="AZ129" i="1"/>
  <c r="AY129" i="1"/>
  <c r="CA433" i="1"/>
  <c r="CB433" i="1" s="1"/>
  <c r="BH5" i="1"/>
  <c r="BI5" i="1" s="1"/>
  <c r="BI6" i="1" s="1"/>
  <c r="T285" i="1"/>
  <c r="S285" i="1"/>
  <c r="BJ129" i="1"/>
  <c r="BI129" i="1"/>
  <c r="Z414" i="1"/>
  <c r="AA414" i="1"/>
  <c r="AY171" i="1"/>
  <c r="AZ171" i="1"/>
  <c r="T81" i="1"/>
  <c r="S81" i="1"/>
  <c r="AZ229" i="1"/>
  <c r="AY229" i="1"/>
  <c r="CA414" i="1"/>
  <c r="CB414" i="1" s="1"/>
  <c r="AG18" i="1"/>
  <c r="AF18" i="1"/>
  <c r="AA189" i="1"/>
  <c r="Z189" i="1"/>
  <c r="AZ13" i="1"/>
  <c r="AY13" i="1"/>
  <c r="AX5" i="1"/>
  <c r="Y5" i="1"/>
  <c r="BQ189" i="1"/>
  <c r="BP189" i="1"/>
  <c r="T202" i="1"/>
  <c r="S202" i="1"/>
  <c r="T433" i="1"/>
  <c r="S433" i="1"/>
  <c r="CA189" i="1"/>
  <c r="CB189" i="1" s="1"/>
  <c r="AF171" i="1"/>
  <c r="AG171" i="1"/>
  <c r="CA171" i="1"/>
  <c r="CB171" i="1" s="1"/>
  <c r="AZ326" i="1"/>
  <c r="AY326" i="1"/>
  <c r="AF433" i="1"/>
  <c r="AG433" i="1"/>
  <c r="BI259" i="1"/>
  <c r="BJ259" i="1"/>
  <c r="AZ433" i="1"/>
  <c r="AY433" i="1"/>
  <c r="BV5" i="1"/>
  <c r="BV6" i="1" s="1"/>
  <c r="BW5" i="1"/>
  <c r="BW6" i="1" s="1"/>
  <c r="BU6" i="1"/>
  <c r="CA13" i="1"/>
  <c r="CB13" i="1" s="1"/>
  <c r="BS5" i="1"/>
  <c r="BS6" i="1" s="1"/>
  <c r="BT5" i="1"/>
  <c r="BT6" i="1" s="1"/>
  <c r="BR6" i="1"/>
  <c r="BP143" i="1"/>
  <c r="BQ143" i="1"/>
  <c r="AZ189" i="1"/>
  <c r="AY189" i="1"/>
  <c r="BO5" i="1"/>
  <c r="K202" i="1"/>
  <c r="J202" i="1"/>
  <c r="CA143" i="1"/>
  <c r="CB143" i="1" s="1"/>
  <c r="BQ387" i="1"/>
  <c r="BP387" i="1"/>
  <c r="CA387" i="1"/>
  <c r="CB387" i="1" s="1"/>
  <c r="CA326" i="1"/>
  <c r="CB326" i="1" s="1"/>
  <c r="CA202" i="1"/>
  <c r="CB202" i="1" s="1"/>
  <c r="AA433" i="1"/>
  <c r="Z433" i="1"/>
  <c r="K5" i="1"/>
  <c r="K6" i="1" s="1"/>
  <c r="J5" i="1"/>
  <c r="J6" i="1" s="1"/>
  <c r="BJ433" i="1"/>
  <c r="BI433" i="1"/>
  <c r="BY5" i="1"/>
  <c r="BZ5" i="1"/>
  <c r="BX6" i="1"/>
  <c r="T189" i="1"/>
  <c r="S189" i="1"/>
  <c r="BI27" i="1"/>
  <c r="BJ27" i="1"/>
  <c r="CA27" i="1"/>
  <c r="CB27" i="1" s="1"/>
  <c r="BJ143" i="1"/>
  <c r="BI143" i="1"/>
  <c r="AE5" i="1"/>
  <c r="S5" i="1" l="1"/>
  <c r="S6" i="1" s="1"/>
  <c r="R6" i="1"/>
  <c r="BH6" i="1"/>
  <c r="BJ5" i="1"/>
  <c r="BJ6" i="1" s="1"/>
  <c r="AG5" i="1"/>
  <c r="AG6" i="1" s="1"/>
  <c r="AF5" i="1"/>
  <c r="AF6" i="1" s="1"/>
  <c r="AE6" i="1"/>
  <c r="AZ5" i="1"/>
  <c r="AZ6" i="1" s="1"/>
  <c r="AY5" i="1"/>
  <c r="AY6" i="1" s="1"/>
  <c r="AX6" i="1"/>
  <c r="CA5" i="1"/>
  <c r="CB5" i="1" s="1"/>
  <c r="BQ5" i="1"/>
  <c r="BQ6" i="1" s="1"/>
  <c r="BP5" i="1"/>
  <c r="BP6" i="1" s="1"/>
  <c r="BO6" i="1"/>
  <c r="AA5" i="1"/>
  <c r="AA6" i="1" s="1"/>
  <c r="Z5" i="1"/>
  <c r="Z6" i="1" s="1"/>
  <c r="Y6" i="1"/>
</calcChain>
</file>

<file path=xl/sharedStrings.xml><?xml version="1.0" encoding="utf-8"?>
<sst xmlns="http://schemas.openxmlformats.org/spreadsheetml/2006/main" count="865" uniqueCount="744">
  <si>
    <t>Hide</t>
  </si>
  <si>
    <t>HIDE</t>
  </si>
  <si>
    <t>hide</t>
  </si>
  <si>
    <t>Basic</t>
  </si>
  <si>
    <t>Special</t>
  </si>
  <si>
    <t xml:space="preserve">Vocational </t>
  </si>
  <si>
    <t>Skill</t>
  </si>
  <si>
    <t>Compensatory</t>
  </si>
  <si>
    <t>Other</t>
  </si>
  <si>
    <t>Community</t>
  </si>
  <si>
    <t>Districtwide</t>
  </si>
  <si>
    <t>School Food</t>
  </si>
  <si>
    <t>Pupil</t>
  </si>
  <si>
    <t>FTE</t>
  </si>
  <si>
    <t>Total</t>
  </si>
  <si>
    <t>Education</t>
  </si>
  <si>
    <t xml:space="preserve"> Education</t>
  </si>
  <si>
    <t xml:space="preserve"> Center</t>
  </si>
  <si>
    <t>Instructional</t>
  </si>
  <si>
    <t>Services</t>
  </si>
  <si>
    <t>Support</t>
  </si>
  <si>
    <t>Transportation</t>
  </si>
  <si>
    <t>County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</si>
  <si>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</si>
  <si>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</si>
  <si>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</si>
  <si>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</si>
  <si>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</si>
  <si>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</si>
  <si>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</si>
  <si>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>HIDE %</t>
  </si>
  <si>
    <t>HIDE $/Pupil</t>
  </si>
  <si>
    <t>Programs 21, 22, 24, 26, 29</t>
  </si>
  <si>
    <t>Programs 31, 34, 38, 39</t>
  </si>
  <si>
    <t>Programs 45, 46 ,47</t>
  </si>
  <si>
    <t>Programs 81, 86, 88, 89</t>
  </si>
  <si>
    <t>Program 97</t>
  </si>
  <si>
    <t>Program 98</t>
  </si>
  <si>
    <t>Program 99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</si>
  <si>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</si>
  <si>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</si>
  <si>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</si>
  <si>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</si>
  <si>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</si>
  <si>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</si>
  <si>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</si>
  <si>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</si>
  <si>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</si>
  <si>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</si>
  <si>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</si>
  <si>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</si>
  <si>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1</t>
  </si>
  <si>
    <t>County Total</t>
  </si>
  <si>
    <t>Asotin Co.</t>
  </si>
  <si>
    <t>02250</t>
  </si>
  <si>
    <t>Clarkston</t>
  </si>
  <si>
    <t>02420</t>
  </si>
  <si>
    <t>Asotin</t>
  </si>
  <si>
    <t>2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</si>
  <si>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</si>
  <si>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</si>
  <si>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</si>
  <si>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</si>
  <si>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</si>
  <si>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</si>
  <si>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</si>
  <si>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</si>
  <si>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</si>
  <si>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</si>
  <si>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</si>
  <si>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</si>
  <si>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</si>
  <si>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3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</si>
  <si>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</si>
  <si>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</si>
  <si>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</si>
  <si>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</si>
  <si>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</si>
  <si>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</si>
  <si>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</si>
  <si>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</si>
  <si>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</si>
  <si>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</si>
  <si>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</si>
  <si>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</si>
  <si>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</si>
  <si>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</si>
  <si>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</si>
  <si>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4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</si>
  <si>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</si>
  <si>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</si>
  <si>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</si>
  <si>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</si>
  <si>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</si>
  <si>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</si>
  <si>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</si>
  <si>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</si>
  <si>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</si>
  <si>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</si>
  <si>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</si>
  <si>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</si>
  <si>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Quillayute Tribal School.</t>
  </si>
  <si>
    <t>5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</si>
  <si>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</si>
  <si>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</si>
  <si>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</si>
  <si>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</si>
  <si>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</si>
  <si>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</si>
  <si>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</si>
  <si>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</si>
  <si>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</si>
  <si>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</si>
  <si>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</si>
  <si>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</si>
  <si>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Evergreen-Clark</t>
  </si>
  <si>
    <t>06117</t>
  </si>
  <si>
    <t>Camas</t>
  </si>
  <si>
    <t>06119</t>
  </si>
  <si>
    <t>Battle Ground</t>
  </si>
  <si>
    <t>06122</t>
  </si>
  <si>
    <t>Ridgefield</t>
  </si>
  <si>
    <t>6</t>
  </si>
  <si>
    <t>Columbia Co.</t>
  </si>
  <si>
    <t>07002</t>
  </si>
  <si>
    <t>Dayton</t>
  </si>
  <si>
    <t>07035</t>
  </si>
  <si>
    <t>Starbuck</t>
  </si>
  <si>
    <t>7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</si>
  <si>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</si>
  <si>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</si>
  <si>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</si>
  <si>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</si>
  <si>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</si>
  <si>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</si>
  <si>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</si>
  <si>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</si>
  <si>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</si>
  <si>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</si>
  <si>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</si>
  <si>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</si>
  <si>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</si>
  <si>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8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</si>
  <si>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</si>
  <si>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</si>
  <si>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</si>
  <si>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</si>
  <si>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</si>
  <si>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</si>
  <si>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</si>
  <si>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</si>
  <si>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</si>
  <si>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</si>
  <si>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</si>
  <si>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</si>
  <si>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</si>
  <si>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9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</si>
  <si>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</si>
  <si>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</si>
  <si>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</si>
  <si>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</si>
  <si>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</si>
  <si>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</si>
  <si>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</si>
  <si>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</si>
  <si>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</si>
  <si>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</si>
  <si>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</si>
  <si>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10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</si>
  <si>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</si>
  <si>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</si>
  <si>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</si>
  <si>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</si>
  <si>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</si>
  <si>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</si>
  <si>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</si>
  <si>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</si>
  <si>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</si>
  <si>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</t>
  </si>
  <si>
    <t>Garfield Co.</t>
  </si>
  <si>
    <t>12110</t>
  </si>
  <si>
    <t>Pomeroy</t>
  </si>
  <si>
    <t>12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</si>
  <si>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</si>
  <si>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</si>
  <si>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</si>
  <si>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</si>
  <si>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</si>
  <si>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</si>
  <si>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</si>
  <si>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</si>
  <si>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</si>
  <si>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</si>
  <si>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</si>
  <si>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</si>
  <si>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</si>
  <si>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</si>
  <si>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</si>
  <si>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</si>
  <si>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</si>
  <si>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</si>
  <si>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</si>
  <si>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</si>
  <si>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</si>
  <si>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13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</si>
  <si>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</si>
  <si>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</si>
  <si>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</si>
  <si>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</si>
  <si>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</si>
  <si>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</si>
  <si>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</si>
  <si>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</si>
  <si>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</si>
  <si>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</si>
  <si>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</si>
  <si>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</si>
  <si>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</si>
  <si>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</si>
  <si>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</si>
  <si>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</si>
  <si>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</si>
  <si>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</si>
  <si>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</si>
  <si>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</si>
  <si>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</si>
  <si>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</si>
  <si>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</si>
  <si>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</si>
  <si>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</si>
  <si>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</si>
  <si>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</si>
  <si>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14</t>
  </si>
  <si>
    <t>Island Co.</t>
  </si>
  <si>
    <t>15201</t>
  </si>
  <si>
    <t>Oak Harbor</t>
  </si>
  <si>
    <t>15204</t>
  </si>
  <si>
    <t>Coupeville</t>
  </si>
  <si>
    <t>15206</t>
  </si>
  <si>
    <t>South Whidbey</t>
  </si>
  <si>
    <t>15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</si>
  <si>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</si>
  <si>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</si>
  <si>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</si>
  <si>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</si>
  <si>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</si>
  <si>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</si>
  <si>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</si>
  <si>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</si>
  <si>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</si>
  <si>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</si>
  <si>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</si>
  <si>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16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</si>
  <si>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</si>
  <si>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</si>
  <si>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</si>
  <si>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</si>
  <si>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</si>
  <si>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</si>
  <si>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</si>
  <si>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</si>
  <si>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</si>
  <si>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</si>
  <si>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</si>
  <si>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</si>
  <si>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</si>
  <si>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</si>
  <si>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</si>
  <si>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</si>
  <si>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</si>
  <si>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</si>
  <si>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</si>
  <si>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</si>
  <si>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</si>
  <si>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</si>
  <si>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</si>
  <si>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</si>
  <si>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</si>
  <si>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</si>
  <si>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</si>
  <si>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</si>
  <si>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</si>
  <si>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</si>
  <si>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</si>
  <si>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</si>
  <si>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</si>
  <si>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</si>
  <si>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</si>
  <si>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</si>
  <si>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</si>
  <si>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</si>
  <si>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</si>
  <si>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</si>
  <si>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Public School: Sierra Charter</t>
  </si>
  <si>
    <t>17903</t>
  </si>
  <si>
    <t>Muckleshoot Tribal School.</t>
  </si>
  <si>
    <t>17905</t>
  </si>
  <si>
    <t>Summit Public School: Atlas</t>
  </si>
  <si>
    <t>17908</t>
  </si>
  <si>
    <t>Rainier Prep Charter</t>
  </si>
  <si>
    <t>17910</t>
  </si>
  <si>
    <t>Green Dot:Rainier Valley</t>
  </si>
  <si>
    <t>17911</t>
  </si>
  <si>
    <t>Impact Public Schools</t>
  </si>
  <si>
    <t>17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</si>
  <si>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</si>
  <si>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</si>
  <si>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</si>
  <si>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</si>
  <si>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</si>
  <si>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</si>
  <si>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</si>
  <si>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</si>
  <si>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</si>
  <si>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</si>
  <si>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</si>
  <si>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</si>
  <si>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</si>
  <si>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18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</si>
  <si>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</si>
  <si>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</si>
  <si>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</si>
  <si>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</si>
  <si>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</si>
  <si>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</si>
  <si>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</si>
  <si>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</si>
  <si>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</si>
  <si>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</si>
  <si>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</si>
  <si>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</si>
  <si>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</si>
  <si>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19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</si>
  <si>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</si>
  <si>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</si>
  <si>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</si>
  <si>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</si>
  <si>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</si>
  <si>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</si>
  <si>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</si>
  <si>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</si>
  <si>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</si>
  <si>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</si>
  <si>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</si>
  <si>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</si>
  <si>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</si>
  <si>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</si>
  <si>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</si>
  <si>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</si>
  <si>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</si>
  <si>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</si>
  <si>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</si>
  <si>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</si>
  <si>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</si>
  <si>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20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</si>
  <si>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</si>
  <si>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</si>
  <si>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</si>
  <si>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</si>
  <si>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</si>
  <si>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</si>
  <si>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</si>
  <si>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</si>
  <si>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</si>
  <si>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</si>
  <si>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</si>
  <si>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</si>
  <si>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</si>
  <si>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</si>
  <si>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</si>
  <si>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</si>
  <si>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</si>
  <si>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</si>
  <si>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</si>
  <si>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</si>
  <si>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</si>
  <si>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</si>
  <si>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</si>
  <si>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</si>
  <si>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</si>
  <si>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</si>
  <si>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</si>
  <si>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21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</si>
  <si>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</si>
  <si>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</si>
  <si>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</si>
  <si>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</si>
  <si>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</si>
  <si>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</si>
  <si>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</si>
  <si>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</si>
  <si>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</si>
  <si>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</si>
  <si>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</si>
  <si>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</si>
  <si>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</si>
  <si>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</si>
  <si>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</si>
  <si>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</si>
  <si>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</si>
  <si>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22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</si>
  <si>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</si>
  <si>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</si>
  <si>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</si>
  <si>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</si>
  <si>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</si>
  <si>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</si>
  <si>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</si>
  <si>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</si>
  <si>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</si>
  <si>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</si>
  <si>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</si>
  <si>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</si>
  <si>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</si>
  <si>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</si>
  <si>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</si>
  <si>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23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</si>
  <si>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</si>
  <si>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</si>
  <si>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</si>
  <si>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</si>
  <si>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</si>
  <si>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</si>
  <si>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</si>
  <si>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</si>
  <si>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</si>
  <si>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</si>
  <si>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</si>
  <si>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</si>
  <si>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</si>
  <si>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</si>
  <si>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</si>
  <si>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</si>
  <si>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</si>
  <si>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</si>
  <si>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</si>
  <si>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</si>
  <si>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</si>
  <si>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</si>
  <si>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</si>
  <si>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</si>
  <si>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</si>
  <si>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</si>
  <si>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</si>
  <si>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</si>
  <si>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</si>
  <si>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</si>
  <si>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</si>
  <si>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25</t>
  </si>
  <si>
    <t>Pend Oreille Co.</t>
  </si>
  <si>
    <t>26056</t>
  </si>
  <si>
    <t>Newport</t>
  </si>
  <si>
    <t>26059</t>
  </si>
  <si>
    <t>Cusick</t>
  </si>
  <si>
    <t>26070</t>
  </si>
  <si>
    <t>Selkirk</t>
  </si>
  <si>
    <t>26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</si>
  <si>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</si>
  <si>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</si>
  <si>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</si>
  <si>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</si>
  <si>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</si>
  <si>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</si>
  <si>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</si>
  <si>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</si>
  <si>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</si>
  <si>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</si>
  <si>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</si>
  <si>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</si>
  <si>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</si>
  <si>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</si>
  <si>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</si>
  <si>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</si>
  <si>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</si>
  <si>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</si>
  <si>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</si>
  <si>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</si>
  <si>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</si>
  <si>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</si>
  <si>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</si>
  <si>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</si>
  <si>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</si>
  <si>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</si>
  <si>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</si>
  <si>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</si>
  <si>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</si>
  <si>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</si>
  <si>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</si>
  <si>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</si>
  <si>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 School</t>
  </si>
  <si>
    <t>27905</t>
  </si>
  <si>
    <t>Summit Public Schools: Olympus Charter</t>
  </si>
  <si>
    <t>27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</si>
  <si>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</si>
  <si>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</si>
  <si>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</si>
  <si>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</si>
  <si>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</si>
  <si>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</si>
  <si>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</si>
  <si>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</si>
  <si>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</si>
  <si>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28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</si>
  <si>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</si>
  <si>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</si>
  <si>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</si>
  <si>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</si>
  <si>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</si>
  <si>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</si>
  <si>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</si>
  <si>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</si>
  <si>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</si>
  <si>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</si>
  <si>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</si>
  <si>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</si>
  <si>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</si>
  <si>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</si>
  <si>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</si>
  <si>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29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</si>
  <si>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</si>
  <si>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</si>
  <si>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</si>
  <si>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</si>
  <si>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</si>
  <si>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</si>
  <si>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</si>
  <si>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</si>
  <si>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</si>
  <si>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30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</si>
  <si>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</si>
  <si>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</si>
  <si>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</si>
  <si>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</si>
  <si>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</si>
  <si>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</si>
  <si>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</si>
  <si>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</si>
  <si>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</si>
  <si>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</si>
  <si>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</si>
  <si>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</si>
  <si>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</si>
  <si>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</si>
  <si>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</si>
  <si>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</si>
  <si>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</si>
  <si>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</si>
  <si>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</si>
  <si>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</si>
  <si>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</si>
  <si>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</si>
  <si>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</si>
  <si>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</si>
  <si>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</si>
  <si>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</si>
  <si>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</si>
  <si>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</si>
  <si>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</si>
  <si>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31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</si>
  <si>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</si>
  <si>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</si>
  <si>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</si>
  <si>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</si>
  <si>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</si>
  <si>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</si>
  <si>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</si>
  <si>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</si>
  <si>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</si>
  <si>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</si>
  <si>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</si>
  <si>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</si>
  <si>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</si>
  <si>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</si>
  <si>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</si>
  <si>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</si>
  <si>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</si>
  <si>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</si>
  <si>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</si>
  <si>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</si>
  <si>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(Spokane)</t>
  </si>
  <si>
    <t>32362</t>
  </si>
  <si>
    <t>Liberty</t>
  </si>
  <si>
    <t>32363</t>
  </si>
  <si>
    <t>West Valley (Spokane)</t>
  </si>
  <si>
    <t>32414</t>
  </si>
  <si>
    <t>Deer Park</t>
  </si>
  <si>
    <t>32416</t>
  </si>
  <si>
    <t>Riverside</t>
  </si>
  <si>
    <t>32907</t>
  </si>
  <si>
    <t>Pride Prep Charter</t>
  </si>
  <si>
    <t>32901</t>
  </si>
  <si>
    <t>Spokane International Academy:Charter</t>
  </si>
  <si>
    <t>32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</si>
  <si>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</si>
  <si>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</si>
  <si>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</si>
  <si>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</si>
  <si>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</si>
  <si>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</si>
  <si>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</si>
  <si>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</si>
  <si>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</si>
  <si>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</si>
  <si>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</si>
  <si>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</si>
  <si>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</si>
  <si>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</si>
  <si>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</si>
  <si>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</si>
  <si>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(Stevens)</t>
  </si>
  <si>
    <t>33206</t>
  </si>
  <si>
    <t>Columbia (Stevens)</t>
  </si>
  <si>
    <t>33207</t>
  </si>
  <si>
    <t>Mary Walker</t>
  </si>
  <si>
    <t>33211</t>
  </si>
  <si>
    <t>Northport</t>
  </si>
  <si>
    <t>33212</t>
  </si>
  <si>
    <t>Kettle Falls</t>
  </si>
  <si>
    <t>33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</si>
  <si>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</si>
  <si>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</si>
  <si>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</si>
  <si>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</si>
  <si>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</si>
  <si>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</si>
  <si>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</si>
  <si>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</si>
  <si>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</si>
  <si>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</si>
  <si>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</si>
  <si>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</si>
  <si>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</si>
  <si>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</si>
  <si>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</si>
  <si>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</si>
  <si>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</si>
  <si>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</si>
  <si>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 School</t>
  </si>
  <si>
    <t>34</t>
  </si>
  <si>
    <t>Wahkiakum Co.</t>
  </si>
  <si>
    <t>35200</t>
  </si>
  <si>
    <t>Wahkiakum</t>
  </si>
  <si>
    <t>35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</si>
  <si>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</si>
  <si>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</si>
  <si>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</si>
  <si>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</si>
  <si>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</si>
  <si>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</si>
  <si>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</si>
  <si>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</si>
  <si>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</si>
  <si>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</si>
  <si>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 Walla)</t>
  </si>
  <si>
    <t>36401</t>
  </si>
  <si>
    <t>Waitsburg</t>
  </si>
  <si>
    <t>36402</t>
  </si>
  <si>
    <t>Prescott</t>
  </si>
  <si>
    <t>36901</t>
  </si>
  <si>
    <t>Willow Charter</t>
  </si>
  <si>
    <t>36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</si>
  <si>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</si>
  <si>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</si>
  <si>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</si>
  <si>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</si>
  <si>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</si>
  <si>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</si>
  <si>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</si>
  <si>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</si>
  <si>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</si>
  <si>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</si>
  <si>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</si>
  <si>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</si>
  <si>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</si>
  <si>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</si>
  <si>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</si>
  <si>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</si>
  <si>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</si>
  <si>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37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</si>
  <si>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</si>
  <si>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</si>
  <si>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</si>
  <si>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</si>
  <si>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</si>
  <si>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</si>
  <si>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</si>
  <si>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</si>
  <si>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</si>
  <si>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</si>
  <si>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</si>
  <si>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</si>
  <si>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</si>
  <si>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</si>
  <si>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</si>
  <si>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</si>
  <si>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</si>
  <si>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</si>
  <si>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</si>
  <si>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</si>
  <si>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</si>
  <si>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</si>
  <si>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</si>
  <si>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</si>
  <si>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</si>
  <si>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</si>
  <si>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</si>
  <si>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38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</si>
  <si>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</si>
  <si>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</si>
  <si>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</si>
  <si>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</si>
  <si>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</si>
  <si>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</si>
  <si>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</si>
  <si>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</si>
  <si>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(Yakima)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</si>
  <si>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</si>
  <si>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</si>
  <si>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</si>
  <si>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</si>
  <si>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</si>
  <si>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</si>
  <si>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</si>
  <si>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</si>
  <si>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</si>
  <si>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</si>
  <si>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</si>
  <si>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</si>
  <si>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</si>
  <si>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</si>
  <si>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</si>
  <si>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</si>
  <si>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</si>
  <si>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</si>
  <si>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</si>
  <si>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(Yakima)</t>
  </si>
  <si>
    <t>39209</t>
  </si>
  <si>
    <t>Mount Adams</t>
  </si>
  <si>
    <t>39901</t>
  </si>
  <si>
    <t>Yakama Nation Tribal School</t>
  </si>
  <si>
    <t>39</t>
  </si>
  <si>
    <t>Programs 51–69</t>
  </si>
  <si>
    <t>Programs 71–79</t>
  </si>
  <si>
    <t>Except where otherwise noted, the School District &amp; ESD Financial Reporting Summary for 2019–20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</si>
</sst>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#_);[Red]_(* \(#,###\);[Red]_(* &quot;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9"/>
      <name val="Segoe UI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" fillId="0" borderId="0"/>
  </cellStyleXfs>
  <cellXfs count="150">
    <xf numFmtId="0" fontId="0" fillId="0" borderId="0" xfId="0"/>
    <xf numFmtId="0" fontId="2" fillId="0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0" borderId="1" xfId="0" applyFont="1" applyFill="1" applyBorder="1"/>
    <xf numFmtId="0" fontId="2" fillId="0" borderId="1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Continuous"/>
    </xf>
    <xf numFmtId="4" fontId="3" fillId="0" borderId="5" xfId="0" applyNumberFormat="1" applyFont="1" applyFill="1" applyBorder="1" applyAlignment="1">
      <alignment horizontal="centerContinuous"/>
    </xf>
    <xf numFmtId="0" fontId="2" fillId="3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Continuous"/>
    </xf>
    <xf numFmtId="4" fontId="2" fillId="0" borderId="5" xfId="0" applyNumberFormat="1" applyFont="1" applyFill="1" applyBorder="1" applyAlignment="1">
      <alignment horizontal="centerContinuous"/>
    </xf>
    <xf numFmtId="164" fontId="2" fillId="0" borderId="4" xfId="0" applyNumberFormat="1" applyFont="1" applyBorder="1" applyAlignment="1">
      <alignment horizontal="centerContinuous"/>
    </xf>
    <xf numFmtId="0" fontId="2" fillId="2" borderId="6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Continuous"/>
    </xf>
    <xf numFmtId="164" fontId="2" fillId="0" borderId="4" xfId="0" applyNumberFormat="1" applyFont="1" applyFill="1" applyBorder="1" applyAlignment="1">
      <alignment horizontal="centerContinuous"/>
    </xf>
    <xf numFmtId="4" fontId="3" fillId="0" borderId="5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0" fontId="3" fillId="0" borderId="0" xfId="0" applyFont="1" applyBorder="1"/>
    <xf numFmtId="0" fontId="3" fillId="0" borderId="7" xfId="0" applyFont="1" applyBorder="1"/>
    <xf numFmtId="0" fontId="2" fillId="0" borderId="0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Continuous"/>
    </xf>
    <xf numFmtId="4" fontId="3" fillId="0" borderId="9" xfId="0" applyNumberFormat="1" applyFont="1" applyFill="1" applyBorder="1" applyAlignment="1">
      <alignment horizontal="centerContinuous"/>
    </xf>
    <xf numFmtId="0" fontId="2" fillId="0" borderId="3" xfId="1" applyNumberFormat="1" applyFont="1" applyFill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Continuous"/>
    </xf>
    <xf numFmtId="4" fontId="3" fillId="0" borderId="10" xfId="0" applyNumberFormat="1" applyFont="1" applyFill="1" applyBorder="1" applyAlignment="1">
      <alignment horizontal="centerContinuous"/>
    </xf>
    <xf numFmtId="165" fontId="2" fillId="0" borderId="3" xfId="1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Continuous"/>
    </xf>
    <xf numFmtId="164" fontId="2" fillId="0" borderId="8" xfId="0" applyNumberFormat="1" applyFont="1" applyFill="1" applyBorder="1" applyAlignment="1">
      <alignment horizontal="centerContinuous"/>
    </xf>
    <xf numFmtId="4" fontId="3" fillId="0" borderId="9" xfId="0" applyNumberFormat="1" applyFont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center"/>
    </xf>
    <xf numFmtId="38" fontId="2" fillId="0" borderId="11" xfId="1" applyNumberFormat="1" applyFont="1" applyFill="1" applyBorder="1" applyAlignment="1">
      <alignment horizontal="center"/>
    </xf>
    <xf numFmtId="38" fontId="2" fillId="3" borderId="11" xfId="1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13" xfId="0" applyFont="1" applyBorder="1" applyAlignment="1">
      <alignment horizontal="center" wrapText="1"/>
    </xf>
    <xf numFmtId="164" fontId="2" fillId="3" borderId="11" xfId="0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2" fillId="3" borderId="11" xfId="0" applyNumberFormat="1" applyFont="1" applyFill="1" applyBorder="1" applyAlignment="1">
      <alignment horizontal="center" wrapText="1"/>
    </xf>
    <xf numFmtId="4" fontId="2" fillId="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0" borderId="7" xfId="0" applyFont="1" applyBorder="1"/>
    <xf numFmtId="43" fontId="3" fillId="0" borderId="0" xfId="0" applyNumberFormat="1" applyFont="1" applyBorder="1"/>
    <xf numFmtId="43" fontId="3" fillId="0" borderId="0" xfId="0" applyNumberFormat="1" applyFont="1" applyFill="1" applyBorder="1"/>
    <xf numFmtId="165" fontId="3" fillId="0" borderId="0" xfId="1" applyNumberFormat="1" applyFont="1" applyBorder="1"/>
    <xf numFmtId="165" fontId="3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165" fontId="3" fillId="0" borderId="0" xfId="1" applyNumberFormat="1" applyFont="1" applyFill="1" applyBorder="1"/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65" fontId="3" fillId="0" borderId="9" xfId="1" applyNumberFormat="1" applyFont="1" applyBorder="1"/>
    <xf numFmtId="0" fontId="3" fillId="0" borderId="0" xfId="0" applyFont="1"/>
    <xf numFmtId="38" fontId="2" fillId="0" borderId="7" xfId="4" applyNumberFormat="1" applyFont="1" applyFill="1" applyBorder="1" applyAlignment="1">
      <alignment horizontal="left"/>
    </xf>
    <xf numFmtId="43" fontId="2" fillId="0" borderId="0" xfId="0" applyNumberFormat="1" applyFont="1" applyBorder="1"/>
    <xf numFmtId="165" fontId="2" fillId="0" borderId="0" xfId="0" applyNumberFormat="1" applyFont="1" applyFill="1" applyBorder="1"/>
    <xf numFmtId="165" fontId="2" fillId="0" borderId="0" xfId="0" applyNumberFormat="1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9" xfId="0" applyNumberFormat="1" applyFont="1" applyBorder="1"/>
    <xf numFmtId="166" fontId="3" fillId="0" borderId="0" xfId="0" applyNumberFormat="1" applyFont="1"/>
    <xf numFmtId="43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7" xfId="0" applyNumberFormat="1" applyFont="1" applyFill="1" applyBorder="1"/>
    <xf numFmtId="0" fontId="3" fillId="0" borderId="0" xfId="0" applyNumberFormat="1" applyFont="1" applyFill="1" applyBorder="1"/>
    <xf numFmtId="3" fontId="3" fillId="0" borderId="0" xfId="0" applyNumberFormat="1" applyFont="1" applyFill="1" applyBorder="1"/>
    <xf numFmtId="38" fontId="3" fillId="0" borderId="0" xfId="1" applyNumberFormat="1" applyFont="1" applyFill="1" applyBorder="1" applyAlignment="1"/>
    <xf numFmtId="3" fontId="3" fillId="0" borderId="0" xfId="0" applyNumberFormat="1" applyFont="1" applyBorder="1"/>
    <xf numFmtId="164" fontId="3" fillId="0" borderId="0" xfId="0" applyNumberFormat="1" applyFont="1" applyBorder="1"/>
    <xf numFmtId="3" fontId="3" fillId="0" borderId="9" xfId="0" applyNumberFormat="1" applyFont="1" applyBorder="1"/>
    <xf numFmtId="3" fontId="3" fillId="0" borderId="7" xfId="0" applyNumberFormat="1" applyFont="1" applyFill="1" applyBorder="1"/>
    <xf numFmtId="4" fontId="3" fillId="0" borderId="0" xfId="1" applyNumberFormat="1" applyFont="1" applyAlignment="1">
      <alignment vertical="center"/>
    </xf>
    <xf numFmtId="38" fontId="3" fillId="0" borderId="0" xfId="1" applyNumberFormat="1" applyFont="1" applyFill="1" applyAlignment="1">
      <alignment vertical="center"/>
    </xf>
    <xf numFmtId="165" fontId="3" fillId="0" borderId="0" xfId="1" applyNumberFormat="1" applyFont="1" applyAlignment="1">
      <alignment vertical="center"/>
    </xf>
    <xf numFmtId="165" fontId="3" fillId="0" borderId="0" xfId="1" applyNumberFormat="1" applyFont="1" applyFill="1" applyBorder="1" applyAlignment="1">
      <alignment horizontal="right"/>
    </xf>
    <xf numFmtId="164" fontId="3" fillId="0" borderId="0" xfId="3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Alignment="1">
      <alignment vertical="center"/>
    </xf>
    <xf numFmtId="165" fontId="3" fillId="0" borderId="0" xfId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39" fontId="3" fillId="0" borderId="0" xfId="2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9" xfId="0" applyNumberFormat="1" applyFont="1" applyBorder="1"/>
    <xf numFmtId="0" fontId="3" fillId="0" borderId="7" xfId="0" applyFont="1" applyFill="1" applyBorder="1"/>
    <xf numFmtId="3" fontId="2" fillId="0" borderId="0" xfId="0" quotePrefix="1" applyNumberFormat="1" applyFont="1" applyFill="1" applyBorder="1"/>
    <xf numFmtId="3" fontId="2" fillId="0" borderId="7" xfId="0" applyNumberFormat="1" applyFont="1" applyFill="1" applyBorder="1"/>
    <xf numFmtId="4" fontId="2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Border="1" applyAlignment="1">
      <alignment horizontal="right"/>
    </xf>
    <xf numFmtId="165" fontId="2" fillId="0" borderId="0" xfId="1" applyNumberFormat="1" applyFont="1" applyAlignment="1">
      <alignment vertical="center"/>
    </xf>
    <xf numFmtId="165" fontId="2" fillId="0" borderId="0" xfId="0" applyNumberFormat="1" applyFont="1" applyBorder="1" applyAlignment="1">
      <alignment horizontal="right"/>
    </xf>
    <xf numFmtId="39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4" fontId="2" fillId="0" borderId="9" xfId="0" applyNumberFormat="1" applyFont="1" applyBorder="1"/>
    <xf numFmtId="0" fontId="2" fillId="0" borderId="0" xfId="0" applyFont="1" applyBorder="1"/>
    <xf numFmtId="3" fontId="3" fillId="0" borderId="0" xfId="0" quotePrefix="1" applyNumberFormat="1" applyFont="1" applyFill="1" applyBorder="1"/>
    <xf numFmtId="4" fontId="3" fillId="0" borderId="0" xfId="5" applyNumberFormat="1" applyFont="1"/>
    <xf numFmtId="4" fontId="3" fillId="0" borderId="7" xfId="5" applyNumberFormat="1" applyFont="1" applyBorder="1"/>
    <xf numFmtId="164" fontId="2" fillId="0" borderId="0" xfId="0" applyNumberFormat="1" applyFont="1" applyFill="1" applyBorder="1"/>
    <xf numFmtId="0" fontId="3" fillId="0" borderId="0" xfId="0" applyNumberFormat="1" applyFont="1" applyFill="1"/>
    <xf numFmtId="49" fontId="3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2" fillId="0" borderId="0" xfId="0" applyFont="1"/>
    <xf numFmtId="0" fontId="2" fillId="0" borderId="0" xfId="0" quotePrefix="1" applyFont="1" applyFill="1"/>
    <xf numFmtId="164" fontId="3" fillId="0" borderId="0" xfId="0" applyNumberFormat="1" applyFont="1" applyBorder="1" applyAlignment="1"/>
    <xf numFmtId="4" fontId="3" fillId="0" borderId="0" xfId="0" applyNumberFormat="1" applyFont="1" applyFill="1" applyBorder="1"/>
    <xf numFmtId="4" fontId="3" fillId="0" borderId="0" xfId="0" applyNumberFormat="1" applyFont="1" applyBorder="1"/>
    <xf numFmtId="0" fontId="2" fillId="0" borderId="7" xfId="0" applyNumberFormat="1" applyFont="1" applyFill="1" applyBorder="1" applyAlignment="1">
      <alignment horizontal="center"/>
    </xf>
    <xf numFmtId="49" fontId="7" fillId="0" borderId="7" xfId="0" applyNumberFormat="1" applyFont="1" applyBorder="1"/>
    <xf numFmtId="43" fontId="3" fillId="0" borderId="9" xfId="0" applyNumberFormat="1" applyFont="1" applyFill="1" applyBorder="1"/>
    <xf numFmtId="165" fontId="3" fillId="0" borderId="9" xfId="1" applyNumberFormat="1" applyFont="1" applyBorder="1" applyAlignment="1">
      <alignment vertical="center"/>
    </xf>
    <xf numFmtId="165" fontId="2" fillId="0" borderId="9" xfId="1" applyNumberFormat="1" applyFont="1" applyBorder="1" applyAlignment="1">
      <alignment vertical="center"/>
    </xf>
    <xf numFmtId="0" fontId="8" fillId="0" borderId="0" xfId="0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</cellXfs>
  <cellStyles count="6">
    <cellStyle name="Comma" xfId="1" builtinId="3"/>
    <cellStyle name="Comma 5" xfId="4"/>
    <cellStyle name="Currency" xfId="2" builtinId="4"/>
    <cellStyle name="Normal" xfId="0" builtinId="0"/>
    <cellStyle name="Normal 5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434</xdr:row>
      <xdr:rowOff>19050</xdr:rowOff>
    </xdr:from>
    <xdr:to>
      <xdr:col>2</xdr:col>
      <xdr:colOff>2352675</xdr:colOff>
      <xdr:row>434</xdr:row>
      <xdr:rowOff>252730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78562200"/>
          <a:ext cx="685800" cy="233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920/Section%203/%233%201920%20tot%20exp%20by%20program%20groups-R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l Exp by Prog by Enr 151 (2"/>
      <sheetName val="Totl Exp by Prog by Enr 1314"/>
      <sheetName val="Totl Exp by Prog by Enr 1213"/>
      <sheetName val="Totl Exp by Prog by Cty 151 (2"/>
      <sheetName val="Totl ExpProg by Cty 1819 Print"/>
      <sheetName val="Totl Exp Prog by Enr 1819 Print"/>
      <sheetName val="Totl Exp by Prog by Cty 1920"/>
      <sheetName val="TotEXP PRG by CTY 1920 PRINT"/>
      <sheetName val="1920  Prog Access"/>
      <sheetName val="Tot Exp PRG By Enroll PRINT"/>
      <sheetName val="Tot Exp by Prog by Enroll 1920"/>
      <sheetName val="Totl Exp by Prog by Cty 1314"/>
      <sheetName val="Totl Exp by Prog by Cty 1213"/>
      <sheetName val="Totl Exp by Prog by Cty 1011"/>
      <sheetName val="Total Expend by Prog by County"/>
      <sheetName val="1011 Prog Access"/>
      <sheetName val="Totl Exp by Prog by Enr 1011"/>
      <sheetName val="Total Expend by Prog by Enroll"/>
      <sheetName val="1112 Enrollment"/>
      <sheetName val="1011 Enrollment"/>
      <sheetName val="1112 Enroll_Rev_Exp Access"/>
      <sheetName val="1011 Enroll_Rev_Exp Access"/>
      <sheetName val="1415 Prog Access"/>
      <sheetName val="1314Prog Access"/>
      <sheetName val="1213 Prog Access"/>
      <sheetName val="1920 enrollment_Rev_Exp by size"/>
      <sheetName val="1718 Enroll_Rev_Exp Access"/>
      <sheetName val="1415 Enroll_Rev_Exp Access"/>
      <sheetName val="1314 Enroll_Rev_Exp Access"/>
      <sheetName val="1213 Enroll_Rev_Exp Access"/>
      <sheetName val="1314 enrollment_Rev_Exp by size"/>
      <sheetName val="1213 enrollment_Rev_Exp by size"/>
      <sheetName val="2013-14 Enrollment"/>
      <sheetName val="2012-13 Enrollment"/>
      <sheetName val="report comparison verifi 1314"/>
      <sheetName val="report comparison verification"/>
      <sheetName val="1415 enrollment_Rev_Exp by size"/>
      <sheetName val="2014-15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F5" t="str">
            <v>Sum of SumOfAmount</v>
          </cell>
        </row>
        <row r="7">
          <cell r="F7" t="str">
            <v>01109</v>
          </cell>
          <cell r="G7">
            <v>1274474.3400000001</v>
          </cell>
          <cell r="J7">
            <v>65466.49</v>
          </cell>
          <cell r="L7">
            <v>2815.51</v>
          </cell>
          <cell r="O7">
            <v>86348.33</v>
          </cell>
          <cell r="Q7">
            <v>348.72</v>
          </cell>
          <cell r="V7">
            <v>7322.94</v>
          </cell>
          <cell r="Y7">
            <v>23034.1</v>
          </cell>
          <cell r="AB7">
            <v>7677.5</v>
          </cell>
          <cell r="AM7">
            <v>1447.99</v>
          </cell>
          <cell r="AQ7">
            <v>7659.36</v>
          </cell>
          <cell r="AT7">
            <v>18269.87</v>
          </cell>
          <cell r="AU7">
            <v>18817.849999999999</v>
          </cell>
          <cell r="AV7">
            <v>507968.42</v>
          </cell>
          <cell r="AW7">
            <v>60656.5</v>
          </cell>
          <cell r="AX7">
            <v>128528.55</v>
          </cell>
          <cell r="AY7">
            <v>2210836.4700000002</v>
          </cell>
        </row>
        <row r="8">
          <cell r="F8" t="str">
            <v>01122</v>
          </cell>
          <cell r="G8">
            <v>251303.9</v>
          </cell>
          <cell r="J8">
            <v>3374.5</v>
          </cell>
          <cell r="V8">
            <v>18543.3</v>
          </cell>
          <cell r="AV8">
            <v>173245.94</v>
          </cell>
          <cell r="AW8">
            <v>22045.86</v>
          </cell>
          <cell r="AX8">
            <v>55248.55</v>
          </cell>
          <cell r="AY8">
            <v>523762.05</v>
          </cell>
        </row>
        <row r="9">
          <cell r="F9" t="str">
            <v>01147</v>
          </cell>
          <cell r="G9">
            <v>33820753.200000003</v>
          </cell>
          <cell r="H9">
            <v>197083.56</v>
          </cell>
          <cell r="I9">
            <v>89469.98</v>
          </cell>
          <cell r="J9">
            <v>5774199.9900000002</v>
          </cell>
          <cell r="K9">
            <v>421894.24</v>
          </cell>
          <cell r="L9">
            <v>687540.58</v>
          </cell>
          <cell r="O9">
            <v>1575571.72</v>
          </cell>
          <cell r="P9">
            <v>73895.039999999994</v>
          </cell>
          <cell r="Q9">
            <v>28822.1</v>
          </cell>
          <cell r="U9">
            <v>1178366.94</v>
          </cell>
          <cell r="V9">
            <v>224775.38</v>
          </cell>
          <cell r="W9">
            <v>376387.88</v>
          </cell>
          <cell r="Y9">
            <v>3167579.95</v>
          </cell>
          <cell r="AB9">
            <v>382012.91</v>
          </cell>
          <cell r="AF9">
            <v>232984.5</v>
          </cell>
          <cell r="AG9">
            <v>2208217.2799999998</v>
          </cell>
          <cell r="AM9">
            <v>140055.49</v>
          </cell>
          <cell r="AQ9">
            <v>31614.49</v>
          </cell>
          <cell r="AS9">
            <v>85353.67</v>
          </cell>
          <cell r="AT9">
            <v>476484.93</v>
          </cell>
          <cell r="AU9">
            <v>736128.44</v>
          </cell>
          <cell r="AV9">
            <v>8794415.4499999993</v>
          </cell>
          <cell r="AW9">
            <v>2321660.4</v>
          </cell>
          <cell r="AX9">
            <v>2166418.81</v>
          </cell>
          <cell r="AY9">
            <v>65191686.930000015</v>
          </cell>
        </row>
        <row r="10">
          <cell r="F10" t="str">
            <v>01158</v>
          </cell>
          <cell r="G10">
            <v>1883792.34</v>
          </cell>
          <cell r="J10">
            <v>274894.51</v>
          </cell>
          <cell r="K10">
            <v>3450.68</v>
          </cell>
          <cell r="L10">
            <v>71531.759999999995</v>
          </cell>
          <cell r="O10">
            <v>144368.04999999999</v>
          </cell>
          <cell r="P10">
            <v>94495.13</v>
          </cell>
          <cell r="U10">
            <v>75024.95</v>
          </cell>
          <cell r="V10">
            <v>51556.800000000003</v>
          </cell>
          <cell r="W10">
            <v>32046.92</v>
          </cell>
          <cell r="Y10">
            <v>169044.77</v>
          </cell>
          <cell r="AB10">
            <v>35906.03</v>
          </cell>
          <cell r="AG10">
            <v>50941.55</v>
          </cell>
          <cell r="AQ10">
            <v>68640.850000000006</v>
          </cell>
          <cell r="AU10">
            <v>102544.08</v>
          </cell>
          <cell r="AV10">
            <v>770354.41</v>
          </cell>
          <cell r="AW10">
            <v>139595.18</v>
          </cell>
          <cell r="AX10">
            <v>866656.26</v>
          </cell>
          <cell r="AY10">
            <v>4834844.2699999996</v>
          </cell>
        </row>
        <row r="11">
          <cell r="F11" t="str">
            <v>01160</v>
          </cell>
          <cell r="G11">
            <v>2773953.88</v>
          </cell>
          <cell r="H11">
            <v>24411.18</v>
          </cell>
          <cell r="J11">
            <v>392357.39</v>
          </cell>
          <cell r="K11">
            <v>7693.2</v>
          </cell>
          <cell r="L11">
            <v>99612.27</v>
          </cell>
          <cell r="O11">
            <v>292718.28999999998</v>
          </cell>
          <cell r="P11">
            <v>102270.18</v>
          </cell>
          <cell r="U11">
            <v>62088.19</v>
          </cell>
          <cell r="V11">
            <v>56573.23</v>
          </cell>
          <cell r="Y11">
            <v>131345.22</v>
          </cell>
          <cell r="AB11">
            <v>13560.28</v>
          </cell>
          <cell r="AK11">
            <v>10.99</v>
          </cell>
          <cell r="AQ11">
            <v>51331.68</v>
          </cell>
          <cell r="AV11">
            <v>1036290.3</v>
          </cell>
          <cell r="AW11">
            <v>228927.35999999999</v>
          </cell>
          <cell r="AX11">
            <v>14613.59</v>
          </cell>
          <cell r="AY11">
            <v>5287757.2300000014</v>
          </cell>
        </row>
        <row r="12">
          <cell r="F12" t="str">
            <v>02250</v>
          </cell>
          <cell r="G12">
            <v>18838868.18</v>
          </cell>
          <cell r="H12">
            <v>588955.57999999996</v>
          </cell>
          <cell r="I12">
            <v>210602.34</v>
          </cell>
          <cell r="J12">
            <v>3851114.14</v>
          </cell>
          <cell r="K12">
            <v>308863.8</v>
          </cell>
          <cell r="L12">
            <v>527154.89</v>
          </cell>
          <cell r="O12">
            <v>1355542.57</v>
          </cell>
          <cell r="Q12">
            <v>25264.76</v>
          </cell>
          <cell r="U12">
            <v>699643.25</v>
          </cell>
          <cell r="V12">
            <v>149046.1</v>
          </cell>
          <cell r="Y12">
            <v>1227934.6000000001</v>
          </cell>
          <cell r="AB12">
            <v>217987.52</v>
          </cell>
          <cell r="AG12">
            <v>56460.39</v>
          </cell>
          <cell r="AM12">
            <v>70575.740000000005</v>
          </cell>
          <cell r="AQ12">
            <v>61053.88</v>
          </cell>
          <cell r="AT12">
            <v>14383.11</v>
          </cell>
          <cell r="AU12">
            <v>200345.74</v>
          </cell>
          <cell r="AV12">
            <v>5129326.38</v>
          </cell>
          <cell r="AW12">
            <v>1142157.3400000001</v>
          </cell>
          <cell r="AX12">
            <v>943363.48</v>
          </cell>
          <cell r="AY12">
            <v>35618643.789999999</v>
          </cell>
        </row>
        <row r="13">
          <cell r="F13" t="str">
            <v>02420</v>
          </cell>
          <cell r="G13">
            <v>4374412.88</v>
          </cell>
          <cell r="J13">
            <v>844513</v>
          </cell>
          <cell r="K13">
            <v>20822.86</v>
          </cell>
          <cell r="L13">
            <v>135830.04999999999</v>
          </cell>
          <cell r="O13">
            <v>478932.71</v>
          </cell>
          <cell r="P13">
            <v>28843.78</v>
          </cell>
          <cell r="Q13">
            <v>4032</v>
          </cell>
          <cell r="U13">
            <v>109425.56</v>
          </cell>
          <cell r="V13">
            <v>27051.88</v>
          </cell>
          <cell r="Y13">
            <v>114298.62</v>
          </cell>
          <cell r="AB13">
            <v>31166.09</v>
          </cell>
          <cell r="AM13">
            <v>16882.830000000002</v>
          </cell>
          <cell r="AQ13">
            <v>6728.06</v>
          </cell>
          <cell r="AU13">
            <v>64374.22</v>
          </cell>
          <cell r="AV13">
            <v>1593155.65</v>
          </cell>
          <cell r="AW13">
            <v>169638.03</v>
          </cell>
          <cell r="AX13">
            <v>284228.69</v>
          </cell>
          <cell r="AY13">
            <v>8304336.9100000001</v>
          </cell>
        </row>
        <row r="14">
          <cell r="F14" t="str">
            <v>03017</v>
          </cell>
          <cell r="G14">
            <v>141971637.27000001</v>
          </cell>
          <cell r="H14">
            <v>415321.66</v>
          </cell>
          <cell r="I14">
            <v>316453.40000000002</v>
          </cell>
          <cell r="J14">
            <v>25611336.359999999</v>
          </cell>
          <cell r="K14">
            <v>1141894</v>
          </cell>
          <cell r="L14">
            <v>3255678.71</v>
          </cell>
          <cell r="N14">
            <v>3242.22</v>
          </cell>
          <cell r="O14">
            <v>6693046.7300000004</v>
          </cell>
          <cell r="P14">
            <v>1332679.29</v>
          </cell>
          <cell r="Q14">
            <v>94318.85</v>
          </cell>
          <cell r="R14">
            <v>48881.9</v>
          </cell>
          <cell r="S14">
            <v>4177226.37</v>
          </cell>
          <cell r="T14">
            <v>90040.23</v>
          </cell>
          <cell r="U14">
            <v>4468636.6100000003</v>
          </cell>
          <cell r="V14">
            <v>469996.42</v>
          </cell>
          <cell r="W14">
            <v>1193044.53</v>
          </cell>
          <cell r="Y14">
            <v>8943121.3200000003</v>
          </cell>
          <cell r="Z14">
            <v>683639.05</v>
          </cell>
          <cell r="AB14">
            <v>1516245.34</v>
          </cell>
          <cell r="AC14">
            <v>4503.45</v>
          </cell>
          <cell r="AF14">
            <v>256275.89</v>
          </cell>
          <cell r="AG14">
            <v>3721942.86</v>
          </cell>
          <cell r="AL14">
            <v>6944.49</v>
          </cell>
          <cell r="AM14">
            <v>452017.54</v>
          </cell>
          <cell r="AN14">
            <v>9627.7999999999993</v>
          </cell>
          <cell r="AQ14">
            <v>387448.92</v>
          </cell>
          <cell r="AS14">
            <v>151329.57</v>
          </cell>
          <cell r="AT14">
            <v>2265076.5</v>
          </cell>
          <cell r="AU14">
            <v>2775169.97</v>
          </cell>
          <cell r="AV14">
            <v>28133679.800000001</v>
          </cell>
          <cell r="AW14">
            <v>6579404.7300000004</v>
          </cell>
          <cell r="AX14">
            <v>8552040.2899999991</v>
          </cell>
          <cell r="AY14">
            <v>255721902.06999996</v>
          </cell>
        </row>
        <row r="15">
          <cell r="F15" t="str">
            <v>03050</v>
          </cell>
          <cell r="G15">
            <v>968633.94</v>
          </cell>
          <cell r="J15">
            <v>125389.81</v>
          </cell>
          <cell r="K15">
            <v>7572</v>
          </cell>
          <cell r="L15">
            <v>39712.68</v>
          </cell>
          <cell r="U15">
            <v>28012.51</v>
          </cell>
          <cell r="V15">
            <v>1152.8900000000001</v>
          </cell>
          <cell r="W15">
            <v>33487.339999999997</v>
          </cell>
          <cell r="Y15">
            <v>82783.08</v>
          </cell>
          <cell r="AG15">
            <v>68986.42</v>
          </cell>
          <cell r="AM15">
            <v>1261.3399999999999</v>
          </cell>
          <cell r="AV15">
            <v>427660.97</v>
          </cell>
          <cell r="AW15">
            <v>90477.85</v>
          </cell>
          <cell r="AX15">
            <v>327362.64</v>
          </cell>
          <cell r="AY15">
            <v>2202493.4700000002</v>
          </cell>
        </row>
        <row r="16">
          <cell r="F16" t="str">
            <v>03052</v>
          </cell>
          <cell r="G16">
            <v>10039887.619999999</v>
          </cell>
          <cell r="I16">
            <v>37037.78</v>
          </cell>
          <cell r="J16">
            <v>2096180.49</v>
          </cell>
          <cell r="K16">
            <v>213016.91</v>
          </cell>
          <cell r="L16">
            <v>106494.95</v>
          </cell>
          <cell r="O16">
            <v>674935.33</v>
          </cell>
          <cell r="Q16">
            <v>12489.56</v>
          </cell>
          <cell r="U16">
            <v>466890.75</v>
          </cell>
          <cell r="V16">
            <v>119241.25</v>
          </cell>
          <cell r="W16">
            <v>184990.75</v>
          </cell>
          <cell r="Y16">
            <v>958007.95</v>
          </cell>
          <cell r="AB16">
            <v>200106.89</v>
          </cell>
          <cell r="AF16">
            <v>4781.5</v>
          </cell>
          <cell r="AG16">
            <v>443418.17</v>
          </cell>
          <cell r="AM16">
            <v>35937.25</v>
          </cell>
          <cell r="AQ16">
            <v>63165.19</v>
          </cell>
          <cell r="AT16">
            <v>421736.7</v>
          </cell>
          <cell r="AU16">
            <v>173457.17</v>
          </cell>
          <cell r="AV16">
            <v>3386431.41</v>
          </cell>
          <cell r="AW16">
            <v>569371.66</v>
          </cell>
          <cell r="AX16">
            <v>677691.59</v>
          </cell>
          <cell r="AY16">
            <v>20885270.869999997</v>
          </cell>
        </row>
        <row r="17">
          <cell r="F17" t="str">
            <v>03053</v>
          </cell>
          <cell r="G17">
            <v>6515242.2699999996</v>
          </cell>
          <cell r="J17">
            <v>1257846.6000000001</v>
          </cell>
          <cell r="K17">
            <v>64062.879999999997</v>
          </cell>
          <cell r="L17">
            <v>222190.83</v>
          </cell>
          <cell r="O17">
            <v>557546.80000000005</v>
          </cell>
          <cell r="P17">
            <v>37111.019999999997</v>
          </cell>
          <cell r="Q17">
            <v>6643</v>
          </cell>
          <cell r="U17">
            <v>185288.25</v>
          </cell>
          <cell r="V17">
            <v>38254</v>
          </cell>
          <cell r="Y17">
            <v>572876.43000000005</v>
          </cell>
          <cell r="AB17">
            <v>121695.27</v>
          </cell>
          <cell r="AF17">
            <v>22769.58</v>
          </cell>
          <cell r="AG17">
            <v>203514.81</v>
          </cell>
          <cell r="AM17">
            <v>19610.16</v>
          </cell>
          <cell r="AO17">
            <v>7797.37</v>
          </cell>
          <cell r="AQ17">
            <v>58304.62</v>
          </cell>
          <cell r="AT17">
            <v>16135.46</v>
          </cell>
          <cell r="AU17">
            <v>253717.29</v>
          </cell>
          <cell r="AV17">
            <v>2089005.89</v>
          </cell>
          <cell r="AW17">
            <v>516687.25</v>
          </cell>
          <cell r="AX17">
            <v>554552.31000000006</v>
          </cell>
          <cell r="AY17">
            <v>13320852.089999998</v>
          </cell>
        </row>
        <row r="18">
          <cell r="F18" t="str">
            <v>03116</v>
          </cell>
          <cell r="G18">
            <v>19928039.350000001</v>
          </cell>
          <cell r="I18">
            <v>67999.679999999993</v>
          </cell>
          <cell r="J18">
            <v>3664691.91</v>
          </cell>
          <cell r="K18">
            <v>140653.85999999999</v>
          </cell>
          <cell r="L18">
            <v>485536</v>
          </cell>
          <cell r="O18">
            <v>1621551.12</v>
          </cell>
          <cell r="P18">
            <v>182629.3</v>
          </cell>
          <cell r="Q18">
            <v>25412</v>
          </cell>
          <cell r="U18">
            <v>690665.69</v>
          </cell>
          <cell r="V18">
            <v>114368.62</v>
          </cell>
          <cell r="W18">
            <v>408025.1</v>
          </cell>
          <cell r="Y18">
            <v>1731017.04</v>
          </cell>
          <cell r="AB18">
            <v>207163.26</v>
          </cell>
          <cell r="AF18">
            <v>35787.870000000003</v>
          </cell>
          <cell r="AG18">
            <v>804361.76</v>
          </cell>
          <cell r="AK18">
            <v>49433.47</v>
          </cell>
          <cell r="AM18">
            <v>60764.44</v>
          </cell>
          <cell r="AQ18">
            <v>13736.73</v>
          </cell>
          <cell r="AU18">
            <v>443090</v>
          </cell>
          <cell r="AV18">
            <v>5078440.78</v>
          </cell>
          <cell r="AW18">
            <v>1012309</v>
          </cell>
          <cell r="AX18">
            <v>1435008.71</v>
          </cell>
          <cell r="AY18">
            <v>38200685.690000013</v>
          </cell>
        </row>
        <row r="19">
          <cell r="F19" t="str">
            <v>03400</v>
          </cell>
          <cell r="G19">
            <v>112655912.15000001</v>
          </cell>
          <cell r="J19">
            <v>18488767.530000001</v>
          </cell>
          <cell r="K19">
            <v>814255.27</v>
          </cell>
          <cell r="L19">
            <v>2386928.9700000002</v>
          </cell>
          <cell r="O19">
            <v>3670063</v>
          </cell>
          <cell r="P19">
            <v>692106.23</v>
          </cell>
          <cell r="Q19">
            <v>53007.67</v>
          </cell>
          <cell r="U19">
            <v>1555407.6</v>
          </cell>
          <cell r="V19">
            <v>395077.44</v>
          </cell>
          <cell r="Y19">
            <v>3100199.1</v>
          </cell>
          <cell r="Z19">
            <v>171201.32</v>
          </cell>
          <cell r="AA19">
            <v>40659.54</v>
          </cell>
          <cell r="AB19">
            <v>1377711.68</v>
          </cell>
          <cell r="AF19">
            <v>13227.1</v>
          </cell>
          <cell r="AG19">
            <v>1144413.26</v>
          </cell>
          <cell r="AL19">
            <v>64398.45</v>
          </cell>
          <cell r="AM19">
            <v>177751.63</v>
          </cell>
          <cell r="AQ19">
            <v>1131253.96</v>
          </cell>
          <cell r="AU19">
            <v>2322382.87</v>
          </cell>
          <cell r="AV19">
            <v>22992238.66</v>
          </cell>
          <cell r="AW19">
            <v>3158454.31</v>
          </cell>
          <cell r="AX19">
            <v>4457891.97</v>
          </cell>
          <cell r="AY19">
            <v>180863309.70999995</v>
          </cell>
        </row>
        <row r="20">
          <cell r="F20" t="str">
            <v>04019</v>
          </cell>
          <cell r="G20">
            <v>4974037.42</v>
          </cell>
          <cell r="J20">
            <v>750822.66</v>
          </cell>
          <cell r="K20">
            <v>14819.63</v>
          </cell>
          <cell r="L20">
            <v>132109.45000000001</v>
          </cell>
          <cell r="O20">
            <v>306489.44</v>
          </cell>
          <cell r="P20">
            <v>41920.25</v>
          </cell>
          <cell r="Q20">
            <v>8857.9</v>
          </cell>
          <cell r="U20">
            <v>156729.29999999999</v>
          </cell>
          <cell r="V20">
            <v>68879.88</v>
          </cell>
          <cell r="W20">
            <v>28918.81</v>
          </cell>
          <cell r="Y20">
            <v>359550.3</v>
          </cell>
          <cell r="AB20">
            <v>160073.92000000001</v>
          </cell>
          <cell r="AF20">
            <v>20176.060000000001</v>
          </cell>
          <cell r="AG20">
            <v>301769.15000000002</v>
          </cell>
          <cell r="AM20">
            <v>26628.959999999999</v>
          </cell>
          <cell r="AT20">
            <v>358762.01</v>
          </cell>
          <cell r="AU20">
            <v>231385.9</v>
          </cell>
          <cell r="AV20">
            <v>1532865.22</v>
          </cell>
          <cell r="AW20">
            <v>409502.01</v>
          </cell>
          <cell r="AX20">
            <v>400168.14</v>
          </cell>
          <cell r="AY20">
            <v>10284466.41</v>
          </cell>
        </row>
        <row r="21">
          <cell r="F21" t="str">
            <v>04069</v>
          </cell>
          <cell r="G21">
            <v>96525.85</v>
          </cell>
          <cell r="AV21">
            <v>92843</v>
          </cell>
          <cell r="AX21">
            <v>3537</v>
          </cell>
          <cell r="AY21">
            <v>192905.85</v>
          </cell>
        </row>
        <row r="22">
          <cell r="F22" t="str">
            <v>04127</v>
          </cell>
          <cell r="G22">
            <v>2975150.04</v>
          </cell>
          <cell r="J22">
            <v>308041.64</v>
          </cell>
          <cell r="K22">
            <v>18204.66</v>
          </cell>
          <cell r="L22">
            <v>64904.98</v>
          </cell>
          <cell r="O22">
            <v>25166.85</v>
          </cell>
          <cell r="U22">
            <v>153679.07</v>
          </cell>
          <cell r="V22">
            <v>54349.66</v>
          </cell>
          <cell r="Y22">
            <v>205346.95</v>
          </cell>
          <cell r="AG22">
            <v>95566.48</v>
          </cell>
          <cell r="AM22">
            <v>2827.37</v>
          </cell>
          <cell r="AU22">
            <v>72153.179999999993</v>
          </cell>
          <cell r="AV22">
            <v>1012875.24</v>
          </cell>
          <cell r="AW22">
            <v>169056.6</v>
          </cell>
          <cell r="AX22">
            <v>243989.5</v>
          </cell>
          <cell r="AY22">
            <v>5401312.2200000007</v>
          </cell>
        </row>
        <row r="23">
          <cell r="F23" t="str">
            <v>04129</v>
          </cell>
          <cell r="G23">
            <v>10851691.24</v>
          </cell>
          <cell r="J23">
            <v>1756338.66</v>
          </cell>
          <cell r="K23">
            <v>38654.449999999997</v>
          </cell>
          <cell r="L23">
            <v>230192.28</v>
          </cell>
          <cell r="O23">
            <v>921941.88</v>
          </cell>
          <cell r="Q23">
            <v>726.68</v>
          </cell>
          <cell r="U23">
            <v>244765.02</v>
          </cell>
          <cell r="V23">
            <v>93707.45</v>
          </cell>
          <cell r="W23">
            <v>104454.46</v>
          </cell>
          <cell r="Y23">
            <v>884354.85</v>
          </cell>
          <cell r="AB23">
            <v>245699.75</v>
          </cell>
          <cell r="AF23">
            <v>18287.89</v>
          </cell>
          <cell r="AG23">
            <v>496217.63</v>
          </cell>
          <cell r="AM23">
            <v>38458.82</v>
          </cell>
          <cell r="AO23">
            <v>157851.01</v>
          </cell>
          <cell r="AT23">
            <v>177349.84</v>
          </cell>
          <cell r="AU23">
            <v>183821.58</v>
          </cell>
          <cell r="AV23">
            <v>3282567.99</v>
          </cell>
          <cell r="AW23">
            <v>710853.51</v>
          </cell>
          <cell r="AX23">
            <v>774504.15</v>
          </cell>
          <cell r="AY23">
            <v>21212439.140000001</v>
          </cell>
        </row>
        <row r="24">
          <cell r="F24" t="str">
            <v>04222</v>
          </cell>
          <cell r="G24">
            <v>11527981.75</v>
          </cell>
          <cell r="J24">
            <v>2171219.31</v>
          </cell>
          <cell r="K24">
            <v>61089.59</v>
          </cell>
          <cell r="L24">
            <v>290891</v>
          </cell>
          <cell r="O24">
            <v>984269.06</v>
          </cell>
          <cell r="P24">
            <v>426772.17</v>
          </cell>
          <cell r="Q24">
            <v>10697</v>
          </cell>
          <cell r="U24">
            <v>352760.77</v>
          </cell>
          <cell r="V24">
            <v>70845.350000000006</v>
          </cell>
          <cell r="W24">
            <v>130289.25</v>
          </cell>
          <cell r="Y24">
            <v>407772.79</v>
          </cell>
          <cell r="AB24">
            <v>178717.23</v>
          </cell>
          <cell r="AF24">
            <v>28687</v>
          </cell>
          <cell r="AG24">
            <v>355755.66</v>
          </cell>
          <cell r="AK24">
            <v>34983.74</v>
          </cell>
          <cell r="AM24">
            <v>45281.37</v>
          </cell>
          <cell r="AQ24">
            <v>53443.49</v>
          </cell>
          <cell r="AT24">
            <v>110500</v>
          </cell>
          <cell r="AU24">
            <v>285212.59999999998</v>
          </cell>
          <cell r="AV24">
            <v>3159135.12</v>
          </cell>
          <cell r="AW24">
            <v>412747.37</v>
          </cell>
          <cell r="AX24">
            <v>448549.84</v>
          </cell>
          <cell r="AY24">
            <v>21547601.460000001</v>
          </cell>
        </row>
        <row r="25">
          <cell r="F25" t="str">
            <v>04228</v>
          </cell>
          <cell r="G25">
            <v>9667678.8900000006</v>
          </cell>
          <cell r="H25">
            <v>131703.44</v>
          </cell>
          <cell r="J25">
            <v>1980174.34</v>
          </cell>
          <cell r="K25">
            <v>90566.76</v>
          </cell>
          <cell r="L25">
            <v>370076.97</v>
          </cell>
          <cell r="O25">
            <v>972488.99</v>
          </cell>
          <cell r="P25">
            <v>366742.77</v>
          </cell>
          <cell r="Q25">
            <v>18369.830000000002</v>
          </cell>
          <cell r="U25">
            <v>427176</v>
          </cell>
          <cell r="V25">
            <v>97588.84</v>
          </cell>
          <cell r="W25">
            <v>34480.629999999997</v>
          </cell>
          <cell r="Y25">
            <v>319219.92</v>
          </cell>
          <cell r="AB25">
            <v>194524.96</v>
          </cell>
          <cell r="AF25">
            <v>11939.76</v>
          </cell>
          <cell r="AG25">
            <v>241632.93</v>
          </cell>
          <cell r="AM25">
            <v>42477.38</v>
          </cell>
          <cell r="AO25">
            <v>64752.72</v>
          </cell>
          <cell r="AQ25">
            <v>56035.92</v>
          </cell>
          <cell r="AT25">
            <v>1120</v>
          </cell>
          <cell r="AU25">
            <v>52524.29</v>
          </cell>
          <cell r="AV25">
            <v>2586384.2599999998</v>
          </cell>
          <cell r="AW25">
            <v>412204.9</v>
          </cell>
          <cell r="AX25">
            <v>958297.97</v>
          </cell>
          <cell r="AY25">
            <v>19098162.469999999</v>
          </cell>
        </row>
        <row r="26">
          <cell r="F26" t="str">
            <v>04246</v>
          </cell>
          <cell r="G26">
            <v>57523797.770000003</v>
          </cell>
          <cell r="H26">
            <v>1484593.58</v>
          </cell>
          <cell r="I26">
            <v>649358.13</v>
          </cell>
          <cell r="J26">
            <v>11206758.9</v>
          </cell>
          <cell r="K26">
            <v>582212.31000000006</v>
          </cell>
          <cell r="L26">
            <v>1600372</v>
          </cell>
          <cell r="O26">
            <v>3847619.89</v>
          </cell>
          <cell r="P26">
            <v>422740.47</v>
          </cell>
          <cell r="Q26">
            <v>47681</v>
          </cell>
          <cell r="S26">
            <v>1581467.98</v>
          </cell>
          <cell r="T26">
            <v>20377</v>
          </cell>
          <cell r="U26">
            <v>1685206.74</v>
          </cell>
          <cell r="V26">
            <v>951053.52</v>
          </cell>
          <cell r="W26">
            <v>856987.12</v>
          </cell>
          <cell r="Y26">
            <v>3769180.56</v>
          </cell>
          <cell r="Z26">
            <v>149970.69</v>
          </cell>
          <cell r="AB26">
            <v>1471418.54</v>
          </cell>
          <cell r="AF26">
            <v>225547.03</v>
          </cell>
          <cell r="AG26">
            <v>2330747.5299999998</v>
          </cell>
          <cell r="AJ26">
            <v>2558.65</v>
          </cell>
          <cell r="AM26">
            <v>495945.46</v>
          </cell>
          <cell r="AQ26">
            <v>976502.41</v>
          </cell>
          <cell r="AT26">
            <v>212601.47</v>
          </cell>
          <cell r="AU26">
            <v>922988.25</v>
          </cell>
          <cell r="AV26">
            <v>12656637.82</v>
          </cell>
          <cell r="AW26">
            <v>2519307.98</v>
          </cell>
          <cell r="AX26">
            <v>2386357.9700000002</v>
          </cell>
          <cell r="AY26">
            <v>110579990.77000003</v>
          </cell>
        </row>
        <row r="27">
          <cell r="F27" t="str">
            <v>05121</v>
          </cell>
          <cell r="G27">
            <v>27509684.800000001</v>
          </cell>
          <cell r="H27">
            <v>194646.09</v>
          </cell>
          <cell r="J27">
            <v>7431868.4299999997</v>
          </cell>
          <cell r="K27">
            <v>167189.16</v>
          </cell>
          <cell r="L27">
            <v>770497.7</v>
          </cell>
          <cell r="N27">
            <v>14563</v>
          </cell>
          <cell r="O27">
            <v>1787441.21</v>
          </cell>
          <cell r="P27">
            <v>440081.36</v>
          </cell>
          <cell r="Q27">
            <v>35565.699999999997</v>
          </cell>
          <cell r="U27">
            <v>1314210.76</v>
          </cell>
          <cell r="V27">
            <v>202866.73</v>
          </cell>
          <cell r="Y27">
            <v>1969981.38</v>
          </cell>
          <cell r="AB27">
            <v>133030.39000000001</v>
          </cell>
          <cell r="AG27">
            <v>127317.93</v>
          </cell>
          <cell r="AI27">
            <v>88484.01</v>
          </cell>
          <cell r="AM27">
            <v>503281.27</v>
          </cell>
          <cell r="AQ27">
            <v>373997.92</v>
          </cell>
          <cell r="AT27">
            <v>19396.07</v>
          </cell>
          <cell r="AV27">
            <v>7345388.4299999997</v>
          </cell>
          <cell r="AW27">
            <v>1313625.8</v>
          </cell>
          <cell r="AX27">
            <v>1875351.56</v>
          </cell>
          <cell r="AY27">
            <v>53618469.700000003</v>
          </cell>
        </row>
        <row r="28">
          <cell r="F28" t="str">
            <v>05313</v>
          </cell>
          <cell r="G28">
            <v>2159288.5</v>
          </cell>
          <cell r="H28">
            <v>753729.63</v>
          </cell>
          <cell r="J28">
            <v>488114.91</v>
          </cell>
          <cell r="K28">
            <v>4433.17</v>
          </cell>
          <cell r="L28">
            <v>55031.3</v>
          </cell>
          <cell r="U28">
            <v>120458.43</v>
          </cell>
          <cell r="V28">
            <v>37567.68</v>
          </cell>
          <cell r="Y28">
            <v>151425.5</v>
          </cell>
          <cell r="AB28">
            <v>130112.11</v>
          </cell>
          <cell r="AU28">
            <v>41691.29</v>
          </cell>
          <cell r="AV28">
            <v>953784.58</v>
          </cell>
          <cell r="AW28">
            <v>146597.21</v>
          </cell>
          <cell r="AX28">
            <v>123307.06</v>
          </cell>
          <cell r="AY28">
            <v>5165541.3699999992</v>
          </cell>
        </row>
        <row r="29">
          <cell r="F29" t="str">
            <v>05323</v>
          </cell>
          <cell r="G29">
            <v>20399373.309999999</v>
          </cell>
          <cell r="H29">
            <v>662668.91</v>
          </cell>
          <cell r="J29">
            <v>5674183.4000000004</v>
          </cell>
          <cell r="K29">
            <v>48571.06</v>
          </cell>
          <cell r="L29">
            <v>482375.98</v>
          </cell>
          <cell r="O29">
            <v>1937935.7</v>
          </cell>
          <cell r="P29">
            <v>131521.24</v>
          </cell>
          <cell r="Q29">
            <v>13697.39</v>
          </cell>
          <cell r="U29">
            <v>669350.24</v>
          </cell>
          <cell r="V29">
            <v>94581.19</v>
          </cell>
          <cell r="Y29">
            <v>960430.7</v>
          </cell>
          <cell r="AB29">
            <v>237188.81</v>
          </cell>
          <cell r="AG29">
            <v>84247.19</v>
          </cell>
          <cell r="AI29">
            <v>24074.33</v>
          </cell>
          <cell r="AM29">
            <v>78157.149999999994</v>
          </cell>
          <cell r="AQ29">
            <v>15976.04</v>
          </cell>
          <cell r="AV29">
            <v>5605643.2599999998</v>
          </cell>
          <cell r="AW29">
            <v>669332.05000000005</v>
          </cell>
          <cell r="AX29">
            <v>1440809.22</v>
          </cell>
          <cell r="AY29">
            <v>39230117.169999987</v>
          </cell>
        </row>
        <row r="30">
          <cell r="F30" t="str">
            <v>05401</v>
          </cell>
          <cell r="G30">
            <v>5498520.96</v>
          </cell>
          <cell r="H30">
            <v>256630.27</v>
          </cell>
          <cell r="J30">
            <v>1314538.57</v>
          </cell>
          <cell r="K30">
            <v>36650.1</v>
          </cell>
          <cell r="L30">
            <v>102889.19</v>
          </cell>
          <cell r="N30">
            <v>281.73</v>
          </cell>
          <cell r="O30">
            <v>134201.98000000001</v>
          </cell>
          <cell r="U30">
            <v>159406.88</v>
          </cell>
          <cell r="V30">
            <v>54368.67</v>
          </cell>
          <cell r="Y30">
            <v>428367.85</v>
          </cell>
          <cell r="AB30">
            <v>106925.9</v>
          </cell>
          <cell r="AI30">
            <v>59074</v>
          </cell>
          <cell r="AQ30">
            <v>1988.86</v>
          </cell>
          <cell r="AU30">
            <v>195312.66</v>
          </cell>
          <cell r="AV30">
            <v>2316419.65</v>
          </cell>
          <cell r="AW30">
            <v>406370.69</v>
          </cell>
          <cell r="AX30">
            <v>377346.43</v>
          </cell>
          <cell r="AY30">
            <v>11449294.390000001</v>
          </cell>
        </row>
        <row r="31">
          <cell r="F31" t="str">
            <v>05402</v>
          </cell>
          <cell r="G31">
            <v>8712436.0299999993</v>
          </cell>
          <cell r="H31">
            <v>18624052.989999998</v>
          </cell>
          <cell r="I31">
            <v>77352.710000000006</v>
          </cell>
          <cell r="J31">
            <v>4908299.93</v>
          </cell>
          <cell r="K31">
            <v>96225.09</v>
          </cell>
          <cell r="L31">
            <v>551474.43000000005</v>
          </cell>
          <cell r="O31">
            <v>411593.59</v>
          </cell>
          <cell r="P31">
            <v>66925.48</v>
          </cell>
          <cell r="U31">
            <v>429294.19</v>
          </cell>
          <cell r="V31">
            <v>91252.24</v>
          </cell>
          <cell r="W31">
            <v>37361.629999999997</v>
          </cell>
          <cell r="Y31">
            <v>1320606.05</v>
          </cell>
          <cell r="AB31">
            <v>125675.12</v>
          </cell>
          <cell r="AF31">
            <v>21440.03</v>
          </cell>
          <cell r="AG31">
            <v>301923.24</v>
          </cell>
          <cell r="AI31">
            <v>43466.22</v>
          </cell>
          <cell r="AM31">
            <v>83658.429999999993</v>
          </cell>
          <cell r="AQ31">
            <v>85347.1</v>
          </cell>
          <cell r="AT31">
            <v>348643</v>
          </cell>
          <cell r="AU31">
            <v>258726.15</v>
          </cell>
          <cell r="AV31">
            <v>3352094.45</v>
          </cell>
          <cell r="AW31">
            <v>561461.18999999994</v>
          </cell>
          <cell r="AX31">
            <v>640206.16</v>
          </cell>
          <cell r="AY31">
            <v>41149515.449999996</v>
          </cell>
        </row>
        <row r="32">
          <cell r="F32" t="str">
            <v>05903</v>
          </cell>
          <cell r="G32">
            <v>1788950.18</v>
          </cell>
          <cell r="J32">
            <v>25294.32</v>
          </cell>
          <cell r="O32">
            <v>127757.94</v>
          </cell>
          <cell r="P32">
            <v>36468.39</v>
          </cell>
          <cell r="Y32">
            <v>66698.320000000007</v>
          </cell>
          <cell r="AB32">
            <v>37963.82</v>
          </cell>
          <cell r="AW32">
            <v>193845.79</v>
          </cell>
          <cell r="AX32">
            <v>34486.14</v>
          </cell>
          <cell r="AY32">
            <v>2311464.9</v>
          </cell>
        </row>
        <row r="33">
          <cell r="F33" t="str">
            <v>06037</v>
          </cell>
          <cell r="G33">
            <v>183437099.81</v>
          </cell>
          <cell r="H33">
            <v>3753084.86</v>
          </cell>
          <cell r="I33">
            <v>1224486.04</v>
          </cell>
          <cell r="J33">
            <v>40245665.07</v>
          </cell>
          <cell r="K33">
            <v>1721215.85</v>
          </cell>
          <cell r="L33">
            <v>4325577</v>
          </cell>
          <cell r="O33">
            <v>10889084.609999999</v>
          </cell>
          <cell r="P33">
            <v>1911782.11</v>
          </cell>
          <cell r="Q33">
            <v>176757.52</v>
          </cell>
          <cell r="U33">
            <v>6006411.8099999996</v>
          </cell>
          <cell r="V33">
            <v>879385.13</v>
          </cell>
          <cell r="Y33">
            <v>10727463.07</v>
          </cell>
          <cell r="AB33">
            <v>2180376.81</v>
          </cell>
          <cell r="AF33">
            <v>523412.89</v>
          </cell>
          <cell r="AG33">
            <v>4344136.95</v>
          </cell>
          <cell r="AM33">
            <v>584020.80000000005</v>
          </cell>
          <cell r="AQ33">
            <v>775888.3</v>
          </cell>
          <cell r="AU33">
            <v>874677.53</v>
          </cell>
          <cell r="AV33">
            <v>48129360.68</v>
          </cell>
          <cell r="AW33">
            <v>7389370.5199999996</v>
          </cell>
          <cell r="AX33">
            <v>10379032.960000001</v>
          </cell>
          <cell r="AY33">
            <v>340478290.31999999</v>
          </cell>
        </row>
        <row r="34">
          <cell r="F34" t="str">
            <v>06098</v>
          </cell>
          <cell r="G34">
            <v>15852542.02</v>
          </cell>
          <cell r="I34">
            <v>22359.9</v>
          </cell>
          <cell r="J34">
            <v>2600128.19</v>
          </cell>
          <cell r="K34">
            <v>34974.089999999997</v>
          </cell>
          <cell r="L34">
            <v>338552</v>
          </cell>
          <cell r="O34">
            <v>324578.39</v>
          </cell>
          <cell r="P34">
            <v>89966.43</v>
          </cell>
          <cell r="U34">
            <v>123912.4</v>
          </cell>
          <cell r="V34">
            <v>25754.81</v>
          </cell>
          <cell r="Y34">
            <v>218052.02</v>
          </cell>
          <cell r="AB34">
            <v>138524.74</v>
          </cell>
          <cell r="AG34">
            <v>76490.17</v>
          </cell>
          <cell r="AM34">
            <v>47618.13</v>
          </cell>
          <cell r="AT34">
            <v>67157.789999999994</v>
          </cell>
          <cell r="AU34">
            <v>206268.99</v>
          </cell>
          <cell r="AV34">
            <v>3947682.18</v>
          </cell>
          <cell r="AW34">
            <v>399591.76</v>
          </cell>
          <cell r="AX34">
            <v>1329052.1100000001</v>
          </cell>
          <cell r="AY34">
            <v>25843206.119999994</v>
          </cell>
        </row>
        <row r="35">
          <cell r="F35" t="str">
            <v>06101</v>
          </cell>
          <cell r="G35">
            <v>12966554.99</v>
          </cell>
          <cell r="H35">
            <v>143802.60999999999</v>
          </cell>
          <cell r="I35">
            <v>41844.04</v>
          </cell>
          <cell r="J35">
            <v>2705269.16</v>
          </cell>
          <cell r="K35">
            <v>36906.449999999997</v>
          </cell>
          <cell r="L35">
            <v>346523.11</v>
          </cell>
          <cell r="O35">
            <v>341986</v>
          </cell>
          <cell r="U35">
            <v>128399.25</v>
          </cell>
          <cell r="V35">
            <v>26992</v>
          </cell>
          <cell r="Y35">
            <v>263252.03000000003</v>
          </cell>
          <cell r="AB35">
            <v>90466.43</v>
          </cell>
          <cell r="AG35">
            <v>54482.59</v>
          </cell>
          <cell r="AM35">
            <v>50601.52</v>
          </cell>
          <cell r="AS35">
            <v>72502.59</v>
          </cell>
          <cell r="AU35">
            <v>64311.64</v>
          </cell>
          <cell r="AV35">
            <v>3349746.15</v>
          </cell>
          <cell r="AW35">
            <v>366601.56</v>
          </cell>
          <cell r="AX35">
            <v>1200229.2</v>
          </cell>
          <cell r="AY35">
            <v>22250471.319999993</v>
          </cell>
        </row>
        <row r="36">
          <cell r="F36" t="str">
            <v>06103</v>
          </cell>
          <cell r="G36">
            <v>1267154.81</v>
          </cell>
          <cell r="J36">
            <v>183280.16</v>
          </cell>
          <cell r="U36">
            <v>28819.82</v>
          </cell>
          <cell r="V36">
            <v>42074.879999999997</v>
          </cell>
          <cell r="Y36">
            <v>57679.59</v>
          </cell>
          <cell r="AB36">
            <v>3703.03</v>
          </cell>
          <cell r="AM36">
            <v>5410.85</v>
          </cell>
          <cell r="AV36">
            <v>488518.42</v>
          </cell>
          <cell r="AW36">
            <v>92947.44</v>
          </cell>
          <cell r="AX36">
            <v>151970.53</v>
          </cell>
          <cell r="AY36">
            <v>2321559.5299999998</v>
          </cell>
        </row>
        <row r="37">
          <cell r="F37" t="str">
            <v>06112</v>
          </cell>
          <cell r="G37">
            <v>24628032.48</v>
          </cell>
          <cell r="H37">
            <v>74017.789999999994</v>
          </cell>
          <cell r="I37">
            <v>238925.85</v>
          </cell>
          <cell r="J37">
            <v>6277776.1799999997</v>
          </cell>
          <cell r="K37">
            <v>163046.84</v>
          </cell>
          <cell r="L37">
            <v>794771.87</v>
          </cell>
          <cell r="O37">
            <v>1601740.24</v>
          </cell>
          <cell r="P37">
            <v>374240.34</v>
          </cell>
          <cell r="U37">
            <v>371373.02</v>
          </cell>
          <cell r="V37">
            <v>110095.27</v>
          </cell>
          <cell r="Y37">
            <v>669127.18000000005</v>
          </cell>
          <cell r="AB37">
            <v>59370.47</v>
          </cell>
          <cell r="AG37">
            <v>165639.67000000001</v>
          </cell>
          <cell r="AL37">
            <v>326.12</v>
          </cell>
          <cell r="AM37">
            <v>94376.76</v>
          </cell>
          <cell r="AQ37">
            <v>12105.17</v>
          </cell>
          <cell r="AU37">
            <v>1129617.3600000001</v>
          </cell>
          <cell r="AV37">
            <v>6011291.3300000001</v>
          </cell>
          <cell r="AW37">
            <v>785798.22</v>
          </cell>
          <cell r="AX37">
            <v>2211720.36</v>
          </cell>
          <cell r="AY37">
            <v>45773392.520000003</v>
          </cell>
        </row>
        <row r="38">
          <cell r="F38" t="str">
            <v>06114</v>
          </cell>
          <cell r="G38">
            <v>193162084.46000001</v>
          </cell>
          <cell r="H38">
            <v>2134412.56</v>
          </cell>
          <cell r="I38">
            <v>733574.55</v>
          </cell>
          <cell r="J38">
            <v>46510349.18</v>
          </cell>
          <cell r="K38">
            <v>1262487.42</v>
          </cell>
          <cell r="L38">
            <v>4969660.2300000004</v>
          </cell>
          <cell r="O38">
            <v>16422113.470000001</v>
          </cell>
          <cell r="P38">
            <v>1193612.6100000001</v>
          </cell>
          <cell r="Q38">
            <v>163870.17000000001</v>
          </cell>
          <cell r="S38">
            <v>5993821.6399999997</v>
          </cell>
          <cell r="T38">
            <v>51582.3</v>
          </cell>
          <cell r="U38">
            <v>5557388.96</v>
          </cell>
          <cell r="V38">
            <v>1056476.1100000001</v>
          </cell>
          <cell r="Y38">
            <v>11126431.23</v>
          </cell>
          <cell r="AB38">
            <v>2765235.3</v>
          </cell>
          <cell r="AF38">
            <v>225874.63</v>
          </cell>
          <cell r="AG38">
            <v>7725016.25</v>
          </cell>
          <cell r="AK38">
            <v>62144.97</v>
          </cell>
          <cell r="AL38">
            <v>6890.84</v>
          </cell>
          <cell r="AM38">
            <v>4754462.6399999997</v>
          </cell>
          <cell r="AQ38">
            <v>215673.39</v>
          </cell>
          <cell r="AU38">
            <v>1725301.39</v>
          </cell>
          <cell r="AV38">
            <v>36670512.869999997</v>
          </cell>
          <cell r="AW38">
            <v>6050792.29</v>
          </cell>
          <cell r="AX38">
            <v>17377255.120000001</v>
          </cell>
          <cell r="AY38">
            <v>367917024.58000004</v>
          </cell>
        </row>
        <row r="39">
          <cell r="F39" t="str">
            <v>06117</v>
          </cell>
          <cell r="G39">
            <v>59613289.719999999</v>
          </cell>
          <cell r="J39">
            <v>11805676.67</v>
          </cell>
          <cell r="K39">
            <v>240146.24</v>
          </cell>
          <cell r="L39">
            <v>1038436.33</v>
          </cell>
          <cell r="O39">
            <v>3556036.06</v>
          </cell>
          <cell r="P39">
            <v>286579.94</v>
          </cell>
          <cell r="Q39">
            <v>22078.95</v>
          </cell>
          <cell r="U39">
            <v>490711.95</v>
          </cell>
          <cell r="V39">
            <v>103844.46</v>
          </cell>
          <cell r="Y39">
            <v>648460.28</v>
          </cell>
          <cell r="AB39">
            <v>543604.28</v>
          </cell>
          <cell r="AG39">
            <v>336355.69</v>
          </cell>
          <cell r="AL39">
            <v>18039.41</v>
          </cell>
          <cell r="AM39">
            <v>224989.9</v>
          </cell>
          <cell r="AQ39">
            <v>215978.37</v>
          </cell>
          <cell r="AU39">
            <v>2473969.13</v>
          </cell>
          <cell r="AV39">
            <v>11582050.939999999</v>
          </cell>
          <cell r="AW39">
            <v>1729078.91</v>
          </cell>
          <cell r="AX39">
            <v>4224235.13</v>
          </cell>
          <cell r="AY39">
            <v>99153562.359999985</v>
          </cell>
        </row>
        <row r="40">
          <cell r="F40" t="str">
            <v>06119</v>
          </cell>
          <cell r="G40">
            <v>87798249.950000003</v>
          </cell>
          <cell r="H40">
            <v>12358759.359999999</v>
          </cell>
          <cell r="I40">
            <v>134636.01999999999</v>
          </cell>
          <cell r="J40">
            <v>22468372.77</v>
          </cell>
          <cell r="K40">
            <v>661732.25</v>
          </cell>
          <cell r="L40">
            <v>2630606</v>
          </cell>
          <cell r="O40">
            <v>7523447.0999999996</v>
          </cell>
          <cell r="P40">
            <v>455752.33</v>
          </cell>
          <cell r="Q40">
            <v>68049.33</v>
          </cell>
          <cell r="U40">
            <v>1660994.08</v>
          </cell>
          <cell r="V40">
            <v>497972.45</v>
          </cell>
          <cell r="Y40">
            <v>2629742.92</v>
          </cell>
          <cell r="AB40">
            <v>486025.75</v>
          </cell>
          <cell r="AF40">
            <v>86412.13</v>
          </cell>
          <cell r="AG40">
            <v>1367395.42</v>
          </cell>
          <cell r="AM40">
            <v>323655</v>
          </cell>
          <cell r="AQ40">
            <v>396252.35</v>
          </cell>
          <cell r="AT40">
            <v>323417.15000000002</v>
          </cell>
          <cell r="AU40">
            <v>1207821.69</v>
          </cell>
          <cell r="AV40">
            <v>22467977.559999999</v>
          </cell>
          <cell r="AW40">
            <v>2216804.14</v>
          </cell>
          <cell r="AX40">
            <v>10852552.16</v>
          </cell>
          <cell r="AY40">
            <v>178616627.90999994</v>
          </cell>
        </row>
        <row r="41">
          <cell r="F41" t="str">
            <v>06122</v>
          </cell>
          <cell r="G41">
            <v>24297364.199999999</v>
          </cell>
          <cell r="H41">
            <v>77571.73</v>
          </cell>
          <cell r="I41">
            <v>32312</v>
          </cell>
          <cell r="J41">
            <v>4364323.1100000003</v>
          </cell>
          <cell r="K41">
            <v>118432.37</v>
          </cell>
          <cell r="L41">
            <v>552328.02</v>
          </cell>
          <cell r="O41">
            <v>1405212.83</v>
          </cell>
          <cell r="P41">
            <v>535460.75</v>
          </cell>
          <cell r="U41">
            <v>181292.05</v>
          </cell>
          <cell r="V41">
            <v>14081.96</v>
          </cell>
          <cell r="Y41">
            <v>470463.02</v>
          </cell>
          <cell r="AB41">
            <v>166663.26</v>
          </cell>
          <cell r="AF41">
            <v>10764</v>
          </cell>
          <cell r="AG41">
            <v>218310.19</v>
          </cell>
          <cell r="AL41">
            <v>6102.62</v>
          </cell>
          <cell r="AM41">
            <v>105419.76</v>
          </cell>
          <cell r="AQ41">
            <v>146287.66</v>
          </cell>
          <cell r="AS41">
            <v>158195.39000000001</v>
          </cell>
          <cell r="AT41">
            <v>398301.14</v>
          </cell>
          <cell r="AU41">
            <v>341881.29</v>
          </cell>
          <cell r="AV41">
            <v>6421814.8399999999</v>
          </cell>
          <cell r="AW41">
            <v>619011.31000000006</v>
          </cell>
          <cell r="AX41">
            <v>2158660.5499999998</v>
          </cell>
          <cell r="AY41">
            <v>42800254.050000012</v>
          </cell>
        </row>
        <row r="42">
          <cell r="F42" t="str">
            <v>07002</v>
          </cell>
          <cell r="G42">
            <v>3592872.22</v>
          </cell>
          <cell r="J42">
            <v>522873.07</v>
          </cell>
          <cell r="K42">
            <v>40927.870000000003</v>
          </cell>
          <cell r="O42">
            <v>282538.61</v>
          </cell>
          <cell r="P42">
            <v>22725.97</v>
          </cell>
          <cell r="Q42">
            <v>4818.45</v>
          </cell>
          <cell r="U42">
            <v>142264.19</v>
          </cell>
          <cell r="V42">
            <v>9206.2199999999993</v>
          </cell>
          <cell r="Y42">
            <v>165947.43</v>
          </cell>
          <cell r="AB42">
            <v>52342.21</v>
          </cell>
          <cell r="AG42">
            <v>2561.6</v>
          </cell>
          <cell r="AM42">
            <v>11487.66</v>
          </cell>
          <cell r="AQ42">
            <v>170102.43</v>
          </cell>
          <cell r="AT42">
            <v>23.3</v>
          </cell>
          <cell r="AV42">
            <v>1209070.6200000001</v>
          </cell>
          <cell r="AW42">
            <v>252463.24</v>
          </cell>
          <cell r="AX42">
            <v>281943.44</v>
          </cell>
          <cell r="AY42">
            <v>6764168.5300000003</v>
          </cell>
        </row>
        <row r="43">
          <cell r="F43" t="str">
            <v>07035</v>
          </cell>
          <cell r="G43">
            <v>394336.28</v>
          </cell>
          <cell r="J43">
            <v>33562.04</v>
          </cell>
          <cell r="L43">
            <v>828.33</v>
          </cell>
          <cell r="V43">
            <v>2115</v>
          </cell>
          <cell r="AB43">
            <v>1668.01</v>
          </cell>
          <cell r="AV43">
            <v>286353.40000000002</v>
          </cell>
          <cell r="AW43">
            <v>14196.19</v>
          </cell>
          <cell r="AX43">
            <v>61383.4</v>
          </cell>
          <cell r="AY43">
            <v>794442.65</v>
          </cell>
        </row>
        <row r="44">
          <cell r="F44" t="str">
            <v>08122</v>
          </cell>
          <cell r="G44">
            <v>48643918.109999999</v>
          </cell>
          <cell r="H44">
            <v>67865.77</v>
          </cell>
          <cell r="I44">
            <v>282350.63</v>
          </cell>
          <cell r="J44">
            <v>13055644.890000001</v>
          </cell>
          <cell r="K44">
            <v>742020</v>
          </cell>
          <cell r="L44">
            <v>1654768.07</v>
          </cell>
          <cell r="O44">
            <v>2587956.94</v>
          </cell>
          <cell r="P44">
            <v>591308.37</v>
          </cell>
          <cell r="Q44">
            <v>69303.009999999995</v>
          </cell>
          <cell r="U44">
            <v>2081015.63</v>
          </cell>
          <cell r="V44">
            <v>368126.16</v>
          </cell>
          <cell r="Y44">
            <v>3414020.25</v>
          </cell>
          <cell r="AB44">
            <v>710454.81</v>
          </cell>
          <cell r="AF44">
            <v>49637</v>
          </cell>
          <cell r="AG44">
            <v>528412.55000000005</v>
          </cell>
          <cell r="AM44">
            <v>157745.73000000001</v>
          </cell>
          <cell r="AQ44">
            <v>157805.65</v>
          </cell>
          <cell r="AT44">
            <v>78845.69</v>
          </cell>
          <cell r="AU44">
            <v>716272.98</v>
          </cell>
          <cell r="AV44">
            <v>12428856.51</v>
          </cell>
          <cell r="AW44">
            <v>1905339.21</v>
          </cell>
          <cell r="AX44">
            <v>2932060.02</v>
          </cell>
          <cell r="AY44">
            <v>93223727.980000004</v>
          </cell>
        </row>
        <row r="45">
          <cell r="F45" t="str">
            <v>08130</v>
          </cell>
          <cell r="G45">
            <v>6092424.4900000002</v>
          </cell>
          <cell r="J45">
            <v>952432.85</v>
          </cell>
          <cell r="K45">
            <v>41994.71</v>
          </cell>
          <cell r="O45">
            <v>286478.40000000002</v>
          </cell>
          <cell r="P45">
            <v>69787.679999999993</v>
          </cell>
          <cell r="Q45">
            <v>2256.4899999999998</v>
          </cell>
          <cell r="U45">
            <v>78951.7</v>
          </cell>
          <cell r="V45">
            <v>43222.54</v>
          </cell>
          <cell r="Y45">
            <v>171579.07</v>
          </cell>
          <cell r="AB45">
            <v>40450.86</v>
          </cell>
          <cell r="AL45">
            <v>100</v>
          </cell>
          <cell r="AM45">
            <v>18854.02</v>
          </cell>
          <cell r="AV45">
            <v>1310923.44</v>
          </cell>
          <cell r="AW45">
            <v>365316.11</v>
          </cell>
          <cell r="AX45">
            <v>424446.02</v>
          </cell>
          <cell r="AY45">
            <v>9899218.379999999</v>
          </cell>
        </row>
        <row r="46">
          <cell r="F46" t="str">
            <v>08401</v>
          </cell>
          <cell r="G46">
            <v>9959426.6099999994</v>
          </cell>
          <cell r="J46">
            <v>2938332.02</v>
          </cell>
          <cell r="K46">
            <v>112863.35</v>
          </cell>
          <cell r="L46">
            <v>264672.49</v>
          </cell>
          <cell r="O46">
            <v>637618.21</v>
          </cell>
          <cell r="Q46">
            <v>9242.34</v>
          </cell>
          <cell r="U46">
            <v>237373.33</v>
          </cell>
          <cell r="V46">
            <v>55201.41</v>
          </cell>
          <cell r="Y46">
            <v>587406.18999999994</v>
          </cell>
          <cell r="AB46">
            <v>40519.17</v>
          </cell>
          <cell r="AG46">
            <v>57260.97</v>
          </cell>
          <cell r="AM46">
            <v>34413.78</v>
          </cell>
          <cell r="AQ46">
            <v>432.26</v>
          </cell>
          <cell r="AU46">
            <v>103467.42</v>
          </cell>
          <cell r="AV46">
            <v>3135687.55</v>
          </cell>
          <cell r="AW46">
            <v>488711.88</v>
          </cell>
          <cell r="AX46">
            <v>888453.13</v>
          </cell>
          <cell r="AY46">
            <v>19551082.109999996</v>
          </cell>
        </row>
        <row r="47">
          <cell r="F47" t="str">
            <v>08402</v>
          </cell>
          <cell r="G47">
            <v>8008075.0300000003</v>
          </cell>
          <cell r="H47">
            <v>46595.03</v>
          </cell>
          <cell r="J47">
            <v>1738629.11</v>
          </cell>
          <cell r="K47">
            <v>119583.1</v>
          </cell>
          <cell r="O47">
            <v>284285.49</v>
          </cell>
          <cell r="P47">
            <v>44559.47</v>
          </cell>
          <cell r="Q47">
            <v>6200</v>
          </cell>
          <cell r="U47">
            <v>147141.01999999999</v>
          </cell>
          <cell r="V47">
            <v>27048.48</v>
          </cell>
          <cell r="Y47">
            <v>225687.57</v>
          </cell>
          <cell r="AB47">
            <v>36703.410000000003</v>
          </cell>
          <cell r="AG47">
            <v>2925</v>
          </cell>
          <cell r="AM47">
            <v>14533.39</v>
          </cell>
          <cell r="AT47">
            <v>60006.34</v>
          </cell>
          <cell r="AU47">
            <v>33016.699999999997</v>
          </cell>
          <cell r="AV47">
            <v>2089865.24</v>
          </cell>
          <cell r="AW47">
            <v>250358.47</v>
          </cell>
          <cell r="AX47">
            <v>654357.24</v>
          </cell>
          <cell r="AY47">
            <v>13789570.090000002</v>
          </cell>
        </row>
        <row r="48">
          <cell r="F48" t="str">
            <v>08404</v>
          </cell>
          <cell r="G48">
            <v>17859299.859999999</v>
          </cell>
          <cell r="H48">
            <v>501869.45</v>
          </cell>
          <cell r="I48">
            <v>3231.2</v>
          </cell>
          <cell r="J48">
            <v>4387472.96</v>
          </cell>
          <cell r="K48">
            <v>123751.01</v>
          </cell>
          <cell r="L48">
            <v>493500.4</v>
          </cell>
          <cell r="O48">
            <v>601490.5</v>
          </cell>
          <cell r="P48">
            <v>59469.85</v>
          </cell>
          <cell r="Q48">
            <v>16394.93</v>
          </cell>
          <cell r="U48">
            <v>448959.54</v>
          </cell>
          <cell r="V48">
            <v>114587.8</v>
          </cell>
          <cell r="Y48">
            <v>733452.36</v>
          </cell>
          <cell r="AB48">
            <v>259079.92</v>
          </cell>
          <cell r="AF48">
            <v>26407</v>
          </cell>
          <cell r="AG48">
            <v>299558.53000000003</v>
          </cell>
          <cell r="AJ48">
            <v>27754.92</v>
          </cell>
          <cell r="AM48">
            <v>69340.94</v>
          </cell>
          <cell r="AO48">
            <v>240.19</v>
          </cell>
          <cell r="AQ48">
            <v>15562.05</v>
          </cell>
          <cell r="AT48">
            <v>282324.18</v>
          </cell>
          <cell r="AU48">
            <v>811295.57</v>
          </cell>
          <cell r="AV48">
            <v>4864924.29</v>
          </cell>
          <cell r="AW48">
            <v>763048.86</v>
          </cell>
          <cell r="AX48">
            <v>5748190.1500000004</v>
          </cell>
          <cell r="AY48">
            <v>38511206.460000008</v>
          </cell>
        </row>
        <row r="49">
          <cell r="F49" t="str">
            <v>08458</v>
          </cell>
          <cell r="G49">
            <v>35101372.759999998</v>
          </cell>
          <cell r="H49">
            <v>129610.94</v>
          </cell>
          <cell r="I49">
            <v>111673.21</v>
          </cell>
          <cell r="J49">
            <v>8572262.4399999995</v>
          </cell>
          <cell r="K49">
            <v>508790</v>
          </cell>
          <cell r="L49">
            <v>1117914.73</v>
          </cell>
          <cell r="O49">
            <v>2800903.8</v>
          </cell>
          <cell r="P49">
            <v>432033.78</v>
          </cell>
          <cell r="Q49">
            <v>43500.46</v>
          </cell>
          <cell r="U49">
            <v>1289210.8</v>
          </cell>
          <cell r="V49">
            <v>263195.68</v>
          </cell>
          <cell r="Y49">
            <v>2542038.4</v>
          </cell>
          <cell r="AB49">
            <v>366762.37</v>
          </cell>
          <cell r="AF49">
            <v>26770.76</v>
          </cell>
          <cell r="AG49">
            <v>469353.8</v>
          </cell>
          <cell r="AI49">
            <v>27834</v>
          </cell>
          <cell r="AJ49">
            <v>12183.4</v>
          </cell>
          <cell r="AM49">
            <v>134664.16</v>
          </cell>
          <cell r="AQ49">
            <v>100316.35</v>
          </cell>
          <cell r="AU49">
            <v>851968.2</v>
          </cell>
          <cell r="AV49">
            <v>9591117.0199999996</v>
          </cell>
          <cell r="AW49">
            <v>1670950.29</v>
          </cell>
          <cell r="AX49">
            <v>2262746.88</v>
          </cell>
          <cell r="AY49">
            <v>68427174.229999974</v>
          </cell>
        </row>
        <row r="50">
          <cell r="F50" t="str">
            <v>09013</v>
          </cell>
          <cell r="G50">
            <v>1860792.59</v>
          </cell>
          <cell r="J50">
            <v>207623.56</v>
          </cell>
          <cell r="K50">
            <v>5431.19</v>
          </cell>
          <cell r="U50">
            <v>86896.63</v>
          </cell>
          <cell r="V50">
            <v>96234.5</v>
          </cell>
          <cell r="W50">
            <v>38427.800000000003</v>
          </cell>
          <cell r="Y50">
            <v>135824.82999999999</v>
          </cell>
          <cell r="AG50">
            <v>94889.69</v>
          </cell>
          <cell r="AO50">
            <v>79679</v>
          </cell>
          <cell r="AQ50">
            <v>2040.5</v>
          </cell>
          <cell r="AS50">
            <v>16277.6</v>
          </cell>
          <cell r="AT50">
            <v>103412.7</v>
          </cell>
          <cell r="AU50">
            <v>110928.35</v>
          </cell>
          <cell r="AV50">
            <v>593854.28</v>
          </cell>
          <cell r="AW50">
            <v>96402.11</v>
          </cell>
          <cell r="AX50">
            <v>270322.48</v>
          </cell>
          <cell r="AY50">
            <v>3799037.8100000005</v>
          </cell>
        </row>
        <row r="51">
          <cell r="F51" t="str">
            <v>09075</v>
          </cell>
          <cell r="G51">
            <v>5675766.7400000002</v>
          </cell>
          <cell r="J51">
            <v>839139</v>
          </cell>
          <cell r="K51">
            <v>12818.86</v>
          </cell>
          <cell r="L51">
            <v>179397.35</v>
          </cell>
          <cell r="O51">
            <v>261783.65</v>
          </cell>
          <cell r="U51">
            <v>305577.03999999998</v>
          </cell>
          <cell r="V51">
            <v>83562.240000000005</v>
          </cell>
          <cell r="W51">
            <v>80202.95</v>
          </cell>
          <cell r="Y51">
            <v>678094.29</v>
          </cell>
          <cell r="AB51">
            <v>83239.09</v>
          </cell>
          <cell r="AF51">
            <v>28975.62</v>
          </cell>
          <cell r="AG51">
            <v>483495.33</v>
          </cell>
          <cell r="AM51">
            <v>22200.93</v>
          </cell>
          <cell r="AT51">
            <v>213589.7</v>
          </cell>
          <cell r="AU51">
            <v>165756.76999999999</v>
          </cell>
          <cell r="AV51">
            <v>1862317.56</v>
          </cell>
          <cell r="AW51">
            <v>484340.32</v>
          </cell>
          <cell r="AX51">
            <v>200334.88</v>
          </cell>
          <cell r="AY51">
            <v>11660592.32</v>
          </cell>
        </row>
        <row r="52">
          <cell r="F52" t="str">
            <v>09102</v>
          </cell>
          <cell r="G52">
            <v>211151.88</v>
          </cell>
          <cell r="J52">
            <v>27307.83</v>
          </cell>
          <cell r="L52">
            <v>5121.6899999999996</v>
          </cell>
          <cell r="U52">
            <v>46298.38</v>
          </cell>
          <cell r="V52">
            <v>15508.92</v>
          </cell>
          <cell r="Y52">
            <v>17282.45</v>
          </cell>
          <cell r="AB52">
            <v>509.16</v>
          </cell>
          <cell r="AG52">
            <v>10331.39</v>
          </cell>
          <cell r="AM52">
            <v>529.37</v>
          </cell>
          <cell r="AU52">
            <v>19197.39</v>
          </cell>
          <cell r="AV52">
            <v>247912.41</v>
          </cell>
          <cell r="AW52">
            <v>15232.14</v>
          </cell>
          <cell r="AX52">
            <v>93624.21</v>
          </cell>
          <cell r="AY52">
            <v>710007.22</v>
          </cell>
        </row>
        <row r="53">
          <cell r="F53" t="str">
            <v>09206</v>
          </cell>
          <cell r="G53">
            <v>46854347.270000003</v>
          </cell>
          <cell r="H53">
            <v>627540.93999999994</v>
          </cell>
          <cell r="J53">
            <v>8127908.4299999997</v>
          </cell>
          <cell r="K53">
            <v>268607.33</v>
          </cell>
          <cell r="L53">
            <v>1074634.3600000001</v>
          </cell>
          <cell r="O53">
            <v>2876564.99</v>
          </cell>
          <cell r="P53">
            <v>656475.34</v>
          </cell>
          <cell r="Q53">
            <v>46384.87</v>
          </cell>
          <cell r="U53">
            <v>1482361.16</v>
          </cell>
          <cell r="V53">
            <v>244324.43</v>
          </cell>
          <cell r="W53">
            <v>368830.23</v>
          </cell>
          <cell r="Y53">
            <v>3480541.69</v>
          </cell>
          <cell r="Z53">
            <v>126538.17</v>
          </cell>
          <cell r="AA53">
            <v>30752.91</v>
          </cell>
          <cell r="AB53">
            <v>604206.99</v>
          </cell>
          <cell r="AF53">
            <v>71001.600000000006</v>
          </cell>
          <cell r="AG53">
            <v>1469513</v>
          </cell>
          <cell r="AM53">
            <v>144122.67000000001</v>
          </cell>
          <cell r="AQ53">
            <v>226531.68</v>
          </cell>
          <cell r="AT53">
            <v>200822.94</v>
          </cell>
          <cell r="AU53">
            <v>528889.23</v>
          </cell>
          <cell r="AV53">
            <v>10488777.949999999</v>
          </cell>
          <cell r="AW53">
            <v>1687900.99</v>
          </cell>
          <cell r="AX53">
            <v>1837047.3</v>
          </cell>
          <cell r="AY53">
            <v>83524626.469999999</v>
          </cell>
        </row>
        <row r="54">
          <cell r="F54" t="str">
            <v>09207</v>
          </cell>
          <cell r="G54">
            <v>1297196.77</v>
          </cell>
          <cell r="J54">
            <v>121530</v>
          </cell>
          <cell r="L54">
            <v>42764.1</v>
          </cell>
          <cell r="O54">
            <v>57943.78</v>
          </cell>
          <cell r="V54">
            <v>30276.45</v>
          </cell>
          <cell r="Y54">
            <v>63095.79</v>
          </cell>
          <cell r="AG54">
            <v>13685.29</v>
          </cell>
          <cell r="AK54">
            <v>1500</v>
          </cell>
          <cell r="AQ54">
            <v>40942.06</v>
          </cell>
          <cell r="AU54">
            <v>13016.37</v>
          </cell>
          <cell r="AV54">
            <v>536980.29</v>
          </cell>
          <cell r="AW54">
            <v>100501.78</v>
          </cell>
          <cell r="AX54">
            <v>135366.26999999999</v>
          </cell>
          <cell r="AY54">
            <v>2454798.9500000002</v>
          </cell>
        </row>
        <row r="55">
          <cell r="F55" t="str">
            <v>09209</v>
          </cell>
          <cell r="G55">
            <v>2507063.23</v>
          </cell>
          <cell r="J55">
            <v>425408.09</v>
          </cell>
          <cell r="K55">
            <v>17263.419999999998</v>
          </cell>
          <cell r="O55">
            <v>266933.69</v>
          </cell>
          <cell r="P55">
            <v>31981.02</v>
          </cell>
          <cell r="Q55">
            <v>2363.8000000000002</v>
          </cell>
          <cell r="U55">
            <v>105242</v>
          </cell>
          <cell r="V55">
            <v>34939</v>
          </cell>
          <cell r="Y55">
            <v>134078.88</v>
          </cell>
          <cell r="AB55">
            <v>6374.46</v>
          </cell>
          <cell r="AG55">
            <v>26179.66</v>
          </cell>
          <cell r="AM55">
            <v>5763</v>
          </cell>
          <cell r="AQ55">
            <v>63760.78</v>
          </cell>
          <cell r="AU55">
            <v>48819.23</v>
          </cell>
          <cell r="AV55">
            <v>928031.21</v>
          </cell>
          <cell r="AW55">
            <v>124193.7</v>
          </cell>
          <cell r="AX55">
            <v>181918.04</v>
          </cell>
          <cell r="AY55">
            <v>4910313.209999999</v>
          </cell>
        </row>
        <row r="56">
          <cell r="F56" t="str">
            <v>10003</v>
          </cell>
          <cell r="G56">
            <v>747398.91</v>
          </cell>
          <cell r="J56">
            <v>31023.5</v>
          </cell>
          <cell r="L56">
            <v>18677.509999999998</v>
          </cell>
          <cell r="N56">
            <v>3809.2</v>
          </cell>
          <cell r="U56">
            <v>67972.820000000007</v>
          </cell>
          <cell r="V56">
            <v>3680</v>
          </cell>
          <cell r="Y56">
            <v>15791.2</v>
          </cell>
          <cell r="AH56">
            <v>203.16</v>
          </cell>
          <cell r="AI56">
            <v>7785.39</v>
          </cell>
          <cell r="AV56">
            <v>323054.17</v>
          </cell>
          <cell r="AW56">
            <v>101934.23</v>
          </cell>
          <cell r="AX56">
            <v>110269.12</v>
          </cell>
          <cell r="AY56">
            <v>1431599.21</v>
          </cell>
        </row>
        <row r="57">
          <cell r="F57" t="str">
            <v>10050</v>
          </cell>
          <cell r="G57">
            <v>1601772.31</v>
          </cell>
          <cell r="I57">
            <v>260667.67</v>
          </cell>
          <cell r="J57">
            <v>257235</v>
          </cell>
          <cell r="L57">
            <v>107275.81</v>
          </cell>
          <cell r="O57">
            <v>110719.05</v>
          </cell>
          <cell r="U57">
            <v>52769.51</v>
          </cell>
          <cell r="V57">
            <v>23918.49</v>
          </cell>
          <cell r="Y57">
            <v>184634.92</v>
          </cell>
          <cell r="AB57">
            <v>10699.63</v>
          </cell>
          <cell r="AK57">
            <v>6905.26</v>
          </cell>
          <cell r="AM57">
            <v>1187.74</v>
          </cell>
          <cell r="AO57">
            <v>14813.34</v>
          </cell>
          <cell r="AV57">
            <v>848120.38</v>
          </cell>
          <cell r="AW57">
            <v>170177.44</v>
          </cell>
          <cell r="AX57">
            <v>149490.56</v>
          </cell>
          <cell r="AY57">
            <v>3800387.1099999994</v>
          </cell>
        </row>
        <row r="58">
          <cell r="F58" t="str">
            <v>10065</v>
          </cell>
          <cell r="G58">
            <v>402086.35</v>
          </cell>
          <cell r="J58">
            <v>108475.34</v>
          </cell>
          <cell r="L58">
            <v>15182.12</v>
          </cell>
          <cell r="U58">
            <v>58144.75</v>
          </cell>
          <cell r="V58">
            <v>20266.419999999998</v>
          </cell>
          <cell r="Y58">
            <v>17439.189999999999</v>
          </cell>
          <cell r="AB58">
            <v>23519.040000000001</v>
          </cell>
          <cell r="AV58">
            <v>216971.65</v>
          </cell>
          <cell r="AW58">
            <v>59968.61</v>
          </cell>
          <cell r="AX58">
            <v>358439.57</v>
          </cell>
          <cell r="AY58">
            <v>1280493.04</v>
          </cell>
        </row>
        <row r="59">
          <cell r="F59" t="str">
            <v>10070</v>
          </cell>
          <cell r="G59">
            <v>2874649.33</v>
          </cell>
          <cell r="J59">
            <v>338468.73</v>
          </cell>
          <cell r="L59">
            <v>53090.32</v>
          </cell>
          <cell r="N59">
            <v>38186.18</v>
          </cell>
          <cell r="O59">
            <v>111446.08</v>
          </cell>
          <cell r="U59">
            <v>183124.83</v>
          </cell>
          <cell r="V59">
            <v>83727.81</v>
          </cell>
          <cell r="Y59">
            <v>176103.41</v>
          </cell>
          <cell r="AB59">
            <v>13740.06</v>
          </cell>
          <cell r="AF59">
            <v>9621.76</v>
          </cell>
          <cell r="AI59">
            <v>64064.92</v>
          </cell>
          <cell r="AK59">
            <v>6050.94</v>
          </cell>
          <cell r="AU59">
            <v>91226.13</v>
          </cell>
          <cell r="AV59">
            <v>1342096.93</v>
          </cell>
          <cell r="AW59">
            <v>165745.41</v>
          </cell>
          <cell r="AX59">
            <v>159.88</v>
          </cell>
          <cell r="AY59">
            <v>5551502.7199999997</v>
          </cell>
        </row>
        <row r="60">
          <cell r="F60" t="str">
            <v>10309</v>
          </cell>
          <cell r="G60">
            <v>2969049.54</v>
          </cell>
          <cell r="J60">
            <v>408671.82</v>
          </cell>
          <cell r="K60">
            <v>4105</v>
          </cell>
          <cell r="L60">
            <v>111081.2</v>
          </cell>
          <cell r="O60">
            <v>84799.75</v>
          </cell>
          <cell r="U60">
            <v>102829.36</v>
          </cell>
          <cell r="V60">
            <v>8160.93</v>
          </cell>
          <cell r="Y60">
            <v>202945.82</v>
          </cell>
          <cell r="AB60">
            <v>108946.45</v>
          </cell>
          <cell r="AD60">
            <v>1071.28</v>
          </cell>
          <cell r="AQ60">
            <v>82.65</v>
          </cell>
          <cell r="AU60">
            <v>72625.83</v>
          </cell>
          <cell r="AV60">
            <v>1195346.1599999999</v>
          </cell>
          <cell r="AW60">
            <v>173108.75</v>
          </cell>
          <cell r="AX60">
            <v>545379.02</v>
          </cell>
          <cell r="AY60">
            <v>5988203.5600000005</v>
          </cell>
        </row>
        <row r="61">
          <cell r="F61" t="str">
            <v>11001</v>
          </cell>
          <cell r="G61">
            <v>143845318.66999999</v>
          </cell>
          <cell r="H61">
            <v>682040.01</v>
          </cell>
          <cell r="J61">
            <v>26492493.199999999</v>
          </cell>
          <cell r="K61">
            <v>1294222.3500000001</v>
          </cell>
          <cell r="L61">
            <v>2913317.69</v>
          </cell>
          <cell r="O61">
            <v>6793221.5599999996</v>
          </cell>
          <cell r="P61">
            <v>469944.16</v>
          </cell>
          <cell r="Q61">
            <v>143177.39000000001</v>
          </cell>
          <cell r="U61">
            <v>3979263.55</v>
          </cell>
          <cell r="V61">
            <v>810043.62</v>
          </cell>
          <cell r="W61">
            <v>1111253.77</v>
          </cell>
          <cell r="Y61">
            <v>10871054.210000001</v>
          </cell>
          <cell r="AB61">
            <v>1654411.81</v>
          </cell>
          <cell r="AF61">
            <v>424901.33</v>
          </cell>
          <cell r="AG61">
            <v>8035752.6699999999</v>
          </cell>
          <cell r="AM61">
            <v>452084.89</v>
          </cell>
          <cell r="AP61">
            <v>264635.21999999997</v>
          </cell>
          <cell r="AQ61">
            <v>188681.91</v>
          </cell>
          <cell r="AU61">
            <v>942877.41</v>
          </cell>
          <cell r="AV61">
            <v>26308494.600000001</v>
          </cell>
          <cell r="AW61">
            <v>8564234.5299999993</v>
          </cell>
          <cell r="AX61">
            <v>9009481.6699999999</v>
          </cell>
          <cell r="AY61">
            <v>255250906.21999994</v>
          </cell>
        </row>
        <row r="62">
          <cell r="F62" t="str">
            <v>11051</v>
          </cell>
          <cell r="G62">
            <v>14562565.470000001</v>
          </cell>
          <cell r="H62">
            <v>30408.01</v>
          </cell>
          <cell r="I62">
            <v>114571.76</v>
          </cell>
          <cell r="J62">
            <v>2832049.74</v>
          </cell>
          <cell r="K62">
            <v>88442.67</v>
          </cell>
          <cell r="L62">
            <v>399977</v>
          </cell>
          <cell r="O62">
            <v>731391.94</v>
          </cell>
          <cell r="P62">
            <v>59073.9</v>
          </cell>
          <cell r="Q62">
            <v>19189</v>
          </cell>
          <cell r="U62">
            <v>825165.84</v>
          </cell>
          <cell r="V62">
            <v>211307.81</v>
          </cell>
          <cell r="W62">
            <v>380627.76</v>
          </cell>
          <cell r="Y62">
            <v>1056470.51</v>
          </cell>
          <cell r="AB62">
            <v>154632.95999999999</v>
          </cell>
          <cell r="AF62">
            <v>37288.18</v>
          </cell>
          <cell r="AG62">
            <v>994626.23</v>
          </cell>
          <cell r="AM62">
            <v>50504.92</v>
          </cell>
          <cell r="AQ62">
            <v>3247.1</v>
          </cell>
          <cell r="AU62">
            <v>327567.67</v>
          </cell>
          <cell r="AV62">
            <v>4237862.0599999996</v>
          </cell>
          <cell r="AW62">
            <v>789748.35</v>
          </cell>
          <cell r="AX62">
            <v>1574074.96</v>
          </cell>
          <cell r="AY62">
            <v>29480793.840000011</v>
          </cell>
        </row>
        <row r="63">
          <cell r="F63" t="str">
            <v>11054</v>
          </cell>
          <cell r="G63">
            <v>225376.52</v>
          </cell>
          <cell r="V63">
            <v>7004.44</v>
          </cell>
          <cell r="AQ63">
            <v>415.61</v>
          </cell>
          <cell r="AV63">
            <v>88856.66</v>
          </cell>
          <cell r="AX63">
            <v>100007.18</v>
          </cell>
          <cell r="AY63">
            <v>421660.41</v>
          </cell>
        </row>
        <row r="64">
          <cell r="F64" t="str">
            <v>11056</v>
          </cell>
          <cell r="G64">
            <v>1235465.98</v>
          </cell>
          <cell r="J64">
            <v>59369.09</v>
          </cell>
          <cell r="O64">
            <v>96895.23</v>
          </cell>
          <cell r="U64">
            <v>20954.5</v>
          </cell>
          <cell r="V64">
            <v>29403.9</v>
          </cell>
          <cell r="Y64">
            <v>40538.71</v>
          </cell>
          <cell r="AU64">
            <v>8259.7099999999991</v>
          </cell>
          <cell r="AV64">
            <v>554760.80000000005</v>
          </cell>
          <cell r="AW64">
            <v>65396.35</v>
          </cell>
          <cell r="AX64">
            <v>57721</v>
          </cell>
          <cell r="AY64">
            <v>2168765.27</v>
          </cell>
        </row>
        <row r="65">
          <cell r="F65" t="str">
            <v>12110</v>
          </cell>
          <cell r="G65">
            <v>2449520.5</v>
          </cell>
          <cell r="J65">
            <v>521236.59</v>
          </cell>
          <cell r="K65">
            <v>18795.439999999999</v>
          </cell>
          <cell r="L65">
            <v>73009.789999999994</v>
          </cell>
          <cell r="O65">
            <v>215428.28</v>
          </cell>
          <cell r="P65">
            <v>85995.48</v>
          </cell>
          <cell r="Q65">
            <v>6996.22</v>
          </cell>
          <cell r="U65">
            <v>92394.52</v>
          </cell>
          <cell r="V65">
            <v>46437.32</v>
          </cell>
          <cell r="Y65">
            <v>163298.98000000001</v>
          </cell>
          <cell r="AB65">
            <v>26986.68</v>
          </cell>
          <cell r="AG65">
            <v>5924.97</v>
          </cell>
          <cell r="AK65">
            <v>3708.16</v>
          </cell>
          <cell r="AM65">
            <v>7615.85</v>
          </cell>
          <cell r="AQ65">
            <v>390.46</v>
          </cell>
          <cell r="AU65">
            <v>20019.86</v>
          </cell>
          <cell r="AV65">
            <v>1114065.6599999999</v>
          </cell>
          <cell r="AW65">
            <v>157677.37</v>
          </cell>
          <cell r="AX65">
            <v>282413.42</v>
          </cell>
          <cell r="AY65">
            <v>5291915.55</v>
          </cell>
        </row>
        <row r="66">
          <cell r="F66" t="str">
            <v>13073</v>
          </cell>
          <cell r="G66">
            <v>18108850.350000001</v>
          </cell>
          <cell r="J66">
            <v>3210124.48</v>
          </cell>
          <cell r="K66">
            <v>137084.31</v>
          </cell>
          <cell r="L66">
            <v>492443.82</v>
          </cell>
          <cell r="O66">
            <v>998871.6</v>
          </cell>
          <cell r="P66">
            <v>504286.56</v>
          </cell>
          <cell r="Q66">
            <v>16352.96</v>
          </cell>
          <cell r="U66">
            <v>741807.94</v>
          </cell>
          <cell r="V66">
            <v>165321.95000000001</v>
          </cell>
          <cell r="W66">
            <v>769187.91</v>
          </cell>
          <cell r="Y66">
            <v>1905327.56</v>
          </cell>
          <cell r="AB66">
            <v>407336.05</v>
          </cell>
          <cell r="AF66">
            <v>140950.01</v>
          </cell>
          <cell r="AG66">
            <v>1617222.94</v>
          </cell>
          <cell r="AM66">
            <v>55742.92</v>
          </cell>
          <cell r="AQ66">
            <v>216661.38</v>
          </cell>
          <cell r="AT66">
            <v>632018.96</v>
          </cell>
          <cell r="AU66">
            <v>1026967.21</v>
          </cell>
          <cell r="AV66">
            <v>5165247.67</v>
          </cell>
          <cell r="AW66">
            <v>1155179.42</v>
          </cell>
          <cell r="AX66">
            <v>1212331.67</v>
          </cell>
          <cell r="AY66">
            <v>38679317.670000009</v>
          </cell>
        </row>
        <row r="67">
          <cell r="F67" t="str">
            <v>13144</v>
          </cell>
          <cell r="G67">
            <v>23736439.48</v>
          </cell>
          <cell r="J67">
            <v>4554095.8499999996</v>
          </cell>
          <cell r="K67">
            <v>95769.07</v>
          </cell>
          <cell r="L67">
            <v>567995.81000000006</v>
          </cell>
          <cell r="O67">
            <v>1579041.64</v>
          </cell>
          <cell r="P67">
            <v>342532.74</v>
          </cell>
          <cell r="Q67">
            <v>27764.6</v>
          </cell>
          <cell r="U67">
            <v>1235331.45</v>
          </cell>
          <cell r="V67">
            <v>224620.09</v>
          </cell>
          <cell r="W67">
            <v>287288.94</v>
          </cell>
          <cell r="Y67">
            <v>2244343.81</v>
          </cell>
          <cell r="AB67">
            <v>245404.77</v>
          </cell>
          <cell r="AF67">
            <v>48998.61</v>
          </cell>
          <cell r="AG67">
            <v>1743794.57</v>
          </cell>
          <cell r="AM67">
            <v>127514.72</v>
          </cell>
          <cell r="AT67">
            <v>7127.24</v>
          </cell>
          <cell r="AU67">
            <v>536085.51</v>
          </cell>
          <cell r="AV67">
            <v>6405577.1200000001</v>
          </cell>
          <cell r="AW67">
            <v>1260622.79</v>
          </cell>
          <cell r="AX67">
            <v>1642983.38</v>
          </cell>
          <cell r="AY67">
            <v>46913332.189999998</v>
          </cell>
        </row>
        <row r="68">
          <cell r="F68" t="str">
            <v>13146</v>
          </cell>
          <cell r="G68">
            <v>6833357.4100000001</v>
          </cell>
          <cell r="J68">
            <v>1364274</v>
          </cell>
          <cell r="K68">
            <v>32623.06</v>
          </cell>
          <cell r="L68">
            <v>211217.99</v>
          </cell>
          <cell r="O68">
            <v>331610.77</v>
          </cell>
          <cell r="P68">
            <v>33609.519999999997</v>
          </cell>
          <cell r="Q68">
            <v>10242.540000000001</v>
          </cell>
          <cell r="U68">
            <v>373976.74</v>
          </cell>
          <cell r="V68">
            <v>87008.39</v>
          </cell>
          <cell r="W68">
            <v>219396.92</v>
          </cell>
          <cell r="Y68">
            <v>706700.6</v>
          </cell>
          <cell r="AB68">
            <v>84588.95</v>
          </cell>
          <cell r="AF68">
            <v>37504.660000000003</v>
          </cell>
          <cell r="AG68">
            <v>379102.13</v>
          </cell>
          <cell r="AK68">
            <v>5927.6</v>
          </cell>
          <cell r="AM68">
            <v>12302.68</v>
          </cell>
          <cell r="AQ68">
            <v>11407.62</v>
          </cell>
          <cell r="AT68">
            <v>33010.78</v>
          </cell>
          <cell r="AU68">
            <v>180314.41</v>
          </cell>
          <cell r="AV68">
            <v>1898273.95</v>
          </cell>
          <cell r="AW68">
            <v>400918.41</v>
          </cell>
          <cell r="AX68">
            <v>445732.03</v>
          </cell>
          <cell r="AY68">
            <v>13693101.159999995</v>
          </cell>
        </row>
        <row r="69">
          <cell r="F69" t="str">
            <v>13151</v>
          </cell>
          <cell r="G69">
            <v>1701688.43</v>
          </cell>
          <cell r="J69">
            <v>238921.44</v>
          </cell>
          <cell r="K69">
            <v>18701.689999999999</v>
          </cell>
          <cell r="L69">
            <v>63785.63</v>
          </cell>
          <cell r="O69">
            <v>134327.71</v>
          </cell>
          <cell r="Q69">
            <v>6597.52</v>
          </cell>
          <cell r="U69">
            <v>77753.53</v>
          </cell>
          <cell r="V69">
            <v>49505.91</v>
          </cell>
          <cell r="Y69">
            <v>41049.69</v>
          </cell>
          <cell r="AK69">
            <v>8750</v>
          </cell>
          <cell r="AM69">
            <v>2225.2600000000002</v>
          </cell>
          <cell r="AO69">
            <v>14829.36</v>
          </cell>
          <cell r="AT69">
            <v>12932.33</v>
          </cell>
          <cell r="AU69">
            <v>43048.88</v>
          </cell>
          <cell r="AV69">
            <v>561227.96</v>
          </cell>
          <cell r="AW69">
            <v>111471.67</v>
          </cell>
          <cell r="AX69">
            <v>318751.18</v>
          </cell>
          <cell r="AY69">
            <v>3405568.1899999995</v>
          </cell>
        </row>
        <row r="70">
          <cell r="F70" t="str">
            <v>13156</v>
          </cell>
          <cell r="G70">
            <v>3454392.49</v>
          </cell>
          <cell r="H70">
            <v>236106.42</v>
          </cell>
          <cell r="J70">
            <v>760821.21</v>
          </cell>
          <cell r="K70">
            <v>20448.64</v>
          </cell>
          <cell r="L70">
            <v>88027.05</v>
          </cell>
          <cell r="O70">
            <v>253113.60000000001</v>
          </cell>
          <cell r="P70">
            <v>95962.93</v>
          </cell>
          <cell r="U70">
            <v>178970.91</v>
          </cell>
          <cell r="V70">
            <v>75444.13</v>
          </cell>
          <cell r="Y70">
            <v>367552.97</v>
          </cell>
          <cell r="AB70">
            <v>55187.23</v>
          </cell>
          <cell r="AF70">
            <v>11702.63</v>
          </cell>
          <cell r="AG70">
            <v>156970.46</v>
          </cell>
          <cell r="AK70">
            <v>3800.33</v>
          </cell>
          <cell r="AM70">
            <v>11847.9</v>
          </cell>
          <cell r="AT70">
            <v>28582.53</v>
          </cell>
          <cell r="AU70">
            <v>153362.95000000001</v>
          </cell>
          <cell r="AV70">
            <v>1552661.33</v>
          </cell>
          <cell r="AW70">
            <v>301284.44</v>
          </cell>
          <cell r="AX70">
            <v>369074.25</v>
          </cell>
          <cell r="AY70">
            <v>8175314.4000000004</v>
          </cell>
        </row>
        <row r="71">
          <cell r="F71" t="str">
            <v>13160</v>
          </cell>
          <cell r="G71">
            <v>12953342.23</v>
          </cell>
          <cell r="J71">
            <v>1874978.71</v>
          </cell>
          <cell r="K71">
            <v>39073</v>
          </cell>
          <cell r="L71">
            <v>312975.12</v>
          </cell>
          <cell r="O71">
            <v>712256.78</v>
          </cell>
          <cell r="P71">
            <v>143566.62</v>
          </cell>
          <cell r="U71">
            <v>454879.6</v>
          </cell>
          <cell r="V71">
            <v>134713.41</v>
          </cell>
          <cell r="W71">
            <v>134397.68</v>
          </cell>
          <cell r="X71">
            <v>0</v>
          </cell>
          <cell r="Y71">
            <v>1236919.5900000001</v>
          </cell>
          <cell r="AB71">
            <v>71939.789999999994</v>
          </cell>
          <cell r="AF71">
            <v>30111.11</v>
          </cell>
          <cell r="AG71">
            <v>989581.23</v>
          </cell>
          <cell r="AJ71">
            <v>183308.31</v>
          </cell>
          <cell r="AM71">
            <v>61730.400000000001</v>
          </cell>
          <cell r="AQ71">
            <v>892.61</v>
          </cell>
          <cell r="AU71">
            <v>294607.03999999998</v>
          </cell>
          <cell r="AV71">
            <v>3359112.26</v>
          </cell>
          <cell r="AW71">
            <v>514602.98</v>
          </cell>
          <cell r="AX71">
            <v>1020681.78</v>
          </cell>
          <cell r="AY71">
            <v>24523670.249999996</v>
          </cell>
        </row>
        <row r="72">
          <cell r="F72" t="str">
            <v>13161</v>
          </cell>
          <cell r="G72">
            <v>59573799.560000002</v>
          </cell>
          <cell r="H72">
            <v>875423.45</v>
          </cell>
          <cell r="I72">
            <v>1270672.42</v>
          </cell>
          <cell r="J72">
            <v>12058805.869999999</v>
          </cell>
          <cell r="K72">
            <v>522847.1</v>
          </cell>
          <cell r="L72">
            <v>1656677.97</v>
          </cell>
          <cell r="O72">
            <v>3528930.36</v>
          </cell>
          <cell r="P72">
            <v>380507.11</v>
          </cell>
          <cell r="Q72">
            <v>9572.5400000000009</v>
          </cell>
          <cell r="S72">
            <v>1746210.71</v>
          </cell>
          <cell r="T72">
            <v>29603.45</v>
          </cell>
          <cell r="U72">
            <v>1546658.72</v>
          </cell>
          <cell r="V72">
            <v>448272.19</v>
          </cell>
          <cell r="W72">
            <v>192854.65</v>
          </cell>
          <cell r="Y72">
            <v>5576731.8799999999</v>
          </cell>
          <cell r="AB72">
            <v>1164667.52</v>
          </cell>
          <cell r="AF72">
            <v>108255.72</v>
          </cell>
          <cell r="AG72">
            <v>1646515.31</v>
          </cell>
          <cell r="AJ72">
            <v>11928.27</v>
          </cell>
          <cell r="AM72">
            <v>314678.84999999998</v>
          </cell>
          <cell r="AQ72">
            <v>231.02</v>
          </cell>
          <cell r="AS72">
            <v>385349.07</v>
          </cell>
          <cell r="AT72">
            <v>10706.24</v>
          </cell>
          <cell r="AU72">
            <v>492741.41</v>
          </cell>
          <cell r="AV72">
            <v>15574437.800000001</v>
          </cell>
          <cell r="AW72">
            <v>3577649.12</v>
          </cell>
          <cell r="AX72">
            <v>4563116.96</v>
          </cell>
          <cell r="AY72">
            <v>117267845.26999997</v>
          </cell>
        </row>
        <row r="73">
          <cell r="F73" t="str">
            <v>13165</v>
          </cell>
          <cell r="G73">
            <v>18726285.370000001</v>
          </cell>
          <cell r="I73">
            <v>170851.67</v>
          </cell>
          <cell r="J73">
            <v>3306426.94</v>
          </cell>
          <cell r="K73">
            <v>116880.01</v>
          </cell>
          <cell r="L73">
            <v>498800.35</v>
          </cell>
          <cell r="O73">
            <v>1471681.88</v>
          </cell>
          <cell r="P73">
            <v>323861.83</v>
          </cell>
          <cell r="Q73">
            <v>17190</v>
          </cell>
          <cell r="U73">
            <v>519588.41</v>
          </cell>
          <cell r="V73">
            <v>77115.360000000001</v>
          </cell>
          <cell r="W73">
            <v>70839.64</v>
          </cell>
          <cell r="Y73">
            <v>1324134.1399999999</v>
          </cell>
          <cell r="AB73">
            <v>125923.93</v>
          </cell>
          <cell r="AF73">
            <v>14650.76</v>
          </cell>
          <cell r="AG73">
            <v>425301</v>
          </cell>
          <cell r="AK73">
            <v>18749.14</v>
          </cell>
          <cell r="AM73">
            <v>64564</v>
          </cell>
          <cell r="AQ73">
            <v>198590.06</v>
          </cell>
          <cell r="AT73">
            <v>630456.96</v>
          </cell>
          <cell r="AU73">
            <v>281459.46000000002</v>
          </cell>
          <cell r="AV73">
            <v>4563299.8499999996</v>
          </cell>
          <cell r="AW73">
            <v>789747.49</v>
          </cell>
          <cell r="AX73">
            <v>1436658.27</v>
          </cell>
          <cell r="AY73">
            <v>35173056.520000011</v>
          </cell>
        </row>
        <row r="74">
          <cell r="F74" t="str">
            <v>13167</v>
          </cell>
          <cell r="G74">
            <v>1351639.21</v>
          </cell>
          <cell r="J74">
            <v>143905.16</v>
          </cell>
          <cell r="K74">
            <v>648</v>
          </cell>
          <cell r="L74">
            <v>29660.63</v>
          </cell>
          <cell r="O74">
            <v>189191.38</v>
          </cell>
          <cell r="P74">
            <v>18058.2</v>
          </cell>
          <cell r="Q74">
            <v>2328.63</v>
          </cell>
          <cell r="U74">
            <v>59543.41</v>
          </cell>
          <cell r="V74">
            <v>499.92</v>
          </cell>
          <cell r="Y74">
            <v>103452.33</v>
          </cell>
          <cell r="AG74">
            <v>7356.34</v>
          </cell>
          <cell r="AK74">
            <v>8273.48</v>
          </cell>
          <cell r="AM74">
            <v>4046.57</v>
          </cell>
          <cell r="AQ74">
            <v>49467.97</v>
          </cell>
          <cell r="AU74">
            <v>12323.93</v>
          </cell>
          <cell r="AV74">
            <v>810906.87</v>
          </cell>
          <cell r="AW74">
            <v>123617.54</v>
          </cell>
          <cell r="AX74">
            <v>218619.65</v>
          </cell>
          <cell r="AY74">
            <v>3133539.2199999997</v>
          </cell>
        </row>
        <row r="75">
          <cell r="F75" t="str">
            <v>13301</v>
          </cell>
          <cell r="G75">
            <v>5637505.5499999998</v>
          </cell>
          <cell r="H75">
            <v>130598.66</v>
          </cell>
          <cell r="J75">
            <v>1134618.8700000001</v>
          </cell>
          <cell r="K75">
            <v>53586.86</v>
          </cell>
          <cell r="L75">
            <v>172105</v>
          </cell>
          <cell r="N75">
            <v>27096</v>
          </cell>
          <cell r="O75">
            <v>252574.1</v>
          </cell>
          <cell r="P75">
            <v>98522.18</v>
          </cell>
          <cell r="Q75">
            <v>5010.95</v>
          </cell>
          <cell r="U75">
            <v>182682.79</v>
          </cell>
          <cell r="V75">
            <v>320555.15000000002</v>
          </cell>
          <cell r="Y75">
            <v>485110.58</v>
          </cell>
          <cell r="AB75">
            <v>104666.24000000001</v>
          </cell>
          <cell r="AF75">
            <v>4635.3900000000003</v>
          </cell>
          <cell r="AH75">
            <v>14252.2</v>
          </cell>
          <cell r="AI75">
            <v>116334.15</v>
          </cell>
          <cell r="AK75">
            <v>14526.88</v>
          </cell>
          <cell r="AM75">
            <v>7522.67</v>
          </cell>
          <cell r="AQ75">
            <v>8500.81</v>
          </cell>
          <cell r="AU75">
            <v>81175.61</v>
          </cell>
          <cell r="AV75">
            <v>1977987.85</v>
          </cell>
          <cell r="AW75">
            <v>316346.81</v>
          </cell>
          <cell r="AX75">
            <v>443361.99</v>
          </cell>
          <cell r="AY75">
            <v>11589277.290000001</v>
          </cell>
        </row>
        <row r="76">
          <cell r="F76" t="str">
            <v>14005</v>
          </cell>
          <cell r="G76">
            <v>22353542.170000002</v>
          </cell>
          <cell r="H76">
            <v>54450.39</v>
          </cell>
          <cell r="I76">
            <v>193467.89</v>
          </cell>
          <cell r="J76">
            <v>6530149.4400000004</v>
          </cell>
          <cell r="K76">
            <v>223235.79</v>
          </cell>
          <cell r="L76">
            <v>783100</v>
          </cell>
          <cell r="O76">
            <v>1978582.82</v>
          </cell>
          <cell r="P76">
            <v>544481.25</v>
          </cell>
          <cell r="Q76">
            <v>37100</v>
          </cell>
          <cell r="S76">
            <v>319915.12</v>
          </cell>
          <cell r="U76">
            <v>1630997.81</v>
          </cell>
          <cell r="V76">
            <v>626248.05000000005</v>
          </cell>
          <cell r="W76">
            <v>54174.31</v>
          </cell>
          <cell r="Y76">
            <v>2093307.73</v>
          </cell>
          <cell r="Z76">
            <v>323109.53000000003</v>
          </cell>
          <cell r="AB76">
            <v>448233.34</v>
          </cell>
          <cell r="AF76">
            <v>49407.55</v>
          </cell>
          <cell r="AG76">
            <v>531251.30000000005</v>
          </cell>
          <cell r="AI76">
            <v>43834.98</v>
          </cell>
          <cell r="AJ76">
            <v>0</v>
          </cell>
          <cell r="AM76">
            <v>84493.23</v>
          </cell>
          <cell r="AO76">
            <v>390412</v>
          </cell>
          <cell r="AQ76">
            <v>352844.5</v>
          </cell>
          <cell r="AT76">
            <v>1930626.44</v>
          </cell>
          <cell r="AU76">
            <v>554295.88</v>
          </cell>
          <cell r="AV76">
            <v>6845679.5599999996</v>
          </cell>
          <cell r="AW76">
            <v>1758966.39</v>
          </cell>
          <cell r="AX76">
            <v>1330340.1399999999</v>
          </cell>
          <cell r="AY76">
            <v>52066247.609999999</v>
          </cell>
        </row>
        <row r="77">
          <cell r="F77" t="str">
            <v>14028</v>
          </cell>
          <cell r="G77">
            <v>10537030.41</v>
          </cell>
          <cell r="H77">
            <v>577373.75</v>
          </cell>
          <cell r="I77">
            <v>115192.18</v>
          </cell>
          <cell r="J77">
            <v>2625485.61</v>
          </cell>
          <cell r="K77">
            <v>136457.81</v>
          </cell>
          <cell r="L77">
            <v>377845</v>
          </cell>
          <cell r="O77">
            <v>1052639.42</v>
          </cell>
          <cell r="P77">
            <v>78812.5</v>
          </cell>
          <cell r="Q77">
            <v>16510</v>
          </cell>
          <cell r="U77">
            <v>401965.21</v>
          </cell>
          <cell r="V77">
            <v>126477.12</v>
          </cell>
          <cell r="W77">
            <v>33561</v>
          </cell>
          <cell r="Y77">
            <v>1013324.14</v>
          </cell>
          <cell r="AB77">
            <v>193670.95</v>
          </cell>
          <cell r="AF77">
            <v>3403</v>
          </cell>
          <cell r="AG77">
            <v>134233.23000000001</v>
          </cell>
          <cell r="AI77">
            <v>35473.57</v>
          </cell>
          <cell r="AM77">
            <v>43876.93</v>
          </cell>
          <cell r="AQ77">
            <v>22822.05</v>
          </cell>
          <cell r="AS77">
            <v>12150.76</v>
          </cell>
          <cell r="AT77">
            <v>184711.12</v>
          </cell>
          <cell r="AU77">
            <v>994992.71</v>
          </cell>
          <cell r="AV77">
            <v>3540090.02</v>
          </cell>
          <cell r="AW77">
            <v>443637.23</v>
          </cell>
          <cell r="AX77">
            <v>899100</v>
          </cell>
          <cell r="AY77">
            <v>23600835.720000003</v>
          </cell>
        </row>
        <row r="78">
          <cell r="F78" t="str">
            <v>14064</v>
          </cell>
          <cell r="G78">
            <v>6004059.29</v>
          </cell>
          <cell r="I78">
            <v>26657.4</v>
          </cell>
          <cell r="J78">
            <v>1372535.95</v>
          </cell>
          <cell r="K78">
            <v>24951.53</v>
          </cell>
          <cell r="L78">
            <v>133495.13</v>
          </cell>
          <cell r="O78">
            <v>65691.94</v>
          </cell>
          <cell r="P78">
            <v>36905.67</v>
          </cell>
          <cell r="Q78">
            <v>4601</v>
          </cell>
          <cell r="U78">
            <v>213197.07</v>
          </cell>
          <cell r="V78">
            <v>44697.56</v>
          </cell>
          <cell r="W78">
            <v>34770.57</v>
          </cell>
          <cell r="Y78">
            <v>496005.17</v>
          </cell>
          <cell r="AB78">
            <v>53986.8</v>
          </cell>
          <cell r="AG78">
            <v>26994.23</v>
          </cell>
          <cell r="AI78">
            <v>26316</v>
          </cell>
          <cell r="AM78">
            <v>25407.3</v>
          </cell>
          <cell r="AQ78">
            <v>82502.399999999994</v>
          </cell>
          <cell r="AT78">
            <v>52061.83</v>
          </cell>
          <cell r="AU78">
            <v>190093.9</v>
          </cell>
          <cell r="AV78">
            <v>2010670.97</v>
          </cell>
          <cell r="AW78">
            <v>394402.43</v>
          </cell>
          <cell r="AX78">
            <v>563879.82999999996</v>
          </cell>
          <cell r="AY78">
            <v>11883883.970000004</v>
          </cell>
        </row>
        <row r="79">
          <cell r="F79" t="str">
            <v>14065</v>
          </cell>
          <cell r="G79">
            <v>2496627.94</v>
          </cell>
          <cell r="J79">
            <v>675594.49</v>
          </cell>
          <cell r="K79">
            <v>17985.330000000002</v>
          </cell>
          <cell r="L79">
            <v>57322.559999999998</v>
          </cell>
          <cell r="U79">
            <v>138614.95000000001</v>
          </cell>
          <cell r="V79">
            <v>83347</v>
          </cell>
          <cell r="Y79">
            <v>210234.74</v>
          </cell>
          <cell r="AB79">
            <v>53499.5</v>
          </cell>
          <cell r="AM79">
            <v>7410.32</v>
          </cell>
          <cell r="AT79">
            <v>155282.09</v>
          </cell>
          <cell r="AU79">
            <v>31021.35</v>
          </cell>
          <cell r="AV79">
            <v>930119.77</v>
          </cell>
          <cell r="AW79">
            <v>176434.11</v>
          </cell>
          <cell r="AX79">
            <v>254443.08</v>
          </cell>
          <cell r="AY79">
            <v>5287937.2299999995</v>
          </cell>
        </row>
        <row r="80">
          <cell r="F80" t="str">
            <v>14066</v>
          </cell>
          <cell r="G80">
            <v>11278126.779999999</v>
          </cell>
          <cell r="I80">
            <v>83464.23</v>
          </cell>
          <cell r="J80">
            <v>2368312.31</v>
          </cell>
          <cell r="K80">
            <v>71446.2</v>
          </cell>
          <cell r="L80">
            <v>270472</v>
          </cell>
          <cell r="O80">
            <v>861243.09</v>
          </cell>
          <cell r="P80">
            <v>134324.54999999999</v>
          </cell>
          <cell r="Q80">
            <v>7616</v>
          </cell>
          <cell r="U80">
            <v>206710</v>
          </cell>
          <cell r="V80">
            <v>14889.63</v>
          </cell>
          <cell r="Y80">
            <v>314940.90999999997</v>
          </cell>
          <cell r="AB80">
            <v>61477.4</v>
          </cell>
          <cell r="AG80">
            <v>81529.119999999995</v>
          </cell>
          <cell r="AM80">
            <v>51128.26</v>
          </cell>
          <cell r="AS80">
            <v>55949.23</v>
          </cell>
          <cell r="AT80">
            <v>38853.15</v>
          </cell>
          <cell r="AU80">
            <v>89563.89</v>
          </cell>
          <cell r="AV80">
            <v>2172567.7000000002</v>
          </cell>
          <cell r="AW80">
            <v>419949.97</v>
          </cell>
          <cell r="AX80">
            <v>557999.35</v>
          </cell>
          <cell r="AY80">
            <v>19140563.770000003</v>
          </cell>
        </row>
        <row r="81">
          <cell r="F81" t="str">
            <v>14068</v>
          </cell>
          <cell r="G81">
            <v>11944210.93</v>
          </cell>
          <cell r="H81">
            <v>48609.65</v>
          </cell>
          <cell r="I81">
            <v>38875.68</v>
          </cell>
          <cell r="J81">
            <v>2834298.19</v>
          </cell>
          <cell r="K81">
            <v>69160.73</v>
          </cell>
          <cell r="L81">
            <v>362417.35</v>
          </cell>
          <cell r="O81">
            <v>1518944.66</v>
          </cell>
          <cell r="P81">
            <v>343667.24</v>
          </cell>
          <cell r="Q81">
            <v>17363.14</v>
          </cell>
          <cell r="U81">
            <v>346684.77</v>
          </cell>
          <cell r="V81">
            <v>41565.300000000003</v>
          </cell>
          <cell r="Y81">
            <v>1014685.55</v>
          </cell>
          <cell r="AB81">
            <v>100692.82</v>
          </cell>
          <cell r="AF81">
            <v>12213.47</v>
          </cell>
          <cell r="AG81">
            <v>201970.82</v>
          </cell>
          <cell r="AM81">
            <v>37352.5</v>
          </cell>
          <cell r="AQ81">
            <v>28897.71</v>
          </cell>
          <cell r="AT81">
            <v>60615.61</v>
          </cell>
          <cell r="AU81">
            <v>595083.68999999994</v>
          </cell>
          <cell r="AV81">
            <v>3107234.86</v>
          </cell>
          <cell r="AW81">
            <v>739829.55</v>
          </cell>
          <cell r="AX81">
            <v>836952.46</v>
          </cell>
          <cell r="AY81">
            <v>24301326.68</v>
          </cell>
        </row>
        <row r="82">
          <cell r="F82" t="str">
            <v>14077</v>
          </cell>
          <cell r="G82">
            <v>1750763.87</v>
          </cell>
          <cell r="J82">
            <v>323502.52</v>
          </cell>
          <cell r="K82">
            <v>964.16</v>
          </cell>
          <cell r="L82">
            <v>48154.25</v>
          </cell>
          <cell r="N82">
            <v>32224.9</v>
          </cell>
          <cell r="O82">
            <v>114378.57</v>
          </cell>
          <cell r="U82">
            <v>390651.77</v>
          </cell>
          <cell r="V82">
            <v>37420.74</v>
          </cell>
          <cell r="Y82">
            <v>193039.13</v>
          </cell>
          <cell r="AB82">
            <v>102782.12</v>
          </cell>
          <cell r="AI82">
            <v>60861.36</v>
          </cell>
          <cell r="AL82">
            <v>4972.45</v>
          </cell>
          <cell r="AU82">
            <v>78718.13</v>
          </cell>
          <cell r="AV82">
            <v>1239646.48</v>
          </cell>
          <cell r="AW82">
            <v>200963.74</v>
          </cell>
          <cell r="AX82">
            <v>129908.58</v>
          </cell>
          <cell r="AY82">
            <v>4708952.7699999996</v>
          </cell>
        </row>
        <row r="83">
          <cell r="F83" t="str">
            <v>14097</v>
          </cell>
          <cell r="G83">
            <v>1711177.96</v>
          </cell>
          <cell r="J83">
            <v>343584.66</v>
          </cell>
          <cell r="O83">
            <v>98329.69</v>
          </cell>
          <cell r="P83">
            <v>6910.77</v>
          </cell>
          <cell r="Q83">
            <v>2195.15</v>
          </cell>
          <cell r="U83">
            <v>111293.77</v>
          </cell>
          <cell r="V83">
            <v>26058.14</v>
          </cell>
          <cell r="Y83">
            <v>138911.16</v>
          </cell>
          <cell r="AB83">
            <v>38855.410000000003</v>
          </cell>
          <cell r="AF83">
            <v>4877.93</v>
          </cell>
          <cell r="AG83">
            <v>34471.17</v>
          </cell>
          <cell r="AI83">
            <v>13664</v>
          </cell>
          <cell r="AQ83">
            <v>43324.14</v>
          </cell>
          <cell r="AT83">
            <v>122180.98</v>
          </cell>
          <cell r="AU83">
            <v>177260.82</v>
          </cell>
          <cell r="AV83">
            <v>864434.35</v>
          </cell>
          <cell r="AW83">
            <v>123314.64</v>
          </cell>
          <cell r="AX83">
            <v>198421.47</v>
          </cell>
          <cell r="AY83">
            <v>4059266.2100000009</v>
          </cell>
        </row>
        <row r="84">
          <cell r="F84" t="str">
            <v>14099</v>
          </cell>
          <cell r="G84">
            <v>1508322.15</v>
          </cell>
          <cell r="J84">
            <v>339798.49</v>
          </cell>
          <cell r="K84">
            <v>11205.86</v>
          </cell>
          <cell r="L84">
            <v>34756.32</v>
          </cell>
          <cell r="U84">
            <v>58912.31</v>
          </cell>
          <cell r="V84">
            <v>50620.12</v>
          </cell>
          <cell r="Y84">
            <v>73008.429999999993</v>
          </cell>
          <cell r="AB84">
            <v>12772.98</v>
          </cell>
          <cell r="AG84">
            <v>4536.93</v>
          </cell>
          <cell r="AM84">
            <v>657.85</v>
          </cell>
          <cell r="AT84">
            <v>79002.23</v>
          </cell>
          <cell r="AU84">
            <v>47859.65</v>
          </cell>
          <cell r="AV84">
            <v>656170.38</v>
          </cell>
          <cell r="AW84">
            <v>59969.38</v>
          </cell>
          <cell r="AX84">
            <v>62142.86</v>
          </cell>
          <cell r="AY84">
            <v>2999735.94</v>
          </cell>
        </row>
        <row r="85">
          <cell r="F85" t="str">
            <v>14104</v>
          </cell>
          <cell r="G85">
            <v>419614.2</v>
          </cell>
          <cell r="J85">
            <v>110755.71</v>
          </cell>
          <cell r="L85">
            <v>13549.42</v>
          </cell>
          <cell r="U85">
            <v>13357.51</v>
          </cell>
          <cell r="V85">
            <v>19061.09</v>
          </cell>
          <cell r="Y85">
            <v>14732.14</v>
          </cell>
          <cell r="AV85">
            <v>170683.16</v>
          </cell>
          <cell r="AW85">
            <v>32153.61</v>
          </cell>
          <cell r="AX85">
            <v>1909.05</v>
          </cell>
          <cell r="AY85">
            <v>795815.89000000013</v>
          </cell>
        </row>
        <row r="86">
          <cell r="F86" t="str">
            <v>14117</v>
          </cell>
          <cell r="G86">
            <v>1946911.78</v>
          </cell>
          <cell r="J86">
            <v>204245.45</v>
          </cell>
          <cell r="L86">
            <v>28868.85</v>
          </cell>
          <cell r="O86">
            <v>100376.41</v>
          </cell>
          <cell r="P86">
            <v>27730.37</v>
          </cell>
          <cell r="Q86">
            <v>1224</v>
          </cell>
          <cell r="U86">
            <v>20292.560000000001</v>
          </cell>
          <cell r="V86">
            <v>14688.04</v>
          </cell>
          <cell r="Y86">
            <v>88449.9</v>
          </cell>
          <cell r="AB86">
            <v>4312.22</v>
          </cell>
          <cell r="AM86">
            <v>4180.24</v>
          </cell>
          <cell r="AV86">
            <v>872668.01</v>
          </cell>
          <cell r="AW86">
            <v>179646.2</v>
          </cell>
          <cell r="AX86">
            <v>103940.84</v>
          </cell>
          <cell r="AY86">
            <v>3597534.870000001</v>
          </cell>
        </row>
        <row r="87">
          <cell r="F87" t="str">
            <v>14172</v>
          </cell>
          <cell r="G87">
            <v>4648768.04</v>
          </cell>
          <cell r="I87">
            <v>7218.97</v>
          </cell>
          <cell r="J87">
            <v>1059110.78</v>
          </cell>
          <cell r="K87">
            <v>43760.12</v>
          </cell>
          <cell r="L87">
            <v>109324.11</v>
          </cell>
          <cell r="O87">
            <v>187661.05</v>
          </cell>
          <cell r="P87">
            <v>95017.54</v>
          </cell>
          <cell r="Q87">
            <v>7636.73</v>
          </cell>
          <cell r="U87">
            <v>264573.88</v>
          </cell>
          <cell r="V87">
            <v>401481.75</v>
          </cell>
          <cell r="W87">
            <v>35069.4</v>
          </cell>
          <cell r="Y87">
            <v>478624.64</v>
          </cell>
          <cell r="AB87">
            <v>220386.38</v>
          </cell>
          <cell r="AG87">
            <v>59391.62</v>
          </cell>
          <cell r="AI87">
            <v>11174.4</v>
          </cell>
          <cell r="AM87">
            <v>13576.82</v>
          </cell>
          <cell r="AO87">
            <v>10330.870000000001</v>
          </cell>
          <cell r="AT87">
            <v>25311</v>
          </cell>
          <cell r="AU87">
            <v>136907.71</v>
          </cell>
          <cell r="AV87">
            <v>1558048.65</v>
          </cell>
          <cell r="AW87">
            <v>334401.14</v>
          </cell>
          <cell r="AX87">
            <v>423223.03999999998</v>
          </cell>
          <cell r="AY87">
            <v>10130998.640000001</v>
          </cell>
        </row>
        <row r="88">
          <cell r="F88" t="str">
            <v>14400</v>
          </cell>
          <cell r="G88">
            <v>1926782.31</v>
          </cell>
          <cell r="H88">
            <v>113834.94</v>
          </cell>
          <cell r="I88">
            <v>8078</v>
          </cell>
          <cell r="J88">
            <v>389240.13</v>
          </cell>
          <cell r="K88">
            <v>23418.62</v>
          </cell>
          <cell r="L88">
            <v>49549.13</v>
          </cell>
          <cell r="N88">
            <v>21678.11</v>
          </cell>
          <cell r="O88">
            <v>268430.8</v>
          </cell>
          <cell r="P88">
            <v>95803.08</v>
          </cell>
          <cell r="Q88">
            <v>3852</v>
          </cell>
          <cell r="U88">
            <v>125237.52</v>
          </cell>
          <cell r="V88">
            <v>31453.73</v>
          </cell>
          <cell r="Y88">
            <v>159298.47</v>
          </cell>
          <cell r="AB88">
            <v>15826.61</v>
          </cell>
          <cell r="AF88">
            <v>6996.3</v>
          </cell>
          <cell r="AG88">
            <v>8963.5</v>
          </cell>
          <cell r="AI88">
            <v>20243</v>
          </cell>
          <cell r="AM88">
            <v>8161.26</v>
          </cell>
          <cell r="AT88">
            <v>5529.45</v>
          </cell>
          <cell r="AU88">
            <v>128114.96</v>
          </cell>
          <cell r="AV88">
            <v>1066751.95</v>
          </cell>
          <cell r="AW88">
            <v>175885.12</v>
          </cell>
          <cell r="AX88">
            <v>133323.47</v>
          </cell>
          <cell r="AY88">
            <v>4786452.459999999</v>
          </cell>
        </row>
        <row r="89">
          <cell r="F89" t="str">
            <v>15201</v>
          </cell>
          <cell r="G89">
            <v>45090506.350000001</v>
          </cell>
          <cell r="H89">
            <v>1900316.48</v>
          </cell>
          <cell r="I89">
            <v>302769.77</v>
          </cell>
          <cell r="J89">
            <v>14167865.470000001</v>
          </cell>
          <cell r="K89">
            <v>775812.96</v>
          </cell>
          <cell r="L89">
            <v>1131370.5</v>
          </cell>
          <cell r="N89">
            <v>320992.62</v>
          </cell>
          <cell r="O89">
            <v>3435248.64</v>
          </cell>
          <cell r="P89">
            <v>388170.41</v>
          </cell>
          <cell r="Q89">
            <v>34636.78</v>
          </cell>
          <cell r="U89">
            <v>851980.57</v>
          </cell>
          <cell r="V89">
            <v>180084.6</v>
          </cell>
          <cell r="Y89">
            <v>1576793.31</v>
          </cell>
          <cell r="AB89">
            <v>253751.17</v>
          </cell>
          <cell r="AF89">
            <v>33669.730000000003</v>
          </cell>
          <cell r="AG89">
            <v>453029.31</v>
          </cell>
          <cell r="AM89">
            <v>159384.01999999999</v>
          </cell>
          <cell r="AP89">
            <v>12817.49</v>
          </cell>
          <cell r="AQ89">
            <v>131579.15</v>
          </cell>
          <cell r="AU89">
            <v>1077670.33</v>
          </cell>
          <cell r="AV89">
            <v>11754486.26</v>
          </cell>
          <cell r="AW89">
            <v>2220731.35</v>
          </cell>
          <cell r="AX89">
            <v>2592363.15</v>
          </cell>
          <cell r="AY89">
            <v>88846030.419999987</v>
          </cell>
        </row>
        <row r="90">
          <cell r="F90" t="str">
            <v>15204</v>
          </cell>
          <cell r="G90">
            <v>8537128.7300000004</v>
          </cell>
          <cell r="I90">
            <v>139946.35999999999</v>
          </cell>
          <cell r="J90">
            <v>1813569.94</v>
          </cell>
          <cell r="K90">
            <v>98786.4</v>
          </cell>
          <cell r="L90">
            <v>177734.24</v>
          </cell>
          <cell r="O90">
            <v>206536.6</v>
          </cell>
          <cell r="Q90">
            <v>1349</v>
          </cell>
          <cell r="U90">
            <v>227284.81</v>
          </cell>
          <cell r="V90">
            <v>5352.88</v>
          </cell>
          <cell r="W90">
            <v>1736.8</v>
          </cell>
          <cell r="Y90">
            <v>235591.83</v>
          </cell>
          <cell r="Z90">
            <v>149821</v>
          </cell>
          <cell r="AB90">
            <v>59849.440000000002</v>
          </cell>
          <cell r="AG90">
            <v>47745</v>
          </cell>
          <cell r="AM90">
            <v>26210.94</v>
          </cell>
          <cell r="AU90">
            <v>111433.37</v>
          </cell>
          <cell r="AV90">
            <v>2508044.33</v>
          </cell>
          <cell r="AW90">
            <v>493647.5</v>
          </cell>
          <cell r="AX90">
            <v>495951.35</v>
          </cell>
          <cell r="AY90">
            <v>15337720.52</v>
          </cell>
        </row>
        <row r="91">
          <cell r="F91" t="str">
            <v>15206</v>
          </cell>
          <cell r="G91">
            <v>10557064.6</v>
          </cell>
          <cell r="H91">
            <v>26000</v>
          </cell>
          <cell r="J91">
            <v>2517423.8199999998</v>
          </cell>
          <cell r="K91">
            <v>76719.23</v>
          </cell>
          <cell r="L91">
            <v>338974.69</v>
          </cell>
          <cell r="O91">
            <v>610678.38</v>
          </cell>
          <cell r="U91">
            <v>198192.78</v>
          </cell>
          <cell r="V91">
            <v>36751.22</v>
          </cell>
          <cell r="Y91">
            <v>278720.07</v>
          </cell>
          <cell r="AB91">
            <v>115372.61</v>
          </cell>
          <cell r="AG91">
            <v>21497.56</v>
          </cell>
          <cell r="AJ91">
            <v>122594.7</v>
          </cell>
          <cell r="AK91">
            <v>34570.79</v>
          </cell>
          <cell r="AM91">
            <v>52479.82</v>
          </cell>
          <cell r="AU91">
            <v>253739.67</v>
          </cell>
          <cell r="AV91">
            <v>3245534.59</v>
          </cell>
          <cell r="AW91">
            <v>418764.66</v>
          </cell>
          <cell r="AX91">
            <v>1025967.45</v>
          </cell>
          <cell r="AY91">
            <v>19931046.640000001</v>
          </cell>
        </row>
        <row r="92">
          <cell r="F92" t="str">
            <v>16020</v>
          </cell>
          <cell r="G92">
            <v>284571.46000000002</v>
          </cell>
          <cell r="J92">
            <v>48577.22</v>
          </cell>
          <cell r="L92">
            <v>4698</v>
          </cell>
          <cell r="U92">
            <v>21135.040000000001</v>
          </cell>
          <cell r="V92">
            <v>10553</v>
          </cell>
          <cell r="Y92">
            <v>18951.54</v>
          </cell>
          <cell r="AB92">
            <v>1872</v>
          </cell>
          <cell r="AV92">
            <v>369934.04</v>
          </cell>
          <cell r="AW92">
            <v>72544.11</v>
          </cell>
          <cell r="AX92">
            <v>44520.79</v>
          </cell>
          <cell r="AY92">
            <v>877357.20000000007</v>
          </cell>
        </row>
        <row r="93">
          <cell r="F93" t="str">
            <v>16046</v>
          </cell>
          <cell r="G93">
            <v>494615.1</v>
          </cell>
          <cell r="H93">
            <v>8688.2199999999993</v>
          </cell>
          <cell r="J93">
            <v>101463.83</v>
          </cell>
          <cell r="K93">
            <v>9365.6</v>
          </cell>
          <cell r="L93">
            <v>19716.22</v>
          </cell>
          <cell r="U93">
            <v>34084.5</v>
          </cell>
          <cell r="V93">
            <v>20381.07</v>
          </cell>
          <cell r="Y93">
            <v>53216.46</v>
          </cell>
          <cell r="AB93">
            <v>17917.599999999999</v>
          </cell>
          <cell r="AM93">
            <v>1235.8599999999999</v>
          </cell>
          <cell r="AT93">
            <v>25760.95</v>
          </cell>
          <cell r="AU93">
            <v>32893.660000000003</v>
          </cell>
          <cell r="AV93">
            <v>420179.98</v>
          </cell>
          <cell r="AW93">
            <v>63182.82</v>
          </cell>
          <cell r="AX93">
            <v>89043.78</v>
          </cell>
          <cell r="AY93">
            <v>1391745.65</v>
          </cell>
        </row>
        <row r="94">
          <cell r="F94" t="str">
            <v>16048</v>
          </cell>
          <cell r="G94">
            <v>2959187.87</v>
          </cell>
          <cell r="H94">
            <v>2167472.27</v>
          </cell>
          <cell r="J94">
            <v>719402.15</v>
          </cell>
          <cell r="L94">
            <v>96148.41</v>
          </cell>
          <cell r="O94">
            <v>125328.16</v>
          </cell>
          <cell r="P94">
            <v>52439.12</v>
          </cell>
          <cell r="U94">
            <v>36946.22</v>
          </cell>
          <cell r="V94">
            <v>30485.16</v>
          </cell>
          <cell r="Y94">
            <v>69430.44</v>
          </cell>
          <cell r="AB94">
            <v>24197.71</v>
          </cell>
          <cell r="AM94">
            <v>13341.44</v>
          </cell>
          <cell r="AQ94">
            <v>40508.9</v>
          </cell>
          <cell r="AU94">
            <v>61658.78</v>
          </cell>
          <cell r="AV94">
            <v>1496756.88</v>
          </cell>
          <cell r="AW94">
            <v>105405.07</v>
          </cell>
          <cell r="AX94">
            <v>360325.66</v>
          </cell>
          <cell r="AY94">
            <v>8359034.240000003</v>
          </cell>
        </row>
        <row r="95">
          <cell r="F95" t="str">
            <v>16049</v>
          </cell>
          <cell r="G95">
            <v>6346362.5700000003</v>
          </cell>
          <cell r="H95">
            <v>303265.33</v>
          </cell>
          <cell r="J95">
            <v>1660861.21</v>
          </cell>
          <cell r="K95">
            <v>39153.86</v>
          </cell>
          <cell r="L95">
            <v>232703.04</v>
          </cell>
          <cell r="O95">
            <v>268071.56</v>
          </cell>
          <cell r="Q95">
            <v>5033.8599999999997</v>
          </cell>
          <cell r="U95">
            <v>105407.43</v>
          </cell>
          <cell r="V95">
            <v>42615.7</v>
          </cell>
          <cell r="Y95">
            <v>401227.15</v>
          </cell>
          <cell r="AB95">
            <v>63535.39</v>
          </cell>
          <cell r="AG95">
            <v>23449.99</v>
          </cell>
          <cell r="AL95">
            <v>5252.59</v>
          </cell>
          <cell r="AM95">
            <v>18870.330000000002</v>
          </cell>
          <cell r="AU95">
            <v>171315.04</v>
          </cell>
          <cell r="AV95">
            <v>2855594.44</v>
          </cell>
          <cell r="AW95">
            <v>343263.72</v>
          </cell>
          <cell r="AX95">
            <v>912116.03</v>
          </cell>
          <cell r="AY95">
            <v>13798099.239999998</v>
          </cell>
        </row>
        <row r="96">
          <cell r="F96" t="str">
            <v>16050</v>
          </cell>
          <cell r="G96">
            <v>8831548.5299999993</v>
          </cell>
          <cell r="H96">
            <v>328557.43</v>
          </cell>
          <cell r="J96">
            <v>2751910.08</v>
          </cell>
          <cell r="K96">
            <v>100951.25</v>
          </cell>
          <cell r="L96">
            <v>288577</v>
          </cell>
          <cell r="O96">
            <v>449063.01</v>
          </cell>
          <cell r="Q96">
            <v>12391</v>
          </cell>
          <cell r="U96">
            <v>408715.28</v>
          </cell>
          <cell r="V96">
            <v>105748.45</v>
          </cell>
          <cell r="Y96">
            <v>612714.6</v>
          </cell>
          <cell r="AB96">
            <v>147146.92000000001</v>
          </cell>
          <cell r="AG96">
            <v>61671.9</v>
          </cell>
          <cell r="AM96">
            <v>34305.129999999997</v>
          </cell>
          <cell r="AQ96">
            <v>225089.25</v>
          </cell>
          <cell r="AU96">
            <v>132553.06</v>
          </cell>
          <cell r="AV96">
            <v>3147508.57</v>
          </cell>
          <cell r="AW96">
            <v>408175.23</v>
          </cell>
          <cell r="AX96">
            <v>642386.04</v>
          </cell>
          <cell r="AY96">
            <v>18689012.729999997</v>
          </cell>
        </row>
        <row r="97">
          <cell r="F97" t="str">
            <v>17001</v>
          </cell>
          <cell r="G97">
            <v>447177172.16000003</v>
          </cell>
          <cell r="H97">
            <v>9890993.7300000004</v>
          </cell>
          <cell r="I97">
            <v>752698.37</v>
          </cell>
          <cell r="J97">
            <v>167203942.77000001</v>
          </cell>
          <cell r="K97">
            <v>7004107.5099999998</v>
          </cell>
          <cell r="L97">
            <v>11279988.880000001</v>
          </cell>
          <cell r="O97">
            <v>13055456.17</v>
          </cell>
          <cell r="P97">
            <v>1484280.19</v>
          </cell>
          <cell r="Q97">
            <v>364538.2</v>
          </cell>
          <cell r="S97">
            <v>1434297.03</v>
          </cell>
          <cell r="T97">
            <v>12159.27</v>
          </cell>
          <cell r="U97">
            <v>11807715.26</v>
          </cell>
          <cell r="V97">
            <v>1725853.55</v>
          </cell>
          <cell r="W97">
            <v>97151.99</v>
          </cell>
          <cell r="Y97">
            <v>16549990.09</v>
          </cell>
          <cell r="Z97">
            <v>1199197.97</v>
          </cell>
          <cell r="AA97">
            <v>502538.62</v>
          </cell>
          <cell r="AB97">
            <v>5710764.1799999997</v>
          </cell>
          <cell r="AD97">
            <v>4090079.55</v>
          </cell>
          <cell r="AF97">
            <v>777812.82</v>
          </cell>
          <cell r="AG97">
            <v>31835521.969999999</v>
          </cell>
          <cell r="AI97">
            <v>115216.18</v>
          </cell>
          <cell r="AJ97">
            <v>12364.51</v>
          </cell>
          <cell r="AL97">
            <v>62536.66</v>
          </cell>
          <cell r="AM97">
            <v>1585516.07</v>
          </cell>
          <cell r="AN97">
            <v>292455.84999999998</v>
          </cell>
          <cell r="AO97">
            <v>359631.19</v>
          </cell>
          <cell r="AQ97">
            <v>40600192.020000003</v>
          </cell>
          <cell r="AR97">
            <v>766087.83</v>
          </cell>
          <cell r="AT97">
            <v>203511.59</v>
          </cell>
          <cell r="AU97">
            <v>1363732.71</v>
          </cell>
          <cell r="AV97">
            <v>127754263.09</v>
          </cell>
          <cell r="AW97">
            <v>15745945.029999999</v>
          </cell>
          <cell r="AX97">
            <v>44058067.060000002</v>
          </cell>
          <cell r="AY97">
            <v>966875780.07000017</v>
          </cell>
        </row>
        <row r="98">
          <cell r="F98" t="str">
            <v>17210</v>
          </cell>
          <cell r="G98">
            <v>165851017.80000001</v>
          </cell>
          <cell r="H98">
            <v>2296890.1</v>
          </cell>
          <cell r="I98">
            <v>1961952.12</v>
          </cell>
          <cell r="J98">
            <v>44221026.68</v>
          </cell>
          <cell r="K98">
            <v>1976432</v>
          </cell>
          <cell r="L98">
            <v>4721131</v>
          </cell>
          <cell r="O98">
            <v>11278416.65</v>
          </cell>
          <cell r="P98">
            <v>1010852.76</v>
          </cell>
          <cell r="Q98">
            <v>183382</v>
          </cell>
          <cell r="U98">
            <v>6165455.0899999999</v>
          </cell>
          <cell r="V98">
            <v>799264.98</v>
          </cell>
          <cell r="Y98">
            <v>13373631.359999999</v>
          </cell>
          <cell r="AB98">
            <v>2959888.08</v>
          </cell>
          <cell r="AD98">
            <v>872293.99</v>
          </cell>
          <cell r="AF98">
            <v>636405.94999999995</v>
          </cell>
          <cell r="AG98">
            <v>8529131.0700000003</v>
          </cell>
          <cell r="AI98">
            <v>78670</v>
          </cell>
          <cell r="AK98">
            <v>151063.84</v>
          </cell>
          <cell r="AM98">
            <v>707071.62</v>
          </cell>
          <cell r="AQ98">
            <v>1210081.3899999999</v>
          </cell>
          <cell r="AT98">
            <v>2590075.5299999998</v>
          </cell>
          <cell r="AU98">
            <v>2928029.28</v>
          </cell>
          <cell r="AV98">
            <v>40053691.030000001</v>
          </cell>
          <cell r="AW98">
            <v>7315235.9100000001</v>
          </cell>
          <cell r="AX98">
            <v>12409651.130000001</v>
          </cell>
          <cell r="AY98">
            <v>334280741.35999995</v>
          </cell>
        </row>
        <row r="99">
          <cell r="F99" t="str">
            <v>17216</v>
          </cell>
          <cell r="G99">
            <v>31871726.25</v>
          </cell>
          <cell r="I99">
            <v>130853.68</v>
          </cell>
          <cell r="J99">
            <v>8012477.4000000004</v>
          </cell>
          <cell r="K99">
            <v>427242.02</v>
          </cell>
          <cell r="L99">
            <v>900067.33</v>
          </cell>
          <cell r="O99">
            <v>2429594.7200000002</v>
          </cell>
          <cell r="P99">
            <v>166598.69</v>
          </cell>
          <cell r="Q99">
            <v>25649</v>
          </cell>
          <cell r="U99">
            <v>458057.36</v>
          </cell>
          <cell r="V99">
            <v>131964.81</v>
          </cell>
          <cell r="Y99">
            <v>813500.12</v>
          </cell>
          <cell r="AB99">
            <v>248862.34</v>
          </cell>
          <cell r="AF99">
            <v>30768.87</v>
          </cell>
          <cell r="AG99">
            <v>393514.05</v>
          </cell>
          <cell r="AI99">
            <v>19238.82</v>
          </cell>
          <cell r="AJ99">
            <v>231983.44</v>
          </cell>
          <cell r="AM99">
            <v>130571.06</v>
          </cell>
          <cell r="AQ99">
            <v>82063.02</v>
          </cell>
          <cell r="AT99">
            <v>842774.83</v>
          </cell>
          <cell r="AU99">
            <v>509936.9</v>
          </cell>
          <cell r="AV99">
            <v>9242280.9000000004</v>
          </cell>
          <cell r="AW99">
            <v>1818983.72</v>
          </cell>
          <cell r="AX99">
            <v>2665355.66</v>
          </cell>
          <cell r="AY99">
            <v>61584064.989999995</v>
          </cell>
        </row>
        <row r="100">
          <cell r="F100" t="str">
            <v>17400</v>
          </cell>
          <cell r="G100">
            <v>40138871.100000001</v>
          </cell>
          <cell r="H100">
            <v>133403.26</v>
          </cell>
          <cell r="J100">
            <v>8866840.4800000004</v>
          </cell>
          <cell r="K100">
            <v>324720.36</v>
          </cell>
          <cell r="L100">
            <v>598374.11</v>
          </cell>
          <cell r="O100">
            <v>2012139.19</v>
          </cell>
          <cell r="P100">
            <v>107979.09</v>
          </cell>
          <cell r="Q100">
            <v>4885.38</v>
          </cell>
          <cell r="U100">
            <v>105703</v>
          </cell>
          <cell r="V100">
            <v>49197.95</v>
          </cell>
          <cell r="Y100">
            <v>174103.82</v>
          </cell>
          <cell r="AB100">
            <v>341563.58</v>
          </cell>
          <cell r="AF100">
            <v>3754.91</v>
          </cell>
          <cell r="AG100">
            <v>450075.95</v>
          </cell>
          <cell r="AL100">
            <v>163194.15</v>
          </cell>
          <cell r="AM100">
            <v>104891.37</v>
          </cell>
          <cell r="AQ100">
            <v>8476.2999999999993</v>
          </cell>
          <cell r="AT100">
            <v>193.17</v>
          </cell>
          <cell r="AU100">
            <v>398284.98</v>
          </cell>
          <cell r="AV100">
            <v>9058644.4800000004</v>
          </cell>
          <cell r="AW100">
            <v>1219152.52</v>
          </cell>
          <cell r="AX100">
            <v>2473251.85</v>
          </cell>
          <cell r="AY100">
            <v>66737701</v>
          </cell>
        </row>
        <row r="101">
          <cell r="F101" t="str">
            <v>17401</v>
          </cell>
          <cell r="G101">
            <v>158910835.86000001</v>
          </cell>
          <cell r="H101">
            <v>516521.32</v>
          </cell>
          <cell r="I101">
            <v>2675869.06</v>
          </cell>
          <cell r="J101">
            <v>40913684.659999996</v>
          </cell>
          <cell r="K101">
            <v>1928484.33</v>
          </cell>
          <cell r="L101">
            <v>5535022.3300000001</v>
          </cell>
          <cell r="O101">
            <v>5319098.9000000004</v>
          </cell>
          <cell r="P101">
            <v>1343368.62</v>
          </cell>
          <cell r="Q101">
            <v>101626.19</v>
          </cell>
          <cell r="S101">
            <v>4179514.35</v>
          </cell>
          <cell r="T101">
            <v>95061.14</v>
          </cell>
          <cell r="U101">
            <v>5935991.6900000004</v>
          </cell>
          <cell r="V101">
            <v>1012083.87</v>
          </cell>
          <cell r="Y101">
            <v>13376648.18</v>
          </cell>
          <cell r="AB101">
            <v>2771908.02</v>
          </cell>
          <cell r="AF101">
            <v>450451.92</v>
          </cell>
          <cell r="AG101">
            <v>9747891.9700000007</v>
          </cell>
          <cell r="AI101">
            <v>89032.79</v>
          </cell>
          <cell r="AJ101">
            <v>800417.53</v>
          </cell>
          <cell r="AM101">
            <v>553805.77</v>
          </cell>
          <cell r="AO101">
            <v>67355.67</v>
          </cell>
          <cell r="AP101">
            <v>23966.95</v>
          </cell>
          <cell r="AQ101">
            <v>1877670</v>
          </cell>
          <cell r="AT101">
            <v>2274682.1</v>
          </cell>
          <cell r="AU101">
            <v>2351321.4900000002</v>
          </cell>
          <cell r="AV101">
            <v>37323994.280000001</v>
          </cell>
          <cell r="AW101">
            <v>6572892.9900000002</v>
          </cell>
          <cell r="AX101">
            <v>7944674.3300000001</v>
          </cell>
          <cell r="AY101">
            <v>314693876.31</v>
          </cell>
        </row>
        <row r="102">
          <cell r="F102" t="str">
            <v>17402</v>
          </cell>
          <cell r="G102">
            <v>12116188.59</v>
          </cell>
          <cell r="H102">
            <v>687633.81</v>
          </cell>
          <cell r="J102">
            <v>2585692.71</v>
          </cell>
          <cell r="K102">
            <v>36116.81</v>
          </cell>
          <cell r="L102">
            <v>315759.46999999997</v>
          </cell>
          <cell r="O102">
            <v>669666.31000000006</v>
          </cell>
          <cell r="P102">
            <v>239860.4</v>
          </cell>
          <cell r="Q102">
            <v>7566.26</v>
          </cell>
          <cell r="U102">
            <v>154261.39000000001</v>
          </cell>
          <cell r="V102">
            <v>38773.760000000002</v>
          </cell>
          <cell r="Y102">
            <v>202318.06</v>
          </cell>
          <cell r="AB102">
            <v>133994.23000000001</v>
          </cell>
          <cell r="AF102">
            <v>8725.82</v>
          </cell>
          <cell r="AG102">
            <v>116125.35</v>
          </cell>
          <cell r="AL102">
            <v>1622.31</v>
          </cell>
          <cell r="AM102">
            <v>38206.5</v>
          </cell>
          <cell r="AQ102">
            <v>143697.07</v>
          </cell>
          <cell r="AT102">
            <v>216872.23</v>
          </cell>
          <cell r="AU102">
            <v>70.84</v>
          </cell>
          <cell r="AV102">
            <v>4504970.37</v>
          </cell>
          <cell r="AW102">
            <v>731536.43</v>
          </cell>
          <cell r="AX102">
            <v>947477.91</v>
          </cell>
          <cell r="AY102">
            <v>23897136.630000003</v>
          </cell>
        </row>
        <row r="103">
          <cell r="F103" t="str">
            <v>17403</v>
          </cell>
          <cell r="G103">
            <v>133738078.33</v>
          </cell>
          <cell r="H103">
            <v>869468.54</v>
          </cell>
          <cell r="I103">
            <v>506178.13</v>
          </cell>
          <cell r="J103">
            <v>39572691.719999999</v>
          </cell>
          <cell r="K103">
            <v>1639843.27</v>
          </cell>
          <cell r="L103">
            <v>3212084</v>
          </cell>
          <cell r="O103">
            <v>8915117.75</v>
          </cell>
          <cell r="P103">
            <v>1535784.6</v>
          </cell>
          <cell r="Q103">
            <v>144340</v>
          </cell>
          <cell r="U103">
            <v>4611089.49</v>
          </cell>
          <cell r="V103">
            <v>689323.02</v>
          </cell>
          <cell r="Y103">
            <v>7534086.7300000004</v>
          </cell>
          <cell r="AB103">
            <v>1690118.55</v>
          </cell>
          <cell r="AD103">
            <v>1144051.5</v>
          </cell>
          <cell r="AF103">
            <v>337099.4</v>
          </cell>
          <cell r="AG103">
            <v>4239950.13</v>
          </cell>
          <cell r="AI103">
            <v>45405.06</v>
          </cell>
          <cell r="AJ103">
            <v>974794.1</v>
          </cell>
          <cell r="AM103">
            <v>420756.86</v>
          </cell>
          <cell r="AO103">
            <v>82348.77</v>
          </cell>
          <cell r="AQ103">
            <v>1141096.75</v>
          </cell>
          <cell r="AT103">
            <v>696020.02</v>
          </cell>
          <cell r="AU103">
            <v>1392204.98</v>
          </cell>
          <cell r="AV103">
            <v>29734698.120000001</v>
          </cell>
          <cell r="AW103">
            <v>5963787.0899999999</v>
          </cell>
          <cell r="AX103">
            <v>11137757.029999999</v>
          </cell>
          <cell r="AY103">
            <v>261968173.94000006</v>
          </cell>
        </row>
        <row r="104">
          <cell r="F104" t="str">
            <v>17404</v>
          </cell>
          <cell r="G104">
            <v>1385799.24</v>
          </cell>
          <cell r="J104">
            <v>239720.58</v>
          </cell>
          <cell r="K104">
            <v>8318.66</v>
          </cell>
          <cell r="L104">
            <v>29959.53</v>
          </cell>
          <cell r="U104">
            <v>2526.5100000000002</v>
          </cell>
          <cell r="V104">
            <v>6956.58</v>
          </cell>
          <cell r="Y104">
            <v>33037.08</v>
          </cell>
          <cell r="AJ104">
            <v>3717.71</v>
          </cell>
          <cell r="AQ104">
            <v>35935.410000000003</v>
          </cell>
          <cell r="AU104">
            <v>121224.21</v>
          </cell>
          <cell r="AV104">
            <v>682553.95</v>
          </cell>
          <cell r="AW104">
            <v>80165.8</v>
          </cell>
          <cell r="AX104">
            <v>40299.96</v>
          </cell>
          <cell r="AY104">
            <v>2670215.2199999997</v>
          </cell>
        </row>
        <row r="105">
          <cell r="F105" t="str">
            <v>17405</v>
          </cell>
          <cell r="G105">
            <v>198769207.43000001</v>
          </cell>
          <cell r="I105">
            <v>336737.99</v>
          </cell>
          <cell r="J105">
            <v>45112394.82</v>
          </cell>
          <cell r="K105">
            <v>1901597.79</v>
          </cell>
          <cell r="L105">
            <v>4153822.34</v>
          </cell>
          <cell r="O105">
            <v>7588662.4199999999</v>
          </cell>
          <cell r="P105">
            <v>1689005.75</v>
          </cell>
          <cell r="Q105">
            <v>84132.53</v>
          </cell>
          <cell r="U105">
            <v>1847386.85</v>
          </cell>
          <cell r="V105">
            <v>456182.01</v>
          </cell>
          <cell r="Y105">
            <v>2567500.9500000002</v>
          </cell>
          <cell r="AB105">
            <v>3024690.92</v>
          </cell>
          <cell r="AF105">
            <v>326827.5</v>
          </cell>
          <cell r="AG105">
            <v>4927359.82</v>
          </cell>
          <cell r="AL105">
            <v>189804.84</v>
          </cell>
          <cell r="AM105">
            <v>973763.27</v>
          </cell>
          <cell r="AQ105">
            <v>1156281.6299999999</v>
          </cell>
          <cell r="AT105">
            <v>14137115.039999999</v>
          </cell>
          <cell r="AU105">
            <v>1059419.78</v>
          </cell>
          <cell r="AV105">
            <v>40959710.060000002</v>
          </cell>
          <cell r="AW105">
            <v>6023888.5899999999</v>
          </cell>
          <cell r="AX105">
            <v>10882582.689999999</v>
          </cell>
          <cell r="AY105">
            <v>348168075.01999986</v>
          </cell>
        </row>
        <row r="106">
          <cell r="F106" t="str">
            <v>17406</v>
          </cell>
          <cell r="G106">
            <v>24462958.420000002</v>
          </cell>
          <cell r="H106">
            <v>352822.64</v>
          </cell>
          <cell r="I106">
            <v>13435.1</v>
          </cell>
          <cell r="J106">
            <v>5370431.5700000003</v>
          </cell>
          <cell r="K106">
            <v>367832.41</v>
          </cell>
          <cell r="L106">
            <v>495873.98</v>
          </cell>
          <cell r="O106">
            <v>444141.9</v>
          </cell>
          <cell r="Q106">
            <v>26733</v>
          </cell>
          <cell r="U106">
            <v>1782644.17</v>
          </cell>
          <cell r="V106">
            <v>515568.86</v>
          </cell>
          <cell r="Y106">
            <v>2115142.9500000002</v>
          </cell>
          <cell r="AB106">
            <v>711885.78</v>
          </cell>
          <cell r="AD106">
            <v>302505.90999999997</v>
          </cell>
          <cell r="AF106">
            <v>96409.46</v>
          </cell>
          <cell r="AG106">
            <v>1555367.72</v>
          </cell>
          <cell r="AM106">
            <v>18302.21</v>
          </cell>
          <cell r="AQ106">
            <v>522699.73</v>
          </cell>
          <cell r="AT106">
            <v>493282.93</v>
          </cell>
          <cell r="AU106">
            <v>141424.88</v>
          </cell>
          <cell r="AV106">
            <v>6597501.4900000002</v>
          </cell>
          <cell r="AW106">
            <v>1633377.75</v>
          </cell>
          <cell r="AX106">
            <v>1013801.13</v>
          </cell>
          <cell r="AY106">
            <v>49034143.99000001</v>
          </cell>
        </row>
        <row r="107">
          <cell r="F107" t="str">
            <v>17407</v>
          </cell>
          <cell r="G107">
            <v>27582913.870000001</v>
          </cell>
          <cell r="H107">
            <v>965967.31</v>
          </cell>
          <cell r="J107">
            <v>4649803.6100000003</v>
          </cell>
          <cell r="K107">
            <v>347394.79</v>
          </cell>
          <cell r="L107">
            <v>606752.53</v>
          </cell>
          <cell r="O107">
            <v>1626599.1</v>
          </cell>
          <cell r="P107">
            <v>211706.28</v>
          </cell>
          <cell r="Q107">
            <v>20577</v>
          </cell>
          <cell r="U107">
            <v>249949.19</v>
          </cell>
          <cell r="V107">
            <v>70817.17</v>
          </cell>
          <cell r="Y107">
            <v>280013.18</v>
          </cell>
          <cell r="AB107">
            <v>252656.44</v>
          </cell>
          <cell r="AF107">
            <v>5210.79</v>
          </cell>
          <cell r="AG107">
            <v>310052.98</v>
          </cell>
          <cell r="AL107">
            <v>9857.65</v>
          </cell>
          <cell r="AM107">
            <v>111751.39</v>
          </cell>
          <cell r="AT107">
            <v>309630</v>
          </cell>
          <cell r="AU107">
            <v>119690.85</v>
          </cell>
          <cell r="AV107">
            <v>6383878.0099999998</v>
          </cell>
          <cell r="AW107">
            <v>942869.38</v>
          </cell>
          <cell r="AX107">
            <v>2198978.85</v>
          </cell>
          <cell r="AY107">
            <v>47257070.369999997</v>
          </cell>
        </row>
        <row r="108">
          <cell r="F108" t="str">
            <v>17408</v>
          </cell>
          <cell r="G108">
            <v>143635196.11000001</v>
          </cell>
          <cell r="H108">
            <v>136081.03</v>
          </cell>
          <cell r="I108">
            <v>390528.98</v>
          </cell>
          <cell r="J108">
            <v>29851746.27</v>
          </cell>
          <cell r="K108">
            <v>1511549.51</v>
          </cell>
          <cell r="L108">
            <v>3088128.2</v>
          </cell>
          <cell r="O108">
            <v>6565938.6900000004</v>
          </cell>
          <cell r="P108">
            <v>1209701.23</v>
          </cell>
          <cell r="Q108">
            <v>132423.79</v>
          </cell>
          <cell r="U108">
            <v>3431735.08</v>
          </cell>
          <cell r="V108">
            <v>584050.59</v>
          </cell>
          <cell r="Y108">
            <v>8996744.6600000001</v>
          </cell>
          <cell r="AB108">
            <v>1246093.75</v>
          </cell>
          <cell r="AF108">
            <v>245766.74</v>
          </cell>
          <cell r="AG108">
            <v>5511259.6100000003</v>
          </cell>
          <cell r="AI108">
            <v>97236.04</v>
          </cell>
          <cell r="AJ108">
            <v>427242.8</v>
          </cell>
          <cell r="AM108">
            <v>464743.61</v>
          </cell>
          <cell r="AO108">
            <v>479133.31</v>
          </cell>
          <cell r="AQ108">
            <v>1290596.29</v>
          </cell>
          <cell r="AT108">
            <v>1536393.86</v>
          </cell>
          <cell r="AU108">
            <v>4041331.12</v>
          </cell>
          <cell r="AV108">
            <v>32778584.629999999</v>
          </cell>
          <cell r="AW108">
            <v>5701504.8300000001</v>
          </cell>
          <cell r="AX108">
            <v>9994877.0399999991</v>
          </cell>
          <cell r="AY108">
            <v>263348587.77000004</v>
          </cell>
        </row>
        <row r="109">
          <cell r="F109" t="str">
            <v>17409</v>
          </cell>
          <cell r="G109">
            <v>71150901.140000001</v>
          </cell>
          <cell r="I109">
            <v>308161.27</v>
          </cell>
          <cell r="J109">
            <v>15206440.199999999</v>
          </cell>
          <cell r="K109">
            <v>889855.69</v>
          </cell>
          <cell r="L109">
            <v>1812018.06</v>
          </cell>
          <cell r="O109">
            <v>3690581.41</v>
          </cell>
          <cell r="P109">
            <v>239637.19</v>
          </cell>
          <cell r="Q109">
            <v>29398</v>
          </cell>
          <cell r="U109">
            <v>266622.14</v>
          </cell>
          <cell r="V109">
            <v>145802.01999999999</v>
          </cell>
          <cell r="Y109">
            <v>926042.99</v>
          </cell>
          <cell r="AB109">
            <v>681764.1</v>
          </cell>
          <cell r="AF109">
            <v>41973.79</v>
          </cell>
          <cell r="AG109">
            <v>588714.53</v>
          </cell>
          <cell r="AL109">
            <v>11989.57</v>
          </cell>
          <cell r="AM109">
            <v>773734.51</v>
          </cell>
          <cell r="AQ109">
            <v>546966.09</v>
          </cell>
          <cell r="AS109">
            <v>20992.33</v>
          </cell>
          <cell r="AT109">
            <v>1249012.3999999999</v>
          </cell>
          <cell r="AU109">
            <v>323518.14</v>
          </cell>
          <cell r="AV109">
            <v>15407312.52</v>
          </cell>
          <cell r="AW109">
            <v>1680813.98</v>
          </cell>
          <cell r="AX109">
            <v>4454201.76</v>
          </cell>
          <cell r="AY109">
            <v>120446453.83</v>
          </cell>
        </row>
        <row r="110">
          <cell r="F110" t="str">
            <v>17410</v>
          </cell>
          <cell r="G110">
            <v>59194135.729999997</v>
          </cell>
          <cell r="H110">
            <v>894829.99</v>
          </cell>
          <cell r="I110">
            <v>261015.74</v>
          </cell>
          <cell r="J110">
            <v>11807754.59</v>
          </cell>
          <cell r="K110">
            <v>806712.77</v>
          </cell>
          <cell r="L110">
            <v>1267617.0900000001</v>
          </cell>
          <cell r="O110">
            <v>2752459.34</v>
          </cell>
          <cell r="P110">
            <v>191178.77</v>
          </cell>
          <cell r="Q110">
            <v>30342</v>
          </cell>
          <cell r="U110">
            <v>530676.19999999995</v>
          </cell>
          <cell r="V110">
            <v>158656.79999999999</v>
          </cell>
          <cell r="Y110">
            <v>460766.58</v>
          </cell>
          <cell r="AB110">
            <v>427483.95</v>
          </cell>
          <cell r="AF110">
            <v>14369.21</v>
          </cell>
          <cell r="AG110">
            <v>396951.08</v>
          </cell>
          <cell r="AK110">
            <v>68199.31</v>
          </cell>
          <cell r="AL110">
            <v>9790.14</v>
          </cell>
          <cell r="AM110">
            <v>333479.78999999998</v>
          </cell>
          <cell r="AQ110">
            <v>658387.81999999995</v>
          </cell>
          <cell r="AT110">
            <v>144291.32999999999</v>
          </cell>
          <cell r="AU110">
            <v>393410.2</v>
          </cell>
          <cell r="AV110">
            <v>13524904.890000001</v>
          </cell>
          <cell r="AW110">
            <v>1781689.71</v>
          </cell>
          <cell r="AX110">
            <v>3926767.3</v>
          </cell>
          <cell r="AY110">
            <v>100035870.32999998</v>
          </cell>
        </row>
        <row r="111">
          <cell r="F111" t="str">
            <v>17411</v>
          </cell>
          <cell r="G111">
            <v>184048892.15000001</v>
          </cell>
          <cell r="J111">
            <v>29482793.66</v>
          </cell>
          <cell r="K111">
            <v>1397589.38</v>
          </cell>
          <cell r="L111">
            <v>6311256.3899999997</v>
          </cell>
          <cell r="O111">
            <v>9997802.8399999999</v>
          </cell>
          <cell r="P111">
            <v>709328.88</v>
          </cell>
          <cell r="Q111">
            <v>122585.44</v>
          </cell>
          <cell r="U111">
            <v>1056989.8899999999</v>
          </cell>
          <cell r="V111">
            <v>677104.59</v>
          </cell>
          <cell r="Y111">
            <v>1494095.31</v>
          </cell>
          <cell r="Z111">
            <v>1544694.2</v>
          </cell>
          <cell r="AA111">
            <v>318156.64</v>
          </cell>
          <cell r="AB111">
            <v>1778026.06</v>
          </cell>
          <cell r="AF111">
            <v>257088.59</v>
          </cell>
          <cell r="AG111">
            <v>3363200.09</v>
          </cell>
          <cell r="AJ111">
            <v>241588.42</v>
          </cell>
          <cell r="AK111">
            <v>55788.4</v>
          </cell>
          <cell r="AL111">
            <v>161435.79</v>
          </cell>
          <cell r="AM111">
            <v>673749.16</v>
          </cell>
          <cell r="AQ111">
            <v>1575152.98</v>
          </cell>
          <cell r="AT111">
            <v>10094804.119999999</v>
          </cell>
          <cell r="AU111">
            <v>250570.8</v>
          </cell>
          <cell r="AV111">
            <v>35879453.719999999</v>
          </cell>
          <cell r="AW111">
            <v>4917557.7699999996</v>
          </cell>
          <cell r="AX111">
            <v>10849418.48</v>
          </cell>
          <cell r="AY111">
            <v>307259123.74999994</v>
          </cell>
        </row>
        <row r="112">
          <cell r="F112" t="str">
            <v>17412</v>
          </cell>
          <cell r="G112">
            <v>95980284.069999993</v>
          </cell>
          <cell r="H112">
            <v>891459.52</v>
          </cell>
          <cell r="J112">
            <v>20976460.010000002</v>
          </cell>
          <cell r="K112">
            <v>1179668.57</v>
          </cell>
          <cell r="L112">
            <v>2263250.75</v>
          </cell>
          <cell r="M112">
            <v>394610.55</v>
          </cell>
          <cell r="O112">
            <v>3325353.82</v>
          </cell>
          <cell r="P112">
            <v>343044.2</v>
          </cell>
          <cell r="Q112">
            <v>47426</v>
          </cell>
          <cell r="U112">
            <v>894170.35</v>
          </cell>
          <cell r="V112">
            <v>123219.29</v>
          </cell>
          <cell r="Y112">
            <v>1803701.49</v>
          </cell>
          <cell r="AB112">
            <v>1244790</v>
          </cell>
          <cell r="AD112">
            <v>1074994.23</v>
          </cell>
          <cell r="AF112">
            <v>63914.71</v>
          </cell>
          <cell r="AG112">
            <v>1452904.03</v>
          </cell>
          <cell r="AL112">
            <v>38407.79</v>
          </cell>
          <cell r="AM112">
            <v>302232.33</v>
          </cell>
          <cell r="AR112">
            <v>2479.5</v>
          </cell>
          <cell r="AT112">
            <v>3943931.81</v>
          </cell>
          <cell r="AU112">
            <v>810132.64</v>
          </cell>
          <cell r="AV112">
            <v>15668400.83</v>
          </cell>
          <cell r="AW112">
            <v>2435565.62</v>
          </cell>
          <cell r="AX112">
            <v>4421085.49</v>
          </cell>
          <cell r="AY112">
            <v>159681487.59999999</v>
          </cell>
        </row>
        <row r="113">
          <cell r="F113" t="str">
            <v>17414</v>
          </cell>
          <cell r="G113">
            <v>268823800.75999999</v>
          </cell>
          <cell r="H113">
            <v>806908.12</v>
          </cell>
          <cell r="J113">
            <v>55720654.960000001</v>
          </cell>
          <cell r="K113">
            <v>3274016.46</v>
          </cell>
          <cell r="L113">
            <v>5902637.6299999999</v>
          </cell>
          <cell r="O113">
            <v>11667634.210000001</v>
          </cell>
          <cell r="P113">
            <v>2280266.25</v>
          </cell>
          <cell r="Q113">
            <v>107833</v>
          </cell>
          <cell r="S113">
            <v>3857797.34</v>
          </cell>
          <cell r="T113">
            <v>25774</v>
          </cell>
          <cell r="U113">
            <v>1105188.0900000001</v>
          </cell>
          <cell r="V113">
            <v>473144.75</v>
          </cell>
          <cell r="Y113">
            <v>2191840.69</v>
          </cell>
          <cell r="AB113">
            <v>2245530.59</v>
          </cell>
          <cell r="AD113">
            <v>616212.34</v>
          </cell>
          <cell r="AF113">
            <v>262859.15000000002</v>
          </cell>
          <cell r="AG113">
            <v>5967659.0199999996</v>
          </cell>
          <cell r="AI113">
            <v>82599</v>
          </cell>
          <cell r="AJ113">
            <v>932407.78</v>
          </cell>
          <cell r="AL113">
            <v>122583.51</v>
          </cell>
          <cell r="AM113">
            <v>1302630.3999999999</v>
          </cell>
          <cell r="AQ113">
            <v>1306268.46</v>
          </cell>
          <cell r="AR113">
            <v>0</v>
          </cell>
          <cell r="AT113">
            <v>2025801.57</v>
          </cell>
          <cell r="AU113">
            <v>2217694.04</v>
          </cell>
          <cell r="AV113">
            <v>43632676.829999998</v>
          </cell>
          <cell r="AW113">
            <v>5531125.9500000002</v>
          </cell>
          <cell r="AX113">
            <v>10377121.449999999</v>
          </cell>
          <cell r="AY113">
            <v>432860666.34999967</v>
          </cell>
        </row>
        <row r="114">
          <cell r="F114" t="str">
            <v>17415</v>
          </cell>
          <cell r="G114">
            <v>208664275.46000001</v>
          </cell>
          <cell r="H114">
            <v>435580.13</v>
          </cell>
          <cell r="I114">
            <v>2371975.7000000002</v>
          </cell>
          <cell r="J114">
            <v>49337937.939999998</v>
          </cell>
          <cell r="K114">
            <v>2431086.64</v>
          </cell>
          <cell r="L114">
            <v>5540869.4400000004</v>
          </cell>
          <cell r="O114">
            <v>10574817.539999999</v>
          </cell>
          <cell r="P114">
            <v>1508714.99</v>
          </cell>
          <cell r="Q114">
            <v>202319.62</v>
          </cell>
          <cell r="U114">
            <v>7368726.0300000003</v>
          </cell>
          <cell r="V114">
            <v>1008354.28</v>
          </cell>
          <cell r="Y114">
            <v>12218148.810000001</v>
          </cell>
          <cell r="AB114">
            <v>2803080.74</v>
          </cell>
          <cell r="AC114">
            <v>118966.64</v>
          </cell>
          <cell r="AF114">
            <v>710900.38</v>
          </cell>
          <cell r="AG114">
            <v>9325843.3800000008</v>
          </cell>
          <cell r="AI114">
            <v>72755.31</v>
          </cell>
          <cell r="AJ114">
            <v>207799.7</v>
          </cell>
          <cell r="AM114">
            <v>792462.07</v>
          </cell>
          <cell r="AQ114">
            <v>1125423.83</v>
          </cell>
          <cell r="AU114">
            <v>3022178.23</v>
          </cell>
          <cell r="AV114">
            <v>40912479.539999999</v>
          </cell>
          <cell r="AW114">
            <v>7188338.8300000001</v>
          </cell>
          <cell r="AX114">
            <v>12166718.119999999</v>
          </cell>
          <cell r="AY114">
            <v>380109753.34999996</v>
          </cell>
        </row>
        <row r="115">
          <cell r="F115" t="str">
            <v>17417</v>
          </cell>
          <cell r="G115">
            <v>201756531.72999999</v>
          </cell>
          <cell r="H115">
            <v>2053187.17</v>
          </cell>
          <cell r="I115">
            <v>143306.97</v>
          </cell>
          <cell r="J115">
            <v>57258757.740000002</v>
          </cell>
          <cell r="K115">
            <v>2135007.7999999998</v>
          </cell>
          <cell r="L115">
            <v>5004068.1100000003</v>
          </cell>
          <cell r="O115">
            <v>7353470.5300000003</v>
          </cell>
          <cell r="P115">
            <v>1730254.83</v>
          </cell>
          <cell r="Q115">
            <v>43541.69</v>
          </cell>
          <cell r="U115">
            <v>524675.66</v>
          </cell>
          <cell r="V115">
            <v>178921.81</v>
          </cell>
          <cell r="Y115">
            <v>1914254.3</v>
          </cell>
          <cell r="Z115">
            <v>203215.78</v>
          </cell>
          <cell r="AA115">
            <v>20659.560000000001</v>
          </cell>
          <cell r="AB115">
            <v>1782338.72</v>
          </cell>
          <cell r="AD115">
            <v>533709.93000000005</v>
          </cell>
          <cell r="AF115">
            <v>103892.15</v>
          </cell>
          <cell r="AG115">
            <v>4838776.07</v>
          </cell>
          <cell r="AL115">
            <v>140143.84</v>
          </cell>
          <cell r="AM115">
            <v>674423.54</v>
          </cell>
          <cell r="AQ115">
            <v>3106877.81</v>
          </cell>
          <cell r="AS115">
            <v>6582.84</v>
          </cell>
          <cell r="AT115">
            <v>670780.47</v>
          </cell>
          <cell r="AU115">
            <v>2253658.16</v>
          </cell>
          <cell r="AV115">
            <v>34599316.030000001</v>
          </cell>
          <cell r="AW115">
            <v>5475020.6399999997</v>
          </cell>
          <cell r="AX115">
            <v>11267718.619999999</v>
          </cell>
          <cell r="AY115">
            <v>345773092.5</v>
          </cell>
        </row>
        <row r="116">
          <cell r="F116" t="str">
            <v>17902</v>
          </cell>
          <cell r="G116">
            <v>2756320.62</v>
          </cell>
          <cell r="J116">
            <v>423804.83</v>
          </cell>
          <cell r="L116">
            <v>60810</v>
          </cell>
          <cell r="U116">
            <v>129210.01</v>
          </cell>
          <cell r="Y116">
            <v>99883.85</v>
          </cell>
          <cell r="AG116">
            <v>69814</v>
          </cell>
          <cell r="AM116">
            <v>10264.31</v>
          </cell>
          <cell r="AQ116">
            <v>102566.99</v>
          </cell>
          <cell r="AV116">
            <v>1320028.2</v>
          </cell>
          <cell r="AW116">
            <v>73823.539999999994</v>
          </cell>
          <cell r="AX116">
            <v>210574.92</v>
          </cell>
          <cell r="AY116">
            <v>5257101.2700000005</v>
          </cell>
        </row>
        <row r="117">
          <cell r="F117" t="str">
            <v>17903</v>
          </cell>
          <cell r="G117">
            <v>4948968.78</v>
          </cell>
          <cell r="O117">
            <v>133982.26999999999</v>
          </cell>
          <cell r="Y117">
            <v>354518.48</v>
          </cell>
          <cell r="AB117">
            <v>35000</v>
          </cell>
          <cell r="AV117">
            <v>230248.39</v>
          </cell>
          <cell r="AW117">
            <v>51616.08</v>
          </cell>
          <cell r="AX117">
            <v>933069.47</v>
          </cell>
          <cell r="AY117">
            <v>6687403.4699999988</v>
          </cell>
        </row>
        <row r="118">
          <cell r="F118" t="str">
            <v>17905</v>
          </cell>
          <cell r="G118">
            <v>3012557.79</v>
          </cell>
          <cell r="J118">
            <v>579055.32999999996</v>
          </cell>
          <cell r="L118">
            <v>123683</v>
          </cell>
          <cell r="U118">
            <v>161567</v>
          </cell>
          <cell r="Y118">
            <v>123392.4</v>
          </cell>
          <cell r="AG118">
            <v>135623.17000000001</v>
          </cell>
          <cell r="AM118">
            <v>13685.75</v>
          </cell>
          <cell r="AQ118">
            <v>143006.54</v>
          </cell>
          <cell r="AV118">
            <v>1944884.45</v>
          </cell>
          <cell r="AW118">
            <v>143244.6</v>
          </cell>
          <cell r="AX118">
            <v>232723.62</v>
          </cell>
          <cell r="AY118">
            <v>6613423.6499999994</v>
          </cell>
        </row>
        <row r="119">
          <cell r="F119" t="str">
            <v>17908</v>
          </cell>
          <cell r="G119">
            <v>2249716.25</v>
          </cell>
          <cell r="J119">
            <v>349985</v>
          </cell>
          <cell r="L119">
            <v>60062</v>
          </cell>
          <cell r="U119">
            <v>143600</v>
          </cell>
          <cell r="V119">
            <v>26426</v>
          </cell>
          <cell r="Y119">
            <v>275306</v>
          </cell>
          <cell r="AB119">
            <v>14256</v>
          </cell>
          <cell r="AF119">
            <v>10845.62</v>
          </cell>
          <cell r="AG119">
            <v>183347</v>
          </cell>
          <cell r="AO119">
            <v>18170</v>
          </cell>
          <cell r="AV119">
            <v>378081</v>
          </cell>
          <cell r="AW119">
            <v>128940</v>
          </cell>
          <cell r="AX119">
            <v>286767</v>
          </cell>
          <cell r="AY119">
            <v>4125501.87</v>
          </cell>
        </row>
        <row r="120">
          <cell r="F120" t="str">
            <v>17910</v>
          </cell>
          <cell r="G120">
            <v>2026919.85</v>
          </cell>
          <cell r="J120">
            <v>492558.58</v>
          </cell>
          <cell r="L120">
            <v>103035.63</v>
          </cell>
          <cell r="U120">
            <v>143151.75</v>
          </cell>
          <cell r="V120">
            <v>27759.08</v>
          </cell>
          <cell r="Y120">
            <v>229711.72</v>
          </cell>
          <cell r="AG120">
            <v>98372.25</v>
          </cell>
          <cell r="AM120">
            <v>12250.64</v>
          </cell>
          <cell r="AO120">
            <v>453639.54</v>
          </cell>
          <cell r="AQ120">
            <v>1012.88</v>
          </cell>
          <cell r="AU120">
            <v>96183.22</v>
          </cell>
          <cell r="AV120">
            <v>3468733.97</v>
          </cell>
          <cell r="AW120">
            <v>118398.83</v>
          </cell>
          <cell r="AX120">
            <v>223507.05</v>
          </cell>
          <cell r="AY120">
            <v>7495234.9900000012</v>
          </cell>
        </row>
        <row r="121">
          <cell r="F121" t="str">
            <v>17911</v>
          </cell>
          <cell r="G121">
            <v>1394330.96</v>
          </cell>
          <cell r="J121">
            <v>204323.62</v>
          </cell>
          <cell r="L121">
            <v>35018</v>
          </cell>
          <cell r="U121">
            <v>105475.54</v>
          </cell>
          <cell r="V121">
            <v>21554</v>
          </cell>
          <cell r="Y121">
            <v>138954.45000000001</v>
          </cell>
          <cell r="AB121">
            <v>720</v>
          </cell>
          <cell r="AG121">
            <v>127618.77</v>
          </cell>
          <cell r="AM121">
            <v>8608.77</v>
          </cell>
          <cell r="AO121">
            <v>120310</v>
          </cell>
          <cell r="AQ121">
            <v>285658.34000000003</v>
          </cell>
          <cell r="AU121">
            <v>35357.07</v>
          </cell>
          <cell r="AV121">
            <v>1281283.57</v>
          </cell>
          <cell r="AW121">
            <v>132382.23000000001</v>
          </cell>
          <cell r="AX121">
            <v>82535.600000000006</v>
          </cell>
          <cell r="AY121">
            <v>3974130.92</v>
          </cell>
        </row>
        <row r="122">
          <cell r="F122" t="str">
            <v>18100</v>
          </cell>
          <cell r="G122">
            <v>37258639.140000001</v>
          </cell>
          <cell r="H122">
            <v>1340076.22</v>
          </cell>
          <cell r="I122">
            <v>424310.01</v>
          </cell>
          <cell r="J122">
            <v>9621710.0800000001</v>
          </cell>
          <cell r="K122">
            <v>754484.44</v>
          </cell>
          <cell r="L122">
            <v>1101325.58</v>
          </cell>
          <cell r="O122">
            <v>2752494.75</v>
          </cell>
          <cell r="P122">
            <v>1095724.75</v>
          </cell>
          <cell r="Q122">
            <v>34925.589999999997</v>
          </cell>
          <cell r="S122">
            <v>3016363.12</v>
          </cell>
          <cell r="T122">
            <v>24011</v>
          </cell>
          <cell r="U122">
            <v>1232999.97</v>
          </cell>
          <cell r="V122">
            <v>168280.53</v>
          </cell>
          <cell r="Y122">
            <v>3399992.53</v>
          </cell>
          <cell r="AB122">
            <v>978035.18</v>
          </cell>
          <cell r="AF122">
            <v>41943.06</v>
          </cell>
          <cell r="AG122">
            <v>617340.57999999996</v>
          </cell>
          <cell r="AI122">
            <v>9611.81</v>
          </cell>
          <cell r="AL122">
            <v>7832.55</v>
          </cell>
          <cell r="AM122">
            <v>141715.76999999999</v>
          </cell>
          <cell r="AQ122">
            <v>1896168.32</v>
          </cell>
          <cell r="AU122">
            <v>1115560.76</v>
          </cell>
          <cell r="AV122">
            <v>10990197.939999999</v>
          </cell>
          <cell r="AW122">
            <v>1544190.6</v>
          </cell>
          <cell r="AX122">
            <v>2072831.09</v>
          </cell>
          <cell r="AY122">
            <v>81640765.36999999</v>
          </cell>
        </row>
        <row r="123">
          <cell r="F123" t="str">
            <v>18303</v>
          </cell>
          <cell r="G123">
            <v>30726773.109999999</v>
          </cell>
          <cell r="H123">
            <v>270086.15000000002</v>
          </cell>
          <cell r="J123">
            <v>8090553.2999999998</v>
          </cell>
          <cell r="K123">
            <v>124213.12</v>
          </cell>
          <cell r="L123">
            <v>933821.94</v>
          </cell>
          <cell r="O123">
            <v>2569516.3199999998</v>
          </cell>
          <cell r="P123">
            <v>868253.54</v>
          </cell>
          <cell r="Q123">
            <v>14480.9</v>
          </cell>
          <cell r="U123">
            <v>104817.07</v>
          </cell>
          <cell r="V123">
            <v>67707.73</v>
          </cell>
          <cell r="Y123">
            <v>186527.13</v>
          </cell>
          <cell r="AB123">
            <v>355775.82</v>
          </cell>
          <cell r="AG123">
            <v>103854.63</v>
          </cell>
          <cell r="AI123">
            <v>39274.49</v>
          </cell>
          <cell r="AM123">
            <v>121994.71</v>
          </cell>
          <cell r="AU123">
            <v>399416.84</v>
          </cell>
          <cell r="AV123">
            <v>8169915.0800000001</v>
          </cell>
          <cell r="AW123">
            <v>911966.82</v>
          </cell>
          <cell r="AX123">
            <v>1846427.99</v>
          </cell>
          <cell r="AY123">
            <v>55905376.689999998</v>
          </cell>
        </row>
        <row r="124">
          <cell r="F124" t="str">
            <v>18400</v>
          </cell>
          <cell r="G124">
            <v>45412430.670000002</v>
          </cell>
          <cell r="H124">
            <v>566330.18000000005</v>
          </cell>
          <cell r="J124">
            <v>10814514.98</v>
          </cell>
          <cell r="K124">
            <v>609497.43999999994</v>
          </cell>
          <cell r="L124">
            <v>1419697.13</v>
          </cell>
          <cell r="N124">
            <v>196812.3</v>
          </cell>
          <cell r="O124">
            <v>2375853.9</v>
          </cell>
          <cell r="P124">
            <v>767996.05</v>
          </cell>
          <cell r="Q124">
            <v>25564.52</v>
          </cell>
          <cell r="U124">
            <v>578422.28</v>
          </cell>
          <cell r="V124">
            <v>134569.43</v>
          </cell>
          <cell r="Y124">
            <v>1357136.97</v>
          </cell>
          <cell r="AB124">
            <v>304272.64000000001</v>
          </cell>
          <cell r="AE124">
            <v>151038.17000000001</v>
          </cell>
          <cell r="AF124">
            <v>16508.75</v>
          </cell>
          <cell r="AG124">
            <v>389504.56</v>
          </cell>
          <cell r="AI124">
            <v>112937.71</v>
          </cell>
          <cell r="AL124">
            <v>2187.5</v>
          </cell>
          <cell r="AM124">
            <v>152816.09</v>
          </cell>
          <cell r="AQ124">
            <v>1405.77</v>
          </cell>
          <cell r="AS124">
            <v>49696.65</v>
          </cell>
          <cell r="AT124">
            <v>6271.5</v>
          </cell>
          <cell r="AU124">
            <v>933280.72</v>
          </cell>
          <cell r="AV124">
            <v>13584498.77</v>
          </cell>
          <cell r="AW124">
            <v>1732120.65</v>
          </cell>
          <cell r="AX124">
            <v>3641453.42</v>
          </cell>
          <cell r="AY124">
            <v>85336818.750000015</v>
          </cell>
        </row>
        <row r="125">
          <cell r="F125" t="str">
            <v>18401</v>
          </cell>
          <cell r="G125">
            <v>93597996.549999997</v>
          </cell>
          <cell r="H125">
            <v>2892665.49</v>
          </cell>
          <cell r="J125">
            <v>25807063.550000001</v>
          </cell>
          <cell r="K125">
            <v>1514379.32</v>
          </cell>
          <cell r="L125">
            <v>2556136</v>
          </cell>
          <cell r="N125">
            <v>803932.72</v>
          </cell>
          <cell r="O125">
            <v>5386136.5899999999</v>
          </cell>
          <cell r="P125">
            <v>1032149.72</v>
          </cell>
          <cell r="Q125">
            <v>46263.15</v>
          </cell>
          <cell r="U125">
            <v>1096514.0900000001</v>
          </cell>
          <cell r="V125">
            <v>229253.72</v>
          </cell>
          <cell r="Y125">
            <v>2822347.36</v>
          </cell>
          <cell r="AB125">
            <v>955702.78</v>
          </cell>
          <cell r="AF125">
            <v>32716</v>
          </cell>
          <cell r="AG125">
            <v>606643.5</v>
          </cell>
          <cell r="AI125">
            <v>45185.3</v>
          </cell>
          <cell r="AK125">
            <v>26.94</v>
          </cell>
          <cell r="AL125">
            <v>104451.04</v>
          </cell>
          <cell r="AM125">
            <v>339421.91</v>
          </cell>
          <cell r="AQ125">
            <v>570799.89</v>
          </cell>
          <cell r="AS125">
            <v>173189.37</v>
          </cell>
          <cell r="AT125">
            <v>119619.49</v>
          </cell>
          <cell r="AU125">
            <v>1698666.63</v>
          </cell>
          <cell r="AV125">
            <v>20267451.100000001</v>
          </cell>
          <cell r="AW125">
            <v>3180524.68</v>
          </cell>
          <cell r="AX125">
            <v>6499666.4900000002</v>
          </cell>
          <cell r="AY125">
            <v>172378903.38</v>
          </cell>
        </row>
        <row r="126">
          <cell r="F126" t="str">
            <v>18402</v>
          </cell>
          <cell r="G126">
            <v>74302196.269999996</v>
          </cell>
          <cell r="H126">
            <v>6869058.5599999996</v>
          </cell>
          <cell r="J126">
            <v>20759198.780000001</v>
          </cell>
          <cell r="K126">
            <v>1027406.69</v>
          </cell>
          <cell r="L126">
            <v>2342968</v>
          </cell>
          <cell r="N126">
            <v>18426.11</v>
          </cell>
          <cell r="O126">
            <v>5367676.18</v>
          </cell>
          <cell r="P126">
            <v>2201258.88</v>
          </cell>
          <cell r="Q126">
            <v>66195</v>
          </cell>
          <cell r="U126">
            <v>1415596.42</v>
          </cell>
          <cell r="V126">
            <v>147045.16</v>
          </cell>
          <cell r="Y126">
            <v>2664152.4500000002</v>
          </cell>
          <cell r="AB126">
            <v>1139785.17</v>
          </cell>
          <cell r="AD126">
            <v>20505.099999999999</v>
          </cell>
          <cell r="AF126">
            <v>23484.82</v>
          </cell>
          <cell r="AG126">
            <v>296780.24</v>
          </cell>
          <cell r="AI126">
            <v>37197</v>
          </cell>
          <cell r="AL126">
            <v>3682.94</v>
          </cell>
          <cell r="AM126">
            <v>1259458.17</v>
          </cell>
          <cell r="AQ126">
            <v>344133.91</v>
          </cell>
          <cell r="AS126">
            <v>2694.37</v>
          </cell>
          <cell r="AU126">
            <v>2495091.75</v>
          </cell>
          <cell r="AV126">
            <v>20560702.870000001</v>
          </cell>
          <cell r="AW126">
            <v>1672284.63</v>
          </cell>
          <cell r="AX126">
            <v>7234668.2800000003</v>
          </cell>
          <cell r="AY126">
            <v>152271647.74999997</v>
          </cell>
        </row>
        <row r="127">
          <cell r="F127" t="str">
            <v>18902</v>
          </cell>
          <cell r="G127">
            <v>1897305.6</v>
          </cell>
          <cell r="J127">
            <v>115789.27</v>
          </cell>
          <cell r="L127">
            <v>82628.95</v>
          </cell>
          <cell r="U127">
            <v>24344.55</v>
          </cell>
          <cell r="Y127">
            <v>28195.08</v>
          </cell>
          <cell r="AV127">
            <v>130390.69</v>
          </cell>
          <cell r="AX127">
            <v>28814.09</v>
          </cell>
          <cell r="AY127">
            <v>2307468.23</v>
          </cell>
        </row>
        <row r="128">
          <cell r="F128" t="str">
            <v>19007</v>
          </cell>
          <cell r="G128">
            <v>349133.96</v>
          </cell>
          <cell r="J128">
            <v>17763.8</v>
          </cell>
          <cell r="V128">
            <v>18053.8</v>
          </cell>
          <cell r="AV128">
            <v>100385.46</v>
          </cell>
          <cell r="AX128">
            <v>219.59</v>
          </cell>
          <cell r="AY128">
            <v>485556.61000000004</v>
          </cell>
        </row>
        <row r="129">
          <cell r="F129" t="str">
            <v>19028</v>
          </cell>
          <cell r="G129">
            <v>1574522.43</v>
          </cell>
          <cell r="J129">
            <v>151550.75</v>
          </cell>
          <cell r="K129">
            <v>19042.580000000002</v>
          </cell>
          <cell r="L129">
            <v>28699.03</v>
          </cell>
          <cell r="Q129">
            <v>703.2</v>
          </cell>
          <cell r="U129">
            <v>19613.419999999998</v>
          </cell>
          <cell r="V129">
            <v>75.400000000000006</v>
          </cell>
          <cell r="Y129">
            <v>65221.59</v>
          </cell>
          <cell r="AB129">
            <v>36030.370000000003</v>
          </cell>
          <cell r="AG129">
            <v>16697.82</v>
          </cell>
          <cell r="AP129">
            <v>33196.550000000003</v>
          </cell>
          <cell r="AQ129">
            <v>1746.6</v>
          </cell>
          <cell r="AV129">
            <v>619318.34</v>
          </cell>
          <cell r="AW129">
            <v>80952.73</v>
          </cell>
          <cell r="AX129">
            <v>151892.03</v>
          </cell>
          <cell r="AY129">
            <v>2799262.84</v>
          </cell>
        </row>
        <row r="130">
          <cell r="F130" t="str">
            <v>19400</v>
          </cell>
          <cell r="G130">
            <v>2243331.39</v>
          </cell>
          <cell r="J130">
            <v>353888.04</v>
          </cell>
          <cell r="K130">
            <v>18881.73</v>
          </cell>
          <cell r="L130">
            <v>37910.53</v>
          </cell>
          <cell r="O130">
            <v>37805.69</v>
          </cell>
          <cell r="U130">
            <v>37622.660000000003</v>
          </cell>
          <cell r="V130">
            <v>10125.93</v>
          </cell>
          <cell r="Y130">
            <v>60086.01</v>
          </cell>
          <cell r="AB130">
            <v>11601.48</v>
          </cell>
          <cell r="AM130">
            <v>15653.34</v>
          </cell>
          <cell r="AU130">
            <v>103</v>
          </cell>
          <cell r="AV130">
            <v>926791.9</v>
          </cell>
          <cell r="AW130">
            <v>234590.32</v>
          </cell>
          <cell r="AX130">
            <v>134399.12</v>
          </cell>
          <cell r="AY130">
            <v>4122791.1399999997</v>
          </cell>
        </row>
        <row r="131">
          <cell r="F131" t="str">
            <v>19401</v>
          </cell>
          <cell r="G131">
            <v>24540102.18</v>
          </cell>
          <cell r="H131">
            <v>497569.45</v>
          </cell>
          <cell r="J131">
            <v>5146828.8600000003</v>
          </cell>
          <cell r="K131">
            <v>418566.25</v>
          </cell>
          <cell r="L131">
            <v>595600.76</v>
          </cell>
          <cell r="O131">
            <v>1195122.3899999999</v>
          </cell>
          <cell r="P131">
            <v>171499.23</v>
          </cell>
          <cell r="Q131">
            <v>28546.58</v>
          </cell>
          <cell r="U131">
            <v>705757.66</v>
          </cell>
          <cell r="V131">
            <v>108477.77</v>
          </cell>
          <cell r="W131">
            <v>17308.68</v>
          </cell>
          <cell r="Y131">
            <v>923428.3</v>
          </cell>
          <cell r="AB131">
            <v>241562.99</v>
          </cell>
          <cell r="AF131">
            <v>26111.03</v>
          </cell>
          <cell r="AG131">
            <v>454524.15</v>
          </cell>
          <cell r="AJ131">
            <v>83015.73</v>
          </cell>
          <cell r="AM131">
            <v>87968.23</v>
          </cell>
          <cell r="AQ131">
            <v>358190.5</v>
          </cell>
          <cell r="AS131">
            <v>167197.95000000001</v>
          </cell>
          <cell r="AU131">
            <v>398502</v>
          </cell>
          <cell r="AV131">
            <v>6528863.4199999999</v>
          </cell>
          <cell r="AW131">
            <v>736125.96</v>
          </cell>
          <cell r="AX131">
            <v>1850273.33</v>
          </cell>
          <cell r="AY131">
            <v>45281143.399999999</v>
          </cell>
        </row>
        <row r="132">
          <cell r="F132" t="str">
            <v>19403</v>
          </cell>
          <cell r="G132">
            <v>4734816.3</v>
          </cell>
          <cell r="J132">
            <v>1003300.09</v>
          </cell>
          <cell r="K132">
            <v>53150.559999999998</v>
          </cell>
          <cell r="L132">
            <v>153671.76</v>
          </cell>
          <cell r="O132">
            <v>403446.53</v>
          </cell>
          <cell r="P132">
            <v>125456.53</v>
          </cell>
          <cell r="Q132">
            <v>2072</v>
          </cell>
          <cell r="U132">
            <v>145768.79999999999</v>
          </cell>
          <cell r="V132">
            <v>15111.07</v>
          </cell>
          <cell r="Y132">
            <v>173272.54</v>
          </cell>
          <cell r="Z132">
            <v>95485.759999999995</v>
          </cell>
          <cell r="AA132">
            <v>14138.43</v>
          </cell>
          <cell r="AB132">
            <v>10777.33</v>
          </cell>
          <cell r="AG132">
            <v>78331.7</v>
          </cell>
          <cell r="AM132">
            <v>20437.810000000001</v>
          </cell>
          <cell r="AQ132">
            <v>8066.74</v>
          </cell>
          <cell r="AV132">
            <v>2107213.0699999998</v>
          </cell>
          <cell r="AW132">
            <v>278478.01</v>
          </cell>
          <cell r="AX132">
            <v>408785.52</v>
          </cell>
          <cell r="AY132">
            <v>9831780.5499999989</v>
          </cell>
        </row>
        <row r="133">
          <cell r="F133" t="str">
            <v>19404</v>
          </cell>
          <cell r="G133">
            <v>6347047.4400000004</v>
          </cell>
          <cell r="H133">
            <v>219125.88</v>
          </cell>
          <cell r="J133">
            <v>1285558.71</v>
          </cell>
          <cell r="K133">
            <v>22010.97</v>
          </cell>
          <cell r="L133">
            <v>169733.79</v>
          </cell>
          <cell r="O133">
            <v>447202.11</v>
          </cell>
          <cell r="P133">
            <v>41041.379999999997</v>
          </cell>
          <cell r="U133">
            <v>199968.76</v>
          </cell>
          <cell r="V133">
            <v>29813.53</v>
          </cell>
          <cell r="Y133">
            <v>197303.42</v>
          </cell>
          <cell r="AB133">
            <v>186332.81</v>
          </cell>
          <cell r="AG133">
            <v>5088.16</v>
          </cell>
          <cell r="AM133">
            <v>11418.66</v>
          </cell>
          <cell r="AQ133">
            <v>71803.13</v>
          </cell>
          <cell r="AT133">
            <v>1706.4</v>
          </cell>
          <cell r="AU133">
            <v>75849.56</v>
          </cell>
          <cell r="AV133">
            <v>2060098.57</v>
          </cell>
          <cell r="AW133">
            <v>257733.44</v>
          </cell>
          <cell r="AX133">
            <v>571122</v>
          </cell>
          <cell r="AY133">
            <v>12199958.720000003</v>
          </cell>
        </row>
        <row r="134">
          <cell r="F134" t="str">
            <v>20094</v>
          </cell>
          <cell r="G134">
            <v>1317118.8400000001</v>
          </cell>
          <cell r="J134">
            <v>85680.07</v>
          </cell>
          <cell r="K134">
            <v>20463.939999999999</v>
          </cell>
          <cell r="O134">
            <v>59612.76</v>
          </cell>
          <cell r="U134">
            <v>42231.67</v>
          </cell>
          <cell r="V134">
            <v>10927.56</v>
          </cell>
          <cell r="Y134">
            <v>56330.62</v>
          </cell>
          <cell r="AJ134">
            <v>12574.29</v>
          </cell>
          <cell r="AL134">
            <v>104.11</v>
          </cell>
          <cell r="AQ134">
            <v>618.53</v>
          </cell>
          <cell r="AU134">
            <v>13838.35</v>
          </cell>
          <cell r="AV134">
            <v>578257.23</v>
          </cell>
          <cell r="AW134">
            <v>69120.13</v>
          </cell>
          <cell r="AX134">
            <v>52712.2</v>
          </cell>
          <cell r="AY134">
            <v>2319590.3000000007</v>
          </cell>
        </row>
        <row r="135">
          <cell r="F135" t="str">
            <v>20203</v>
          </cell>
          <cell r="G135">
            <v>1546053.47</v>
          </cell>
          <cell r="J135">
            <v>124561.15</v>
          </cell>
          <cell r="L135">
            <v>18827</v>
          </cell>
          <cell r="U135">
            <v>38893.4</v>
          </cell>
          <cell r="V135">
            <v>26223</v>
          </cell>
          <cell r="AB135">
            <v>2161.77</v>
          </cell>
          <cell r="AV135">
            <v>672466.85</v>
          </cell>
          <cell r="AX135">
            <v>208216.42</v>
          </cell>
          <cell r="AY135">
            <v>2637403.0599999996</v>
          </cell>
        </row>
        <row r="136">
          <cell r="F136" t="str">
            <v>20215</v>
          </cell>
          <cell r="G136">
            <v>723131.93</v>
          </cell>
          <cell r="J136">
            <v>58500.81</v>
          </cell>
          <cell r="U136">
            <v>26681.919999999998</v>
          </cell>
          <cell r="V136">
            <v>23667.26</v>
          </cell>
          <cell r="Y136">
            <v>24704.48</v>
          </cell>
          <cell r="AB136">
            <v>3109.37</v>
          </cell>
          <cell r="AM136">
            <v>1175.32</v>
          </cell>
          <cell r="AQ136">
            <v>2000</v>
          </cell>
          <cell r="AU136">
            <v>10465.959999999999</v>
          </cell>
          <cell r="AV136">
            <v>350930.51</v>
          </cell>
          <cell r="AW136">
            <v>62210.71</v>
          </cell>
          <cell r="AX136">
            <v>102249.2</v>
          </cell>
          <cell r="AY136">
            <v>1388827.47</v>
          </cell>
        </row>
        <row r="137">
          <cell r="F137" t="str">
            <v>20400</v>
          </cell>
          <cell r="G137">
            <v>2139597.5499999998</v>
          </cell>
          <cell r="J137">
            <v>212833.99</v>
          </cell>
          <cell r="K137">
            <v>1066.8399999999999</v>
          </cell>
          <cell r="U137">
            <v>64156.86</v>
          </cell>
          <cell r="V137">
            <v>43192.52</v>
          </cell>
          <cell r="AB137">
            <v>17770.939999999999</v>
          </cell>
          <cell r="AM137">
            <v>4980.09</v>
          </cell>
          <cell r="AQ137">
            <v>10328.4</v>
          </cell>
          <cell r="AU137">
            <v>425.85</v>
          </cell>
          <cell r="AV137">
            <v>843540.37</v>
          </cell>
          <cell r="AW137">
            <v>84658.18</v>
          </cell>
          <cell r="AX137">
            <v>118757.42</v>
          </cell>
          <cell r="AY137">
            <v>3541309.01</v>
          </cell>
        </row>
        <row r="138">
          <cell r="F138" t="str">
            <v>20401</v>
          </cell>
          <cell r="G138">
            <v>1349431.63</v>
          </cell>
          <cell r="J138">
            <v>117990.8</v>
          </cell>
          <cell r="K138">
            <v>11832.23</v>
          </cell>
          <cell r="V138">
            <v>22617.14</v>
          </cell>
          <cell r="Y138">
            <v>35278.42</v>
          </cell>
          <cell r="AI138">
            <v>4000</v>
          </cell>
          <cell r="AV138">
            <v>513752.01</v>
          </cell>
          <cell r="AW138">
            <v>99977.84</v>
          </cell>
          <cell r="AX138">
            <v>63299.13</v>
          </cell>
          <cell r="AY138">
            <v>2218179.1999999997</v>
          </cell>
        </row>
        <row r="139">
          <cell r="F139" t="str">
            <v>20402</v>
          </cell>
          <cell r="G139">
            <v>1367502.42</v>
          </cell>
          <cell r="J139">
            <v>65254.04</v>
          </cell>
          <cell r="K139">
            <v>1066.8399999999999</v>
          </cell>
          <cell r="U139">
            <v>32044.3</v>
          </cell>
          <cell r="V139">
            <v>23187.15</v>
          </cell>
          <cell r="Y139">
            <v>53296.2</v>
          </cell>
          <cell r="AM139">
            <v>2270.02</v>
          </cell>
          <cell r="AQ139">
            <v>53466.65</v>
          </cell>
          <cell r="AU139">
            <v>55786.73</v>
          </cell>
          <cell r="AV139">
            <v>854250.03</v>
          </cell>
          <cell r="AW139">
            <v>89248.77</v>
          </cell>
          <cell r="AX139">
            <v>110256.93</v>
          </cell>
          <cell r="AY139">
            <v>2707630.0800000001</v>
          </cell>
        </row>
        <row r="140">
          <cell r="F140" t="str">
            <v>20403</v>
          </cell>
          <cell r="G140">
            <v>250005.25</v>
          </cell>
          <cell r="J140">
            <v>36671.83</v>
          </cell>
          <cell r="K140">
            <v>8631.7099999999991</v>
          </cell>
          <cell r="V140">
            <v>18837.919999999998</v>
          </cell>
          <cell r="AB140">
            <v>55925.27</v>
          </cell>
          <cell r="AG140">
            <v>14178.77</v>
          </cell>
          <cell r="AV140">
            <v>187979.45</v>
          </cell>
          <cell r="AW140">
            <v>461.35</v>
          </cell>
          <cell r="AX140">
            <v>91831.37</v>
          </cell>
          <cell r="AY140">
            <v>664522.92000000004</v>
          </cell>
        </row>
        <row r="141">
          <cell r="F141" t="str">
            <v>20404</v>
          </cell>
          <cell r="G141">
            <v>6658258.8899999997</v>
          </cell>
          <cell r="H141">
            <v>7206.93</v>
          </cell>
          <cell r="J141">
            <v>1158150.1599999999</v>
          </cell>
          <cell r="K141">
            <v>72157.210000000006</v>
          </cell>
          <cell r="O141">
            <v>622180.74</v>
          </cell>
          <cell r="P141">
            <v>197054.2</v>
          </cell>
          <cell r="Q141">
            <v>16251.46</v>
          </cell>
          <cell r="U141">
            <v>335191.57</v>
          </cell>
          <cell r="V141">
            <v>57282.06</v>
          </cell>
          <cell r="W141">
            <v>8154.2</v>
          </cell>
          <cell r="Y141">
            <v>472305.28</v>
          </cell>
          <cell r="AB141">
            <v>77719.98</v>
          </cell>
          <cell r="AG141">
            <v>42403.34</v>
          </cell>
          <cell r="AM141">
            <v>26340.06</v>
          </cell>
          <cell r="AO141">
            <v>11795.39</v>
          </cell>
          <cell r="AQ141">
            <v>192105.35</v>
          </cell>
          <cell r="AT141">
            <v>7190.96</v>
          </cell>
          <cell r="AU141">
            <v>65953.87</v>
          </cell>
          <cell r="AV141">
            <v>2334110.88</v>
          </cell>
          <cell r="AW141">
            <v>295618.58</v>
          </cell>
          <cell r="AX141">
            <v>581773.17000000004</v>
          </cell>
          <cell r="AY141">
            <v>13239204.280000001</v>
          </cell>
        </row>
        <row r="142">
          <cell r="F142" t="str">
            <v>20405</v>
          </cell>
          <cell r="G142">
            <v>10072569.57</v>
          </cell>
          <cell r="J142">
            <v>1832874.95</v>
          </cell>
          <cell r="K142">
            <v>52760.1</v>
          </cell>
          <cell r="O142">
            <v>480196.1</v>
          </cell>
          <cell r="U142">
            <v>243382.57</v>
          </cell>
          <cell r="V142">
            <v>382009.13</v>
          </cell>
          <cell r="Y142">
            <v>330139.83</v>
          </cell>
          <cell r="AB142">
            <v>133119.03</v>
          </cell>
          <cell r="AF142">
            <v>5884.77</v>
          </cell>
          <cell r="AG142">
            <v>251372.91</v>
          </cell>
          <cell r="AJ142">
            <v>31030.46</v>
          </cell>
          <cell r="AM142">
            <v>29468.5</v>
          </cell>
          <cell r="AQ142">
            <v>152573.07</v>
          </cell>
          <cell r="AT142">
            <v>47931.54</v>
          </cell>
          <cell r="AU142">
            <v>49317.5</v>
          </cell>
          <cell r="AV142">
            <v>2434752.5</v>
          </cell>
          <cell r="AW142">
            <v>417132.67</v>
          </cell>
          <cell r="AX142">
            <v>827988.53</v>
          </cell>
          <cell r="AY142">
            <v>17774503.73</v>
          </cell>
        </row>
        <row r="143">
          <cell r="F143" t="str">
            <v>20406</v>
          </cell>
          <cell r="G143">
            <v>1984720.51</v>
          </cell>
          <cell r="J143">
            <v>322509.59000000003</v>
          </cell>
          <cell r="K143">
            <v>24884.09</v>
          </cell>
          <cell r="O143">
            <v>96949.91</v>
          </cell>
          <cell r="U143">
            <v>142464.43</v>
          </cell>
          <cell r="V143">
            <v>39578.47</v>
          </cell>
          <cell r="Y143">
            <v>68565.850000000006</v>
          </cell>
          <cell r="AB143">
            <v>47386.73</v>
          </cell>
          <cell r="AD143">
            <v>7054.13</v>
          </cell>
          <cell r="AG143">
            <v>2471.5500000000002</v>
          </cell>
          <cell r="AQ143">
            <v>105082.31</v>
          </cell>
          <cell r="AV143">
            <v>678172.61</v>
          </cell>
          <cell r="AW143">
            <v>194800.92</v>
          </cell>
          <cell r="AX143">
            <v>285541.73</v>
          </cell>
          <cell r="AY143">
            <v>4000182.83</v>
          </cell>
        </row>
        <row r="144">
          <cell r="F144" t="str">
            <v>21014</v>
          </cell>
          <cell r="G144">
            <v>5079845.33</v>
          </cell>
          <cell r="I144">
            <v>43621.2</v>
          </cell>
          <cell r="J144">
            <v>1252532.04</v>
          </cell>
          <cell r="K144">
            <v>68231.899999999994</v>
          </cell>
          <cell r="L144">
            <v>190958.68</v>
          </cell>
          <cell r="O144">
            <v>672865.6</v>
          </cell>
          <cell r="P144">
            <v>214545.49</v>
          </cell>
          <cell r="Q144">
            <v>12242.52</v>
          </cell>
          <cell r="U144">
            <v>120526.03</v>
          </cell>
          <cell r="V144">
            <v>10681.2</v>
          </cell>
          <cell r="Y144">
            <v>228772.7</v>
          </cell>
          <cell r="AB144">
            <v>67918.14</v>
          </cell>
          <cell r="AG144">
            <v>35087.21</v>
          </cell>
          <cell r="AM144">
            <v>20486.759999999998</v>
          </cell>
          <cell r="AQ144">
            <v>1301.83</v>
          </cell>
          <cell r="AU144">
            <v>134120.57</v>
          </cell>
          <cell r="AV144">
            <v>1720910.07</v>
          </cell>
          <cell r="AW144">
            <v>167754.14000000001</v>
          </cell>
          <cell r="AX144">
            <v>409027.25</v>
          </cell>
          <cell r="AY144">
            <v>10451428.66</v>
          </cell>
        </row>
        <row r="145">
          <cell r="F145" t="str">
            <v>21036</v>
          </cell>
          <cell r="G145">
            <v>402041.15</v>
          </cell>
          <cell r="J145">
            <v>85745.45</v>
          </cell>
          <cell r="K145">
            <v>4959.9799999999996</v>
          </cell>
          <cell r="L145">
            <v>9563.0400000000009</v>
          </cell>
          <cell r="U145">
            <v>86873.22</v>
          </cell>
          <cell r="V145">
            <v>17844.580000000002</v>
          </cell>
          <cell r="Y145">
            <v>44341.02</v>
          </cell>
          <cell r="AB145">
            <v>3589</v>
          </cell>
          <cell r="AG145">
            <v>11457.53</v>
          </cell>
          <cell r="AM145">
            <v>2002.26</v>
          </cell>
          <cell r="AV145">
            <v>285393.82</v>
          </cell>
          <cell r="AW145">
            <v>24069.29</v>
          </cell>
          <cell r="AX145">
            <v>25033.07</v>
          </cell>
          <cell r="AY145">
            <v>1002913.41</v>
          </cell>
        </row>
        <row r="146">
          <cell r="F146" t="str">
            <v>21206</v>
          </cell>
          <cell r="G146">
            <v>4285735.3600000003</v>
          </cell>
          <cell r="H146">
            <v>51556.51</v>
          </cell>
          <cell r="J146">
            <v>966630.67</v>
          </cell>
          <cell r="K146">
            <v>39419.94</v>
          </cell>
          <cell r="L146">
            <v>113322</v>
          </cell>
          <cell r="O146">
            <v>283350.57</v>
          </cell>
          <cell r="P146">
            <v>88765.61</v>
          </cell>
          <cell r="Q146">
            <v>3948</v>
          </cell>
          <cell r="U146">
            <v>140533</v>
          </cell>
          <cell r="V146">
            <v>44816.1</v>
          </cell>
          <cell r="W146">
            <v>28664.49</v>
          </cell>
          <cell r="Y146">
            <v>328285.11</v>
          </cell>
          <cell r="AB146">
            <v>42036.63</v>
          </cell>
          <cell r="AF146">
            <v>10675.31</v>
          </cell>
          <cell r="AG146">
            <v>61743.21</v>
          </cell>
          <cell r="AM146">
            <v>8559.31</v>
          </cell>
          <cell r="AU146">
            <v>203240.95</v>
          </cell>
          <cell r="AV146">
            <v>1159871.54</v>
          </cell>
          <cell r="AW146">
            <v>203507.36</v>
          </cell>
          <cell r="AX146">
            <v>405252.77</v>
          </cell>
          <cell r="AY146">
            <v>8469914.4400000013</v>
          </cell>
        </row>
        <row r="147">
          <cell r="F147" t="str">
            <v>21214</v>
          </cell>
          <cell r="G147">
            <v>2400867.5</v>
          </cell>
          <cell r="I147">
            <v>7399.44</v>
          </cell>
          <cell r="J147">
            <v>702111.03</v>
          </cell>
          <cell r="K147">
            <v>59181.11</v>
          </cell>
          <cell r="L147">
            <v>98157.13</v>
          </cell>
          <cell r="O147">
            <v>373369.53</v>
          </cell>
          <cell r="P147">
            <v>139013.37</v>
          </cell>
          <cell r="U147">
            <v>107064.17</v>
          </cell>
          <cell r="V147">
            <v>41197.339999999997</v>
          </cell>
          <cell r="Y147">
            <v>211418.15</v>
          </cell>
          <cell r="AB147">
            <v>7828.54</v>
          </cell>
          <cell r="AM147">
            <v>6657.15</v>
          </cell>
          <cell r="AU147">
            <v>52283.48</v>
          </cell>
          <cell r="AV147">
            <v>1072737.54</v>
          </cell>
          <cell r="AW147">
            <v>110693.23</v>
          </cell>
          <cell r="AX147">
            <v>277882.18</v>
          </cell>
          <cell r="AY147">
            <v>5667860.8899999997</v>
          </cell>
        </row>
        <row r="148">
          <cell r="F148" t="str">
            <v>21226</v>
          </cell>
          <cell r="G148">
            <v>4659007.04</v>
          </cell>
          <cell r="I148">
            <v>20092.54</v>
          </cell>
          <cell r="J148">
            <v>813426.63</v>
          </cell>
          <cell r="K148">
            <v>83591.100000000006</v>
          </cell>
          <cell r="L148">
            <v>124644.04</v>
          </cell>
          <cell r="O148">
            <v>346911.03</v>
          </cell>
          <cell r="P148">
            <v>115167.34</v>
          </cell>
          <cell r="Q148">
            <v>4794.1899999999996</v>
          </cell>
          <cell r="U148">
            <v>139982.15</v>
          </cell>
          <cell r="V148">
            <v>31353.439999999999</v>
          </cell>
          <cell r="Y148">
            <v>103343.25</v>
          </cell>
          <cell r="AB148">
            <v>40183.910000000003</v>
          </cell>
          <cell r="AM148">
            <v>21717.32</v>
          </cell>
          <cell r="AQ148">
            <v>13142.75</v>
          </cell>
          <cell r="AU148">
            <v>104028.79</v>
          </cell>
          <cell r="AV148">
            <v>1411486.31</v>
          </cell>
          <cell r="AW148">
            <v>189085.96</v>
          </cell>
          <cell r="AX148">
            <v>382229.83</v>
          </cell>
          <cell r="AY148">
            <v>8604187.620000001</v>
          </cell>
        </row>
        <row r="149">
          <cell r="F149" t="str">
            <v>21232</v>
          </cell>
          <cell r="G149">
            <v>4346401.78</v>
          </cell>
          <cell r="H149">
            <v>172497.84</v>
          </cell>
          <cell r="I149">
            <v>10832.39</v>
          </cell>
          <cell r="J149">
            <v>1515043.31</v>
          </cell>
          <cell r="K149">
            <v>38475</v>
          </cell>
          <cell r="L149">
            <v>208730.83</v>
          </cell>
          <cell r="O149">
            <v>335935.3</v>
          </cell>
          <cell r="P149">
            <v>25583.68</v>
          </cell>
          <cell r="Q149">
            <v>9001.39</v>
          </cell>
          <cell r="U149">
            <v>404359.61</v>
          </cell>
          <cell r="V149">
            <v>57773.39</v>
          </cell>
          <cell r="W149">
            <v>53966.48</v>
          </cell>
          <cell r="Y149">
            <v>463721.1</v>
          </cell>
          <cell r="AB149">
            <v>21438.03</v>
          </cell>
          <cell r="AD149">
            <v>17703.62</v>
          </cell>
          <cell r="AG149">
            <v>87582.86</v>
          </cell>
          <cell r="AM149">
            <v>18868.09</v>
          </cell>
          <cell r="AQ149">
            <v>292.64</v>
          </cell>
          <cell r="AT149">
            <v>76043.520000000004</v>
          </cell>
          <cell r="AU149">
            <v>244024.21</v>
          </cell>
          <cell r="AV149">
            <v>1636633.23</v>
          </cell>
          <cell r="AW149">
            <v>274793.65999999997</v>
          </cell>
          <cell r="AX149">
            <v>449854.93</v>
          </cell>
          <cell r="AY149">
            <v>10469556.889999999</v>
          </cell>
        </row>
        <row r="150">
          <cell r="F150" t="str">
            <v>21234</v>
          </cell>
          <cell r="G150">
            <v>635758.25</v>
          </cell>
          <cell r="J150">
            <v>247785.02</v>
          </cell>
          <cell r="K150">
            <v>9477.64</v>
          </cell>
          <cell r="L150">
            <v>23876.959999999999</v>
          </cell>
          <cell r="U150">
            <v>28117.54</v>
          </cell>
          <cell r="V150">
            <v>1008.95</v>
          </cell>
          <cell r="Y150">
            <v>45830.6</v>
          </cell>
          <cell r="AM150">
            <v>879.17</v>
          </cell>
          <cell r="AQ150">
            <v>66686.73</v>
          </cell>
          <cell r="AU150">
            <v>38956.15</v>
          </cell>
          <cell r="AV150">
            <v>377494.97</v>
          </cell>
          <cell r="AW150">
            <v>75021.17</v>
          </cell>
          <cell r="AX150">
            <v>144408.5</v>
          </cell>
          <cell r="AY150">
            <v>1695301.65</v>
          </cell>
        </row>
        <row r="151">
          <cell r="F151" t="str">
            <v>21237</v>
          </cell>
          <cell r="G151">
            <v>5347919.8600000003</v>
          </cell>
          <cell r="H151">
            <v>145824.32000000001</v>
          </cell>
          <cell r="J151">
            <v>1816746.69</v>
          </cell>
          <cell r="K151">
            <v>34756.660000000003</v>
          </cell>
          <cell r="L151">
            <v>170857.37</v>
          </cell>
          <cell r="O151">
            <v>476103.05</v>
          </cell>
          <cell r="P151">
            <v>179311.91</v>
          </cell>
          <cell r="Q151">
            <v>7449</v>
          </cell>
          <cell r="U151">
            <v>118045.9</v>
          </cell>
          <cell r="V151">
            <v>31670</v>
          </cell>
          <cell r="Y151">
            <v>302723.49</v>
          </cell>
          <cell r="AB151">
            <v>54421.89</v>
          </cell>
          <cell r="AG151">
            <v>5806.82</v>
          </cell>
          <cell r="AM151">
            <v>23739.81</v>
          </cell>
          <cell r="AU151">
            <v>154853.43</v>
          </cell>
          <cell r="AV151">
            <v>1812562.2</v>
          </cell>
          <cell r="AW151">
            <v>173794.9</v>
          </cell>
          <cell r="AX151">
            <v>505497.94</v>
          </cell>
          <cell r="AY151">
            <v>11362085.240000002</v>
          </cell>
        </row>
        <row r="152">
          <cell r="F152" t="str">
            <v>21300</v>
          </cell>
          <cell r="G152">
            <v>5406560.4100000001</v>
          </cell>
          <cell r="J152">
            <v>1237117.6200000001</v>
          </cell>
          <cell r="K152">
            <v>19171.59</v>
          </cell>
          <cell r="L152">
            <v>171170.2</v>
          </cell>
          <cell r="O152">
            <v>694879.38</v>
          </cell>
          <cell r="P152">
            <v>100644.16</v>
          </cell>
          <cell r="Q152">
            <v>5602</v>
          </cell>
          <cell r="U152">
            <v>135745.01999999999</v>
          </cell>
          <cell r="V152">
            <v>25704.22</v>
          </cell>
          <cell r="Y152">
            <v>503609.4</v>
          </cell>
          <cell r="AB152">
            <v>1815.38</v>
          </cell>
          <cell r="AF152">
            <v>4926.79</v>
          </cell>
          <cell r="AG152">
            <v>58588.73</v>
          </cell>
          <cell r="AM152">
            <v>21384.62</v>
          </cell>
          <cell r="AT152">
            <v>258735.99</v>
          </cell>
          <cell r="AU152">
            <v>34836.35</v>
          </cell>
          <cell r="AV152">
            <v>1750876.86</v>
          </cell>
          <cell r="AW152">
            <v>430408.04</v>
          </cell>
          <cell r="AX152">
            <v>711582.38</v>
          </cell>
          <cell r="AY152">
            <v>11573359.139999999</v>
          </cell>
        </row>
        <row r="153">
          <cell r="F153" t="str">
            <v>21301</v>
          </cell>
          <cell r="G153">
            <v>2670221.69</v>
          </cell>
          <cell r="I153">
            <v>10046.27</v>
          </cell>
          <cell r="J153">
            <v>524571.53</v>
          </cell>
          <cell r="K153">
            <v>86310.35</v>
          </cell>
          <cell r="L153">
            <v>59042.51</v>
          </cell>
          <cell r="O153">
            <v>180284.7</v>
          </cell>
          <cell r="P153">
            <v>86618.38</v>
          </cell>
          <cell r="Q153">
            <v>1563.48</v>
          </cell>
          <cell r="U153">
            <v>47295.839999999997</v>
          </cell>
          <cell r="V153">
            <v>37190.379999999997</v>
          </cell>
          <cell r="Y153">
            <v>143745.31</v>
          </cell>
          <cell r="AM153">
            <v>7394.86</v>
          </cell>
          <cell r="AO153">
            <v>5205.3999999999996</v>
          </cell>
          <cell r="AT153">
            <v>72091.740000000005</v>
          </cell>
          <cell r="AU153">
            <v>126816.27</v>
          </cell>
          <cell r="AV153">
            <v>865062.7</v>
          </cell>
          <cell r="AW153">
            <v>113974.76</v>
          </cell>
          <cell r="AX153">
            <v>170083.42</v>
          </cell>
          <cell r="AY153">
            <v>5207519.59</v>
          </cell>
        </row>
        <row r="154">
          <cell r="F154" t="str">
            <v>21302</v>
          </cell>
          <cell r="G154">
            <v>22624517.25</v>
          </cell>
          <cell r="H154">
            <v>326192.55</v>
          </cell>
          <cell r="I154">
            <v>43984.71</v>
          </cell>
          <cell r="J154">
            <v>5227858.17</v>
          </cell>
          <cell r="K154">
            <v>142897.60000000001</v>
          </cell>
          <cell r="L154">
            <v>835468.02</v>
          </cell>
          <cell r="O154">
            <v>1516052.12</v>
          </cell>
          <cell r="Q154">
            <v>56479.43</v>
          </cell>
          <cell r="U154">
            <v>654695.54</v>
          </cell>
          <cell r="V154">
            <v>93232.98</v>
          </cell>
          <cell r="W154">
            <v>18059.560000000001</v>
          </cell>
          <cell r="Y154">
            <v>1223566.3899999999</v>
          </cell>
          <cell r="Z154">
            <v>2428880.5699999998</v>
          </cell>
          <cell r="AA154">
            <v>451248.49</v>
          </cell>
          <cell r="AB154">
            <v>308367.26</v>
          </cell>
          <cell r="AC154">
            <v>19225.03</v>
          </cell>
          <cell r="AF154">
            <v>3353.71</v>
          </cell>
          <cell r="AG154">
            <v>203668.43</v>
          </cell>
          <cell r="AJ154">
            <v>284977.81</v>
          </cell>
          <cell r="AM154">
            <v>77385.88</v>
          </cell>
          <cell r="AO154">
            <v>3317.91</v>
          </cell>
          <cell r="AQ154">
            <v>1886.36</v>
          </cell>
          <cell r="AU154">
            <v>180592.8</v>
          </cell>
          <cell r="AV154">
            <v>5544420.5</v>
          </cell>
          <cell r="AW154">
            <v>1028401.59</v>
          </cell>
          <cell r="AX154">
            <v>1393637.45</v>
          </cell>
          <cell r="AY154">
            <v>44692368.110000007</v>
          </cell>
        </row>
        <row r="155">
          <cell r="F155" t="str">
            <v>21303</v>
          </cell>
          <cell r="G155">
            <v>3123336.52</v>
          </cell>
          <cell r="I155">
            <v>7350</v>
          </cell>
          <cell r="J155">
            <v>538712.43999999994</v>
          </cell>
          <cell r="K155">
            <v>3375</v>
          </cell>
          <cell r="L155">
            <v>116377.35</v>
          </cell>
          <cell r="O155">
            <v>276220.89</v>
          </cell>
          <cell r="P155">
            <v>57797.1</v>
          </cell>
          <cell r="Q155">
            <v>3517.59</v>
          </cell>
          <cell r="U155">
            <v>137709.07999999999</v>
          </cell>
          <cell r="V155">
            <v>51518.03</v>
          </cell>
          <cell r="Y155">
            <v>272951.28999999998</v>
          </cell>
          <cell r="AB155">
            <v>40613.629999999997</v>
          </cell>
          <cell r="AM155">
            <v>781.76</v>
          </cell>
          <cell r="AQ155">
            <v>115637.96</v>
          </cell>
          <cell r="AU155">
            <v>115629.4</v>
          </cell>
          <cell r="AV155">
            <v>1141810.6599999999</v>
          </cell>
          <cell r="AW155">
            <v>114204.47</v>
          </cell>
          <cell r="AX155">
            <v>445866.69</v>
          </cell>
          <cell r="AY155">
            <v>6563409.8600000003</v>
          </cell>
        </row>
        <row r="156">
          <cell r="F156" t="str">
            <v>21401</v>
          </cell>
          <cell r="G156">
            <v>24619985.829999998</v>
          </cell>
          <cell r="I156">
            <v>147698.15</v>
          </cell>
          <cell r="J156">
            <v>7484565.6200000001</v>
          </cell>
          <cell r="K156">
            <v>362030.59</v>
          </cell>
          <cell r="L156">
            <v>796924.29</v>
          </cell>
          <cell r="O156">
            <v>1476553.45</v>
          </cell>
          <cell r="P156">
            <v>429650.75</v>
          </cell>
          <cell r="Q156">
            <v>40887.370000000003</v>
          </cell>
          <cell r="U156">
            <v>1377791.21</v>
          </cell>
          <cell r="V156">
            <v>285115.45</v>
          </cell>
          <cell r="W156">
            <v>68604.679999999993</v>
          </cell>
          <cell r="Y156">
            <v>2383970.79</v>
          </cell>
          <cell r="AB156">
            <v>317393.62</v>
          </cell>
          <cell r="AF156">
            <v>42780.89</v>
          </cell>
          <cell r="AG156">
            <v>678640.27</v>
          </cell>
          <cell r="AM156">
            <v>86326.36</v>
          </cell>
          <cell r="AQ156">
            <v>61665.43</v>
          </cell>
          <cell r="AU156">
            <v>642759.18000000005</v>
          </cell>
          <cell r="AV156">
            <v>6952886.4000000004</v>
          </cell>
          <cell r="AW156">
            <v>1897409.9</v>
          </cell>
          <cell r="AX156">
            <v>2734665.79</v>
          </cell>
          <cell r="AY156">
            <v>52888306.019999996</v>
          </cell>
        </row>
        <row r="157">
          <cell r="F157" t="str">
            <v>22008</v>
          </cell>
          <cell r="G157">
            <v>1267412.76</v>
          </cell>
          <cell r="J157">
            <v>125378.32</v>
          </cell>
          <cell r="L157">
            <v>19566</v>
          </cell>
          <cell r="O157">
            <v>96156.45</v>
          </cell>
          <cell r="Q157">
            <v>1098</v>
          </cell>
          <cell r="U157">
            <v>24879.18</v>
          </cell>
          <cell r="V157">
            <v>20976.639999999999</v>
          </cell>
          <cell r="Y157">
            <v>28835.63</v>
          </cell>
          <cell r="AK157">
            <v>400</v>
          </cell>
          <cell r="AM157">
            <v>787.43</v>
          </cell>
          <cell r="AU157">
            <v>31736.720000000001</v>
          </cell>
          <cell r="AV157">
            <v>496393.01</v>
          </cell>
          <cell r="AW157">
            <v>73110.990000000005</v>
          </cell>
          <cell r="AX157">
            <v>131143.82999999999</v>
          </cell>
          <cell r="AY157">
            <v>2317874.96</v>
          </cell>
        </row>
        <row r="158">
          <cell r="F158" t="str">
            <v>22009</v>
          </cell>
          <cell r="G158">
            <v>4106312.02</v>
          </cell>
          <cell r="J158">
            <v>747105.53</v>
          </cell>
          <cell r="K158">
            <v>5172.3599999999997</v>
          </cell>
          <cell r="L158">
            <v>119547.99</v>
          </cell>
          <cell r="O158">
            <v>271629.71000000002</v>
          </cell>
          <cell r="P158">
            <v>76314.02</v>
          </cell>
          <cell r="U158">
            <v>115347.92</v>
          </cell>
          <cell r="V158">
            <v>60931.09</v>
          </cell>
          <cell r="Y158">
            <v>119734.59</v>
          </cell>
          <cell r="AB158">
            <v>41368.379999999997</v>
          </cell>
          <cell r="AG158">
            <v>11658.24</v>
          </cell>
          <cell r="AM158">
            <v>317.05</v>
          </cell>
          <cell r="AQ158">
            <v>12002.8</v>
          </cell>
          <cell r="AT158">
            <v>18125.97</v>
          </cell>
          <cell r="AU158">
            <v>110797.11</v>
          </cell>
          <cell r="AV158">
            <v>1960657.02</v>
          </cell>
          <cell r="AW158">
            <v>206283.73</v>
          </cell>
          <cell r="AX158">
            <v>697522.73</v>
          </cell>
          <cell r="AY158">
            <v>8680828.2599999998</v>
          </cell>
        </row>
        <row r="159">
          <cell r="F159" t="str">
            <v>22017</v>
          </cell>
          <cell r="G159">
            <v>1171750.8</v>
          </cell>
          <cell r="J159">
            <v>116138.98</v>
          </cell>
          <cell r="L159">
            <v>35019.980000000003</v>
          </cell>
          <cell r="O159">
            <v>28782.26</v>
          </cell>
          <cell r="U159">
            <v>17746.63</v>
          </cell>
          <cell r="V159">
            <v>41581.1</v>
          </cell>
          <cell r="Y159">
            <v>16411.439999999999</v>
          </cell>
          <cell r="AB159">
            <v>8032.35</v>
          </cell>
          <cell r="AK159">
            <v>1615</v>
          </cell>
          <cell r="AU159">
            <v>26573.46</v>
          </cell>
          <cell r="AV159">
            <v>653901.6</v>
          </cell>
          <cell r="AW159">
            <v>84456.01</v>
          </cell>
          <cell r="AX159">
            <v>178334.7</v>
          </cell>
          <cell r="AY159">
            <v>2380344.31</v>
          </cell>
        </row>
        <row r="160">
          <cell r="F160" t="str">
            <v>22073</v>
          </cell>
          <cell r="G160">
            <v>1128238.28</v>
          </cell>
          <cell r="J160">
            <v>199332.27</v>
          </cell>
          <cell r="L160">
            <v>17915.060000000001</v>
          </cell>
          <cell r="O160">
            <v>64049.79</v>
          </cell>
          <cell r="P160">
            <v>31806.1</v>
          </cell>
          <cell r="U160">
            <v>37269.14</v>
          </cell>
          <cell r="V160">
            <v>33063.339999999997</v>
          </cell>
          <cell r="Y160">
            <v>39189.019999999997</v>
          </cell>
          <cell r="AB160">
            <v>138.85</v>
          </cell>
          <cell r="AM160">
            <v>1672.88</v>
          </cell>
          <cell r="AU160">
            <v>21397.15</v>
          </cell>
          <cell r="AV160">
            <v>597157.37</v>
          </cell>
          <cell r="AW160">
            <v>83568.460000000006</v>
          </cell>
          <cell r="AX160">
            <v>520430.03</v>
          </cell>
          <cell r="AY160">
            <v>2775227.74</v>
          </cell>
        </row>
        <row r="161">
          <cell r="F161" t="str">
            <v>22105</v>
          </cell>
          <cell r="G161">
            <v>2251195.19</v>
          </cell>
          <cell r="J161">
            <v>281207.83</v>
          </cell>
          <cell r="L161">
            <v>56264</v>
          </cell>
          <cell r="O161">
            <v>173145.14</v>
          </cell>
          <cell r="U161">
            <v>53145.35</v>
          </cell>
          <cell r="V161">
            <v>36699</v>
          </cell>
          <cell r="Y161">
            <v>125259.79</v>
          </cell>
          <cell r="AM161">
            <v>5589.63</v>
          </cell>
          <cell r="AT161">
            <v>103730.07</v>
          </cell>
          <cell r="AU161">
            <v>43977.61</v>
          </cell>
          <cell r="AV161">
            <v>735238.79</v>
          </cell>
          <cell r="AW161">
            <v>99228.42</v>
          </cell>
          <cell r="AX161">
            <v>329803.21999999997</v>
          </cell>
          <cell r="AY161">
            <v>4294484.04</v>
          </cell>
        </row>
        <row r="162">
          <cell r="F162" t="str">
            <v>22200</v>
          </cell>
          <cell r="G162">
            <v>2102501.36</v>
          </cell>
          <cell r="J162">
            <v>357952.01</v>
          </cell>
          <cell r="L162">
            <v>47493.84</v>
          </cell>
          <cell r="O162">
            <v>61691.16</v>
          </cell>
          <cell r="U162">
            <v>63092.54</v>
          </cell>
          <cell r="V162">
            <v>60090.33</v>
          </cell>
          <cell r="Y162">
            <v>59221.17</v>
          </cell>
          <cell r="AB162">
            <v>48297.440000000002</v>
          </cell>
          <cell r="AM162">
            <v>4248.8599999999997</v>
          </cell>
          <cell r="AU162">
            <v>42402.65</v>
          </cell>
          <cell r="AV162">
            <v>900340.84</v>
          </cell>
          <cell r="AW162">
            <v>82551.02</v>
          </cell>
          <cell r="AX162">
            <v>14701.94</v>
          </cell>
          <cell r="AY162">
            <v>3844585.1599999997</v>
          </cell>
        </row>
        <row r="163">
          <cell r="F163" t="str">
            <v>22204</v>
          </cell>
          <cell r="G163">
            <v>1660312.65</v>
          </cell>
          <cell r="J163">
            <v>235443.98</v>
          </cell>
          <cell r="L163">
            <v>67680.27</v>
          </cell>
          <cell r="O163">
            <v>233805.98</v>
          </cell>
          <cell r="U163">
            <v>55464.33</v>
          </cell>
          <cell r="V163">
            <v>13219.21</v>
          </cell>
          <cell r="Y163">
            <v>12268.55</v>
          </cell>
          <cell r="AB163">
            <v>1440.6</v>
          </cell>
          <cell r="AQ163">
            <v>1122.32</v>
          </cell>
          <cell r="AU163">
            <v>56047.88</v>
          </cell>
          <cell r="AV163">
            <v>539960.49</v>
          </cell>
          <cell r="AW163">
            <v>162804.70000000001</v>
          </cell>
          <cell r="AX163">
            <v>287374.33</v>
          </cell>
          <cell r="AY163">
            <v>3326945.29</v>
          </cell>
        </row>
        <row r="164">
          <cell r="F164" t="str">
            <v>22207</v>
          </cell>
          <cell r="G164">
            <v>4076003.13</v>
          </cell>
          <cell r="H164">
            <v>160</v>
          </cell>
          <cell r="J164">
            <v>638159.17000000004</v>
          </cell>
          <cell r="K164">
            <v>28094.639999999999</v>
          </cell>
          <cell r="L164">
            <v>96134.22</v>
          </cell>
          <cell r="O164">
            <v>460971.55</v>
          </cell>
          <cell r="P164">
            <v>155518.03</v>
          </cell>
          <cell r="Q164">
            <v>4153.8999999999996</v>
          </cell>
          <cell r="S164">
            <v>75101.210000000006</v>
          </cell>
          <cell r="U164">
            <v>143474.67000000001</v>
          </cell>
          <cell r="V164">
            <v>69228.960000000006</v>
          </cell>
          <cell r="Y164">
            <v>296565.44</v>
          </cell>
          <cell r="AB164">
            <v>86279.679999999993</v>
          </cell>
          <cell r="AJ164">
            <v>13698.4</v>
          </cell>
          <cell r="AK164">
            <v>90</v>
          </cell>
          <cell r="AM164">
            <v>13571.49</v>
          </cell>
          <cell r="AQ164">
            <v>90299.62</v>
          </cell>
          <cell r="AT164">
            <v>50373.62</v>
          </cell>
          <cell r="AU164">
            <v>114179.05</v>
          </cell>
          <cell r="AV164">
            <v>1426676.57</v>
          </cell>
          <cell r="AW164">
            <v>215215.29</v>
          </cell>
          <cell r="AX164">
            <v>412831.37</v>
          </cell>
          <cell r="AY164">
            <v>8466780.0099999998</v>
          </cell>
        </row>
        <row r="165">
          <cell r="F165" t="str">
            <v>23042</v>
          </cell>
          <cell r="G165">
            <v>1788530.17</v>
          </cell>
          <cell r="J165">
            <v>262579.42</v>
          </cell>
          <cell r="L165">
            <v>44123.01</v>
          </cell>
          <cell r="U165">
            <v>72550.94</v>
          </cell>
          <cell r="V165">
            <v>30940.97</v>
          </cell>
          <cell r="Y165">
            <v>87225.64</v>
          </cell>
          <cell r="AB165">
            <v>901.01</v>
          </cell>
          <cell r="AM165">
            <v>1689.7</v>
          </cell>
          <cell r="AV165">
            <v>604953.86</v>
          </cell>
          <cell r="AW165">
            <v>51643.37</v>
          </cell>
          <cell r="AX165">
            <v>102899.37</v>
          </cell>
          <cell r="AY165">
            <v>3048037.4600000004</v>
          </cell>
        </row>
        <row r="166">
          <cell r="F166" t="str">
            <v>23054</v>
          </cell>
          <cell r="G166">
            <v>1743693.29</v>
          </cell>
          <cell r="J166">
            <v>289237.38</v>
          </cell>
          <cell r="K166">
            <v>35823.85</v>
          </cell>
          <cell r="L166">
            <v>36971</v>
          </cell>
          <cell r="U166">
            <v>76783.850000000006</v>
          </cell>
          <cell r="V166">
            <v>16425.52</v>
          </cell>
          <cell r="Y166">
            <v>63103.15</v>
          </cell>
          <cell r="AB166">
            <v>621.74</v>
          </cell>
          <cell r="AM166">
            <v>4094.92</v>
          </cell>
          <cell r="AQ166">
            <v>15330.99</v>
          </cell>
          <cell r="AU166">
            <v>26871.77</v>
          </cell>
          <cell r="AV166">
            <v>702638.79</v>
          </cell>
          <cell r="AW166">
            <v>85261.15</v>
          </cell>
          <cell r="AX166">
            <v>123548.81</v>
          </cell>
          <cell r="AY166">
            <v>3220406.2100000004</v>
          </cell>
        </row>
        <row r="167">
          <cell r="F167" t="str">
            <v>23309</v>
          </cell>
          <cell r="G167">
            <v>31294108.140000001</v>
          </cell>
          <cell r="H167">
            <v>258755.45</v>
          </cell>
          <cell r="I167">
            <v>390132.82</v>
          </cell>
          <cell r="J167">
            <v>8172075.8399999999</v>
          </cell>
          <cell r="K167">
            <v>237121.97</v>
          </cell>
          <cell r="L167">
            <v>941130.9</v>
          </cell>
          <cell r="O167">
            <v>3830690.53</v>
          </cell>
          <cell r="P167">
            <v>1042956.42</v>
          </cell>
          <cell r="Q167">
            <v>48670.22</v>
          </cell>
          <cell r="U167">
            <v>1174944.71</v>
          </cell>
          <cell r="V167">
            <v>211350.24</v>
          </cell>
          <cell r="W167">
            <v>47058.44</v>
          </cell>
          <cell r="Y167">
            <v>2794702.09</v>
          </cell>
          <cell r="Z167">
            <v>95479.27</v>
          </cell>
          <cell r="AB167">
            <v>449511.57</v>
          </cell>
          <cell r="AF167">
            <v>75710.12</v>
          </cell>
          <cell r="AG167">
            <v>999724.85</v>
          </cell>
          <cell r="AI167">
            <v>76910.570000000007</v>
          </cell>
          <cell r="AM167">
            <v>109871.43</v>
          </cell>
          <cell r="AQ167">
            <v>465365.61</v>
          </cell>
          <cell r="AT167">
            <v>52115.47</v>
          </cell>
          <cell r="AU167">
            <v>798309.88</v>
          </cell>
          <cell r="AV167">
            <v>7860474.4000000004</v>
          </cell>
          <cell r="AW167">
            <v>1423718.28</v>
          </cell>
          <cell r="AX167">
            <v>3321833.52</v>
          </cell>
          <cell r="AY167">
            <v>66172722.740000002</v>
          </cell>
        </row>
        <row r="168">
          <cell r="F168" t="str">
            <v>23311</v>
          </cell>
          <cell r="G168">
            <v>1560041.95</v>
          </cell>
          <cell r="H168">
            <v>13173966.029999999</v>
          </cell>
          <cell r="I168">
            <v>5032.59</v>
          </cell>
          <cell r="J168">
            <v>2287396.6</v>
          </cell>
          <cell r="L168">
            <v>216500.6</v>
          </cell>
          <cell r="O168">
            <v>60740.4</v>
          </cell>
          <cell r="P168">
            <v>20206.61</v>
          </cell>
          <cell r="Q168">
            <v>1728</v>
          </cell>
          <cell r="U168">
            <v>20709.05</v>
          </cell>
          <cell r="V168">
            <v>3190.16</v>
          </cell>
          <cell r="Y168">
            <v>195624.19</v>
          </cell>
          <cell r="AB168">
            <v>12093.31</v>
          </cell>
          <cell r="AQ168">
            <v>681.6</v>
          </cell>
          <cell r="AU168">
            <v>25418.09</v>
          </cell>
          <cell r="AV168">
            <v>742474.04</v>
          </cell>
          <cell r="AW168">
            <v>145750.51</v>
          </cell>
          <cell r="AX168">
            <v>272712.48</v>
          </cell>
          <cell r="AY168">
            <v>18744266.210000001</v>
          </cell>
        </row>
        <row r="169">
          <cell r="F169" t="str">
            <v>23402</v>
          </cell>
          <cell r="G169">
            <v>6554106.0599999996</v>
          </cell>
          <cell r="J169">
            <v>1727589.73</v>
          </cell>
          <cell r="K169">
            <v>149782.04</v>
          </cell>
          <cell r="L169">
            <v>182937.14</v>
          </cell>
          <cell r="U169">
            <v>306092.81</v>
          </cell>
          <cell r="V169">
            <v>97207.1</v>
          </cell>
          <cell r="Y169">
            <v>470954.78</v>
          </cell>
          <cell r="AB169">
            <v>37146.129999999997</v>
          </cell>
          <cell r="AG169">
            <v>49101.99</v>
          </cell>
          <cell r="AM169">
            <v>7645.71</v>
          </cell>
          <cell r="AQ169">
            <v>11493.17</v>
          </cell>
          <cell r="AU169">
            <v>216545.15</v>
          </cell>
          <cell r="AV169">
            <v>1838301.6</v>
          </cell>
          <cell r="AW169">
            <v>243611.3</v>
          </cell>
          <cell r="AX169">
            <v>655984.38</v>
          </cell>
          <cell r="AY169">
            <v>12548499.090000002</v>
          </cell>
        </row>
        <row r="170">
          <cell r="F170" t="str">
            <v>23403</v>
          </cell>
          <cell r="G170">
            <v>16632784.779999999</v>
          </cell>
          <cell r="H170">
            <v>609191.02</v>
          </cell>
          <cell r="J170">
            <v>3910304.94</v>
          </cell>
          <cell r="K170">
            <v>169002.97</v>
          </cell>
          <cell r="L170">
            <v>449714.82</v>
          </cell>
          <cell r="O170">
            <v>1126396.06</v>
          </cell>
          <cell r="P170">
            <v>662846.09</v>
          </cell>
          <cell r="Q170">
            <v>19920</v>
          </cell>
          <cell r="U170">
            <v>594930.96</v>
          </cell>
          <cell r="V170">
            <v>82731.490000000005</v>
          </cell>
          <cell r="Y170">
            <v>1270041.6299999999</v>
          </cell>
          <cell r="AB170">
            <v>300149.26</v>
          </cell>
          <cell r="AF170">
            <v>56022.27</v>
          </cell>
          <cell r="AG170">
            <v>535455.68999999994</v>
          </cell>
          <cell r="AM170">
            <v>105666.7</v>
          </cell>
          <cell r="AQ170">
            <v>15663.31</v>
          </cell>
          <cell r="AU170">
            <v>700583.17</v>
          </cell>
          <cell r="AV170">
            <v>5483586.1500000004</v>
          </cell>
          <cell r="AW170">
            <v>633582.74</v>
          </cell>
          <cell r="AX170">
            <v>2019527.2</v>
          </cell>
          <cell r="AY170">
            <v>35378101.25</v>
          </cell>
        </row>
        <row r="171">
          <cell r="F171" t="str">
            <v>23404</v>
          </cell>
          <cell r="G171">
            <v>3267298.85</v>
          </cell>
          <cell r="J171">
            <v>810584.2</v>
          </cell>
          <cell r="K171">
            <v>13992.73</v>
          </cell>
          <cell r="L171">
            <v>87746.13</v>
          </cell>
          <cell r="N171">
            <v>28955</v>
          </cell>
          <cell r="U171">
            <v>238861.31</v>
          </cell>
          <cell r="V171">
            <v>55159.21</v>
          </cell>
          <cell r="Y171">
            <v>233442.9</v>
          </cell>
          <cell r="AB171">
            <v>22151.35</v>
          </cell>
          <cell r="AI171">
            <v>24039</v>
          </cell>
          <cell r="AM171">
            <v>3098.8</v>
          </cell>
          <cell r="AQ171">
            <v>76640.86</v>
          </cell>
          <cell r="AU171">
            <v>78369.19</v>
          </cell>
          <cell r="AV171">
            <v>1439829.06</v>
          </cell>
          <cell r="AW171">
            <v>233670.05</v>
          </cell>
          <cell r="AX171">
            <v>496372.07</v>
          </cell>
          <cell r="AY171">
            <v>7110210.71</v>
          </cell>
        </row>
        <row r="172">
          <cell r="F172" t="str">
            <v>24014</v>
          </cell>
          <cell r="G172">
            <v>2106971.56</v>
          </cell>
          <cell r="J172">
            <v>200104.79</v>
          </cell>
          <cell r="K172">
            <v>42732.25</v>
          </cell>
          <cell r="L172">
            <v>74285.149999999994</v>
          </cell>
          <cell r="N172">
            <v>52664.23</v>
          </cell>
          <cell r="U172">
            <v>165715.97</v>
          </cell>
          <cell r="V172">
            <v>49041.34</v>
          </cell>
          <cell r="Y172">
            <v>145116.26999999999</v>
          </cell>
          <cell r="AB172">
            <v>31102.43</v>
          </cell>
          <cell r="AF172">
            <v>19047.810000000001</v>
          </cell>
          <cell r="AI172">
            <v>38091.56</v>
          </cell>
          <cell r="AU172">
            <v>71037.19</v>
          </cell>
          <cell r="AV172">
            <v>709522.27</v>
          </cell>
          <cell r="AW172">
            <v>151190.5</v>
          </cell>
          <cell r="AX172">
            <v>151043.28</v>
          </cell>
          <cell r="AY172">
            <v>4007666.6</v>
          </cell>
        </row>
        <row r="173">
          <cell r="F173" t="str">
            <v>24019</v>
          </cell>
          <cell r="G173">
            <v>14843256.6</v>
          </cell>
          <cell r="H173">
            <v>28960681.27</v>
          </cell>
          <cell r="J173">
            <v>7493045.0300000003</v>
          </cell>
          <cell r="K173">
            <v>233322.98</v>
          </cell>
          <cell r="L173">
            <v>841309.76</v>
          </cell>
          <cell r="N173">
            <v>48892.08</v>
          </cell>
          <cell r="O173">
            <v>967696.72</v>
          </cell>
          <cell r="P173">
            <v>138407.06</v>
          </cell>
          <cell r="Q173">
            <v>14016.26</v>
          </cell>
          <cell r="U173">
            <v>398401.34</v>
          </cell>
          <cell r="V173">
            <v>165979.98000000001</v>
          </cell>
          <cell r="Y173">
            <v>2019045.25</v>
          </cell>
          <cell r="AB173">
            <v>88136.49</v>
          </cell>
          <cell r="AF173">
            <v>4075.5</v>
          </cell>
          <cell r="AG173">
            <v>339852.13</v>
          </cell>
          <cell r="AH173">
            <v>575.62</v>
          </cell>
          <cell r="AI173">
            <v>118273.53</v>
          </cell>
          <cell r="AJ173">
            <v>14711.46</v>
          </cell>
          <cell r="AM173">
            <v>127624.92</v>
          </cell>
          <cell r="AQ173">
            <v>35349.550000000003</v>
          </cell>
          <cell r="AT173">
            <v>494603.95</v>
          </cell>
          <cell r="AU173">
            <v>262437.2</v>
          </cell>
          <cell r="AV173">
            <v>6135870.9900000002</v>
          </cell>
          <cell r="AW173">
            <v>559495.98</v>
          </cell>
          <cell r="AX173">
            <v>926127.67</v>
          </cell>
          <cell r="AY173">
            <v>65231189.32</v>
          </cell>
        </row>
        <row r="174">
          <cell r="F174" t="str">
            <v>24105</v>
          </cell>
          <cell r="G174">
            <v>7645504.4000000004</v>
          </cell>
          <cell r="H174">
            <v>337556.15</v>
          </cell>
          <cell r="J174">
            <v>1634107.65</v>
          </cell>
          <cell r="K174">
            <v>112373.43</v>
          </cell>
          <cell r="L174">
            <v>220802.94</v>
          </cell>
          <cell r="O174">
            <v>555682.17000000004</v>
          </cell>
          <cell r="P174">
            <v>79308.509999999995</v>
          </cell>
          <cell r="Q174">
            <v>9028.09</v>
          </cell>
          <cell r="U174">
            <v>358233.75</v>
          </cell>
          <cell r="V174">
            <v>49624.65</v>
          </cell>
          <cell r="Y174">
            <v>656780.52</v>
          </cell>
          <cell r="Z174">
            <v>170653.8</v>
          </cell>
          <cell r="AB174">
            <v>52830.74</v>
          </cell>
          <cell r="AF174">
            <v>3204.35</v>
          </cell>
          <cell r="AG174">
            <v>145519.19</v>
          </cell>
          <cell r="AI174">
            <v>39023.17</v>
          </cell>
          <cell r="AM174">
            <v>31670.97</v>
          </cell>
          <cell r="AQ174">
            <v>7891.59</v>
          </cell>
          <cell r="AU174">
            <v>116923.6</v>
          </cell>
          <cell r="AV174">
            <v>2585240.7200000002</v>
          </cell>
          <cell r="AW174">
            <v>392703.65</v>
          </cell>
          <cell r="AX174">
            <v>551432.98</v>
          </cell>
          <cell r="AY174">
            <v>15756097.020000001</v>
          </cell>
        </row>
        <row r="175">
          <cell r="F175" t="str">
            <v>24111</v>
          </cell>
          <cell r="G175">
            <v>6227668.0800000001</v>
          </cell>
          <cell r="H175">
            <v>73658.48</v>
          </cell>
          <cell r="J175">
            <v>1384123.24</v>
          </cell>
          <cell r="K175">
            <v>145760.92000000001</v>
          </cell>
          <cell r="L175">
            <v>197214.83</v>
          </cell>
          <cell r="O175">
            <v>544016.43999999994</v>
          </cell>
          <cell r="Q175">
            <v>11368</v>
          </cell>
          <cell r="U175">
            <v>263106.77</v>
          </cell>
          <cell r="V175">
            <v>279279.75</v>
          </cell>
          <cell r="W175">
            <v>204490.39</v>
          </cell>
          <cell r="Y175">
            <v>760001.74</v>
          </cell>
          <cell r="AB175">
            <v>56079.9</v>
          </cell>
          <cell r="AF175">
            <v>31222.91</v>
          </cell>
          <cell r="AG175">
            <v>510816.69</v>
          </cell>
          <cell r="AM175">
            <v>20719.73</v>
          </cell>
          <cell r="AQ175">
            <v>35717.769999999997</v>
          </cell>
          <cell r="AU175">
            <v>82674.09</v>
          </cell>
          <cell r="AV175">
            <v>2129207.64</v>
          </cell>
          <cell r="AW175">
            <v>429242.66</v>
          </cell>
          <cell r="AX175">
            <v>226497.8</v>
          </cell>
          <cell r="AY175">
            <v>13612867.830000002</v>
          </cell>
        </row>
        <row r="176">
          <cell r="F176" t="str">
            <v>24122</v>
          </cell>
          <cell r="G176">
            <v>2663571.7999999998</v>
          </cell>
          <cell r="J176">
            <v>449330.52</v>
          </cell>
          <cell r="K176">
            <v>20418.099999999999</v>
          </cell>
          <cell r="L176">
            <v>52847.77</v>
          </cell>
          <cell r="O176">
            <v>131953.22</v>
          </cell>
          <cell r="U176">
            <v>84910.44</v>
          </cell>
          <cell r="V176">
            <v>50846.81</v>
          </cell>
          <cell r="W176">
            <v>35329.230000000003</v>
          </cell>
          <cell r="Y176">
            <v>223345.54</v>
          </cell>
          <cell r="AB176">
            <v>77825.08</v>
          </cell>
          <cell r="AG176">
            <v>63702.92</v>
          </cell>
          <cell r="AM176">
            <v>7744.91</v>
          </cell>
          <cell r="AQ176">
            <v>40245.760000000002</v>
          </cell>
          <cell r="AU176">
            <v>63708.41</v>
          </cell>
          <cell r="AV176">
            <v>1296255.8400000001</v>
          </cell>
          <cell r="AW176">
            <v>125460.07</v>
          </cell>
          <cell r="AX176">
            <v>210899.09</v>
          </cell>
          <cell r="AY176">
            <v>5598395.5100000007</v>
          </cell>
        </row>
        <row r="177">
          <cell r="F177" t="str">
            <v>24350</v>
          </cell>
          <cell r="G177">
            <v>5636940.71</v>
          </cell>
          <cell r="J177">
            <v>747286.38</v>
          </cell>
          <cell r="K177">
            <v>87286.93</v>
          </cell>
          <cell r="O177">
            <v>312910.81</v>
          </cell>
          <cell r="Q177">
            <v>5701.62</v>
          </cell>
          <cell r="U177">
            <v>217828.19</v>
          </cell>
          <cell r="V177">
            <v>56885.919999999998</v>
          </cell>
          <cell r="Y177">
            <v>171385</v>
          </cell>
          <cell r="AB177">
            <v>111999.77</v>
          </cell>
          <cell r="AG177">
            <v>24411.05</v>
          </cell>
          <cell r="AK177">
            <v>14309.45</v>
          </cell>
          <cell r="AM177">
            <v>10282.32</v>
          </cell>
          <cell r="AQ177">
            <v>145168.46</v>
          </cell>
          <cell r="AT177">
            <v>56116.22</v>
          </cell>
          <cell r="AU177">
            <v>157750.54</v>
          </cell>
          <cell r="AV177">
            <v>1777181.71</v>
          </cell>
          <cell r="AW177">
            <v>251886.4</v>
          </cell>
          <cell r="AX177">
            <v>715787.11</v>
          </cell>
          <cell r="AY177">
            <v>10501118.589999998</v>
          </cell>
        </row>
        <row r="178">
          <cell r="F178" t="str">
            <v>24404</v>
          </cell>
          <cell r="G178">
            <v>7877434.7400000002</v>
          </cell>
          <cell r="H178">
            <v>175885.46</v>
          </cell>
          <cell r="J178">
            <v>1059036.9099999999</v>
          </cell>
          <cell r="K178">
            <v>115318.2</v>
          </cell>
          <cell r="L178">
            <v>217482.11</v>
          </cell>
          <cell r="O178">
            <v>524917.68999999994</v>
          </cell>
          <cell r="P178">
            <v>47832.2</v>
          </cell>
          <cell r="Q178">
            <v>1322.31</v>
          </cell>
          <cell r="U178">
            <v>328530.96000000002</v>
          </cell>
          <cell r="V178">
            <v>55000.14</v>
          </cell>
          <cell r="W178">
            <v>227034.31</v>
          </cell>
          <cell r="Y178">
            <v>714617.44</v>
          </cell>
          <cell r="AB178">
            <v>86566.33</v>
          </cell>
          <cell r="AF178">
            <v>12901.16</v>
          </cell>
          <cell r="AG178">
            <v>200774.87</v>
          </cell>
          <cell r="AK178">
            <v>15485.5</v>
          </cell>
          <cell r="AM178">
            <v>25032.03</v>
          </cell>
          <cell r="AQ178">
            <v>18173.330000000002</v>
          </cell>
          <cell r="AU178">
            <v>321920.5</v>
          </cell>
          <cell r="AV178">
            <v>2573097.9500000002</v>
          </cell>
          <cell r="AW178">
            <v>341475.55</v>
          </cell>
          <cell r="AX178">
            <v>960237.09</v>
          </cell>
          <cell r="AY178">
            <v>15900076.779999997</v>
          </cell>
        </row>
        <row r="179">
          <cell r="F179" t="str">
            <v>24410</v>
          </cell>
          <cell r="G179">
            <v>3896552.89</v>
          </cell>
          <cell r="H179">
            <v>40406.449999999997</v>
          </cell>
          <cell r="J179">
            <v>727857.38</v>
          </cell>
          <cell r="K179">
            <v>58787.97</v>
          </cell>
          <cell r="L179">
            <v>142152.82</v>
          </cell>
          <cell r="O179">
            <v>316445.19</v>
          </cell>
          <cell r="P179">
            <v>51195.45</v>
          </cell>
          <cell r="Q179">
            <v>8354</v>
          </cell>
          <cell r="U179">
            <v>285912.33</v>
          </cell>
          <cell r="V179">
            <v>62426</v>
          </cell>
          <cell r="Y179">
            <v>382990.84</v>
          </cell>
          <cell r="AB179">
            <v>14595.05</v>
          </cell>
          <cell r="AG179">
            <v>104085.14</v>
          </cell>
          <cell r="AJ179">
            <v>114955.69</v>
          </cell>
          <cell r="AK179">
            <v>486.1</v>
          </cell>
          <cell r="AQ179">
            <v>50000</v>
          </cell>
          <cell r="AU179">
            <v>151722.23999999999</v>
          </cell>
          <cell r="AV179">
            <v>1758853.2</v>
          </cell>
          <cell r="AW179">
            <v>270494.05</v>
          </cell>
          <cell r="AX179">
            <v>279074.46999999997</v>
          </cell>
          <cell r="AY179">
            <v>8717347.2600000016</v>
          </cell>
        </row>
        <row r="180">
          <cell r="F180" t="str">
            <v>25101</v>
          </cell>
          <cell r="G180">
            <v>7836158.1200000001</v>
          </cell>
          <cell r="H180">
            <v>196024.83</v>
          </cell>
          <cell r="I180">
            <v>45714.1</v>
          </cell>
          <cell r="J180">
            <v>2496203.4700000002</v>
          </cell>
          <cell r="K180">
            <v>123947.44</v>
          </cell>
          <cell r="O180">
            <v>554910.63</v>
          </cell>
          <cell r="Q180">
            <v>5811.47</v>
          </cell>
          <cell r="U180">
            <v>307560.46999999997</v>
          </cell>
          <cell r="V180">
            <v>76768.73</v>
          </cell>
          <cell r="W180">
            <v>16940.96</v>
          </cell>
          <cell r="Y180">
            <v>532840.49</v>
          </cell>
          <cell r="AB180">
            <v>111180.27</v>
          </cell>
          <cell r="AF180">
            <v>13514.28</v>
          </cell>
          <cell r="AG180">
            <v>42813.33</v>
          </cell>
          <cell r="AM180">
            <v>20441.89</v>
          </cell>
          <cell r="AO180">
            <v>16.05</v>
          </cell>
          <cell r="AQ180">
            <v>149962.31</v>
          </cell>
          <cell r="AT180">
            <v>22519.82</v>
          </cell>
          <cell r="AU180">
            <v>253922.19</v>
          </cell>
          <cell r="AV180">
            <v>2808819.02</v>
          </cell>
          <cell r="AW180">
            <v>331881.68</v>
          </cell>
          <cell r="AX180">
            <v>1040671.5</v>
          </cell>
          <cell r="AY180">
            <v>16988623.050000004</v>
          </cell>
        </row>
        <row r="181">
          <cell r="F181" t="str">
            <v>25116</v>
          </cell>
          <cell r="G181">
            <v>3840220.34</v>
          </cell>
          <cell r="I181">
            <v>76475.149999999994</v>
          </cell>
          <cell r="J181">
            <v>968667.79</v>
          </cell>
          <cell r="L181">
            <v>126022.38</v>
          </cell>
          <cell r="O181">
            <v>466153.23</v>
          </cell>
          <cell r="Q181">
            <v>8400</v>
          </cell>
          <cell r="U181">
            <v>214658.98</v>
          </cell>
          <cell r="V181">
            <v>49599.67</v>
          </cell>
          <cell r="Y181">
            <v>428070.99</v>
          </cell>
          <cell r="AB181">
            <v>288317.46000000002</v>
          </cell>
          <cell r="AF181">
            <v>8636.35</v>
          </cell>
          <cell r="AG181">
            <v>108883.27</v>
          </cell>
          <cell r="AM181">
            <v>15070.55</v>
          </cell>
          <cell r="AQ181">
            <v>66902.5</v>
          </cell>
          <cell r="AU181">
            <v>100658.59</v>
          </cell>
          <cell r="AV181">
            <v>1283511.42</v>
          </cell>
          <cell r="AW181">
            <v>266800.06</v>
          </cell>
          <cell r="AX181">
            <v>501236.46</v>
          </cell>
          <cell r="AY181">
            <v>8818285.1899999976</v>
          </cell>
        </row>
        <row r="182">
          <cell r="F182" t="str">
            <v>25118</v>
          </cell>
          <cell r="G182">
            <v>3964451.42</v>
          </cell>
          <cell r="H182">
            <v>159433.81</v>
          </cell>
          <cell r="I182">
            <v>756.57</v>
          </cell>
          <cell r="J182">
            <v>896370.31</v>
          </cell>
          <cell r="K182">
            <v>157204.79999999999</v>
          </cell>
          <cell r="L182">
            <v>105271.85</v>
          </cell>
          <cell r="O182">
            <v>395067.46</v>
          </cell>
          <cell r="P182">
            <v>32867.79</v>
          </cell>
          <cell r="Q182">
            <v>5373</v>
          </cell>
          <cell r="U182">
            <v>247631.87</v>
          </cell>
          <cell r="V182">
            <v>71736.009999999995</v>
          </cell>
          <cell r="Y182">
            <v>380839.88</v>
          </cell>
          <cell r="AB182">
            <v>968053.59</v>
          </cell>
          <cell r="AF182">
            <v>14536</v>
          </cell>
          <cell r="AG182">
            <v>139332.19</v>
          </cell>
          <cell r="AI182">
            <v>9578.0499999999993</v>
          </cell>
          <cell r="AK182">
            <v>1492.65</v>
          </cell>
          <cell r="AM182">
            <v>16728.84</v>
          </cell>
          <cell r="AQ182">
            <v>58504.19</v>
          </cell>
          <cell r="AT182">
            <v>197882.22</v>
          </cell>
          <cell r="AU182">
            <v>116920.51</v>
          </cell>
          <cell r="AV182">
            <v>1526850.66</v>
          </cell>
          <cell r="AW182">
            <v>189288.58</v>
          </cell>
          <cell r="AX182">
            <v>480777.56</v>
          </cell>
          <cell r="AY182">
            <v>10136949.809999999</v>
          </cell>
        </row>
        <row r="183">
          <cell r="F183" t="str">
            <v>25155</v>
          </cell>
          <cell r="G183">
            <v>2790469.79</v>
          </cell>
          <cell r="J183">
            <v>472440.6</v>
          </cell>
          <cell r="O183">
            <v>126416.72</v>
          </cell>
          <cell r="P183">
            <v>20532.09</v>
          </cell>
          <cell r="Q183">
            <v>67991.990000000005</v>
          </cell>
          <cell r="U183">
            <v>222147.99</v>
          </cell>
          <cell r="V183">
            <v>34238.31</v>
          </cell>
          <cell r="W183">
            <v>44008.68</v>
          </cell>
          <cell r="Y183">
            <v>195589.75</v>
          </cell>
          <cell r="Z183">
            <v>1223459.1200000001</v>
          </cell>
          <cell r="AA183">
            <v>245300.5</v>
          </cell>
          <cell r="AB183">
            <v>42173.23</v>
          </cell>
          <cell r="AF183">
            <v>1370.21</v>
          </cell>
          <cell r="AG183">
            <v>34738.36</v>
          </cell>
          <cell r="AM183">
            <v>6778.64</v>
          </cell>
          <cell r="AQ183">
            <v>65739.759999999995</v>
          </cell>
          <cell r="AU183">
            <v>40239.1</v>
          </cell>
          <cell r="AV183">
            <v>878832.45</v>
          </cell>
          <cell r="AW183">
            <v>142302.99</v>
          </cell>
          <cell r="AX183">
            <v>260269</v>
          </cell>
          <cell r="AY183">
            <v>6915039.2800000012</v>
          </cell>
        </row>
        <row r="184">
          <cell r="F184" t="str">
            <v>25160</v>
          </cell>
          <cell r="G184">
            <v>3152636.89</v>
          </cell>
          <cell r="J184">
            <v>666761.54</v>
          </cell>
          <cell r="K184">
            <v>1040.4100000000001</v>
          </cell>
          <cell r="L184">
            <v>97220.38</v>
          </cell>
          <cell r="O184">
            <v>161242.70000000001</v>
          </cell>
          <cell r="P184">
            <v>46900</v>
          </cell>
          <cell r="Q184">
            <v>4369.1400000000003</v>
          </cell>
          <cell r="U184">
            <v>131210</v>
          </cell>
          <cell r="V184">
            <v>21896.78</v>
          </cell>
          <cell r="Y184">
            <v>88309.35</v>
          </cell>
          <cell r="AB184">
            <v>109117.66</v>
          </cell>
          <cell r="AG184">
            <v>8578.14</v>
          </cell>
          <cell r="AM184">
            <v>13323.71</v>
          </cell>
          <cell r="AN184">
            <v>3572.29</v>
          </cell>
          <cell r="AQ184">
            <v>51559.22</v>
          </cell>
          <cell r="AT184">
            <v>90491.81</v>
          </cell>
          <cell r="AU184">
            <v>42839.99</v>
          </cell>
          <cell r="AV184">
            <v>1033245.49</v>
          </cell>
          <cell r="AW184">
            <v>243840.95</v>
          </cell>
          <cell r="AX184">
            <v>525744.36</v>
          </cell>
          <cell r="AY184">
            <v>6493900.8100000005</v>
          </cell>
        </row>
        <row r="185">
          <cell r="F185" t="str">
            <v>25200</v>
          </cell>
          <cell r="G185">
            <v>1201322.33</v>
          </cell>
          <cell r="J185">
            <v>102663.14</v>
          </cell>
          <cell r="L185">
            <v>6341.37</v>
          </cell>
          <cell r="V185">
            <v>20151.02</v>
          </cell>
          <cell r="Y185">
            <v>41227.46</v>
          </cell>
          <cell r="AB185">
            <v>12964.85</v>
          </cell>
          <cell r="AU185">
            <v>5652.85</v>
          </cell>
          <cell r="AV185">
            <v>645933.56999999995</v>
          </cell>
          <cell r="AW185">
            <v>85989.31</v>
          </cell>
          <cell r="AX185">
            <v>166911.16</v>
          </cell>
          <cell r="AY185">
            <v>2289157.0600000005</v>
          </cell>
        </row>
        <row r="186">
          <cell r="F186" t="str">
            <v>26056</v>
          </cell>
          <cell r="G186">
            <v>6831753.8600000003</v>
          </cell>
          <cell r="H186">
            <v>207457.82</v>
          </cell>
          <cell r="J186">
            <v>1457831.63</v>
          </cell>
          <cell r="K186">
            <v>12244.1</v>
          </cell>
          <cell r="L186">
            <v>295778.63</v>
          </cell>
          <cell r="O186">
            <v>772522.27</v>
          </cell>
          <cell r="P186">
            <v>320736.32</v>
          </cell>
          <cell r="Q186">
            <v>11692.89</v>
          </cell>
          <cell r="U186">
            <v>377888.53</v>
          </cell>
          <cell r="V186">
            <v>93838.7</v>
          </cell>
          <cell r="Y186">
            <v>699885.87</v>
          </cell>
          <cell r="AB186">
            <v>106812</v>
          </cell>
          <cell r="AM186">
            <v>30427.26</v>
          </cell>
          <cell r="AU186">
            <v>169798.11</v>
          </cell>
          <cell r="AV186">
            <v>2461737.34</v>
          </cell>
          <cell r="AW186">
            <v>490169.52</v>
          </cell>
          <cell r="AX186">
            <v>917493.24</v>
          </cell>
          <cell r="AY186">
            <v>15258068.089999998</v>
          </cell>
        </row>
        <row r="187">
          <cell r="F187" t="str">
            <v>26059</v>
          </cell>
          <cell r="G187">
            <v>2257612.23</v>
          </cell>
          <cell r="H187">
            <v>246517.17</v>
          </cell>
          <cell r="J187">
            <v>315248.36</v>
          </cell>
          <cell r="L187">
            <v>60212.19</v>
          </cell>
          <cell r="N187">
            <v>5007.67</v>
          </cell>
          <cell r="O187">
            <v>134890.45000000001</v>
          </cell>
          <cell r="U187">
            <v>114866.49</v>
          </cell>
          <cell r="V187">
            <v>23845.33</v>
          </cell>
          <cell r="Y187">
            <v>135761.60999999999</v>
          </cell>
          <cell r="AI187">
            <v>7685.09</v>
          </cell>
          <cell r="AJ187">
            <v>4320.72</v>
          </cell>
          <cell r="AK187">
            <v>10970.91</v>
          </cell>
          <cell r="AM187">
            <v>5437.12</v>
          </cell>
          <cell r="AQ187">
            <v>18000</v>
          </cell>
          <cell r="AU187">
            <v>40764.26</v>
          </cell>
          <cell r="AV187">
            <v>851490.22</v>
          </cell>
          <cell r="AW187">
            <v>111959.02</v>
          </cell>
          <cell r="AX187">
            <v>221869.85</v>
          </cell>
          <cell r="AY187">
            <v>4566458.6899999995</v>
          </cell>
        </row>
        <row r="188">
          <cell r="F188" t="str">
            <v>26070</v>
          </cell>
          <cell r="G188">
            <v>2195797.56</v>
          </cell>
          <cell r="J188">
            <v>390872.43</v>
          </cell>
          <cell r="L188">
            <v>86846.02</v>
          </cell>
          <cell r="O188">
            <v>203287.5</v>
          </cell>
          <cell r="P188">
            <v>60188.15</v>
          </cell>
          <cell r="U188">
            <v>122985.07</v>
          </cell>
          <cell r="V188">
            <v>54023.55</v>
          </cell>
          <cell r="Y188">
            <v>110214.55</v>
          </cell>
          <cell r="AB188">
            <v>13575.3</v>
          </cell>
          <cell r="AQ188">
            <v>922.31</v>
          </cell>
          <cell r="AU188">
            <v>53323.96</v>
          </cell>
          <cell r="AV188">
            <v>1023355.47</v>
          </cell>
          <cell r="AW188">
            <v>155503.18</v>
          </cell>
          <cell r="AX188">
            <v>387248.98</v>
          </cell>
          <cell r="AY188">
            <v>4858144.0299999993</v>
          </cell>
        </row>
        <row r="189">
          <cell r="F189" t="str">
            <v>27001</v>
          </cell>
          <cell r="G189">
            <v>25193239.379999999</v>
          </cell>
          <cell r="I189">
            <v>202819.52</v>
          </cell>
          <cell r="J189">
            <v>5010125.8499999996</v>
          </cell>
          <cell r="K189">
            <v>317246.13</v>
          </cell>
          <cell r="L189">
            <v>510808.08</v>
          </cell>
          <cell r="N189">
            <v>27793.94</v>
          </cell>
          <cell r="O189">
            <v>1943210.15</v>
          </cell>
          <cell r="P189">
            <v>245413.03</v>
          </cell>
          <cell r="Q189">
            <v>14792</v>
          </cell>
          <cell r="U189">
            <v>306505.21999999997</v>
          </cell>
          <cell r="V189">
            <v>83844.84</v>
          </cell>
          <cell r="Y189">
            <v>509520.58</v>
          </cell>
          <cell r="AB189">
            <v>185516.12</v>
          </cell>
          <cell r="AF189">
            <v>5406.78</v>
          </cell>
          <cell r="AG189">
            <v>168274.31</v>
          </cell>
          <cell r="AJ189">
            <v>9764.2999999999993</v>
          </cell>
          <cell r="AM189">
            <v>108664.31</v>
          </cell>
          <cell r="AQ189">
            <v>814571.58</v>
          </cell>
          <cell r="AT189">
            <v>68860.460000000006</v>
          </cell>
          <cell r="AU189">
            <v>536859.87</v>
          </cell>
          <cell r="AV189">
            <v>6864449.1699999999</v>
          </cell>
          <cell r="AW189">
            <v>741755.4</v>
          </cell>
          <cell r="AX189">
            <v>2278680.2999999998</v>
          </cell>
          <cell r="AY189">
            <v>46148121.319999993</v>
          </cell>
        </row>
        <row r="190">
          <cell r="F190" t="str">
            <v>27003</v>
          </cell>
          <cell r="G190">
            <v>181452370.09</v>
          </cell>
          <cell r="H190">
            <v>1361950.81</v>
          </cell>
          <cell r="I190">
            <v>793348.95</v>
          </cell>
          <cell r="J190">
            <v>36985437.210000001</v>
          </cell>
          <cell r="K190">
            <v>1328848.8</v>
          </cell>
          <cell r="L190">
            <v>4263239.7300000004</v>
          </cell>
          <cell r="N190">
            <v>25520.36</v>
          </cell>
          <cell r="O190">
            <v>10893454.52</v>
          </cell>
          <cell r="P190">
            <v>2842875.51</v>
          </cell>
          <cell r="Q190">
            <v>116268.26</v>
          </cell>
          <cell r="U190">
            <v>2387923.9300000002</v>
          </cell>
          <cell r="V190">
            <v>508805.74</v>
          </cell>
          <cell r="Y190">
            <v>5573285.8399999999</v>
          </cell>
          <cell r="AB190">
            <v>1741603.99</v>
          </cell>
          <cell r="AF190">
            <v>139723.01999999999</v>
          </cell>
          <cell r="AG190">
            <v>2489878.19</v>
          </cell>
          <cell r="AH190">
            <v>9434.2000000000007</v>
          </cell>
          <cell r="AI190">
            <v>115301.4</v>
          </cell>
          <cell r="AJ190">
            <v>5545.71</v>
          </cell>
          <cell r="AM190">
            <v>560901.48</v>
          </cell>
          <cell r="AP190">
            <v>70736.69</v>
          </cell>
          <cell r="AQ190">
            <v>170873.63</v>
          </cell>
          <cell r="AT190">
            <v>252070.53</v>
          </cell>
          <cell r="AU190">
            <v>2961757.19</v>
          </cell>
          <cell r="AV190">
            <v>45038130.140000001</v>
          </cell>
          <cell r="AW190">
            <v>5208186.9800000004</v>
          </cell>
          <cell r="AX190">
            <v>11328570.939999999</v>
          </cell>
          <cell r="AY190">
            <v>318626043.84000003</v>
          </cell>
        </row>
        <row r="191">
          <cell r="F191" t="str">
            <v>27010</v>
          </cell>
          <cell r="G191">
            <v>247739992.97999999</v>
          </cell>
          <cell r="H191">
            <v>608392.13</v>
          </cell>
          <cell r="I191">
            <v>2618978.86</v>
          </cell>
          <cell r="J191">
            <v>54590786.579999998</v>
          </cell>
          <cell r="K191">
            <v>2192229.71</v>
          </cell>
          <cell r="L191">
            <v>6850038.4400000004</v>
          </cell>
          <cell r="O191">
            <v>13780664.16</v>
          </cell>
          <cell r="P191">
            <v>2846937.9</v>
          </cell>
          <cell r="Q191">
            <v>241998</v>
          </cell>
          <cell r="U191">
            <v>10269991.16</v>
          </cell>
          <cell r="V191">
            <v>1723231.28</v>
          </cell>
          <cell r="Y191">
            <v>14113754.859999999</v>
          </cell>
          <cell r="Z191">
            <v>353126.42</v>
          </cell>
          <cell r="AA191">
            <v>161753.94</v>
          </cell>
          <cell r="AB191">
            <v>3493769.21</v>
          </cell>
          <cell r="AD191">
            <v>5917937.8799999999</v>
          </cell>
          <cell r="AF191">
            <v>311826.94</v>
          </cell>
          <cell r="AG191">
            <v>4556252.6500000004</v>
          </cell>
          <cell r="AI191">
            <v>316399.32</v>
          </cell>
          <cell r="AJ191">
            <v>11616.75</v>
          </cell>
          <cell r="AL191">
            <v>24442.47</v>
          </cell>
          <cell r="AM191">
            <v>741784.15</v>
          </cell>
          <cell r="AQ191">
            <v>2155728.5099999998</v>
          </cell>
          <cell r="AT191">
            <v>4617413.04</v>
          </cell>
          <cell r="AU191">
            <v>4573682.78</v>
          </cell>
          <cell r="AV191">
            <v>62516459.869999997</v>
          </cell>
          <cell r="AW191">
            <v>10281961.310000001</v>
          </cell>
          <cell r="AX191">
            <v>16312456.23</v>
          </cell>
          <cell r="AY191">
            <v>473923607.52999997</v>
          </cell>
        </row>
        <row r="192">
          <cell r="F192" t="str">
            <v>27019</v>
          </cell>
          <cell r="G192">
            <v>1474025.44</v>
          </cell>
          <cell r="J192">
            <v>313511.59999999998</v>
          </cell>
          <cell r="L192">
            <v>37851</v>
          </cell>
          <cell r="U192">
            <v>46377.48</v>
          </cell>
          <cell r="V192">
            <v>39778.160000000003</v>
          </cell>
          <cell r="Y192">
            <v>54877.75</v>
          </cell>
          <cell r="AB192">
            <v>1322.71</v>
          </cell>
          <cell r="AM192">
            <v>1546</v>
          </cell>
          <cell r="AU192">
            <v>20166.28</v>
          </cell>
          <cell r="AV192">
            <v>516100.73</v>
          </cell>
          <cell r="AW192">
            <v>57947.15</v>
          </cell>
          <cell r="AX192">
            <v>89297.47</v>
          </cell>
          <cell r="AY192">
            <v>2652801.77</v>
          </cell>
        </row>
        <row r="193">
          <cell r="F193" t="str">
            <v>27083</v>
          </cell>
          <cell r="G193">
            <v>45012241.049999997</v>
          </cell>
          <cell r="H193">
            <v>25163</v>
          </cell>
          <cell r="J193">
            <v>8840931.9800000004</v>
          </cell>
          <cell r="K193">
            <v>261150.24</v>
          </cell>
          <cell r="L193">
            <v>1215184.5900000001</v>
          </cell>
          <cell r="N193">
            <v>13711.9</v>
          </cell>
          <cell r="O193">
            <v>1935667.13</v>
          </cell>
          <cell r="Q193">
            <v>31908</v>
          </cell>
          <cell r="U193">
            <v>728794.54</v>
          </cell>
          <cell r="V193">
            <v>171720.81</v>
          </cell>
          <cell r="Y193">
            <v>1371389.51</v>
          </cell>
          <cell r="AB193">
            <v>213734.96</v>
          </cell>
          <cell r="AF193">
            <v>29113.24</v>
          </cell>
          <cell r="AG193">
            <v>518090.1</v>
          </cell>
          <cell r="AK193">
            <v>13002.97</v>
          </cell>
          <cell r="AL193">
            <v>64785.88</v>
          </cell>
          <cell r="AM193">
            <v>162046.74</v>
          </cell>
          <cell r="AO193">
            <v>695365.96</v>
          </cell>
          <cell r="AQ193">
            <v>88423.76</v>
          </cell>
          <cell r="AS193">
            <v>19484.849999999999</v>
          </cell>
          <cell r="AT193">
            <v>44113.17</v>
          </cell>
          <cell r="AU193">
            <v>842048.66</v>
          </cell>
          <cell r="AV193">
            <v>9937582.7799999993</v>
          </cell>
          <cell r="AW193">
            <v>2070909.33</v>
          </cell>
          <cell r="AX193">
            <v>2169226.4900000002</v>
          </cell>
          <cell r="AY193">
            <v>76475791.640000001</v>
          </cell>
        </row>
        <row r="194">
          <cell r="F194" t="str">
            <v>27320</v>
          </cell>
          <cell r="G194">
            <v>76841911.200000003</v>
          </cell>
          <cell r="H194">
            <v>449366.36</v>
          </cell>
          <cell r="J194">
            <v>15997497.050000001</v>
          </cell>
          <cell r="K194">
            <v>388372.58</v>
          </cell>
          <cell r="L194">
            <v>2068174.13</v>
          </cell>
          <cell r="O194">
            <v>4056635.06</v>
          </cell>
          <cell r="P194">
            <v>909147.03</v>
          </cell>
          <cell r="Q194">
            <v>41976.45</v>
          </cell>
          <cell r="U194">
            <v>815486.01</v>
          </cell>
          <cell r="V194">
            <v>169719.38</v>
          </cell>
          <cell r="Y194">
            <v>2169638.44</v>
          </cell>
          <cell r="AB194">
            <v>844945.78</v>
          </cell>
          <cell r="AF194">
            <v>34317.43</v>
          </cell>
          <cell r="AG194">
            <v>575231.72</v>
          </cell>
          <cell r="AL194">
            <v>21113.81</v>
          </cell>
          <cell r="AM194">
            <v>744521.54</v>
          </cell>
          <cell r="AQ194">
            <v>3023.28</v>
          </cell>
          <cell r="AT194">
            <v>1162500.1000000001</v>
          </cell>
          <cell r="AU194">
            <v>1456027.91</v>
          </cell>
          <cell r="AV194">
            <v>14830610.83</v>
          </cell>
          <cell r="AW194">
            <v>2238905.58</v>
          </cell>
          <cell r="AX194">
            <v>4504147.17</v>
          </cell>
          <cell r="AY194">
            <v>130323268.84</v>
          </cell>
        </row>
        <row r="195">
          <cell r="F195" t="str">
            <v>27343</v>
          </cell>
          <cell r="G195">
            <v>14561669.24</v>
          </cell>
          <cell r="J195">
            <v>3500520.88</v>
          </cell>
          <cell r="K195">
            <v>130152.47</v>
          </cell>
          <cell r="L195">
            <v>220325</v>
          </cell>
          <cell r="P195">
            <v>253998.34</v>
          </cell>
          <cell r="U195">
            <v>117554</v>
          </cell>
          <cell r="Y195">
            <v>137054.46</v>
          </cell>
          <cell r="AB195">
            <v>161392.17000000001</v>
          </cell>
          <cell r="AF195">
            <v>3296.99</v>
          </cell>
          <cell r="AG195">
            <v>143618.94</v>
          </cell>
          <cell r="AM195">
            <v>47713.63</v>
          </cell>
          <cell r="AT195">
            <v>191447.96</v>
          </cell>
          <cell r="AU195">
            <v>157013.26999999999</v>
          </cell>
          <cell r="AV195">
            <v>3538422.67</v>
          </cell>
          <cell r="AW195">
            <v>241318.92</v>
          </cell>
          <cell r="AX195">
            <v>1333522.07</v>
          </cell>
          <cell r="AY195">
            <v>24739021.010000005</v>
          </cell>
        </row>
        <row r="196">
          <cell r="F196" t="str">
            <v>27344</v>
          </cell>
          <cell r="G196">
            <v>17745128.030000001</v>
          </cell>
          <cell r="H196">
            <v>64592.49</v>
          </cell>
          <cell r="J196">
            <v>5382872.6600000001</v>
          </cell>
          <cell r="K196">
            <v>83473.47</v>
          </cell>
          <cell r="L196">
            <v>514435.26</v>
          </cell>
          <cell r="O196">
            <v>1285554.31</v>
          </cell>
          <cell r="P196">
            <v>411911.17</v>
          </cell>
          <cell r="Q196">
            <v>12948.72</v>
          </cell>
          <cell r="U196">
            <v>362739.89</v>
          </cell>
          <cell r="V196">
            <v>69466.05</v>
          </cell>
          <cell r="Y196">
            <v>524559.78</v>
          </cell>
          <cell r="AB196">
            <v>124083.81</v>
          </cell>
          <cell r="AF196">
            <v>13008.22</v>
          </cell>
          <cell r="AG196">
            <v>112578.08</v>
          </cell>
          <cell r="AM196">
            <v>72148.91</v>
          </cell>
          <cell r="AU196">
            <v>27697.67</v>
          </cell>
          <cell r="AV196">
            <v>5841323.7400000002</v>
          </cell>
          <cell r="AW196">
            <v>846401.33</v>
          </cell>
          <cell r="AX196">
            <v>1568669.62</v>
          </cell>
          <cell r="AY196">
            <v>35063593.209999993</v>
          </cell>
        </row>
        <row r="197">
          <cell r="F197" t="str">
            <v>27400</v>
          </cell>
          <cell r="G197">
            <v>98708280.189999998</v>
          </cell>
          <cell r="H197">
            <v>643695.72</v>
          </cell>
          <cell r="I197">
            <v>1183554.8999999999</v>
          </cell>
          <cell r="J197">
            <v>26999474.34</v>
          </cell>
          <cell r="K197">
            <v>1978453</v>
          </cell>
          <cell r="L197">
            <v>2750602.65</v>
          </cell>
          <cell r="M197">
            <v>1634529.94</v>
          </cell>
          <cell r="N197">
            <v>851384</v>
          </cell>
          <cell r="O197">
            <v>4743070.2</v>
          </cell>
          <cell r="P197">
            <v>1088952.47</v>
          </cell>
          <cell r="Q197">
            <v>113716</v>
          </cell>
          <cell r="U197">
            <v>4305792.45</v>
          </cell>
          <cell r="V197">
            <v>688544.9</v>
          </cell>
          <cell r="Y197">
            <v>7498242.8700000001</v>
          </cell>
          <cell r="Z197">
            <v>125497.21</v>
          </cell>
          <cell r="AA197">
            <v>6212.57</v>
          </cell>
          <cell r="AB197">
            <v>1764670.4</v>
          </cell>
          <cell r="AD197">
            <v>1091700.1200000001</v>
          </cell>
          <cell r="AF197">
            <v>190530.7</v>
          </cell>
          <cell r="AG197">
            <v>3428423.82</v>
          </cell>
          <cell r="AI197">
            <v>26371.54</v>
          </cell>
          <cell r="AM197">
            <v>567935</v>
          </cell>
          <cell r="AO197">
            <v>6475.68</v>
          </cell>
          <cell r="AQ197">
            <v>1260834.21</v>
          </cell>
          <cell r="AT197">
            <v>2282850.9</v>
          </cell>
          <cell r="AU197">
            <v>1255630.3400000001</v>
          </cell>
          <cell r="AV197">
            <v>27444220.34</v>
          </cell>
          <cell r="AW197">
            <v>5749272.9199999999</v>
          </cell>
          <cell r="AX197">
            <v>7315570.5300000003</v>
          </cell>
          <cell r="AY197">
            <v>205704489.91</v>
          </cell>
        </row>
        <row r="198">
          <cell r="F198" t="str">
            <v>27401</v>
          </cell>
          <cell r="G198">
            <v>79182856.409999996</v>
          </cell>
          <cell r="H198">
            <v>504571.21</v>
          </cell>
          <cell r="J198">
            <v>19312190.690000001</v>
          </cell>
          <cell r="K198">
            <v>628234.37</v>
          </cell>
          <cell r="L198">
            <v>1922481.47</v>
          </cell>
          <cell r="O198">
            <v>3797969.85</v>
          </cell>
          <cell r="P198">
            <v>923059.76</v>
          </cell>
          <cell r="Q198">
            <v>33600.6</v>
          </cell>
          <cell r="U198">
            <v>542627.73</v>
          </cell>
          <cell r="V198">
            <v>154598.26999999999</v>
          </cell>
          <cell r="Y198">
            <v>1345580.18</v>
          </cell>
          <cell r="AB198">
            <v>1125819.6499999999</v>
          </cell>
          <cell r="AF198">
            <v>1071.75</v>
          </cell>
          <cell r="AG198">
            <v>291079.43</v>
          </cell>
          <cell r="AJ198">
            <v>3879.5</v>
          </cell>
          <cell r="AK198">
            <v>916</v>
          </cell>
          <cell r="AM198">
            <v>262746.84999999998</v>
          </cell>
          <cell r="AQ198">
            <v>3004.75</v>
          </cell>
          <cell r="AR198">
            <v>91961.29</v>
          </cell>
          <cell r="AT198">
            <v>87100</v>
          </cell>
          <cell r="AU198">
            <v>1094267.55</v>
          </cell>
          <cell r="AV198">
            <v>17914129.48</v>
          </cell>
          <cell r="AW198">
            <v>1879290.94</v>
          </cell>
          <cell r="AX198">
            <v>6076667.6799999997</v>
          </cell>
          <cell r="AY198">
            <v>137179705.41</v>
          </cell>
        </row>
        <row r="199">
          <cell r="F199" t="str">
            <v>27402</v>
          </cell>
          <cell r="G199">
            <v>60504236.149999999</v>
          </cell>
          <cell r="J199">
            <v>17969232.859999999</v>
          </cell>
          <cell r="K199">
            <v>492071.84</v>
          </cell>
          <cell r="L199">
            <v>1546049.09</v>
          </cell>
          <cell r="O199">
            <v>3734795.11</v>
          </cell>
          <cell r="P199">
            <v>796363.41</v>
          </cell>
          <cell r="Q199">
            <v>65296.2</v>
          </cell>
          <cell r="U199">
            <v>2101812.88</v>
          </cell>
          <cell r="V199">
            <v>368056.07</v>
          </cell>
          <cell r="Y199">
            <v>5461023.4800000004</v>
          </cell>
          <cell r="AB199">
            <v>1508305.65</v>
          </cell>
          <cell r="AD199">
            <v>893397.26</v>
          </cell>
          <cell r="AF199">
            <v>36836.980000000003</v>
          </cell>
          <cell r="AG199">
            <v>2101512.88</v>
          </cell>
          <cell r="AI199">
            <v>147799</v>
          </cell>
          <cell r="AM199">
            <v>257643.74</v>
          </cell>
          <cell r="AQ199">
            <v>342858.38</v>
          </cell>
          <cell r="AT199">
            <v>611999.98</v>
          </cell>
          <cell r="AU199">
            <v>183131.16</v>
          </cell>
          <cell r="AV199">
            <v>18725938.050000001</v>
          </cell>
          <cell r="AW199">
            <v>4396998.88</v>
          </cell>
          <cell r="AX199">
            <v>5337599.2699999996</v>
          </cell>
          <cell r="AY199">
            <v>127582958.31999998</v>
          </cell>
        </row>
        <row r="200">
          <cell r="F200" t="str">
            <v>27403</v>
          </cell>
          <cell r="G200">
            <v>154687236.12</v>
          </cell>
          <cell r="H200">
            <v>2901482.19</v>
          </cell>
          <cell r="I200">
            <v>1882315.49</v>
          </cell>
          <cell r="J200">
            <v>34124863.369999997</v>
          </cell>
          <cell r="K200">
            <v>1343948.78</v>
          </cell>
          <cell r="L200">
            <v>3728451.63</v>
          </cell>
          <cell r="N200">
            <v>57742</v>
          </cell>
          <cell r="O200">
            <v>8425263.6500000004</v>
          </cell>
          <cell r="P200">
            <v>1987734.11</v>
          </cell>
          <cell r="Q200">
            <v>103477</v>
          </cell>
          <cell r="R200">
            <v>338801.01</v>
          </cell>
          <cell r="S200">
            <v>3541980.28</v>
          </cell>
          <cell r="T200">
            <v>18189.97</v>
          </cell>
          <cell r="U200">
            <v>3649316.18</v>
          </cell>
          <cell r="V200">
            <v>475147.24</v>
          </cell>
          <cell r="Y200">
            <v>7850961.46</v>
          </cell>
          <cell r="AB200">
            <v>1781605.09</v>
          </cell>
          <cell r="AD200">
            <v>262038.65</v>
          </cell>
          <cell r="AF200">
            <v>125053.57</v>
          </cell>
          <cell r="AG200">
            <v>1961175.18</v>
          </cell>
          <cell r="AI200">
            <v>68127.11</v>
          </cell>
          <cell r="AJ200">
            <v>47667.66</v>
          </cell>
          <cell r="AM200">
            <v>943281.49</v>
          </cell>
          <cell r="AQ200">
            <v>208658.35</v>
          </cell>
          <cell r="AS200">
            <v>418040.91</v>
          </cell>
          <cell r="AT200">
            <v>1731458.75</v>
          </cell>
          <cell r="AU200">
            <v>2891094.55</v>
          </cell>
          <cell r="AV200">
            <v>37959160.939999998</v>
          </cell>
          <cell r="AW200">
            <v>5771800.0300000003</v>
          </cell>
          <cell r="AX200">
            <v>15059060.42</v>
          </cell>
          <cell r="AY200">
            <v>294345133.18000007</v>
          </cell>
        </row>
        <row r="201">
          <cell r="F201" t="str">
            <v>27404</v>
          </cell>
          <cell r="G201">
            <v>13252994.09</v>
          </cell>
          <cell r="H201">
            <v>390274.41</v>
          </cell>
          <cell r="I201">
            <v>210603.72</v>
          </cell>
          <cell r="J201">
            <v>2857318.83</v>
          </cell>
          <cell r="K201">
            <v>109159.23</v>
          </cell>
          <cell r="L201">
            <v>393772</v>
          </cell>
          <cell r="O201">
            <v>930318.89</v>
          </cell>
          <cell r="P201">
            <v>169518.7</v>
          </cell>
          <cell r="Q201">
            <v>8041</v>
          </cell>
          <cell r="U201">
            <v>175171.92</v>
          </cell>
          <cell r="V201">
            <v>46872.79</v>
          </cell>
          <cell r="Y201">
            <v>502856.47</v>
          </cell>
          <cell r="AB201">
            <v>123843.38</v>
          </cell>
          <cell r="AG201">
            <v>20161.689999999999</v>
          </cell>
          <cell r="AI201">
            <v>11640</v>
          </cell>
          <cell r="AM201">
            <v>48500.19</v>
          </cell>
          <cell r="AT201">
            <v>161466.76</v>
          </cell>
          <cell r="AU201">
            <v>133459.91</v>
          </cell>
          <cell r="AV201">
            <v>3902278.7</v>
          </cell>
          <cell r="AW201">
            <v>692376.25</v>
          </cell>
          <cell r="AX201">
            <v>1492704.58</v>
          </cell>
          <cell r="AY201">
            <v>25633333.510000005</v>
          </cell>
        </row>
        <row r="202">
          <cell r="F202" t="str">
            <v>27416</v>
          </cell>
          <cell r="G202">
            <v>29346658.300000001</v>
          </cell>
          <cell r="I202">
            <v>298553.17</v>
          </cell>
          <cell r="J202">
            <v>6846545.6500000004</v>
          </cell>
          <cell r="K202">
            <v>106902.12</v>
          </cell>
          <cell r="L202">
            <v>778288.69</v>
          </cell>
          <cell r="M202">
            <v>90626.78</v>
          </cell>
          <cell r="O202">
            <v>2304116.86</v>
          </cell>
          <cell r="P202">
            <v>253999.07</v>
          </cell>
          <cell r="U202">
            <v>391045.49</v>
          </cell>
          <cell r="V202">
            <v>76131.87</v>
          </cell>
          <cell r="Y202">
            <v>704199.08</v>
          </cell>
          <cell r="AB202">
            <v>246952.24</v>
          </cell>
          <cell r="AF202">
            <v>150</v>
          </cell>
          <cell r="AG202">
            <v>194942.79</v>
          </cell>
          <cell r="AI202">
            <v>42764.34</v>
          </cell>
          <cell r="AJ202">
            <v>5500</v>
          </cell>
          <cell r="AL202">
            <v>32875.879999999997</v>
          </cell>
          <cell r="AM202">
            <v>98693.3</v>
          </cell>
          <cell r="AQ202">
            <v>11712.46</v>
          </cell>
          <cell r="AT202">
            <v>420045.82</v>
          </cell>
          <cell r="AU202">
            <v>1174940.8600000001</v>
          </cell>
          <cell r="AV202">
            <v>7288480.3099999996</v>
          </cell>
          <cell r="AW202">
            <v>1058283.6599999999</v>
          </cell>
          <cell r="AX202">
            <v>2752270.74</v>
          </cell>
          <cell r="AY202">
            <v>54524679.480000004</v>
          </cell>
        </row>
        <row r="203">
          <cell r="F203" t="str">
            <v>27417</v>
          </cell>
          <cell r="G203">
            <v>29191716.600000001</v>
          </cell>
          <cell r="H203">
            <v>30775.17</v>
          </cell>
          <cell r="I203">
            <v>188039.49</v>
          </cell>
          <cell r="J203">
            <v>6604301.6399999997</v>
          </cell>
          <cell r="K203">
            <v>172567.8</v>
          </cell>
          <cell r="L203">
            <v>722237.99</v>
          </cell>
          <cell r="O203">
            <v>2631118.09</v>
          </cell>
          <cell r="P203">
            <v>400464.97</v>
          </cell>
          <cell r="Q203">
            <v>21649</v>
          </cell>
          <cell r="U203">
            <v>409932.71</v>
          </cell>
          <cell r="V203">
            <v>79688.960000000006</v>
          </cell>
          <cell r="Y203">
            <v>1182680.8799999999</v>
          </cell>
          <cell r="AB203">
            <v>208992.67</v>
          </cell>
          <cell r="AF203">
            <v>30387.32</v>
          </cell>
          <cell r="AG203">
            <v>752258.45</v>
          </cell>
          <cell r="AH203">
            <v>3233.6</v>
          </cell>
          <cell r="AI203">
            <v>73295.679999999993</v>
          </cell>
          <cell r="AM203">
            <v>24707.41</v>
          </cell>
          <cell r="AQ203">
            <v>129165.75999999999</v>
          </cell>
          <cell r="AT203">
            <v>34677</v>
          </cell>
          <cell r="AU203">
            <v>729158.75</v>
          </cell>
          <cell r="AV203">
            <v>6458036.1100000003</v>
          </cell>
          <cell r="AW203">
            <v>887875.61</v>
          </cell>
          <cell r="AX203">
            <v>2490020.8199999998</v>
          </cell>
          <cell r="AY203">
            <v>53456982.480000004</v>
          </cell>
        </row>
        <row r="204">
          <cell r="F204" t="str">
            <v>27901</v>
          </cell>
          <cell r="G204">
            <v>5121955.2</v>
          </cell>
          <cell r="AX204">
            <v>487556.37</v>
          </cell>
          <cell r="AY204">
            <v>5609511.5700000003</v>
          </cell>
        </row>
        <row r="205">
          <cell r="F205" t="str">
            <v>27905</v>
          </cell>
          <cell r="G205">
            <v>1666217.37</v>
          </cell>
          <cell r="J205">
            <v>250004.72</v>
          </cell>
          <cell r="L205">
            <v>40339</v>
          </cell>
          <cell r="U205">
            <v>91811</v>
          </cell>
          <cell r="Y205">
            <v>142254.47</v>
          </cell>
          <cell r="AG205">
            <v>21804.74</v>
          </cell>
          <cell r="AM205">
            <v>5268.69</v>
          </cell>
          <cell r="AQ205">
            <v>68485.850000000006</v>
          </cell>
          <cell r="AV205">
            <v>951495.06</v>
          </cell>
          <cell r="AW205">
            <v>68821.77</v>
          </cell>
          <cell r="AX205">
            <v>17541.11</v>
          </cell>
          <cell r="AY205">
            <v>3324043.7800000003</v>
          </cell>
        </row>
        <row r="206">
          <cell r="F206" t="str">
            <v>28010</v>
          </cell>
          <cell r="G206">
            <v>160489.29</v>
          </cell>
          <cell r="K206">
            <v>6102.31</v>
          </cell>
          <cell r="AQ206">
            <v>17522.77</v>
          </cell>
          <cell r="AV206">
            <v>118383.43</v>
          </cell>
          <cell r="AY206">
            <v>302497.8</v>
          </cell>
        </row>
        <row r="207">
          <cell r="F207" t="str">
            <v>28137</v>
          </cell>
          <cell r="G207">
            <v>4639955.8600000003</v>
          </cell>
          <cell r="H207">
            <v>2196717.77</v>
          </cell>
          <cell r="J207">
            <v>1359881.1</v>
          </cell>
          <cell r="K207">
            <v>41906.31</v>
          </cell>
          <cell r="L207">
            <v>180688.85</v>
          </cell>
          <cell r="O207">
            <v>153360.37</v>
          </cell>
          <cell r="Q207">
            <v>5945.39</v>
          </cell>
          <cell r="U207">
            <v>139002.96</v>
          </cell>
          <cell r="V207">
            <v>13937.88</v>
          </cell>
          <cell r="Y207">
            <v>139072.21</v>
          </cell>
          <cell r="AB207">
            <v>33137.17</v>
          </cell>
          <cell r="AF207">
            <v>5415.37</v>
          </cell>
          <cell r="AG207">
            <v>67611</v>
          </cell>
          <cell r="AM207">
            <v>22057.62</v>
          </cell>
          <cell r="AO207">
            <v>104948</v>
          </cell>
          <cell r="AQ207">
            <v>119286.25</v>
          </cell>
          <cell r="AU207">
            <v>141654.47</v>
          </cell>
          <cell r="AV207">
            <v>2207767.9300000002</v>
          </cell>
          <cell r="AW207">
            <v>208659.37</v>
          </cell>
          <cell r="AX207">
            <v>194207.98</v>
          </cell>
          <cell r="AY207">
            <v>11975213.860000001</v>
          </cell>
        </row>
        <row r="208">
          <cell r="F208" t="str">
            <v>28144</v>
          </cell>
          <cell r="G208">
            <v>2845637.44</v>
          </cell>
          <cell r="H208">
            <v>102501.41</v>
          </cell>
          <cell r="J208">
            <v>777754.42</v>
          </cell>
          <cell r="K208">
            <v>10581.77</v>
          </cell>
          <cell r="L208">
            <v>56256.35</v>
          </cell>
          <cell r="O208">
            <v>7249.04</v>
          </cell>
          <cell r="U208">
            <v>77967.14</v>
          </cell>
          <cell r="V208">
            <v>9413.31</v>
          </cell>
          <cell r="Y208">
            <v>56026.49</v>
          </cell>
          <cell r="AB208">
            <v>20004.849999999999</v>
          </cell>
          <cell r="AG208">
            <v>32552.01</v>
          </cell>
          <cell r="AM208">
            <v>5248.86</v>
          </cell>
          <cell r="AQ208">
            <v>34759.46</v>
          </cell>
          <cell r="AU208">
            <v>3916.52</v>
          </cell>
          <cell r="AV208">
            <v>967263.86</v>
          </cell>
          <cell r="AW208">
            <v>171913.1</v>
          </cell>
          <cell r="AX208">
            <v>167982.93</v>
          </cell>
          <cell r="AY208">
            <v>5347028.96</v>
          </cell>
        </row>
        <row r="209">
          <cell r="F209" t="str">
            <v>28149</v>
          </cell>
          <cell r="G209">
            <v>6714125.5300000003</v>
          </cell>
          <cell r="H209">
            <v>163653.69</v>
          </cell>
          <cell r="J209">
            <v>1891636.84</v>
          </cell>
          <cell r="K209">
            <v>73507.87</v>
          </cell>
          <cell r="L209">
            <v>217062.41</v>
          </cell>
          <cell r="O209">
            <v>73329.149999999994</v>
          </cell>
          <cell r="Q209">
            <v>4784.12</v>
          </cell>
          <cell r="U209">
            <v>87313.65</v>
          </cell>
          <cell r="V209">
            <v>15024.31</v>
          </cell>
          <cell r="Y209">
            <v>204915.22</v>
          </cell>
          <cell r="AB209">
            <v>60853.67</v>
          </cell>
          <cell r="AF209">
            <v>5488.51</v>
          </cell>
          <cell r="AG209">
            <v>83529.649999999994</v>
          </cell>
          <cell r="AL209">
            <v>6763.94</v>
          </cell>
          <cell r="AM209">
            <v>25676.720000000001</v>
          </cell>
          <cell r="AQ209">
            <v>16500</v>
          </cell>
          <cell r="AU209">
            <v>115010.15</v>
          </cell>
          <cell r="AV209">
            <v>2121005.7999999998</v>
          </cell>
          <cell r="AW209">
            <v>310058.45</v>
          </cell>
          <cell r="AX209">
            <v>346668.14</v>
          </cell>
          <cell r="AY209">
            <v>12536907.82</v>
          </cell>
        </row>
        <row r="210">
          <cell r="F210" t="str">
            <v>29011</v>
          </cell>
          <cell r="G210">
            <v>3892315.04</v>
          </cell>
          <cell r="H210">
            <v>69074.429999999993</v>
          </cell>
          <cell r="J210">
            <v>1102704.21</v>
          </cell>
          <cell r="K210">
            <v>11230.26</v>
          </cell>
          <cell r="L210">
            <v>160968.17000000001</v>
          </cell>
          <cell r="O210">
            <v>343505.06</v>
          </cell>
          <cell r="P210">
            <v>71939.509999999995</v>
          </cell>
          <cell r="Q210">
            <v>4690.38</v>
          </cell>
          <cell r="U210">
            <v>214403.72</v>
          </cell>
          <cell r="V210">
            <v>45319.27</v>
          </cell>
          <cell r="Y210">
            <v>339022.15</v>
          </cell>
          <cell r="Z210">
            <v>2823.38</v>
          </cell>
          <cell r="AB210">
            <v>86651.17</v>
          </cell>
          <cell r="AM210">
            <v>28523.11</v>
          </cell>
          <cell r="AQ210">
            <v>19626.02</v>
          </cell>
          <cell r="AS210">
            <v>5404.21</v>
          </cell>
          <cell r="AT210">
            <v>58202.8</v>
          </cell>
          <cell r="AU210">
            <v>153200.84</v>
          </cell>
          <cell r="AV210">
            <v>1753342.65</v>
          </cell>
          <cell r="AW210">
            <v>292241.84000000003</v>
          </cell>
          <cell r="AX210">
            <v>599092.44999999995</v>
          </cell>
          <cell r="AY210">
            <v>9254280.6699999962</v>
          </cell>
        </row>
        <row r="211">
          <cell r="F211" t="str">
            <v>29100</v>
          </cell>
          <cell r="G211">
            <v>29844321.460000001</v>
          </cell>
          <cell r="J211">
            <v>7329103.4800000004</v>
          </cell>
          <cell r="K211">
            <v>117219.39</v>
          </cell>
          <cell r="L211">
            <v>751285.11</v>
          </cell>
          <cell r="O211">
            <v>2258116.9300000002</v>
          </cell>
          <cell r="P211">
            <v>459963.03</v>
          </cell>
          <cell r="Q211">
            <v>22289.18</v>
          </cell>
          <cell r="U211">
            <v>839167.64</v>
          </cell>
          <cell r="V211">
            <v>265446.52</v>
          </cell>
          <cell r="W211">
            <v>92257.17</v>
          </cell>
          <cell r="Y211">
            <v>1610222.8</v>
          </cell>
          <cell r="Z211">
            <v>14577.2</v>
          </cell>
          <cell r="AB211">
            <v>543648.4</v>
          </cell>
          <cell r="AF211">
            <v>93025.57</v>
          </cell>
          <cell r="AG211">
            <v>1166522.0900000001</v>
          </cell>
          <cell r="AM211">
            <v>140265.32999999999</v>
          </cell>
          <cell r="AQ211">
            <v>290346.07</v>
          </cell>
          <cell r="AU211">
            <v>249299.64</v>
          </cell>
          <cell r="AV211">
            <v>6969015.1200000001</v>
          </cell>
          <cell r="AW211">
            <v>1428373.12</v>
          </cell>
          <cell r="AX211">
            <v>2184256.5699999998</v>
          </cell>
          <cell r="AY211">
            <v>56668721.82</v>
          </cell>
        </row>
        <row r="212">
          <cell r="F212" t="str">
            <v>29101</v>
          </cell>
          <cell r="G212">
            <v>40228295.43</v>
          </cell>
          <cell r="H212">
            <v>190378.71</v>
          </cell>
          <cell r="J212">
            <v>11630372.060000001</v>
          </cell>
          <cell r="K212">
            <v>370602.22</v>
          </cell>
          <cell r="L212">
            <v>1019519.38</v>
          </cell>
          <cell r="O212">
            <v>2543080.59</v>
          </cell>
          <cell r="P212">
            <v>146519.70000000001</v>
          </cell>
          <cell r="Q212">
            <v>17225.55</v>
          </cell>
          <cell r="U212">
            <v>703120.98</v>
          </cell>
          <cell r="V212">
            <v>166975.9</v>
          </cell>
          <cell r="W212">
            <v>117026.61</v>
          </cell>
          <cell r="Y212">
            <v>2162246.5699999998</v>
          </cell>
          <cell r="Z212">
            <v>16436.849999999999</v>
          </cell>
          <cell r="AB212">
            <v>388852.14</v>
          </cell>
          <cell r="AF212">
            <v>48795.91</v>
          </cell>
          <cell r="AG212">
            <v>1133107.8999999999</v>
          </cell>
          <cell r="AK212">
            <v>102851.75</v>
          </cell>
          <cell r="AM212">
            <v>118887.71</v>
          </cell>
          <cell r="AQ212">
            <v>95878.5</v>
          </cell>
          <cell r="AU212">
            <v>1005455.58</v>
          </cell>
          <cell r="AV212">
            <v>7468581.0499999998</v>
          </cell>
          <cell r="AW212">
            <v>1600213.54</v>
          </cell>
          <cell r="AX212">
            <v>3035941.74</v>
          </cell>
          <cell r="AY212">
            <v>74310366.36999999</v>
          </cell>
        </row>
        <row r="213">
          <cell r="F213" t="str">
            <v>29103</v>
          </cell>
          <cell r="G213">
            <v>25558694.02</v>
          </cell>
          <cell r="H213">
            <v>289129.81</v>
          </cell>
          <cell r="I213">
            <v>13970.6</v>
          </cell>
          <cell r="J213">
            <v>4343600.9400000004</v>
          </cell>
          <cell r="K213">
            <v>272717.71000000002</v>
          </cell>
          <cell r="L213">
            <v>514642.39</v>
          </cell>
          <cell r="O213">
            <v>918774.05</v>
          </cell>
          <cell r="P213">
            <v>28767.4</v>
          </cell>
          <cell r="U213">
            <v>287021.21000000002</v>
          </cell>
          <cell r="V213">
            <v>46267.39</v>
          </cell>
          <cell r="Y213">
            <v>482414.7</v>
          </cell>
          <cell r="Z213">
            <v>8278.11</v>
          </cell>
          <cell r="AB213">
            <v>232767.46</v>
          </cell>
          <cell r="AG213">
            <v>97938.61</v>
          </cell>
          <cell r="AM213">
            <v>73531.070000000007</v>
          </cell>
          <cell r="AQ213">
            <v>157.37</v>
          </cell>
          <cell r="AU213">
            <v>53496.27</v>
          </cell>
          <cell r="AV213">
            <v>5075759.4800000004</v>
          </cell>
          <cell r="AW213">
            <v>959405.31</v>
          </cell>
          <cell r="AX213">
            <v>1516241.74</v>
          </cell>
          <cell r="AY213">
            <v>40773575.640000008</v>
          </cell>
        </row>
        <row r="214">
          <cell r="F214" t="str">
            <v>29311</v>
          </cell>
          <cell r="G214">
            <v>6306370.1100000003</v>
          </cell>
          <cell r="J214">
            <v>1219400.95</v>
          </cell>
          <cell r="K214">
            <v>16271.22</v>
          </cell>
          <cell r="L214">
            <v>122476.84</v>
          </cell>
          <cell r="N214">
            <v>70564.070000000007</v>
          </cell>
          <cell r="O214">
            <v>110213.88</v>
          </cell>
          <cell r="U214">
            <v>110000.45</v>
          </cell>
          <cell r="V214">
            <v>24471.1</v>
          </cell>
          <cell r="W214">
            <v>101223.82</v>
          </cell>
          <cell r="Y214">
            <v>430373.86</v>
          </cell>
          <cell r="Z214">
            <v>5272.87</v>
          </cell>
          <cell r="AB214">
            <v>81525.31</v>
          </cell>
          <cell r="AF214">
            <v>19988.14</v>
          </cell>
          <cell r="AG214">
            <v>7752.16</v>
          </cell>
          <cell r="AI214">
            <v>60530.52</v>
          </cell>
          <cell r="AK214">
            <v>26922.83</v>
          </cell>
          <cell r="AM214">
            <v>49961.91</v>
          </cell>
          <cell r="AQ214">
            <v>571083.03</v>
          </cell>
          <cell r="AU214">
            <v>155941.99</v>
          </cell>
          <cell r="AV214">
            <v>2204768.06</v>
          </cell>
          <cell r="AW214">
            <v>407244.37</v>
          </cell>
          <cell r="AX214">
            <v>660925.43999999994</v>
          </cell>
          <cell r="AY214">
            <v>12763282.93</v>
          </cell>
        </row>
        <row r="215">
          <cell r="F215" t="str">
            <v>29317</v>
          </cell>
          <cell r="G215">
            <v>3842441.92</v>
          </cell>
          <cell r="J215">
            <v>730187.26</v>
          </cell>
          <cell r="K215">
            <v>9578.24</v>
          </cell>
          <cell r="L215">
            <v>85797</v>
          </cell>
          <cell r="U215">
            <v>56131.4</v>
          </cell>
          <cell r="V215">
            <v>17593</v>
          </cell>
          <cell r="W215">
            <v>47063.77</v>
          </cell>
          <cell r="Y215">
            <v>93723.44</v>
          </cell>
          <cell r="Z215">
            <v>746.49</v>
          </cell>
          <cell r="AB215">
            <v>47075.21</v>
          </cell>
          <cell r="AF215">
            <v>647.89</v>
          </cell>
          <cell r="AG215">
            <v>42490</v>
          </cell>
          <cell r="AJ215">
            <v>54378.13</v>
          </cell>
          <cell r="AM215">
            <v>14129.75</v>
          </cell>
          <cell r="AQ215">
            <v>131429.67000000001</v>
          </cell>
          <cell r="AU215">
            <v>2474.02</v>
          </cell>
          <cell r="AV215">
            <v>990057.58</v>
          </cell>
          <cell r="AW215">
            <v>138781.19</v>
          </cell>
          <cell r="AX215">
            <v>219164.5</v>
          </cell>
          <cell r="AY215">
            <v>6523890.46</v>
          </cell>
        </row>
        <row r="216">
          <cell r="F216" t="str">
            <v>29320</v>
          </cell>
          <cell r="G216">
            <v>50470165.359999999</v>
          </cell>
          <cell r="H216">
            <v>1901902.75</v>
          </cell>
          <cell r="I216">
            <v>387596.59</v>
          </cell>
          <cell r="J216">
            <v>14754451.310000001</v>
          </cell>
          <cell r="K216">
            <v>322247.76</v>
          </cell>
          <cell r="L216">
            <v>1338213</v>
          </cell>
          <cell r="O216">
            <v>3245194.27</v>
          </cell>
          <cell r="Q216">
            <v>51427</v>
          </cell>
          <cell r="S216">
            <v>2348967.84</v>
          </cell>
          <cell r="T216">
            <v>22758</v>
          </cell>
          <cell r="U216">
            <v>1566057.95</v>
          </cell>
          <cell r="V216">
            <v>145349.99</v>
          </cell>
          <cell r="W216">
            <v>689962.38</v>
          </cell>
          <cell r="Y216">
            <v>4641544.93</v>
          </cell>
          <cell r="Z216">
            <v>27924.62</v>
          </cell>
          <cell r="AB216">
            <v>1234774.3999999999</v>
          </cell>
          <cell r="AF216">
            <v>85165.07</v>
          </cell>
          <cell r="AG216">
            <v>2428691.6</v>
          </cell>
          <cell r="AM216">
            <v>573859.02</v>
          </cell>
          <cell r="AQ216">
            <v>814451.14</v>
          </cell>
          <cell r="AT216">
            <v>26218.85</v>
          </cell>
          <cell r="AU216">
            <v>1125555.25</v>
          </cell>
          <cell r="AV216">
            <v>13573476.310000001</v>
          </cell>
          <cell r="AW216">
            <v>2203679.9900000002</v>
          </cell>
          <cell r="AX216">
            <v>3275765.03</v>
          </cell>
          <cell r="AY216">
            <v>107255400.40999998</v>
          </cell>
        </row>
        <row r="217">
          <cell r="F217" t="str">
            <v>30002</v>
          </cell>
          <cell r="G217">
            <v>609441.35</v>
          </cell>
          <cell r="J217">
            <v>117778.32</v>
          </cell>
          <cell r="U217">
            <v>42491.1</v>
          </cell>
          <cell r="V217">
            <v>30516.42</v>
          </cell>
          <cell r="Y217">
            <v>56523.94</v>
          </cell>
          <cell r="AB217">
            <v>1798.38</v>
          </cell>
          <cell r="AM217">
            <v>2003.04</v>
          </cell>
          <cell r="AU217">
            <v>24167.8</v>
          </cell>
          <cell r="AV217">
            <v>301787.96999999997</v>
          </cell>
          <cell r="AW217">
            <v>77961.070000000007</v>
          </cell>
          <cell r="AX217">
            <v>74179.600000000006</v>
          </cell>
          <cell r="AY217">
            <v>1338648.99</v>
          </cell>
        </row>
        <row r="218">
          <cell r="F218" t="str">
            <v>30029</v>
          </cell>
          <cell r="G218">
            <v>557366.65</v>
          </cell>
          <cell r="J218">
            <v>76712.08</v>
          </cell>
          <cell r="V218">
            <v>19033.669999999998</v>
          </cell>
          <cell r="Y218">
            <v>4139.1000000000004</v>
          </cell>
          <cell r="AB218">
            <v>16677.18</v>
          </cell>
          <cell r="AM218">
            <v>2642.19</v>
          </cell>
          <cell r="AV218">
            <v>247584.04</v>
          </cell>
          <cell r="AW218">
            <v>3633.91</v>
          </cell>
          <cell r="AX218">
            <v>67951.240000000005</v>
          </cell>
          <cell r="AY218">
            <v>995740.06</v>
          </cell>
        </row>
        <row r="219">
          <cell r="F219" t="str">
            <v>30031</v>
          </cell>
          <cell r="G219">
            <v>1275875.1599999999</v>
          </cell>
          <cell r="J219">
            <v>54677.5</v>
          </cell>
          <cell r="U219">
            <v>17038.939999999999</v>
          </cell>
          <cell r="V219">
            <v>6284.47</v>
          </cell>
          <cell r="Y219">
            <v>6364.33</v>
          </cell>
          <cell r="AB219">
            <v>97.75</v>
          </cell>
          <cell r="AQ219">
            <v>33731.79</v>
          </cell>
          <cell r="AU219">
            <v>17052.22</v>
          </cell>
          <cell r="AV219">
            <v>477317.51</v>
          </cell>
          <cell r="AW219">
            <v>71326.84</v>
          </cell>
          <cell r="AX219">
            <v>89211.51</v>
          </cell>
          <cell r="AY219">
            <v>2048978.02</v>
          </cell>
        </row>
        <row r="220">
          <cell r="F220" t="str">
            <v>30303</v>
          </cell>
          <cell r="G220">
            <v>7447070.2699999996</v>
          </cell>
          <cell r="J220">
            <v>1423619.37</v>
          </cell>
          <cell r="K220">
            <v>40927.870000000003</v>
          </cell>
          <cell r="O220">
            <v>239019.01</v>
          </cell>
          <cell r="P220">
            <v>102546.16</v>
          </cell>
          <cell r="Q220">
            <v>7297.19</v>
          </cell>
          <cell r="U220">
            <v>246822.32</v>
          </cell>
          <cell r="V220">
            <v>44184.55</v>
          </cell>
          <cell r="Y220">
            <v>383522</v>
          </cell>
          <cell r="AB220">
            <v>56548.59</v>
          </cell>
          <cell r="AG220">
            <v>32385.11</v>
          </cell>
          <cell r="AJ220">
            <v>350.14</v>
          </cell>
          <cell r="AM220">
            <v>22993.97</v>
          </cell>
          <cell r="AU220">
            <v>126271.37</v>
          </cell>
          <cell r="AV220">
            <v>2047449.39</v>
          </cell>
          <cell r="AW220">
            <v>580675.97</v>
          </cell>
          <cell r="AX220">
            <v>705522.8</v>
          </cell>
          <cell r="AY220">
            <v>13507206.080000002</v>
          </cell>
        </row>
        <row r="221">
          <cell r="F221" t="str">
            <v>31002</v>
          </cell>
          <cell r="G221">
            <v>177648820.75</v>
          </cell>
          <cell r="H221">
            <v>4073976.84</v>
          </cell>
          <cell r="I221">
            <v>1156062.1299999999</v>
          </cell>
          <cell r="J221">
            <v>41769508.229999997</v>
          </cell>
          <cell r="K221">
            <v>2481550.19</v>
          </cell>
          <cell r="L221">
            <v>4172036.03</v>
          </cell>
          <cell r="O221">
            <v>11877408.1</v>
          </cell>
          <cell r="P221">
            <v>3408237.82</v>
          </cell>
          <cell r="Q221">
            <v>110029.88</v>
          </cell>
          <cell r="U221">
            <v>2711114.96</v>
          </cell>
          <cell r="V221">
            <v>750401.02</v>
          </cell>
          <cell r="Y221">
            <v>7123662.1799999997</v>
          </cell>
          <cell r="Z221">
            <v>49356.17</v>
          </cell>
          <cell r="AB221">
            <v>2345974.7400000002</v>
          </cell>
          <cell r="AF221">
            <v>244436.27</v>
          </cell>
          <cell r="AG221">
            <v>5000860.67</v>
          </cell>
          <cell r="AJ221">
            <v>123255.17</v>
          </cell>
          <cell r="AL221">
            <v>303032.71000000002</v>
          </cell>
          <cell r="AM221">
            <v>607027.93999999994</v>
          </cell>
          <cell r="AQ221">
            <v>1475832.27</v>
          </cell>
          <cell r="AT221">
            <v>2416898.66</v>
          </cell>
          <cell r="AU221">
            <v>2240933.2999999998</v>
          </cell>
          <cell r="AV221">
            <v>33871950.539999999</v>
          </cell>
          <cell r="AW221">
            <v>5690160.9000000004</v>
          </cell>
          <cell r="AX221">
            <v>12719844.560000001</v>
          </cell>
          <cell r="AY221">
            <v>324372372.03000003</v>
          </cell>
        </row>
        <row r="222">
          <cell r="F222" t="str">
            <v>31004</v>
          </cell>
          <cell r="G222">
            <v>73494456.390000001</v>
          </cell>
          <cell r="H222">
            <v>524065.11</v>
          </cell>
          <cell r="J222">
            <v>17543798.710000001</v>
          </cell>
          <cell r="K222">
            <v>932857.8</v>
          </cell>
          <cell r="L222">
            <v>1604387.68</v>
          </cell>
          <cell r="O222">
            <v>3745198.24</v>
          </cell>
          <cell r="P222">
            <v>967885.36</v>
          </cell>
          <cell r="Q222">
            <v>28037.54</v>
          </cell>
          <cell r="U222">
            <v>676845.25</v>
          </cell>
          <cell r="V222">
            <v>143798.84</v>
          </cell>
          <cell r="Y222">
            <v>1591773.9</v>
          </cell>
          <cell r="Z222">
            <v>12341.11</v>
          </cell>
          <cell r="AB222">
            <v>508308.1</v>
          </cell>
          <cell r="AF222">
            <v>34667.050000000003</v>
          </cell>
          <cell r="AG222">
            <v>700753.14</v>
          </cell>
          <cell r="AK222">
            <v>83651.38</v>
          </cell>
          <cell r="AM222">
            <v>214542.37</v>
          </cell>
          <cell r="AQ222">
            <v>675580.31</v>
          </cell>
          <cell r="AS222">
            <v>295254.82</v>
          </cell>
          <cell r="AT222">
            <v>605415.73</v>
          </cell>
          <cell r="AU222">
            <v>1077713.73</v>
          </cell>
          <cell r="AV222">
            <v>16261179.300000001</v>
          </cell>
          <cell r="AW222">
            <v>2108917.39</v>
          </cell>
          <cell r="AX222">
            <v>7244623.4199999999</v>
          </cell>
          <cell r="AY222">
            <v>131076052.67000002</v>
          </cell>
        </row>
        <row r="223">
          <cell r="F223" t="str">
            <v>31006</v>
          </cell>
          <cell r="G223">
            <v>146449519.31999999</v>
          </cell>
          <cell r="J223">
            <v>34033156.590000004</v>
          </cell>
          <cell r="K223">
            <v>1620005.89</v>
          </cell>
          <cell r="L223">
            <v>3298771.1</v>
          </cell>
          <cell r="O223">
            <v>4209614.03</v>
          </cell>
          <cell r="P223">
            <v>1655404.72</v>
          </cell>
          <cell r="Q223">
            <v>84898</v>
          </cell>
          <cell r="S223">
            <v>4728627.42</v>
          </cell>
          <cell r="T223">
            <v>52836</v>
          </cell>
          <cell r="U223">
            <v>3200358.58</v>
          </cell>
          <cell r="V223">
            <v>645304.42000000004</v>
          </cell>
          <cell r="Y223">
            <v>8639495.0099999998</v>
          </cell>
          <cell r="Z223">
            <v>63710.57</v>
          </cell>
          <cell r="AB223">
            <v>1558242.46</v>
          </cell>
          <cell r="AF223">
            <v>160216.32999999999</v>
          </cell>
          <cell r="AG223">
            <v>5321313.42</v>
          </cell>
          <cell r="AL223">
            <v>129050.37</v>
          </cell>
          <cell r="AM223">
            <v>458865.59</v>
          </cell>
          <cell r="AQ223">
            <v>1597235.2</v>
          </cell>
          <cell r="AU223">
            <v>1089436.56</v>
          </cell>
          <cell r="AV223">
            <v>27784925.32</v>
          </cell>
          <cell r="AW223">
            <v>5129016.13</v>
          </cell>
          <cell r="AX223">
            <v>9220183.3300000001</v>
          </cell>
          <cell r="AY223">
            <v>261130186.35999995</v>
          </cell>
        </row>
        <row r="224">
          <cell r="F224" t="str">
            <v>31015</v>
          </cell>
          <cell r="G224">
            <v>175368199.11000001</v>
          </cell>
          <cell r="H224">
            <v>5648507.6699999999</v>
          </cell>
          <cell r="I224">
            <v>1920450.74</v>
          </cell>
          <cell r="J224">
            <v>45267357.979999997</v>
          </cell>
          <cell r="K224">
            <v>2580180.73</v>
          </cell>
          <cell r="L224">
            <v>4083478</v>
          </cell>
          <cell r="O224">
            <v>8458116.4499999993</v>
          </cell>
          <cell r="P224">
            <v>858142.22</v>
          </cell>
          <cell r="Q224">
            <v>106036</v>
          </cell>
          <cell r="U224">
            <v>2519825.48</v>
          </cell>
          <cell r="V224">
            <v>663966.42000000004</v>
          </cell>
          <cell r="Y224">
            <v>5458170.3300000001</v>
          </cell>
          <cell r="Z224">
            <v>59136.44</v>
          </cell>
          <cell r="AB224">
            <v>1668967.17</v>
          </cell>
          <cell r="AF224">
            <v>30994.87</v>
          </cell>
          <cell r="AG224">
            <v>5230211.3099999996</v>
          </cell>
          <cell r="AI224">
            <v>46059.92</v>
          </cell>
          <cell r="AL224">
            <v>100028.09</v>
          </cell>
          <cell r="AM224">
            <v>633850.99</v>
          </cell>
          <cell r="AQ224">
            <v>9864843.4299999997</v>
          </cell>
          <cell r="AT224">
            <v>602554.03</v>
          </cell>
          <cell r="AU224">
            <v>2344809.37</v>
          </cell>
          <cell r="AV224">
            <v>33739942.030000001</v>
          </cell>
          <cell r="AW224">
            <v>4380571.25</v>
          </cell>
          <cell r="AX224">
            <v>15319333.060000001</v>
          </cell>
          <cell r="AY224">
            <v>326953733.08999997</v>
          </cell>
        </row>
        <row r="225">
          <cell r="F225" t="str">
            <v>31016</v>
          </cell>
          <cell r="G225">
            <v>47055268.170000002</v>
          </cell>
          <cell r="H225">
            <v>908064.33</v>
          </cell>
          <cell r="I225">
            <v>268699</v>
          </cell>
          <cell r="J225">
            <v>10988045.970000001</v>
          </cell>
          <cell r="K225">
            <v>413051.32</v>
          </cell>
          <cell r="L225">
            <v>994053.02</v>
          </cell>
          <cell r="O225">
            <v>2924549.31</v>
          </cell>
          <cell r="P225">
            <v>404103.42</v>
          </cell>
          <cell r="Q225">
            <v>23666</v>
          </cell>
          <cell r="U225">
            <v>446594.39</v>
          </cell>
          <cell r="V225">
            <v>100580.41</v>
          </cell>
          <cell r="Y225">
            <v>1235263.45</v>
          </cell>
          <cell r="Z225">
            <v>9964.26</v>
          </cell>
          <cell r="AB225">
            <v>174972.68</v>
          </cell>
          <cell r="AF225">
            <v>20388.46</v>
          </cell>
          <cell r="AG225">
            <v>458707.89</v>
          </cell>
          <cell r="AK225">
            <v>68651.960000000006</v>
          </cell>
          <cell r="AL225">
            <v>18959.419999999998</v>
          </cell>
          <cell r="AM225">
            <v>167861.2</v>
          </cell>
          <cell r="AP225">
            <v>65003.19</v>
          </cell>
          <cell r="AQ225">
            <v>97280.16</v>
          </cell>
          <cell r="AT225">
            <v>552204.1</v>
          </cell>
          <cell r="AU225">
            <v>855448.52</v>
          </cell>
          <cell r="AV225">
            <v>8611262.7200000007</v>
          </cell>
          <cell r="AW225">
            <v>1540624.62</v>
          </cell>
          <cell r="AX225">
            <v>3538763.74</v>
          </cell>
          <cell r="AY225">
            <v>81942031.709999993</v>
          </cell>
        </row>
        <row r="226">
          <cell r="F226" t="str">
            <v>31025</v>
          </cell>
          <cell r="G226">
            <v>90007872.590000004</v>
          </cell>
          <cell r="H226">
            <v>965178.78</v>
          </cell>
          <cell r="I226">
            <v>970207.75</v>
          </cell>
          <cell r="J226">
            <v>22580883.859999999</v>
          </cell>
          <cell r="K226">
            <v>1230618.3400000001</v>
          </cell>
          <cell r="L226">
            <v>2111072.33</v>
          </cell>
          <cell r="N226">
            <v>189975.27</v>
          </cell>
          <cell r="O226">
            <v>4158063.55</v>
          </cell>
          <cell r="P226">
            <v>1525458.59</v>
          </cell>
          <cell r="Q226">
            <v>59233</v>
          </cell>
          <cell r="U226">
            <v>1915952.95</v>
          </cell>
          <cell r="V226">
            <v>189670.62</v>
          </cell>
          <cell r="W226">
            <v>89267.41</v>
          </cell>
          <cell r="Y226">
            <v>4779093.83</v>
          </cell>
          <cell r="Z226">
            <v>38421.24</v>
          </cell>
          <cell r="AB226">
            <v>1595725.4</v>
          </cell>
          <cell r="AF226">
            <v>191504.76</v>
          </cell>
          <cell r="AG226">
            <v>1689160.66</v>
          </cell>
          <cell r="AI226">
            <v>257590.39999999999</v>
          </cell>
          <cell r="AM226">
            <v>282156.26</v>
          </cell>
          <cell r="AQ226">
            <v>2666280.25</v>
          </cell>
          <cell r="AT226">
            <v>1702696.45</v>
          </cell>
          <cell r="AU226">
            <v>683968.23</v>
          </cell>
          <cell r="AV226">
            <v>22177895.66</v>
          </cell>
          <cell r="AW226">
            <v>5380862.2699999996</v>
          </cell>
          <cell r="AX226">
            <v>8660520.1099999994</v>
          </cell>
          <cell r="AY226">
            <v>176099330.56</v>
          </cell>
        </row>
        <row r="227">
          <cell r="F227" t="str">
            <v>31063</v>
          </cell>
          <cell r="G227">
            <v>463694.02</v>
          </cell>
          <cell r="J227">
            <v>53171.26</v>
          </cell>
          <cell r="K227">
            <v>10014.620000000001</v>
          </cell>
          <cell r="L227">
            <v>7669</v>
          </cell>
          <cell r="V227">
            <v>13535.98</v>
          </cell>
          <cell r="Y227">
            <v>8324.5300000000007</v>
          </cell>
          <cell r="AB227">
            <v>220.5</v>
          </cell>
          <cell r="AQ227">
            <v>8791</v>
          </cell>
          <cell r="AU227">
            <v>5006.6000000000004</v>
          </cell>
          <cell r="AV227">
            <v>355864.43</v>
          </cell>
          <cell r="AW227">
            <v>17296.68</v>
          </cell>
          <cell r="AX227">
            <v>112969.66</v>
          </cell>
          <cell r="AY227">
            <v>1056558.28</v>
          </cell>
        </row>
        <row r="228">
          <cell r="F228" t="str">
            <v>31103</v>
          </cell>
          <cell r="G228">
            <v>47528565.579999998</v>
          </cell>
          <cell r="H228">
            <v>5767898.2300000004</v>
          </cell>
          <cell r="J228">
            <v>10507815.699999999</v>
          </cell>
          <cell r="K228">
            <v>440694.21</v>
          </cell>
          <cell r="L228">
            <v>1303813</v>
          </cell>
          <cell r="O228">
            <v>3938259.55</v>
          </cell>
          <cell r="P228">
            <v>777105.03</v>
          </cell>
          <cell r="Q228">
            <v>14863.95</v>
          </cell>
          <cell r="U228">
            <v>576050.85</v>
          </cell>
          <cell r="V228">
            <v>141648.16</v>
          </cell>
          <cell r="Y228">
            <v>1429568.01</v>
          </cell>
          <cell r="Z228">
            <v>6929.74</v>
          </cell>
          <cell r="AB228">
            <v>490975.45</v>
          </cell>
          <cell r="AF228">
            <v>72824.53</v>
          </cell>
          <cell r="AG228">
            <v>954423.87</v>
          </cell>
          <cell r="AI228">
            <v>22865.7</v>
          </cell>
          <cell r="AL228">
            <v>17611.14</v>
          </cell>
          <cell r="AM228">
            <v>188179.1</v>
          </cell>
          <cell r="AO228">
            <v>94897.62</v>
          </cell>
          <cell r="AQ228">
            <v>160987.17000000001</v>
          </cell>
          <cell r="AT228">
            <v>10550</v>
          </cell>
          <cell r="AU228">
            <v>1084823.51</v>
          </cell>
          <cell r="AV228">
            <v>12418256.01</v>
          </cell>
          <cell r="AW228">
            <v>907559.38</v>
          </cell>
          <cell r="AX228">
            <v>4349786.7</v>
          </cell>
          <cell r="AY228">
            <v>93206952.190000027</v>
          </cell>
        </row>
        <row r="229">
          <cell r="F229" t="str">
            <v>31201</v>
          </cell>
          <cell r="G229">
            <v>85081753.840000004</v>
          </cell>
          <cell r="H229">
            <v>2220248.9700000002</v>
          </cell>
          <cell r="J229">
            <v>19037167.899999999</v>
          </cell>
          <cell r="K229">
            <v>759252.57</v>
          </cell>
          <cell r="L229">
            <v>2171524</v>
          </cell>
          <cell r="O229">
            <v>3491541.78</v>
          </cell>
          <cell r="P229">
            <v>1057716.97</v>
          </cell>
          <cell r="Q229">
            <v>35925</v>
          </cell>
          <cell r="U229">
            <v>562446.73</v>
          </cell>
          <cell r="V229">
            <v>133755.54</v>
          </cell>
          <cell r="W229">
            <v>59423</v>
          </cell>
          <cell r="Y229">
            <v>1202535.3700000001</v>
          </cell>
          <cell r="Z229">
            <v>13266.18</v>
          </cell>
          <cell r="AB229">
            <v>465249.45</v>
          </cell>
          <cell r="AF229">
            <v>47969</v>
          </cell>
          <cell r="AG229">
            <v>689782.05</v>
          </cell>
          <cell r="AL229">
            <v>952.53</v>
          </cell>
          <cell r="AM229">
            <v>282510.39</v>
          </cell>
          <cell r="AQ229">
            <v>260163.17</v>
          </cell>
          <cell r="AS229">
            <v>2821.89</v>
          </cell>
          <cell r="AT229">
            <v>436332.79999999999</v>
          </cell>
          <cell r="AU229">
            <v>3090873.16</v>
          </cell>
          <cell r="AV229">
            <v>18414610.210000001</v>
          </cell>
          <cell r="AW229">
            <v>1607840.85</v>
          </cell>
          <cell r="AX229">
            <v>5999676.3799999999</v>
          </cell>
          <cell r="AY229">
            <v>147125339.73000002</v>
          </cell>
        </row>
        <row r="230">
          <cell r="F230" t="str">
            <v>31306</v>
          </cell>
          <cell r="G230">
            <v>20058777.079999998</v>
          </cell>
          <cell r="J230">
            <v>4798315.6900000004</v>
          </cell>
          <cell r="K230">
            <v>294321</v>
          </cell>
          <cell r="L230">
            <v>464918.68</v>
          </cell>
          <cell r="O230">
            <v>976706.65</v>
          </cell>
          <cell r="P230">
            <v>111275.34</v>
          </cell>
          <cell r="Q230">
            <v>6240.98</v>
          </cell>
          <cell r="U230">
            <v>203266.82</v>
          </cell>
          <cell r="V230">
            <v>48409.08</v>
          </cell>
          <cell r="Y230">
            <v>558957.88</v>
          </cell>
          <cell r="Z230">
            <v>2942.29</v>
          </cell>
          <cell r="AB230">
            <v>88302.83</v>
          </cell>
          <cell r="AF230">
            <v>13506.74</v>
          </cell>
          <cell r="AG230">
            <v>289699.77</v>
          </cell>
          <cell r="AL230">
            <v>2439.5100000000002</v>
          </cell>
          <cell r="AM230">
            <v>64342.11</v>
          </cell>
          <cell r="AQ230">
            <v>212880.88</v>
          </cell>
          <cell r="AT230">
            <v>26150</v>
          </cell>
          <cell r="AU230">
            <v>514556.39</v>
          </cell>
          <cell r="AV230">
            <v>5235080.51</v>
          </cell>
          <cell r="AW230">
            <v>488457.13</v>
          </cell>
          <cell r="AX230">
            <v>1930153.34</v>
          </cell>
          <cell r="AY230">
            <v>36389700.699999996</v>
          </cell>
        </row>
        <row r="231">
          <cell r="F231" t="str">
            <v>31311</v>
          </cell>
          <cell r="G231">
            <v>15947700.970000001</v>
          </cell>
          <cell r="H231">
            <v>67204.75</v>
          </cell>
          <cell r="I231">
            <v>80344.259999999995</v>
          </cell>
          <cell r="J231">
            <v>4563153.67</v>
          </cell>
          <cell r="K231">
            <v>220321.77</v>
          </cell>
          <cell r="L231">
            <v>455081.77</v>
          </cell>
          <cell r="O231">
            <v>880005.3</v>
          </cell>
          <cell r="P231">
            <v>62981.93</v>
          </cell>
          <cell r="Q231">
            <v>10736.97</v>
          </cell>
          <cell r="U231">
            <v>248625.11</v>
          </cell>
          <cell r="V231">
            <v>60468.55</v>
          </cell>
          <cell r="Y231">
            <v>1085543.55</v>
          </cell>
          <cell r="Z231">
            <v>7656.03</v>
          </cell>
          <cell r="AB231">
            <v>112142.18</v>
          </cell>
          <cell r="AF231">
            <v>1981.28</v>
          </cell>
          <cell r="AG231">
            <v>365551.16</v>
          </cell>
          <cell r="AM231">
            <v>62304.27</v>
          </cell>
          <cell r="AQ231">
            <v>1410.4</v>
          </cell>
          <cell r="AU231">
            <v>498937.29</v>
          </cell>
          <cell r="AV231">
            <v>4354935.0599999996</v>
          </cell>
          <cell r="AW231">
            <v>539690.26</v>
          </cell>
          <cell r="AX231">
            <v>1462689.56</v>
          </cell>
          <cell r="AY231">
            <v>31089466.089999996</v>
          </cell>
        </row>
        <row r="232">
          <cell r="F232" t="str">
            <v>31330</v>
          </cell>
          <cell r="G232">
            <v>3322267.06</v>
          </cell>
          <cell r="J232">
            <v>608322.82999999996</v>
          </cell>
          <cell r="K232">
            <v>33462.67</v>
          </cell>
          <cell r="L232">
            <v>93510.97</v>
          </cell>
          <cell r="O232">
            <v>201856.56</v>
          </cell>
          <cell r="Q232">
            <v>1853.31</v>
          </cell>
          <cell r="U232">
            <v>194973.73</v>
          </cell>
          <cell r="V232">
            <v>47788.25</v>
          </cell>
          <cell r="Y232">
            <v>214212.66</v>
          </cell>
          <cell r="Z232">
            <v>2289.31</v>
          </cell>
          <cell r="AB232">
            <v>9330.67</v>
          </cell>
          <cell r="AG232">
            <v>6603.45</v>
          </cell>
          <cell r="AJ232">
            <v>346.2</v>
          </cell>
          <cell r="AK232">
            <v>6151.79</v>
          </cell>
          <cell r="AM232">
            <v>11729.88</v>
          </cell>
          <cell r="AQ232">
            <v>229874.06</v>
          </cell>
          <cell r="AU232">
            <v>74692.070000000007</v>
          </cell>
          <cell r="AV232">
            <v>1395123.47</v>
          </cell>
          <cell r="AW232">
            <v>132853.21</v>
          </cell>
          <cell r="AX232">
            <v>286558.71000000002</v>
          </cell>
          <cell r="AY232">
            <v>6873800.8599999994</v>
          </cell>
        </row>
        <row r="233">
          <cell r="F233" t="str">
            <v>31332</v>
          </cell>
          <cell r="G233">
            <v>14042732.140000001</v>
          </cell>
          <cell r="H233">
            <v>1293682.47</v>
          </cell>
          <cell r="I233">
            <v>360196.78</v>
          </cell>
          <cell r="J233">
            <v>5434670.6299999999</v>
          </cell>
          <cell r="K233">
            <v>354499.15</v>
          </cell>
          <cell r="L233">
            <v>569386.31000000006</v>
          </cell>
          <cell r="O233">
            <v>1191099.9099999999</v>
          </cell>
          <cell r="P233">
            <v>209636.79</v>
          </cell>
          <cell r="Q233">
            <v>8646.73</v>
          </cell>
          <cell r="U233">
            <v>280915.32</v>
          </cell>
          <cell r="V233">
            <v>34701.019999999997</v>
          </cell>
          <cell r="Y233">
            <v>645532.93999999994</v>
          </cell>
          <cell r="Z233">
            <v>17746.099999999999</v>
          </cell>
          <cell r="AB233">
            <v>280249.83</v>
          </cell>
          <cell r="AG233">
            <v>100457.71</v>
          </cell>
          <cell r="AK233">
            <v>25970</v>
          </cell>
          <cell r="AL233">
            <v>597.61</v>
          </cell>
          <cell r="AM233">
            <v>55559.85</v>
          </cell>
          <cell r="AQ233">
            <v>664259.93000000005</v>
          </cell>
          <cell r="AU233">
            <v>309.89</v>
          </cell>
          <cell r="AV233">
            <v>4430514.7699999996</v>
          </cell>
          <cell r="AW233">
            <v>788226.56000000006</v>
          </cell>
          <cell r="AX233">
            <v>1473574.45</v>
          </cell>
          <cell r="AY233">
            <v>32263166.889999997</v>
          </cell>
        </row>
        <row r="234">
          <cell r="F234" t="str">
            <v>31401</v>
          </cell>
          <cell r="G234">
            <v>37157809.310000002</v>
          </cell>
          <cell r="H234">
            <v>747981.8</v>
          </cell>
          <cell r="I234">
            <v>218881.39</v>
          </cell>
          <cell r="J234">
            <v>10480035.369999999</v>
          </cell>
          <cell r="K234">
            <v>448114.18</v>
          </cell>
          <cell r="L234">
            <v>909720.98</v>
          </cell>
          <cell r="O234">
            <v>3056483.66</v>
          </cell>
          <cell r="P234">
            <v>709118.26</v>
          </cell>
          <cell r="Q234">
            <v>22758.23</v>
          </cell>
          <cell r="U234">
            <v>389476.17</v>
          </cell>
          <cell r="V234">
            <v>114294.79</v>
          </cell>
          <cell r="Y234">
            <v>921425.13</v>
          </cell>
          <cell r="Z234">
            <v>8443.67</v>
          </cell>
          <cell r="AB234">
            <v>195386.9</v>
          </cell>
          <cell r="AF234">
            <v>28311.3</v>
          </cell>
          <cell r="AG234">
            <v>224223.32</v>
          </cell>
          <cell r="AK234">
            <v>67236.320000000007</v>
          </cell>
          <cell r="AM234">
            <v>159126.24</v>
          </cell>
          <cell r="AQ234">
            <v>221524.16</v>
          </cell>
          <cell r="AU234">
            <v>622975.66</v>
          </cell>
          <cell r="AV234">
            <v>8369641.8099999996</v>
          </cell>
          <cell r="AW234">
            <v>1344619.03</v>
          </cell>
          <cell r="AX234">
            <v>3427530.74</v>
          </cell>
          <cell r="AY234">
            <v>69845118.419999987</v>
          </cell>
        </row>
        <row r="235">
          <cell r="F235" t="str">
            <v>32081</v>
          </cell>
          <cell r="G235">
            <v>224237187.38</v>
          </cell>
          <cell r="H235">
            <v>9313989.2200000007</v>
          </cell>
          <cell r="I235">
            <v>1084950.53</v>
          </cell>
          <cell r="J235">
            <v>53414480.990000002</v>
          </cell>
          <cell r="K235">
            <v>5035110.2</v>
          </cell>
          <cell r="L235">
            <v>6111255.2800000003</v>
          </cell>
          <cell r="O235">
            <v>9155086.7300000004</v>
          </cell>
          <cell r="P235">
            <v>2096478.86</v>
          </cell>
          <cell r="Q235">
            <v>247353.59</v>
          </cell>
          <cell r="R235">
            <v>1422</v>
          </cell>
          <cell r="S235">
            <v>3429317.15</v>
          </cell>
          <cell r="T235">
            <v>65986.960000000006</v>
          </cell>
          <cell r="U235">
            <v>10601572.210000001</v>
          </cell>
          <cell r="V235">
            <v>1469843.63</v>
          </cell>
          <cell r="Y235">
            <v>16002068.310000001</v>
          </cell>
          <cell r="AB235">
            <v>4551412.4400000004</v>
          </cell>
          <cell r="AF235">
            <v>188762.45</v>
          </cell>
          <cell r="AG235">
            <v>5110800.38</v>
          </cell>
          <cell r="AI235">
            <v>208293.33</v>
          </cell>
          <cell r="AJ235">
            <v>264565.07</v>
          </cell>
          <cell r="AL235">
            <v>47524.93</v>
          </cell>
          <cell r="AM235">
            <v>1789226.53</v>
          </cell>
          <cell r="AQ235">
            <v>762183.17</v>
          </cell>
          <cell r="AS235">
            <v>5337.87</v>
          </cell>
          <cell r="AT235">
            <v>3027949.61</v>
          </cell>
          <cell r="AU235">
            <v>7717848.0199999996</v>
          </cell>
          <cell r="AV235">
            <v>43177732.079999998</v>
          </cell>
          <cell r="AW235">
            <v>10633290.029999999</v>
          </cell>
          <cell r="AX235">
            <v>12534425.33</v>
          </cell>
          <cell r="AY235">
            <v>432285454.27999979</v>
          </cell>
        </row>
        <row r="236">
          <cell r="F236" t="str">
            <v>32123</v>
          </cell>
          <cell r="G236">
            <v>628204.24</v>
          </cell>
          <cell r="J236">
            <v>89541</v>
          </cell>
          <cell r="K236">
            <v>8810.16</v>
          </cell>
          <cell r="L236">
            <v>35978</v>
          </cell>
          <cell r="U236">
            <v>34203.19</v>
          </cell>
          <cell r="V236">
            <v>23697.79</v>
          </cell>
          <cell r="Y236">
            <v>9734.4</v>
          </cell>
          <cell r="AV236">
            <v>255976.87</v>
          </cell>
          <cell r="AW236">
            <v>1445.37</v>
          </cell>
          <cell r="AX236">
            <v>30296.080000000002</v>
          </cell>
          <cell r="AY236">
            <v>1117887.1000000003</v>
          </cell>
        </row>
        <row r="237">
          <cell r="F237" t="str">
            <v>32312</v>
          </cell>
          <cell r="G237">
            <v>400774.92</v>
          </cell>
          <cell r="J237">
            <v>61792.62</v>
          </cell>
          <cell r="K237">
            <v>10702.66</v>
          </cell>
          <cell r="L237">
            <v>24846.61</v>
          </cell>
          <cell r="U237">
            <v>26639.18</v>
          </cell>
          <cell r="V237">
            <v>37350.660000000003</v>
          </cell>
          <cell r="Y237">
            <v>9063.23</v>
          </cell>
          <cell r="AV237">
            <v>172848.35</v>
          </cell>
          <cell r="AX237">
            <v>194252.76</v>
          </cell>
          <cell r="AY237">
            <v>938270.99</v>
          </cell>
        </row>
        <row r="238">
          <cell r="F238" t="str">
            <v>32325</v>
          </cell>
          <cell r="G238">
            <v>10511535.039999999</v>
          </cell>
          <cell r="H238">
            <v>17680.64</v>
          </cell>
          <cell r="I238">
            <v>9730.69</v>
          </cell>
          <cell r="J238">
            <v>1850592.78</v>
          </cell>
          <cell r="K238">
            <v>62705.51</v>
          </cell>
          <cell r="L238">
            <v>304743.55</v>
          </cell>
          <cell r="O238">
            <v>765444.48</v>
          </cell>
          <cell r="Q238">
            <v>14705</v>
          </cell>
          <cell r="U238">
            <v>501946.36</v>
          </cell>
          <cell r="V238">
            <v>86685.13</v>
          </cell>
          <cell r="Y238">
            <v>226364.24</v>
          </cell>
          <cell r="AB238">
            <v>92570.85</v>
          </cell>
          <cell r="AM238">
            <v>43742.07</v>
          </cell>
          <cell r="AQ238">
            <v>20539.900000000001</v>
          </cell>
          <cell r="AU238">
            <v>222866.01</v>
          </cell>
          <cell r="AV238">
            <v>2895661.95</v>
          </cell>
          <cell r="AW238">
            <v>416093.7</v>
          </cell>
          <cell r="AX238">
            <v>968833.5</v>
          </cell>
          <cell r="AY238">
            <v>19012441.399999999</v>
          </cell>
        </row>
        <row r="239">
          <cell r="F239" t="str">
            <v>32326</v>
          </cell>
          <cell r="G239">
            <v>13021146.369999999</v>
          </cell>
          <cell r="H239">
            <v>390073.7</v>
          </cell>
          <cell r="J239">
            <v>2559924.13</v>
          </cell>
          <cell r="K239">
            <v>302390.56</v>
          </cell>
          <cell r="L239">
            <v>412851.68</v>
          </cell>
          <cell r="M239">
            <v>193771.44</v>
          </cell>
          <cell r="N239">
            <v>83082.64</v>
          </cell>
          <cell r="O239">
            <v>1060423.26</v>
          </cell>
          <cell r="P239">
            <v>68069.100000000006</v>
          </cell>
          <cell r="Q239">
            <v>10077.040000000001</v>
          </cell>
          <cell r="U239">
            <v>258513.13</v>
          </cell>
          <cell r="V239">
            <v>61487.22</v>
          </cell>
          <cell r="Y239">
            <v>450488.26</v>
          </cell>
          <cell r="AB239">
            <v>151101.47</v>
          </cell>
          <cell r="AG239">
            <v>14991.14</v>
          </cell>
          <cell r="AM239">
            <v>46698.83</v>
          </cell>
          <cell r="AO239">
            <v>400351.19</v>
          </cell>
          <cell r="AU239">
            <v>272863.14</v>
          </cell>
          <cell r="AV239">
            <v>4100746.55</v>
          </cell>
          <cell r="AW239">
            <v>733850.79</v>
          </cell>
          <cell r="AX239">
            <v>1167047.48</v>
          </cell>
          <cell r="AY239">
            <v>25759949.120000001</v>
          </cell>
        </row>
        <row r="240">
          <cell r="F240" t="str">
            <v>32354</v>
          </cell>
          <cell r="G240">
            <v>77051020.840000004</v>
          </cell>
          <cell r="H240">
            <v>3221876.7</v>
          </cell>
          <cell r="I240">
            <v>40592.449999999997</v>
          </cell>
          <cell r="J240">
            <v>16165743.15</v>
          </cell>
          <cell r="K240">
            <v>1127161.1000000001</v>
          </cell>
          <cell r="L240">
            <v>1877012.83</v>
          </cell>
          <cell r="O240">
            <v>2742423.09</v>
          </cell>
          <cell r="P240">
            <v>3216731.18</v>
          </cell>
          <cell r="Q240">
            <v>45857</v>
          </cell>
          <cell r="U240">
            <v>1063136.1499999999</v>
          </cell>
          <cell r="V240">
            <v>157843.99</v>
          </cell>
          <cell r="Y240">
            <v>2173812.92</v>
          </cell>
          <cell r="AB240">
            <v>679139.16</v>
          </cell>
          <cell r="AF240">
            <v>41794.800000000003</v>
          </cell>
          <cell r="AG240">
            <v>1131771.23</v>
          </cell>
          <cell r="AM240">
            <v>292217.8</v>
          </cell>
          <cell r="AQ240">
            <v>1281.81</v>
          </cell>
          <cell r="AS240">
            <v>86.43</v>
          </cell>
          <cell r="AT240">
            <v>75777.38</v>
          </cell>
          <cell r="AU240">
            <v>993617.51</v>
          </cell>
          <cell r="AV240">
            <v>16727304.17</v>
          </cell>
          <cell r="AW240">
            <v>2466585.8199999998</v>
          </cell>
          <cell r="AX240">
            <v>5456574.9500000002</v>
          </cell>
          <cell r="AY240">
            <v>136749362.46000001</v>
          </cell>
        </row>
        <row r="241">
          <cell r="F241" t="str">
            <v>32356</v>
          </cell>
          <cell r="G241">
            <v>106622817.44</v>
          </cell>
          <cell r="H241">
            <v>1625173.46</v>
          </cell>
          <cell r="I241">
            <v>655568.84</v>
          </cell>
          <cell r="J241">
            <v>26737277.34</v>
          </cell>
          <cell r="K241">
            <v>1941946.99</v>
          </cell>
          <cell r="L241">
            <v>2559296.23</v>
          </cell>
          <cell r="O241">
            <v>4118607.99</v>
          </cell>
          <cell r="P241">
            <v>225946.53</v>
          </cell>
          <cell r="Q241">
            <v>87022</v>
          </cell>
          <cell r="S241">
            <v>639456.77</v>
          </cell>
          <cell r="U241">
            <v>2983276.07</v>
          </cell>
          <cell r="V241">
            <v>671814.95</v>
          </cell>
          <cell r="Y241">
            <v>3942979.85</v>
          </cell>
          <cell r="AB241">
            <v>1136899.44</v>
          </cell>
          <cell r="AF241">
            <v>37459.78</v>
          </cell>
          <cell r="AG241">
            <v>693128.07</v>
          </cell>
          <cell r="AL241">
            <v>22120.25</v>
          </cell>
          <cell r="AM241">
            <v>362850.09</v>
          </cell>
          <cell r="AO241">
            <v>22579.85</v>
          </cell>
          <cell r="AQ241">
            <v>85175.1</v>
          </cell>
          <cell r="AT241">
            <v>3534881.12</v>
          </cell>
          <cell r="AU241">
            <v>1240832.31</v>
          </cell>
          <cell r="AV241">
            <v>20874217.75</v>
          </cell>
          <cell r="AW241">
            <v>4693804.2300000004</v>
          </cell>
          <cell r="AX241">
            <v>5827087.1100000003</v>
          </cell>
          <cell r="AY241">
            <v>191342219.55999997</v>
          </cell>
        </row>
        <row r="242">
          <cell r="F242" t="str">
            <v>32358</v>
          </cell>
          <cell r="G242">
            <v>6277084.8200000003</v>
          </cell>
          <cell r="H242">
            <v>57233.32</v>
          </cell>
          <cell r="J242">
            <v>1030632.24</v>
          </cell>
          <cell r="L242">
            <v>162582.41</v>
          </cell>
          <cell r="O242">
            <v>626736.07999999996</v>
          </cell>
          <cell r="P242">
            <v>247629.78</v>
          </cell>
          <cell r="U242">
            <v>112650.77</v>
          </cell>
          <cell r="V242">
            <v>47084.11</v>
          </cell>
          <cell r="Y242">
            <v>81363.070000000007</v>
          </cell>
          <cell r="AB242">
            <v>18957.689999999999</v>
          </cell>
          <cell r="AM242">
            <v>1450.29</v>
          </cell>
          <cell r="AO242">
            <v>96167.66</v>
          </cell>
          <cell r="AQ242">
            <v>34.57</v>
          </cell>
          <cell r="AT242">
            <v>54959.46</v>
          </cell>
          <cell r="AV242">
            <v>1957085.36</v>
          </cell>
          <cell r="AW242">
            <v>410277.06</v>
          </cell>
          <cell r="AX242">
            <v>719703.08</v>
          </cell>
          <cell r="AY242">
            <v>11901631.77</v>
          </cell>
        </row>
        <row r="243">
          <cell r="F243" t="str">
            <v>32360</v>
          </cell>
          <cell r="G243">
            <v>34235847.030000001</v>
          </cell>
          <cell r="H243">
            <v>692557.03</v>
          </cell>
          <cell r="I243">
            <v>109599.12</v>
          </cell>
          <cell r="J243">
            <v>10765939.689999999</v>
          </cell>
          <cell r="K243">
            <v>720606.04</v>
          </cell>
          <cell r="L243">
            <v>823824.57</v>
          </cell>
          <cell r="O243">
            <v>2087636.9</v>
          </cell>
          <cell r="P243">
            <v>275985.73</v>
          </cell>
          <cell r="Q243">
            <v>30143.919999999998</v>
          </cell>
          <cell r="U243">
            <v>977325.55</v>
          </cell>
          <cell r="V243">
            <v>148547.13</v>
          </cell>
          <cell r="Y243">
            <v>1911625.29</v>
          </cell>
          <cell r="AB243">
            <v>791260.66</v>
          </cell>
          <cell r="AF243">
            <v>30010.14</v>
          </cell>
          <cell r="AG243">
            <v>385299.06</v>
          </cell>
          <cell r="AM243">
            <v>161038.54999999999</v>
          </cell>
          <cell r="AQ243">
            <v>415528.83</v>
          </cell>
          <cell r="AT243">
            <v>6000</v>
          </cell>
          <cell r="AU243">
            <v>622612.66</v>
          </cell>
          <cell r="AV243">
            <v>9480796.25</v>
          </cell>
          <cell r="AW243">
            <v>1728695.75</v>
          </cell>
          <cell r="AX243">
            <v>3088087.77</v>
          </cell>
          <cell r="AY243">
            <v>69488967.669999987</v>
          </cell>
        </row>
        <row r="244">
          <cell r="F244" t="str">
            <v>32361</v>
          </cell>
          <cell r="G244">
            <v>28189571.530000001</v>
          </cell>
          <cell r="H244">
            <v>1706502.59</v>
          </cell>
          <cell r="I244">
            <v>59796.88</v>
          </cell>
          <cell r="J244">
            <v>7114750.4900000002</v>
          </cell>
          <cell r="K244">
            <v>528644.80000000005</v>
          </cell>
          <cell r="L244">
            <v>813881.39</v>
          </cell>
          <cell r="O244">
            <v>2326540.89</v>
          </cell>
          <cell r="P244">
            <v>492323.76</v>
          </cell>
          <cell r="Q244">
            <v>34191</v>
          </cell>
          <cell r="U244">
            <v>1035864.73</v>
          </cell>
          <cell r="V244">
            <v>224342.98</v>
          </cell>
          <cell r="Y244">
            <v>1937730.65</v>
          </cell>
          <cell r="AB244">
            <v>444469.04</v>
          </cell>
          <cell r="AF244">
            <v>1338.9</v>
          </cell>
          <cell r="AG244">
            <v>206139.23</v>
          </cell>
          <cell r="AM244">
            <v>133440.54</v>
          </cell>
          <cell r="AQ244">
            <v>174625.56</v>
          </cell>
          <cell r="AT244">
            <v>1120643.46</v>
          </cell>
          <cell r="AU244">
            <v>406573.64</v>
          </cell>
          <cell r="AV244">
            <v>8110256.4500000002</v>
          </cell>
          <cell r="AW244">
            <v>1590015.26</v>
          </cell>
          <cell r="AX244">
            <v>2308262.79</v>
          </cell>
          <cell r="AY244">
            <v>58959906.559999987</v>
          </cell>
        </row>
        <row r="245">
          <cell r="F245" t="str">
            <v>32362</v>
          </cell>
          <cell r="G245">
            <v>4064718.31</v>
          </cell>
          <cell r="H245">
            <v>39650</v>
          </cell>
          <cell r="J245">
            <v>593652.18999999994</v>
          </cell>
          <cell r="K245">
            <v>34104.21</v>
          </cell>
          <cell r="L245">
            <v>136105.09</v>
          </cell>
          <cell r="O245">
            <v>308469.99</v>
          </cell>
          <cell r="Q245">
            <v>4275.37</v>
          </cell>
          <cell r="U245">
            <v>84574.75</v>
          </cell>
          <cell r="V245">
            <v>66287.83</v>
          </cell>
          <cell r="Y245">
            <v>92254.73</v>
          </cell>
          <cell r="AB245">
            <v>25980.78</v>
          </cell>
          <cell r="AG245">
            <v>8244.19</v>
          </cell>
          <cell r="AM245">
            <v>19863.73</v>
          </cell>
          <cell r="AU245">
            <v>78592.14</v>
          </cell>
          <cell r="AV245">
            <v>1340067.01</v>
          </cell>
          <cell r="AW245">
            <v>209473.52</v>
          </cell>
          <cell r="AX245">
            <v>586313.92000000004</v>
          </cell>
          <cell r="AY245">
            <v>7692627.7600000007</v>
          </cell>
        </row>
        <row r="246">
          <cell r="F246" t="str">
            <v>32363</v>
          </cell>
          <cell r="G246">
            <v>22680805.399999999</v>
          </cell>
          <cell r="H246">
            <v>2031018.01</v>
          </cell>
          <cell r="I246">
            <v>41456.78</v>
          </cell>
          <cell r="J246">
            <v>4777639.29</v>
          </cell>
          <cell r="K246">
            <v>457824.22</v>
          </cell>
          <cell r="L246">
            <v>702581.24</v>
          </cell>
          <cell r="O246">
            <v>1696943.18</v>
          </cell>
          <cell r="P246">
            <v>765220.29</v>
          </cell>
          <cell r="Q246">
            <v>16742.39</v>
          </cell>
          <cell r="U246">
            <v>664182</v>
          </cell>
          <cell r="V246">
            <v>130565.11</v>
          </cell>
          <cell r="Y246">
            <v>1810779.87</v>
          </cell>
          <cell r="AB246">
            <v>138472.45000000001</v>
          </cell>
          <cell r="AF246">
            <v>2609.52</v>
          </cell>
          <cell r="AG246">
            <v>228753.3</v>
          </cell>
          <cell r="AM246">
            <v>85240.09</v>
          </cell>
          <cell r="AQ246">
            <v>190579.83</v>
          </cell>
          <cell r="AT246">
            <v>455331.32</v>
          </cell>
          <cell r="AU246">
            <v>374642.77</v>
          </cell>
          <cell r="AV246">
            <v>7316894.2199999997</v>
          </cell>
          <cell r="AW246">
            <v>1081828.3400000001</v>
          </cell>
          <cell r="AX246">
            <v>1552852.14</v>
          </cell>
          <cell r="AY246">
            <v>47202961.760000005</v>
          </cell>
        </row>
        <row r="247">
          <cell r="F247" t="str">
            <v>32414</v>
          </cell>
          <cell r="G247">
            <v>15393555.949999999</v>
          </cell>
          <cell r="H247">
            <v>2065976.71</v>
          </cell>
          <cell r="I247">
            <v>6858.3</v>
          </cell>
          <cell r="J247">
            <v>3156127.81</v>
          </cell>
          <cell r="K247">
            <v>97932.25</v>
          </cell>
          <cell r="L247">
            <v>467499.04</v>
          </cell>
          <cell r="O247">
            <v>926628.94</v>
          </cell>
          <cell r="U247">
            <v>440251.91</v>
          </cell>
          <cell r="V247">
            <v>90452.08</v>
          </cell>
          <cell r="Y247">
            <v>993019.76</v>
          </cell>
          <cell r="AB247">
            <v>150776.51999999999</v>
          </cell>
          <cell r="AG247">
            <v>25857.07</v>
          </cell>
          <cell r="AM247">
            <v>39964.199999999997</v>
          </cell>
          <cell r="AT247">
            <v>440826.49</v>
          </cell>
          <cell r="AU247">
            <v>210900.36</v>
          </cell>
          <cell r="AV247">
            <v>4782936.8899999997</v>
          </cell>
          <cell r="AW247">
            <v>658315.38</v>
          </cell>
          <cell r="AX247">
            <v>1370754.56</v>
          </cell>
          <cell r="AY247">
            <v>31318634.219999995</v>
          </cell>
        </row>
        <row r="248">
          <cell r="F248" t="str">
            <v>32416</v>
          </cell>
          <cell r="G248">
            <v>8944737.8000000007</v>
          </cell>
          <cell r="H248">
            <v>500238.54</v>
          </cell>
          <cell r="I248">
            <v>36359.53</v>
          </cell>
          <cell r="J248">
            <v>2190905.54</v>
          </cell>
          <cell r="K248">
            <v>124292.61</v>
          </cell>
          <cell r="L248">
            <v>340593</v>
          </cell>
          <cell r="O248">
            <v>679588.98</v>
          </cell>
          <cell r="P248">
            <v>381669.2</v>
          </cell>
          <cell r="Q248">
            <v>14840</v>
          </cell>
          <cell r="U248">
            <v>378620.98</v>
          </cell>
          <cell r="V248">
            <v>71502.240000000005</v>
          </cell>
          <cell r="Y248">
            <v>559769.43999999994</v>
          </cell>
          <cell r="AB248">
            <v>39721.919999999998</v>
          </cell>
          <cell r="AG248">
            <v>20012.57</v>
          </cell>
          <cell r="AM248">
            <v>31471.25</v>
          </cell>
          <cell r="AT248">
            <v>416481.2</v>
          </cell>
          <cell r="AU248">
            <v>186810.55</v>
          </cell>
          <cell r="AV248">
            <v>3458910.18</v>
          </cell>
          <cell r="AW248">
            <v>503499.42</v>
          </cell>
          <cell r="AX248">
            <v>1611033.53</v>
          </cell>
          <cell r="AY248">
            <v>20491058.480000004</v>
          </cell>
        </row>
        <row r="249">
          <cell r="F249" t="str">
            <v>32901</v>
          </cell>
          <cell r="G249">
            <v>2849086.62</v>
          </cell>
          <cell r="J249">
            <v>460168.03</v>
          </cell>
          <cell r="L249">
            <v>84205.13</v>
          </cell>
          <cell r="U249">
            <v>138705.85</v>
          </cell>
          <cell r="V249">
            <v>8560.57</v>
          </cell>
          <cell r="Y249">
            <v>158872.79999999999</v>
          </cell>
          <cell r="AB249">
            <v>12851.58</v>
          </cell>
          <cell r="AG249">
            <v>120</v>
          </cell>
          <cell r="AM249">
            <v>9652.3799999999992</v>
          </cell>
          <cell r="AQ249">
            <v>131192.21</v>
          </cell>
          <cell r="AT249">
            <v>4577.42</v>
          </cell>
          <cell r="AV249">
            <v>5696449.2999999998</v>
          </cell>
          <cell r="AW249">
            <v>249004.59</v>
          </cell>
          <cell r="AX249">
            <v>260207.86</v>
          </cell>
          <cell r="AY249">
            <v>10063654.34</v>
          </cell>
        </row>
        <row r="250">
          <cell r="F250" t="str">
            <v>32907</v>
          </cell>
          <cell r="G250">
            <v>3500185.64</v>
          </cell>
          <cell r="J250">
            <v>805265.51</v>
          </cell>
          <cell r="L250">
            <v>145326.34</v>
          </cell>
          <cell r="U250">
            <v>100920.14</v>
          </cell>
          <cell r="V250">
            <v>22646.25</v>
          </cell>
          <cell r="Y250">
            <v>170616.07</v>
          </cell>
          <cell r="AG250">
            <v>28.3</v>
          </cell>
          <cell r="AU250">
            <v>4560.12</v>
          </cell>
          <cell r="AV250">
            <v>2045444.04</v>
          </cell>
          <cell r="AW250">
            <v>223432.17</v>
          </cell>
          <cell r="AX250">
            <v>622214.86</v>
          </cell>
          <cell r="AY250">
            <v>7640639.4400000004</v>
          </cell>
        </row>
        <row r="251">
          <cell r="F251" t="str">
            <v>33030</v>
          </cell>
          <cell r="G251">
            <v>384718.63</v>
          </cell>
          <cell r="J251">
            <v>33214.44</v>
          </cell>
          <cell r="L251">
            <v>8278.7199999999993</v>
          </cell>
          <cell r="U251">
            <v>32241.13</v>
          </cell>
          <cell r="V251">
            <v>15499.85</v>
          </cell>
          <cell r="Y251">
            <v>31516.3</v>
          </cell>
          <cell r="AB251">
            <v>16033.03</v>
          </cell>
          <cell r="AM251">
            <v>207.5</v>
          </cell>
          <cell r="AT251">
            <v>13927.57</v>
          </cell>
          <cell r="AU251">
            <v>10874.82</v>
          </cell>
          <cell r="AV251">
            <v>208516.62</v>
          </cell>
          <cell r="AW251">
            <v>72627.31</v>
          </cell>
          <cell r="AX251">
            <v>104670.01</v>
          </cell>
          <cell r="AY251">
            <v>932325.92999999993</v>
          </cell>
        </row>
        <row r="252">
          <cell r="F252" t="str">
            <v>33036</v>
          </cell>
          <cell r="G252">
            <v>4768646.8600000003</v>
          </cell>
          <cell r="H252">
            <v>627994.06999999995</v>
          </cell>
          <cell r="I252">
            <v>25280.77</v>
          </cell>
          <cell r="J252">
            <v>1101948.6499999999</v>
          </cell>
          <cell r="K252">
            <v>18782.5</v>
          </cell>
          <cell r="L252">
            <v>180078.18</v>
          </cell>
          <cell r="O252">
            <v>337875.19</v>
          </cell>
          <cell r="P252">
            <v>93783.039999999994</v>
          </cell>
          <cell r="Q252">
            <v>14139.58</v>
          </cell>
          <cell r="U252">
            <v>340075.95</v>
          </cell>
          <cell r="V252">
            <v>33298.97</v>
          </cell>
          <cell r="Y252">
            <v>441537.59</v>
          </cell>
          <cell r="AB252">
            <v>105099.68</v>
          </cell>
          <cell r="AJ252">
            <v>1107.73</v>
          </cell>
          <cell r="AM252">
            <v>21270.45</v>
          </cell>
          <cell r="AT252">
            <v>6643.37</v>
          </cell>
          <cell r="AU252">
            <v>207806.23</v>
          </cell>
          <cell r="AV252">
            <v>1572409.16</v>
          </cell>
          <cell r="AW252">
            <v>166676.6</v>
          </cell>
          <cell r="AX252">
            <v>641210.81000000006</v>
          </cell>
          <cell r="AY252">
            <v>10705665.380000001</v>
          </cell>
        </row>
        <row r="253">
          <cell r="F253" t="str">
            <v>33049</v>
          </cell>
          <cell r="G253">
            <v>3502981.18</v>
          </cell>
          <cell r="I253">
            <v>650194.32999999996</v>
          </cell>
          <cell r="J253">
            <v>733747.83</v>
          </cell>
          <cell r="K253">
            <v>20218.16</v>
          </cell>
          <cell r="L253">
            <v>122759.81</v>
          </cell>
          <cell r="N253">
            <v>79962.98</v>
          </cell>
          <cell r="O253">
            <v>292377.7</v>
          </cell>
          <cell r="U253">
            <v>139587.60999999999</v>
          </cell>
          <cell r="V253">
            <v>46072.19</v>
          </cell>
          <cell r="Y253">
            <v>296257.36</v>
          </cell>
          <cell r="AB253">
            <v>291947.96000000002</v>
          </cell>
          <cell r="AE253">
            <v>618.73</v>
          </cell>
          <cell r="AF253">
            <v>8909.1299999999992</v>
          </cell>
          <cell r="AI253">
            <v>111373.99</v>
          </cell>
          <cell r="AM253">
            <v>20238.419999999998</v>
          </cell>
          <cell r="AO253">
            <v>5461.68</v>
          </cell>
          <cell r="AP253">
            <v>280909.65000000002</v>
          </cell>
          <cell r="AQ253">
            <v>33454</v>
          </cell>
          <cell r="AV253">
            <v>2657236.7200000002</v>
          </cell>
          <cell r="AW253">
            <v>377996.59</v>
          </cell>
          <cell r="AX253">
            <v>243710.9</v>
          </cell>
          <cell r="AY253">
            <v>9916016.9200000018</v>
          </cell>
        </row>
        <row r="254">
          <cell r="F254" t="str">
            <v>33070</v>
          </cell>
          <cell r="G254">
            <v>3124400.97</v>
          </cell>
          <cell r="H254">
            <v>3784391.59</v>
          </cell>
          <cell r="J254">
            <v>913423.24</v>
          </cell>
          <cell r="L254">
            <v>107545.21</v>
          </cell>
          <cell r="U254">
            <v>82751.13</v>
          </cell>
          <cell r="V254">
            <v>15386.97</v>
          </cell>
          <cell r="Y254">
            <v>165089.54999999999</v>
          </cell>
          <cell r="AB254">
            <v>14264.11</v>
          </cell>
          <cell r="AM254">
            <v>3361.37</v>
          </cell>
          <cell r="AT254">
            <v>564661.74</v>
          </cell>
          <cell r="AU254">
            <v>284591.53000000003</v>
          </cell>
          <cell r="AV254">
            <v>2399575.7000000002</v>
          </cell>
          <cell r="AW254">
            <v>155079.56</v>
          </cell>
          <cell r="AX254">
            <v>997975.2</v>
          </cell>
          <cell r="AY254">
            <v>12612497.869999999</v>
          </cell>
        </row>
        <row r="255">
          <cell r="F255" t="str">
            <v>33115</v>
          </cell>
          <cell r="G255">
            <v>11390432.220000001</v>
          </cell>
          <cell r="H255">
            <v>196102.88</v>
          </cell>
          <cell r="I255">
            <v>87607</v>
          </cell>
          <cell r="J255">
            <v>2758468.5</v>
          </cell>
          <cell r="K255">
            <v>71264.02</v>
          </cell>
          <cell r="L255">
            <v>412675.41</v>
          </cell>
          <cell r="O255">
            <v>784098.43</v>
          </cell>
          <cell r="P255">
            <v>119341.99</v>
          </cell>
          <cell r="Q255">
            <v>15462.76</v>
          </cell>
          <cell r="S255">
            <v>109984.86</v>
          </cell>
          <cell r="U255">
            <v>621726.94999999995</v>
          </cell>
          <cell r="V255">
            <v>123133.37</v>
          </cell>
          <cell r="Y255">
            <v>1084365.3</v>
          </cell>
          <cell r="AB255">
            <v>105350.68</v>
          </cell>
          <cell r="AG255">
            <v>37636.449999999997</v>
          </cell>
          <cell r="AM255">
            <v>47793.77</v>
          </cell>
          <cell r="AV255">
            <v>3767289.72</v>
          </cell>
          <cell r="AW255">
            <v>762599.29</v>
          </cell>
          <cell r="AX255">
            <v>1643191.94</v>
          </cell>
          <cell r="AY255">
            <v>24138525.539999995</v>
          </cell>
        </row>
        <row r="256">
          <cell r="F256" t="str">
            <v>33183</v>
          </cell>
          <cell r="G256">
            <v>904025.32</v>
          </cell>
          <cell r="H256">
            <v>386733.61</v>
          </cell>
          <cell r="J256">
            <v>183427.44</v>
          </cell>
          <cell r="K256">
            <v>8567.64</v>
          </cell>
          <cell r="L256">
            <v>81642.259999999995</v>
          </cell>
          <cell r="U256">
            <v>105416.24</v>
          </cell>
          <cell r="V256">
            <v>20207.46</v>
          </cell>
          <cell r="Y256">
            <v>97559.11</v>
          </cell>
          <cell r="AM256">
            <v>485.5</v>
          </cell>
          <cell r="AQ256">
            <v>39103.440000000002</v>
          </cell>
          <cell r="AU256">
            <v>65242.37</v>
          </cell>
          <cell r="AV256">
            <v>649508.93999999994</v>
          </cell>
          <cell r="AW256">
            <v>164778.10999999999</v>
          </cell>
          <cell r="AY256">
            <v>2706697.44</v>
          </cell>
        </row>
        <row r="257">
          <cell r="F257" t="str">
            <v>33202</v>
          </cell>
          <cell r="G257">
            <v>550866.19999999995</v>
          </cell>
          <cell r="J257">
            <v>96983.85</v>
          </cell>
          <cell r="L257">
            <v>14039.44</v>
          </cell>
          <cell r="U257">
            <v>47835.3</v>
          </cell>
          <cell r="V257">
            <v>14921.21</v>
          </cell>
          <cell r="Y257">
            <v>58057.94</v>
          </cell>
          <cell r="AB257">
            <v>469.15</v>
          </cell>
          <cell r="AM257">
            <v>1812.29</v>
          </cell>
          <cell r="AV257">
            <v>217301.5</v>
          </cell>
          <cell r="AW257">
            <v>74424.710000000006</v>
          </cell>
          <cell r="AY257">
            <v>1076711.5900000001</v>
          </cell>
        </row>
        <row r="258">
          <cell r="F258" t="str">
            <v>33205</v>
          </cell>
          <cell r="G258">
            <v>321150.34000000003</v>
          </cell>
          <cell r="J258">
            <v>31991.61</v>
          </cell>
          <cell r="L258">
            <v>9168.86</v>
          </cell>
          <cell r="U258">
            <v>33037.050000000003</v>
          </cell>
          <cell r="V258">
            <v>17041.54</v>
          </cell>
          <cell r="Y258">
            <v>26574.23</v>
          </cell>
          <cell r="AM258">
            <v>953.83</v>
          </cell>
          <cell r="AV258">
            <v>110642.03</v>
          </cell>
          <cell r="AW258">
            <v>55903.58</v>
          </cell>
          <cell r="AY258">
            <v>606463.06999999995</v>
          </cell>
        </row>
        <row r="259">
          <cell r="F259" t="str">
            <v>33206</v>
          </cell>
          <cell r="G259">
            <v>1408026.54</v>
          </cell>
          <cell r="J259">
            <v>207989.57</v>
          </cell>
          <cell r="L259">
            <v>31680.98</v>
          </cell>
          <cell r="N259">
            <v>23300.98</v>
          </cell>
          <cell r="O259">
            <v>109359.82</v>
          </cell>
          <cell r="Q259">
            <v>2405.94</v>
          </cell>
          <cell r="U259">
            <v>80690.69</v>
          </cell>
          <cell r="V259">
            <v>30327.9</v>
          </cell>
          <cell r="Y259">
            <v>108541.75999999999</v>
          </cell>
          <cell r="AB259">
            <v>25538.71</v>
          </cell>
          <cell r="AI259">
            <v>14510.3</v>
          </cell>
          <cell r="AM259">
            <v>2470.5</v>
          </cell>
          <cell r="AU259">
            <v>10858.12</v>
          </cell>
          <cell r="AV259">
            <v>681422.18</v>
          </cell>
          <cell r="AW259">
            <v>133912.95999999999</v>
          </cell>
          <cell r="AX259">
            <v>196932.66</v>
          </cell>
          <cell r="AY259">
            <v>3067969.6100000003</v>
          </cell>
        </row>
        <row r="260">
          <cell r="F260" t="str">
            <v>33207</v>
          </cell>
          <cell r="G260">
            <v>2806958.25</v>
          </cell>
          <cell r="H260">
            <v>75313.490000000005</v>
          </cell>
          <cell r="J260">
            <v>630322.47</v>
          </cell>
          <cell r="L260">
            <v>149386.60999999999</v>
          </cell>
          <cell r="N260">
            <v>300</v>
          </cell>
          <cell r="O260">
            <v>260344.62</v>
          </cell>
          <cell r="U260">
            <v>215255.98</v>
          </cell>
          <cell r="V260">
            <v>19749.98</v>
          </cell>
          <cell r="Y260">
            <v>328099.02</v>
          </cell>
          <cell r="AB260">
            <v>87414.59</v>
          </cell>
          <cell r="AM260">
            <v>10856.16</v>
          </cell>
          <cell r="AQ260">
            <v>32319.99</v>
          </cell>
          <cell r="AU260">
            <v>151382.76</v>
          </cell>
          <cell r="AV260">
            <v>1477981.03</v>
          </cell>
          <cell r="AW260">
            <v>278567.56</v>
          </cell>
          <cell r="AX260">
            <v>484858.68</v>
          </cell>
          <cell r="AY260">
            <v>7009111.1899999995</v>
          </cell>
        </row>
        <row r="261">
          <cell r="F261" t="str">
            <v>33211</v>
          </cell>
          <cell r="G261">
            <v>1574036.52</v>
          </cell>
          <cell r="H261">
            <v>321807.7</v>
          </cell>
          <cell r="J261">
            <v>327560.5</v>
          </cell>
          <cell r="L261">
            <v>40294.44</v>
          </cell>
          <cell r="O261">
            <v>79024.5</v>
          </cell>
          <cell r="Q261">
            <v>2415.5700000000002</v>
          </cell>
          <cell r="U261">
            <v>100979.33</v>
          </cell>
          <cell r="V261">
            <v>29051.47</v>
          </cell>
          <cell r="Y261">
            <v>142098.5</v>
          </cell>
          <cell r="AB261">
            <v>52129.91</v>
          </cell>
          <cell r="AJ261">
            <v>1390.95</v>
          </cell>
          <cell r="AM261">
            <v>5818.38</v>
          </cell>
          <cell r="AQ261">
            <v>148.13999999999999</v>
          </cell>
          <cell r="AU261">
            <v>67017.86</v>
          </cell>
          <cell r="AV261">
            <v>720784.86</v>
          </cell>
          <cell r="AW261">
            <v>104259.18</v>
          </cell>
          <cell r="AX261">
            <v>292558.31</v>
          </cell>
          <cell r="AY261">
            <v>3861376.12</v>
          </cell>
        </row>
        <row r="262">
          <cell r="F262" t="str">
            <v>33212</v>
          </cell>
          <cell r="G262">
            <v>5787143.4000000004</v>
          </cell>
          <cell r="H262">
            <v>1701945.45</v>
          </cell>
          <cell r="J262">
            <v>1226364.78</v>
          </cell>
          <cell r="K262">
            <v>17216.57</v>
          </cell>
          <cell r="L262">
            <v>184336.3</v>
          </cell>
          <cell r="O262">
            <v>519832.52</v>
          </cell>
          <cell r="U262">
            <v>214137.55</v>
          </cell>
          <cell r="V262">
            <v>46077.65</v>
          </cell>
          <cell r="Y262">
            <v>497208.68</v>
          </cell>
          <cell r="AB262">
            <v>125972.6</v>
          </cell>
          <cell r="AM262">
            <v>24568.400000000001</v>
          </cell>
          <cell r="AQ262">
            <v>49132.36</v>
          </cell>
          <cell r="AT262">
            <v>424640.16</v>
          </cell>
          <cell r="AU262">
            <v>191255.79</v>
          </cell>
          <cell r="AV262">
            <v>1907862.44</v>
          </cell>
          <cell r="AW262">
            <v>335929.75</v>
          </cell>
          <cell r="AX262">
            <v>956096.37</v>
          </cell>
          <cell r="AY262">
            <v>14209720.77</v>
          </cell>
        </row>
        <row r="263">
          <cell r="F263" t="str">
            <v>34002</v>
          </cell>
          <cell r="G263">
            <v>40788040.539999999</v>
          </cell>
          <cell r="H263">
            <v>721890.09</v>
          </cell>
          <cell r="I263">
            <v>200940.24</v>
          </cell>
          <cell r="J263">
            <v>10599234.060000001</v>
          </cell>
          <cell r="K263">
            <v>352331.69</v>
          </cell>
          <cell r="L263">
            <v>1028905.43</v>
          </cell>
          <cell r="O263">
            <v>3290984.61</v>
          </cell>
          <cell r="P263">
            <v>317727.46999999997</v>
          </cell>
          <cell r="Q263">
            <v>43436.9</v>
          </cell>
          <cell r="U263">
            <v>1158906.1299999999</v>
          </cell>
          <cell r="V263">
            <v>276297.44</v>
          </cell>
          <cell r="Y263">
            <v>1534808.04</v>
          </cell>
          <cell r="AB263">
            <v>249948.88</v>
          </cell>
          <cell r="AG263">
            <v>220209.18</v>
          </cell>
          <cell r="AI263">
            <v>78457.679999999993</v>
          </cell>
          <cell r="AM263">
            <v>146971.37</v>
          </cell>
          <cell r="AQ263">
            <v>350146.12</v>
          </cell>
          <cell r="AU263">
            <v>476357.5</v>
          </cell>
          <cell r="AV263">
            <v>10076508.58</v>
          </cell>
          <cell r="AW263">
            <v>1753663.55</v>
          </cell>
          <cell r="AX263">
            <v>4177694.44</v>
          </cell>
          <cell r="AY263">
            <v>77843459.939999998</v>
          </cell>
        </row>
        <row r="264">
          <cell r="F264" t="str">
            <v>34003</v>
          </cell>
          <cell r="G264">
            <v>120959304.72</v>
          </cell>
          <cell r="I264">
            <v>858537.92</v>
          </cell>
          <cell r="J264">
            <v>32348251.640000001</v>
          </cell>
          <cell r="K264">
            <v>1038658.4</v>
          </cell>
          <cell r="L264">
            <v>3093737.66</v>
          </cell>
          <cell r="N264">
            <v>86705.97</v>
          </cell>
          <cell r="O264">
            <v>6216330.4900000002</v>
          </cell>
          <cell r="P264">
            <v>1630758.74</v>
          </cell>
          <cell r="Q264">
            <v>84469</v>
          </cell>
          <cell r="R264">
            <v>32637.73</v>
          </cell>
          <cell r="U264">
            <v>2068831.81</v>
          </cell>
          <cell r="V264">
            <v>498965.24</v>
          </cell>
          <cell r="Y264">
            <v>4587500.8899999997</v>
          </cell>
          <cell r="AB264">
            <v>1399092</v>
          </cell>
          <cell r="AF264">
            <v>100583.27</v>
          </cell>
          <cell r="AG264">
            <v>1169879.55</v>
          </cell>
          <cell r="AI264">
            <v>52591</v>
          </cell>
          <cell r="AL264">
            <v>75901.77</v>
          </cell>
          <cell r="AM264">
            <v>383921.74</v>
          </cell>
          <cell r="AQ264">
            <v>200952.18</v>
          </cell>
          <cell r="AT264">
            <v>263.72000000000003</v>
          </cell>
          <cell r="AU264">
            <v>1540260.16</v>
          </cell>
          <cell r="AV264">
            <v>28252488.559999999</v>
          </cell>
          <cell r="AW264">
            <v>4669823.7</v>
          </cell>
          <cell r="AX264">
            <v>8024888.7599999998</v>
          </cell>
          <cell r="AY264">
            <v>219375336.62000003</v>
          </cell>
        </row>
        <row r="265">
          <cell r="F265" t="str">
            <v>34033</v>
          </cell>
          <cell r="G265">
            <v>51836356.799999997</v>
          </cell>
          <cell r="H265">
            <v>885340.32</v>
          </cell>
          <cell r="I265">
            <v>196198.46</v>
          </cell>
          <cell r="J265">
            <v>9576406.1099999994</v>
          </cell>
          <cell r="K265">
            <v>394491.66</v>
          </cell>
          <cell r="L265">
            <v>1366031</v>
          </cell>
          <cell r="O265">
            <v>2299817.9700000002</v>
          </cell>
          <cell r="P265">
            <v>724074.58</v>
          </cell>
          <cell r="Q265">
            <v>24973.5</v>
          </cell>
          <cell r="S265">
            <v>3349560.66</v>
          </cell>
          <cell r="T265">
            <v>37220.85</v>
          </cell>
          <cell r="U265">
            <v>665081.16</v>
          </cell>
          <cell r="V265">
            <v>143045.21</v>
          </cell>
          <cell r="Y265">
            <v>1123893.52</v>
          </cell>
          <cell r="Z265">
            <v>76135.539999999994</v>
          </cell>
          <cell r="AB265">
            <v>454239.78</v>
          </cell>
          <cell r="AF265">
            <v>16307.87</v>
          </cell>
          <cell r="AG265">
            <v>296728.3</v>
          </cell>
          <cell r="AL265">
            <v>16906.79</v>
          </cell>
          <cell r="AM265">
            <v>262648.07</v>
          </cell>
          <cell r="AQ265">
            <v>111418.06</v>
          </cell>
          <cell r="AS265">
            <v>236865.31</v>
          </cell>
          <cell r="AU265">
            <v>378020.91</v>
          </cell>
          <cell r="AV265">
            <v>11286956.960000001</v>
          </cell>
          <cell r="AW265">
            <v>1737976.6</v>
          </cell>
          <cell r="AX265">
            <v>4430938.5599999996</v>
          </cell>
          <cell r="AY265">
            <v>91927634.549999982</v>
          </cell>
        </row>
        <row r="266">
          <cell r="F266" t="str">
            <v>34111</v>
          </cell>
          <cell r="G266">
            <v>72124855.829999998</v>
          </cell>
          <cell r="H266">
            <v>4966423.18</v>
          </cell>
          <cell r="I266">
            <v>503693.72</v>
          </cell>
          <cell r="J266">
            <v>22229178.359999999</v>
          </cell>
          <cell r="K266">
            <v>755271</v>
          </cell>
          <cell r="L266">
            <v>2457215.48</v>
          </cell>
          <cell r="O266">
            <v>5626940.5800000001</v>
          </cell>
          <cell r="P266">
            <v>1062457.52</v>
          </cell>
          <cell r="Q266">
            <v>56852</v>
          </cell>
          <cell r="R266">
            <v>9385.98</v>
          </cell>
          <cell r="U266">
            <v>1288051.42</v>
          </cell>
          <cell r="V266">
            <v>256835.66</v>
          </cell>
          <cell r="W266">
            <v>19003.78</v>
          </cell>
          <cell r="Y266">
            <v>1856815.07</v>
          </cell>
          <cell r="Z266">
            <v>130497.89</v>
          </cell>
          <cell r="AA266">
            <v>44132.83</v>
          </cell>
          <cell r="AB266">
            <v>799332.31</v>
          </cell>
          <cell r="AF266">
            <v>53891.199999999997</v>
          </cell>
          <cell r="AG266">
            <v>545053.82999999996</v>
          </cell>
          <cell r="AL266">
            <v>93985.26</v>
          </cell>
          <cell r="AM266">
            <v>249990.1</v>
          </cell>
          <cell r="AQ266">
            <v>280475</v>
          </cell>
          <cell r="AT266">
            <v>53815.54</v>
          </cell>
          <cell r="AU266">
            <v>592893</v>
          </cell>
          <cell r="AV266">
            <v>18049508.75</v>
          </cell>
          <cell r="AW266">
            <v>2706594.37</v>
          </cell>
          <cell r="AX266">
            <v>4852471.93</v>
          </cell>
          <cell r="AY266">
            <v>141665621.59</v>
          </cell>
        </row>
        <row r="267">
          <cell r="F267" t="str">
            <v>34307</v>
          </cell>
          <cell r="G267">
            <v>6343198.5199999996</v>
          </cell>
          <cell r="J267">
            <v>1069787.6000000001</v>
          </cell>
          <cell r="K267">
            <v>45437.54</v>
          </cell>
          <cell r="L267">
            <v>160239.94</v>
          </cell>
          <cell r="O267">
            <v>534473.71</v>
          </cell>
          <cell r="P267">
            <v>123900.55</v>
          </cell>
          <cell r="Q267">
            <v>6994.15</v>
          </cell>
          <cell r="U267">
            <v>117970.42</v>
          </cell>
          <cell r="V267">
            <v>20288.38</v>
          </cell>
          <cell r="Y267">
            <v>283710.02</v>
          </cell>
          <cell r="AB267">
            <v>18731.03</v>
          </cell>
          <cell r="AM267">
            <v>5180.63</v>
          </cell>
          <cell r="AT267">
            <v>34037.230000000003</v>
          </cell>
          <cell r="AU267">
            <v>35842.519999999997</v>
          </cell>
          <cell r="AV267">
            <v>1965339.12</v>
          </cell>
          <cell r="AW267">
            <v>352872.45</v>
          </cell>
          <cell r="AX267">
            <v>431802.85</v>
          </cell>
          <cell r="AY267">
            <v>11549806.659999998</v>
          </cell>
        </row>
        <row r="268">
          <cell r="F268" t="str">
            <v>34324</v>
          </cell>
          <cell r="G268">
            <v>5394851.8899999997</v>
          </cell>
          <cell r="J268">
            <v>1092282.69</v>
          </cell>
          <cell r="K268">
            <v>52175.59</v>
          </cell>
          <cell r="L268">
            <v>89556.86</v>
          </cell>
          <cell r="U268">
            <v>81912.5</v>
          </cell>
          <cell r="V268">
            <v>23774.05</v>
          </cell>
          <cell r="Y268">
            <v>61305.59</v>
          </cell>
          <cell r="AB268">
            <v>59011</v>
          </cell>
          <cell r="AG268">
            <v>7095.77</v>
          </cell>
          <cell r="AM268">
            <v>17645.91</v>
          </cell>
          <cell r="AQ268">
            <v>590.75</v>
          </cell>
          <cell r="AU268">
            <v>76572.460000000006</v>
          </cell>
          <cell r="AV268">
            <v>1817313.56</v>
          </cell>
          <cell r="AW268">
            <v>126835.46</v>
          </cell>
          <cell r="AX268">
            <v>743142.32</v>
          </cell>
          <cell r="AY268">
            <v>9644066.4000000004</v>
          </cell>
        </row>
        <row r="269">
          <cell r="F269" t="str">
            <v>34401</v>
          </cell>
          <cell r="G269">
            <v>17011433.52</v>
          </cell>
          <cell r="H269">
            <v>301569.99</v>
          </cell>
          <cell r="I269">
            <v>72976.66</v>
          </cell>
          <cell r="J269">
            <v>4578139.16</v>
          </cell>
          <cell r="K269">
            <v>116653.59</v>
          </cell>
          <cell r="L269">
            <v>499496.01</v>
          </cell>
          <cell r="O269">
            <v>589273.65</v>
          </cell>
          <cell r="Q269">
            <v>13960.23</v>
          </cell>
          <cell r="U269">
            <v>402302.8</v>
          </cell>
          <cell r="V269">
            <v>94848.38</v>
          </cell>
          <cell r="Y269">
            <v>1015432.48</v>
          </cell>
          <cell r="AB269">
            <v>70912.34</v>
          </cell>
          <cell r="AF269">
            <v>32083.88</v>
          </cell>
          <cell r="AG269">
            <v>213217.01</v>
          </cell>
          <cell r="AJ269">
            <v>8672.9500000000007</v>
          </cell>
          <cell r="AM269">
            <v>50958.73</v>
          </cell>
          <cell r="AQ269">
            <v>2635.44</v>
          </cell>
          <cell r="AU269">
            <v>265382.88</v>
          </cell>
          <cell r="AV269">
            <v>3739850.24</v>
          </cell>
          <cell r="AW269">
            <v>685457.71</v>
          </cell>
          <cell r="AX269">
            <v>1815662.27</v>
          </cell>
          <cell r="AY269">
            <v>31580919.919999998</v>
          </cell>
        </row>
        <row r="270">
          <cell r="F270" t="str">
            <v>34402</v>
          </cell>
          <cell r="G270">
            <v>9076088.8200000003</v>
          </cell>
          <cell r="I270">
            <v>91187.38</v>
          </cell>
          <cell r="J270">
            <v>2172757.42</v>
          </cell>
          <cell r="K270">
            <v>69645.13</v>
          </cell>
          <cell r="L270">
            <v>289998.09999999998</v>
          </cell>
          <cell r="O270">
            <v>454049.83</v>
          </cell>
          <cell r="P270">
            <v>182880.15</v>
          </cell>
          <cell r="Q270">
            <v>10556</v>
          </cell>
          <cell r="U270">
            <v>267175.59000000003</v>
          </cell>
          <cell r="V270">
            <v>30855.82</v>
          </cell>
          <cell r="Y270">
            <v>612020.39</v>
          </cell>
          <cell r="AB270">
            <v>66767.88</v>
          </cell>
          <cell r="AG270">
            <v>16599.27</v>
          </cell>
          <cell r="AM270">
            <v>38119.94</v>
          </cell>
          <cell r="AQ270">
            <v>20948.599999999999</v>
          </cell>
          <cell r="AU270">
            <v>175178.83</v>
          </cell>
          <cell r="AV270">
            <v>2609224.11</v>
          </cell>
          <cell r="AW270">
            <v>518837.65</v>
          </cell>
          <cell r="AX270">
            <v>950792.75</v>
          </cell>
          <cell r="AY270">
            <v>17653683.660000004</v>
          </cell>
        </row>
        <row r="271">
          <cell r="F271" t="str">
            <v>34901</v>
          </cell>
          <cell r="G271">
            <v>1061521.5</v>
          </cell>
          <cell r="J271">
            <v>26611.4</v>
          </cell>
          <cell r="V271">
            <v>726</v>
          </cell>
          <cell r="Y271">
            <v>111463.1</v>
          </cell>
          <cell r="AB271">
            <v>93609.62</v>
          </cell>
          <cell r="AV271">
            <v>30554.41</v>
          </cell>
          <cell r="AX271">
            <v>114961.01</v>
          </cell>
          <cell r="AY271">
            <v>1439447.04</v>
          </cell>
        </row>
        <row r="272">
          <cell r="F272" t="str">
            <v>35200</v>
          </cell>
          <cell r="G272">
            <v>3598569.96</v>
          </cell>
          <cell r="H272">
            <v>19139.98</v>
          </cell>
          <cell r="J272">
            <v>890936.37</v>
          </cell>
          <cell r="K272">
            <v>64689.32</v>
          </cell>
          <cell r="O272">
            <v>232868.45</v>
          </cell>
          <cell r="U272">
            <v>119424.07</v>
          </cell>
          <cell r="V272">
            <v>91653.48</v>
          </cell>
          <cell r="Y272">
            <v>342817.28000000003</v>
          </cell>
          <cell r="AB272">
            <v>40793.03</v>
          </cell>
          <cell r="AG272">
            <v>11115.12</v>
          </cell>
          <cell r="AK272">
            <v>10411.24</v>
          </cell>
          <cell r="AM272">
            <v>3589.82</v>
          </cell>
          <cell r="AO272">
            <v>7908.99</v>
          </cell>
          <cell r="AQ272">
            <v>91033.05</v>
          </cell>
          <cell r="AV272">
            <v>1315500.67</v>
          </cell>
          <cell r="AW272">
            <v>238171.56</v>
          </cell>
          <cell r="AX272">
            <v>369648.79</v>
          </cell>
          <cell r="AY272">
            <v>7448271.1800000016</v>
          </cell>
        </row>
        <row r="273">
          <cell r="F273" t="str">
            <v>36101</v>
          </cell>
          <cell r="G273">
            <v>233943.37</v>
          </cell>
          <cell r="J273">
            <v>29097.69</v>
          </cell>
          <cell r="U273">
            <v>17771.73</v>
          </cell>
          <cell r="V273">
            <v>46469.599999999999</v>
          </cell>
          <cell r="Y273">
            <v>12685.97</v>
          </cell>
          <cell r="AV273">
            <v>208684.94</v>
          </cell>
          <cell r="AW273">
            <v>47412.68</v>
          </cell>
          <cell r="AX273">
            <v>78946.460000000006</v>
          </cell>
          <cell r="AY273">
            <v>675012.44</v>
          </cell>
        </row>
        <row r="274">
          <cell r="F274" t="str">
            <v>36140</v>
          </cell>
          <cell r="G274">
            <v>41711396.990000002</v>
          </cell>
          <cell r="H274">
            <v>1629698.34</v>
          </cell>
          <cell r="I274">
            <v>154477.60999999999</v>
          </cell>
          <cell r="J274">
            <v>8331459.6900000004</v>
          </cell>
          <cell r="K274">
            <v>421865.57</v>
          </cell>
          <cell r="L274">
            <v>1123909</v>
          </cell>
          <cell r="O274">
            <v>2168320.36</v>
          </cell>
          <cell r="P274">
            <v>460362.16</v>
          </cell>
          <cell r="Q274">
            <v>35533</v>
          </cell>
          <cell r="S274">
            <v>868857.73</v>
          </cell>
          <cell r="U274">
            <v>1312101.55</v>
          </cell>
          <cell r="V274">
            <v>984777.19</v>
          </cell>
          <cell r="W274">
            <v>57475</v>
          </cell>
          <cell r="Y274">
            <v>2551346.4300000002</v>
          </cell>
          <cell r="AB274">
            <v>585220.24</v>
          </cell>
          <cell r="AD274">
            <v>1410837.12</v>
          </cell>
          <cell r="AF274">
            <v>103995.73</v>
          </cell>
          <cell r="AG274">
            <v>1055115.3799999999</v>
          </cell>
          <cell r="AL274">
            <v>474</v>
          </cell>
          <cell r="AM274">
            <v>362216.49</v>
          </cell>
          <cell r="AQ274">
            <v>110204.39</v>
          </cell>
          <cell r="AU274">
            <v>997192.86</v>
          </cell>
          <cell r="AV274">
            <v>14250987.529999999</v>
          </cell>
          <cell r="AW274">
            <v>2113938.37</v>
          </cell>
          <cell r="AX274">
            <v>1853925.98</v>
          </cell>
          <cell r="AY274">
            <v>84655688.709999993</v>
          </cell>
        </row>
        <row r="275">
          <cell r="F275" t="str">
            <v>36250</v>
          </cell>
          <cell r="G275">
            <v>10243920.43</v>
          </cell>
          <cell r="I275">
            <v>114956.71</v>
          </cell>
          <cell r="J275">
            <v>2465268.54</v>
          </cell>
          <cell r="K275">
            <v>141971.72</v>
          </cell>
          <cell r="L275">
            <v>305938.76</v>
          </cell>
          <cell r="O275">
            <v>1127590.42</v>
          </cell>
          <cell r="Q275">
            <v>13330.75</v>
          </cell>
          <cell r="U275">
            <v>374151.23</v>
          </cell>
          <cell r="V275">
            <v>108557.7</v>
          </cell>
          <cell r="Y275">
            <v>785464.34</v>
          </cell>
          <cell r="AB275">
            <v>55720.39</v>
          </cell>
          <cell r="AF275">
            <v>20442.759999999998</v>
          </cell>
          <cell r="AG275">
            <v>411318.54</v>
          </cell>
          <cell r="AM275">
            <v>41587.699999999997</v>
          </cell>
          <cell r="AO275">
            <v>64725.23</v>
          </cell>
          <cell r="AT275">
            <v>576.30999999999995</v>
          </cell>
          <cell r="AU275">
            <v>142373.23000000001</v>
          </cell>
          <cell r="AV275">
            <v>2411129.75</v>
          </cell>
          <cell r="AW275">
            <v>608523.41</v>
          </cell>
          <cell r="AX275">
            <v>568102.44999999995</v>
          </cell>
          <cell r="AY275">
            <v>20005650.369999997</v>
          </cell>
        </row>
        <row r="276">
          <cell r="F276" t="str">
            <v>36300</v>
          </cell>
          <cell r="G276">
            <v>1962484.4</v>
          </cell>
          <cell r="J276">
            <v>244035.1</v>
          </cell>
          <cell r="K276">
            <v>7369.3</v>
          </cell>
          <cell r="L276">
            <v>46755.5</v>
          </cell>
          <cell r="O276">
            <v>126432.13</v>
          </cell>
          <cell r="P276">
            <v>44946.65</v>
          </cell>
          <cell r="R276">
            <v>2896.4</v>
          </cell>
          <cell r="U276">
            <v>34310.730000000003</v>
          </cell>
          <cell r="V276">
            <v>12990.57</v>
          </cell>
          <cell r="Y276">
            <v>87044.98</v>
          </cell>
          <cell r="AB276">
            <v>72362.039999999994</v>
          </cell>
          <cell r="AG276">
            <v>52512.480000000003</v>
          </cell>
          <cell r="AM276">
            <v>6556.07</v>
          </cell>
          <cell r="AU276">
            <v>32226.71</v>
          </cell>
          <cell r="AV276">
            <v>1078088.92</v>
          </cell>
          <cell r="AW276">
            <v>205048.8</v>
          </cell>
          <cell r="AX276">
            <v>120438.12</v>
          </cell>
          <cell r="AY276">
            <v>4136498.899999999</v>
          </cell>
        </row>
        <row r="277">
          <cell r="F277" t="str">
            <v>36400</v>
          </cell>
          <cell r="G277">
            <v>6290677.8600000003</v>
          </cell>
          <cell r="I277">
            <v>40812.949999999997</v>
          </cell>
          <cell r="J277">
            <v>1026362.76</v>
          </cell>
          <cell r="K277">
            <v>57237.98</v>
          </cell>
          <cell r="L277">
            <v>143703.26</v>
          </cell>
          <cell r="O277">
            <v>442719.41</v>
          </cell>
          <cell r="Q277">
            <v>7215.93</v>
          </cell>
          <cell r="U277">
            <v>223649.22</v>
          </cell>
          <cell r="V277">
            <v>12185.26</v>
          </cell>
          <cell r="Y277">
            <v>385354.04</v>
          </cell>
          <cell r="AB277">
            <v>1234.51</v>
          </cell>
          <cell r="AF277">
            <v>10298.290000000001</v>
          </cell>
          <cell r="AG277">
            <v>127007.77</v>
          </cell>
          <cell r="AM277">
            <v>4940.46</v>
          </cell>
          <cell r="AQ277">
            <v>19923.25</v>
          </cell>
          <cell r="AU277">
            <v>356</v>
          </cell>
          <cell r="AV277">
            <v>1790773.53</v>
          </cell>
          <cell r="AW277">
            <v>425117.49</v>
          </cell>
          <cell r="AX277">
            <v>423247.89</v>
          </cell>
          <cell r="AY277">
            <v>11432817.859999999</v>
          </cell>
        </row>
        <row r="278">
          <cell r="F278" t="str">
            <v>36401</v>
          </cell>
          <cell r="G278">
            <v>2353704.6800000002</v>
          </cell>
          <cell r="J278">
            <v>219726.69</v>
          </cell>
          <cell r="O278">
            <v>128664.82</v>
          </cell>
          <cell r="P278">
            <v>14590.18</v>
          </cell>
          <cell r="Q278">
            <v>2404</v>
          </cell>
          <cell r="R278">
            <v>14802.97</v>
          </cell>
          <cell r="U278">
            <v>39804.949999999997</v>
          </cell>
          <cell r="V278">
            <v>61391.82</v>
          </cell>
          <cell r="Y278">
            <v>141274.99</v>
          </cell>
          <cell r="AB278">
            <v>13254.84</v>
          </cell>
          <cell r="AQ278">
            <v>2463.87</v>
          </cell>
          <cell r="AT278">
            <v>61526.26</v>
          </cell>
          <cell r="AU278">
            <v>71111.61</v>
          </cell>
          <cell r="AV278">
            <v>982701.96</v>
          </cell>
          <cell r="AW278">
            <v>180407.85</v>
          </cell>
          <cell r="AX278">
            <v>157690.45000000001</v>
          </cell>
          <cell r="AY278">
            <v>4445521.9400000004</v>
          </cell>
        </row>
        <row r="279">
          <cell r="F279" t="str">
            <v>36402</v>
          </cell>
          <cell r="G279">
            <v>2001587.58</v>
          </cell>
          <cell r="H279">
            <v>30264.85</v>
          </cell>
          <cell r="J279">
            <v>304570.48</v>
          </cell>
          <cell r="K279">
            <v>84736.63</v>
          </cell>
          <cell r="L279">
            <v>28016.45</v>
          </cell>
          <cell r="O279">
            <v>78978.53</v>
          </cell>
          <cell r="P279">
            <v>27281.25</v>
          </cell>
          <cell r="Q279">
            <v>2616.02</v>
          </cell>
          <cell r="U279">
            <v>64450.73</v>
          </cell>
          <cell r="V279">
            <v>66293.45</v>
          </cell>
          <cell r="Y279">
            <v>196268.15</v>
          </cell>
          <cell r="AB279">
            <v>50422.16</v>
          </cell>
          <cell r="AF279">
            <v>5569.81</v>
          </cell>
          <cell r="AG279">
            <v>103486.79</v>
          </cell>
          <cell r="AV279">
            <v>830133.12</v>
          </cell>
          <cell r="AW279">
            <v>245826.98</v>
          </cell>
          <cell r="AX279">
            <v>325796.28000000003</v>
          </cell>
          <cell r="AY279">
            <v>4446299.2600000007</v>
          </cell>
        </row>
        <row r="280">
          <cell r="F280" t="str">
            <v>36901</v>
          </cell>
          <cell r="G280">
            <v>756157.71</v>
          </cell>
          <cell r="J280">
            <v>69276.31</v>
          </cell>
          <cell r="L280">
            <v>23661.15</v>
          </cell>
          <cell r="U280">
            <v>30857.54</v>
          </cell>
          <cell r="Y280">
            <v>58261.86</v>
          </cell>
          <cell r="AV280">
            <v>778383.99</v>
          </cell>
          <cell r="AW280">
            <v>121605.97</v>
          </cell>
          <cell r="AX280">
            <v>7965.86</v>
          </cell>
          <cell r="AY280">
            <v>1846170.3900000001</v>
          </cell>
        </row>
        <row r="281">
          <cell r="F281" t="str">
            <v>37501</v>
          </cell>
          <cell r="G281">
            <v>94998740.079999998</v>
          </cell>
          <cell r="H281">
            <v>1668141.67</v>
          </cell>
          <cell r="I281">
            <v>797316.52</v>
          </cell>
          <cell r="J281">
            <v>23138778.66</v>
          </cell>
          <cell r="K281">
            <v>1502452.08</v>
          </cell>
          <cell r="L281">
            <v>2458633.4900000002</v>
          </cell>
          <cell r="O281">
            <v>5261765.58</v>
          </cell>
          <cell r="P281">
            <v>459438.17</v>
          </cell>
          <cell r="Q281">
            <v>72014.460000000006</v>
          </cell>
          <cell r="U281">
            <v>1860339.86</v>
          </cell>
          <cell r="V281">
            <v>545008.36</v>
          </cell>
          <cell r="W281">
            <v>32535</v>
          </cell>
          <cell r="Y281">
            <v>3315603.64</v>
          </cell>
          <cell r="Z281">
            <v>54654.080000000002</v>
          </cell>
          <cell r="AB281">
            <v>1559489.75</v>
          </cell>
          <cell r="AF281">
            <v>102169.3</v>
          </cell>
          <cell r="AG281">
            <v>1703358.32</v>
          </cell>
          <cell r="AK281">
            <v>224564.05</v>
          </cell>
          <cell r="AM281">
            <v>405775.28</v>
          </cell>
          <cell r="AQ281">
            <v>889699.72</v>
          </cell>
          <cell r="AT281">
            <v>98353</v>
          </cell>
          <cell r="AU281">
            <v>2723583.8</v>
          </cell>
          <cell r="AV281">
            <v>19346151.239999998</v>
          </cell>
          <cell r="AW281">
            <v>2837760.5</v>
          </cell>
          <cell r="AX281">
            <v>4385823.0999999996</v>
          </cell>
          <cell r="AY281">
            <v>170442149.71000001</v>
          </cell>
        </row>
        <row r="282">
          <cell r="F282" t="str">
            <v>37502</v>
          </cell>
          <cell r="G282">
            <v>37986377.299999997</v>
          </cell>
          <cell r="H282">
            <v>121536.7</v>
          </cell>
          <cell r="I282">
            <v>402589.07</v>
          </cell>
          <cell r="J282">
            <v>10252921.68</v>
          </cell>
          <cell r="K282">
            <v>659399.64</v>
          </cell>
          <cell r="L282">
            <v>939694.18</v>
          </cell>
          <cell r="N282">
            <v>126760.73</v>
          </cell>
          <cell r="O282">
            <v>2401460.23</v>
          </cell>
          <cell r="P282">
            <v>126381.5</v>
          </cell>
          <cell r="Q282">
            <v>32644.11</v>
          </cell>
          <cell r="U282">
            <v>779318.93</v>
          </cell>
          <cell r="V282">
            <v>191663.02</v>
          </cell>
          <cell r="W282">
            <v>70426.31</v>
          </cell>
          <cell r="Y282">
            <v>1935830.97</v>
          </cell>
          <cell r="Z282">
            <v>25728.19</v>
          </cell>
          <cell r="AB282">
            <v>498228.63</v>
          </cell>
          <cell r="AG282">
            <v>569724.05000000005</v>
          </cell>
          <cell r="AI282">
            <v>106740.63</v>
          </cell>
          <cell r="AJ282">
            <v>129894.71</v>
          </cell>
          <cell r="AK282">
            <v>60063.54</v>
          </cell>
          <cell r="AM282">
            <v>133127.54</v>
          </cell>
          <cell r="AU282">
            <v>430044.45</v>
          </cell>
          <cell r="AV282">
            <v>8715284.3200000003</v>
          </cell>
          <cell r="AW282">
            <v>1319757.94</v>
          </cell>
          <cell r="AX282">
            <v>3086204.41</v>
          </cell>
          <cell r="AY282">
            <v>71101802.780000001</v>
          </cell>
        </row>
        <row r="283">
          <cell r="F283" t="str">
            <v>37503</v>
          </cell>
          <cell r="G283">
            <v>18150995.34</v>
          </cell>
          <cell r="H283">
            <v>607337.23</v>
          </cell>
          <cell r="I283">
            <v>87390.53</v>
          </cell>
          <cell r="J283">
            <v>4608186.5</v>
          </cell>
          <cell r="K283">
            <v>253741.88</v>
          </cell>
          <cell r="L283">
            <v>491625.45</v>
          </cell>
          <cell r="O283">
            <v>758526.56</v>
          </cell>
          <cell r="P283">
            <v>92383.43</v>
          </cell>
          <cell r="Q283">
            <v>15796</v>
          </cell>
          <cell r="U283">
            <v>522402.12</v>
          </cell>
          <cell r="V283">
            <v>247628.73</v>
          </cell>
          <cell r="Y283">
            <v>953017.55</v>
          </cell>
          <cell r="Z283">
            <v>7656.63</v>
          </cell>
          <cell r="AB283">
            <v>158518.87</v>
          </cell>
          <cell r="AF283">
            <v>14358</v>
          </cell>
          <cell r="AG283">
            <v>221781.76000000001</v>
          </cell>
          <cell r="AJ283">
            <v>3031.85</v>
          </cell>
          <cell r="AM283">
            <v>98367.08</v>
          </cell>
          <cell r="AQ283">
            <v>321911.46999999997</v>
          </cell>
          <cell r="AU283">
            <v>469566.26</v>
          </cell>
          <cell r="AV283">
            <v>4892277.29</v>
          </cell>
          <cell r="AW283">
            <v>740196.35</v>
          </cell>
          <cell r="AX283">
            <v>1658411.83</v>
          </cell>
          <cell r="AY283">
            <v>35375108.710000001</v>
          </cell>
        </row>
        <row r="284">
          <cell r="F284" t="str">
            <v>37504</v>
          </cell>
          <cell r="G284">
            <v>25138867.129999999</v>
          </cell>
          <cell r="H284">
            <v>1229857.6299999999</v>
          </cell>
          <cell r="I284">
            <v>119268.11</v>
          </cell>
          <cell r="J284">
            <v>6893276.25</v>
          </cell>
          <cell r="K284">
            <v>420016.6</v>
          </cell>
          <cell r="L284">
            <v>816158.94</v>
          </cell>
          <cell r="O284">
            <v>1787238.63</v>
          </cell>
          <cell r="P284">
            <v>134310.43</v>
          </cell>
          <cell r="Q284">
            <v>16291.58</v>
          </cell>
          <cell r="U284">
            <v>329134.61</v>
          </cell>
          <cell r="V284">
            <v>94377.22</v>
          </cell>
          <cell r="W284">
            <v>71802.58</v>
          </cell>
          <cell r="Y284">
            <v>655926.79</v>
          </cell>
          <cell r="AB284">
            <v>161369.28</v>
          </cell>
          <cell r="AF284">
            <v>5242.62</v>
          </cell>
          <cell r="AG284">
            <v>528400.85</v>
          </cell>
          <cell r="AM284">
            <v>152443.68</v>
          </cell>
          <cell r="AQ284">
            <v>96423.4</v>
          </cell>
          <cell r="AU284">
            <v>463384.26</v>
          </cell>
          <cell r="AV284">
            <v>5681037.3700000001</v>
          </cell>
          <cell r="AW284">
            <v>569019.87</v>
          </cell>
          <cell r="AX284">
            <v>1414723.2</v>
          </cell>
          <cell r="AY284">
            <v>46778571.029999986</v>
          </cell>
        </row>
        <row r="285">
          <cell r="F285" t="str">
            <v>37505</v>
          </cell>
          <cell r="G285">
            <v>12625783.300000001</v>
          </cell>
          <cell r="H285">
            <v>1187151.54</v>
          </cell>
          <cell r="J285">
            <v>2541763.7000000002</v>
          </cell>
          <cell r="K285">
            <v>186736.65</v>
          </cell>
          <cell r="L285">
            <v>302923.82</v>
          </cell>
          <cell r="O285">
            <v>463749.38</v>
          </cell>
          <cell r="P285">
            <v>1056.82</v>
          </cell>
          <cell r="Q285">
            <v>9848.59</v>
          </cell>
          <cell r="U285">
            <v>248160.38</v>
          </cell>
          <cell r="V285">
            <v>40030.129999999997</v>
          </cell>
          <cell r="Y285">
            <v>388399.31</v>
          </cell>
          <cell r="Z285">
            <v>1479.99</v>
          </cell>
          <cell r="AB285">
            <v>40364.239999999998</v>
          </cell>
          <cell r="AF285">
            <v>7493.93</v>
          </cell>
          <cell r="AG285">
            <v>292877.24</v>
          </cell>
          <cell r="AM285">
            <v>95274.07</v>
          </cell>
          <cell r="AQ285">
            <v>122343.25</v>
          </cell>
          <cell r="AU285">
            <v>232339.93</v>
          </cell>
          <cell r="AV285">
            <v>4363220.55</v>
          </cell>
          <cell r="AW285">
            <v>307464.32000000001</v>
          </cell>
          <cell r="AX285">
            <v>1187640.1599999999</v>
          </cell>
          <cell r="AY285">
            <v>24646101.29999999</v>
          </cell>
        </row>
        <row r="286">
          <cell r="F286" t="str">
            <v>37506</v>
          </cell>
          <cell r="G286">
            <v>15060530.58</v>
          </cell>
          <cell r="I286">
            <v>106291.69</v>
          </cell>
          <cell r="J286">
            <v>3159339.39</v>
          </cell>
          <cell r="K286">
            <v>222991.57</v>
          </cell>
          <cell r="L286">
            <v>329345.26</v>
          </cell>
          <cell r="O286">
            <v>654144.41</v>
          </cell>
          <cell r="Q286">
            <v>12334</v>
          </cell>
          <cell r="U286">
            <v>296499.11</v>
          </cell>
          <cell r="V286">
            <v>71473</v>
          </cell>
          <cell r="W286">
            <v>77577.81</v>
          </cell>
          <cell r="Y286">
            <v>938985.47</v>
          </cell>
          <cell r="Z286">
            <v>4855.42</v>
          </cell>
          <cell r="AB286">
            <v>57763.1</v>
          </cell>
          <cell r="AF286">
            <v>5322.15</v>
          </cell>
          <cell r="AG286">
            <v>382486.31</v>
          </cell>
          <cell r="AI286">
            <v>21761</v>
          </cell>
          <cell r="AM286">
            <v>31749.52</v>
          </cell>
          <cell r="AU286">
            <v>1259601.47</v>
          </cell>
          <cell r="AV286">
            <v>3515015.16</v>
          </cell>
          <cell r="AW286">
            <v>397440.17</v>
          </cell>
          <cell r="AX286">
            <v>1244496.31</v>
          </cell>
          <cell r="AY286">
            <v>27850002.899999999</v>
          </cell>
        </row>
        <row r="287">
          <cell r="F287" t="str">
            <v>37507</v>
          </cell>
          <cell r="G287">
            <v>15153203.619999999</v>
          </cell>
          <cell r="H287">
            <v>250569.95</v>
          </cell>
          <cell r="I287">
            <v>81273.279999999999</v>
          </cell>
          <cell r="J287">
            <v>4158593.94</v>
          </cell>
          <cell r="K287">
            <v>189284.79</v>
          </cell>
          <cell r="L287">
            <v>465227.86</v>
          </cell>
          <cell r="O287">
            <v>966227.95</v>
          </cell>
          <cell r="P287">
            <v>71938.490000000005</v>
          </cell>
          <cell r="Q287">
            <v>16662.86</v>
          </cell>
          <cell r="U287">
            <v>521500.6</v>
          </cell>
          <cell r="V287">
            <v>87324</v>
          </cell>
          <cell r="W287">
            <v>26820.09</v>
          </cell>
          <cell r="Y287">
            <v>844332.82</v>
          </cell>
          <cell r="Z287">
            <v>5378.74</v>
          </cell>
          <cell r="AB287">
            <v>431653.93</v>
          </cell>
          <cell r="AF287">
            <v>8750</v>
          </cell>
          <cell r="AG287">
            <v>199495.4</v>
          </cell>
          <cell r="AI287">
            <v>31913.03</v>
          </cell>
          <cell r="AM287">
            <v>28850.65</v>
          </cell>
          <cell r="AO287">
            <v>100015.74</v>
          </cell>
          <cell r="AQ287">
            <v>121818.64</v>
          </cell>
          <cell r="AU287">
            <v>170444.67</v>
          </cell>
          <cell r="AV287">
            <v>4701955.93</v>
          </cell>
          <cell r="AW287">
            <v>1064547.23</v>
          </cell>
          <cell r="AX287">
            <v>1844250.39</v>
          </cell>
          <cell r="AY287">
            <v>31542034.599999994</v>
          </cell>
        </row>
        <row r="288">
          <cell r="F288" t="str">
            <v>37903</v>
          </cell>
          <cell r="G288">
            <v>3986643.41</v>
          </cell>
          <cell r="J288">
            <v>1126276.6299999999</v>
          </cell>
          <cell r="K288">
            <v>116414.95</v>
          </cell>
          <cell r="Y288">
            <v>293587.03999999998</v>
          </cell>
          <cell r="AT288">
            <v>76141.94</v>
          </cell>
          <cell r="AW288">
            <v>347344.17</v>
          </cell>
          <cell r="AX288">
            <v>283188.21999999997</v>
          </cell>
          <cell r="AY288">
            <v>6229596.3600000003</v>
          </cell>
        </row>
        <row r="289">
          <cell r="F289" t="str">
            <v>38126</v>
          </cell>
          <cell r="G289">
            <v>1468138.03</v>
          </cell>
          <cell r="J289">
            <v>140008.98000000001</v>
          </cell>
          <cell r="K289">
            <v>1184.8399999999999</v>
          </cell>
          <cell r="L289">
            <v>19280.72</v>
          </cell>
          <cell r="O289">
            <v>140763.38</v>
          </cell>
          <cell r="U289">
            <v>38934.17</v>
          </cell>
          <cell r="V289">
            <v>14550.29</v>
          </cell>
          <cell r="Y289">
            <v>14963.13</v>
          </cell>
          <cell r="AB289">
            <v>16209.72</v>
          </cell>
          <cell r="AM289">
            <v>1115.6099999999999</v>
          </cell>
          <cell r="AQ289">
            <v>7431.18</v>
          </cell>
          <cell r="AV289">
            <v>537580.56000000006</v>
          </cell>
          <cell r="AW289">
            <v>102184.51</v>
          </cell>
          <cell r="AX289">
            <v>238121.82</v>
          </cell>
          <cell r="AY289">
            <v>2740466.94</v>
          </cell>
        </row>
        <row r="290">
          <cell r="F290" t="str">
            <v>38264</v>
          </cell>
          <cell r="G290">
            <v>372511.7</v>
          </cell>
          <cell r="J290">
            <v>75408.52</v>
          </cell>
          <cell r="L290">
            <v>4448</v>
          </cell>
          <cell r="V290">
            <v>8324.3700000000008</v>
          </cell>
          <cell r="Y290">
            <v>25562.7</v>
          </cell>
          <cell r="AB290">
            <v>24934.39</v>
          </cell>
          <cell r="AM290">
            <v>1049.21</v>
          </cell>
          <cell r="AV290">
            <v>204329.82</v>
          </cell>
          <cell r="AW290">
            <v>26424.639999999999</v>
          </cell>
          <cell r="AX290">
            <v>69038.87</v>
          </cell>
          <cell r="AY290">
            <v>812032.22000000009</v>
          </cell>
        </row>
        <row r="291">
          <cell r="F291" t="str">
            <v>38265</v>
          </cell>
          <cell r="G291">
            <v>2009915.88</v>
          </cell>
          <cell r="J291">
            <v>422866.1</v>
          </cell>
          <cell r="K291">
            <v>4460.6000000000004</v>
          </cell>
          <cell r="L291">
            <v>32910.86</v>
          </cell>
          <cell r="O291">
            <v>137797.96</v>
          </cell>
          <cell r="P291">
            <v>30005.32</v>
          </cell>
          <cell r="Q291">
            <v>1090.96</v>
          </cell>
          <cell r="U291">
            <v>34886.589999999997</v>
          </cell>
          <cell r="V291">
            <v>26522.11</v>
          </cell>
          <cell r="Y291">
            <v>99234.54</v>
          </cell>
          <cell r="AB291">
            <v>102250.73</v>
          </cell>
          <cell r="AG291">
            <v>478.08</v>
          </cell>
          <cell r="AM291">
            <v>3167.66</v>
          </cell>
          <cell r="AT291">
            <v>70962.820000000007</v>
          </cell>
          <cell r="AU291">
            <v>126518.82</v>
          </cell>
          <cell r="AV291">
            <v>606614.56999999995</v>
          </cell>
          <cell r="AW291">
            <v>136310.19</v>
          </cell>
          <cell r="AX291">
            <v>131694.34</v>
          </cell>
          <cell r="AY291">
            <v>3977688.129999999</v>
          </cell>
        </row>
        <row r="292">
          <cell r="F292" t="str">
            <v>38267</v>
          </cell>
          <cell r="G292">
            <v>19993209.32</v>
          </cell>
          <cell r="H292">
            <v>107262.52</v>
          </cell>
          <cell r="J292">
            <v>3384059.2</v>
          </cell>
          <cell r="K292">
            <v>249828.39</v>
          </cell>
          <cell r="L292">
            <v>518734.39</v>
          </cell>
          <cell r="O292">
            <v>1041573.25</v>
          </cell>
          <cell r="P292">
            <v>305314.40000000002</v>
          </cell>
          <cell r="Q292">
            <v>18469.02</v>
          </cell>
          <cell r="U292">
            <v>421089.73</v>
          </cell>
          <cell r="V292">
            <v>170457.92</v>
          </cell>
          <cell r="Y292">
            <v>554373.80000000005</v>
          </cell>
          <cell r="AB292">
            <v>186024.13</v>
          </cell>
          <cell r="AF292">
            <v>19056.509999999998</v>
          </cell>
          <cell r="AG292">
            <v>268542.21999999997</v>
          </cell>
          <cell r="AM292">
            <v>64052.44</v>
          </cell>
          <cell r="AU292">
            <v>236745.78</v>
          </cell>
          <cell r="AV292">
            <v>6117069.7800000003</v>
          </cell>
          <cell r="AW292">
            <v>749139.61</v>
          </cell>
          <cell r="AX292">
            <v>1179871.75</v>
          </cell>
          <cell r="AY292">
            <v>35584874.160000004</v>
          </cell>
        </row>
        <row r="293">
          <cell r="F293" t="str">
            <v>38300</v>
          </cell>
          <cell r="G293">
            <v>4096900.77</v>
          </cell>
          <cell r="J293">
            <v>650660.06999999995</v>
          </cell>
          <cell r="K293">
            <v>20567.060000000001</v>
          </cell>
          <cell r="L293">
            <v>107503.6</v>
          </cell>
          <cell r="O293">
            <v>398436.93</v>
          </cell>
          <cell r="P293">
            <v>27249.18</v>
          </cell>
          <cell r="Q293">
            <v>4497</v>
          </cell>
          <cell r="U293">
            <v>103226.31</v>
          </cell>
          <cell r="V293">
            <v>49884.08</v>
          </cell>
          <cell r="Y293">
            <v>102382.48</v>
          </cell>
          <cell r="AB293">
            <v>9278.26</v>
          </cell>
          <cell r="AM293">
            <v>15762.01</v>
          </cell>
          <cell r="AU293">
            <v>46415.26</v>
          </cell>
          <cell r="AV293">
            <v>1682591.54</v>
          </cell>
          <cell r="AW293">
            <v>204091.97</v>
          </cell>
          <cell r="AX293">
            <v>439279.78</v>
          </cell>
          <cell r="AY293">
            <v>7958726.299999998</v>
          </cell>
        </row>
        <row r="294">
          <cell r="F294" t="str">
            <v>38301</v>
          </cell>
          <cell r="G294">
            <v>1920951.03</v>
          </cell>
          <cell r="J294">
            <v>248395.06</v>
          </cell>
          <cell r="K294">
            <v>3490.11</v>
          </cell>
          <cell r="L294">
            <v>41128.239999999998</v>
          </cell>
          <cell r="O294">
            <v>127278.37</v>
          </cell>
          <cell r="Q294">
            <v>599.03</v>
          </cell>
          <cell r="U294">
            <v>65691.48</v>
          </cell>
          <cell r="Y294">
            <v>36045.14</v>
          </cell>
          <cell r="AT294">
            <v>50707.48</v>
          </cell>
          <cell r="AU294">
            <v>15378.81</v>
          </cell>
          <cell r="AV294">
            <v>755590.69</v>
          </cell>
          <cell r="AW294">
            <v>65941.59</v>
          </cell>
          <cell r="AY294">
            <v>3331197.03</v>
          </cell>
        </row>
        <row r="295">
          <cell r="F295" t="str">
            <v>38302</v>
          </cell>
          <cell r="G295">
            <v>1489005.3</v>
          </cell>
          <cell r="J295">
            <v>227562.34</v>
          </cell>
          <cell r="L295">
            <v>51457.57</v>
          </cell>
          <cell r="O295">
            <v>116605.32</v>
          </cell>
          <cell r="U295">
            <v>7843.42</v>
          </cell>
          <cell r="V295">
            <v>8888.42</v>
          </cell>
          <cell r="Y295">
            <v>42545.89</v>
          </cell>
          <cell r="AT295">
            <v>58850.59</v>
          </cell>
          <cell r="AU295">
            <v>28172.71</v>
          </cell>
          <cell r="AV295">
            <v>443472.92</v>
          </cell>
          <cell r="AW295">
            <v>96417.44</v>
          </cell>
          <cell r="AX295">
            <v>332776.19</v>
          </cell>
          <cell r="AY295">
            <v>2903598.11</v>
          </cell>
        </row>
        <row r="296">
          <cell r="F296" t="str">
            <v>38304</v>
          </cell>
          <cell r="G296">
            <v>431744.15</v>
          </cell>
          <cell r="J296">
            <v>47212.04</v>
          </cell>
          <cell r="L296">
            <v>9556</v>
          </cell>
          <cell r="V296">
            <v>19870.25</v>
          </cell>
          <cell r="AT296">
            <v>47595.68</v>
          </cell>
          <cell r="AV296">
            <v>190431.58</v>
          </cell>
          <cell r="AW296">
            <v>1577.88</v>
          </cell>
          <cell r="AX296">
            <v>75811.490000000005</v>
          </cell>
          <cell r="AY296">
            <v>823799.07</v>
          </cell>
        </row>
        <row r="297">
          <cell r="F297" t="str">
            <v>38306</v>
          </cell>
          <cell r="G297">
            <v>1704256.6</v>
          </cell>
          <cell r="J297">
            <v>220094.43</v>
          </cell>
          <cell r="K297">
            <v>8337.86</v>
          </cell>
          <cell r="L297">
            <v>36851.800000000003</v>
          </cell>
          <cell r="O297">
            <v>143460.29999999999</v>
          </cell>
          <cell r="Q297">
            <v>1750.09</v>
          </cell>
          <cell r="U297">
            <v>46391.68</v>
          </cell>
          <cell r="V297">
            <v>16646.830000000002</v>
          </cell>
          <cell r="Y297">
            <v>26450.76</v>
          </cell>
          <cell r="AB297">
            <v>51703.08</v>
          </cell>
          <cell r="AQ297">
            <v>38487.629999999997</v>
          </cell>
          <cell r="AT297">
            <v>220180.46</v>
          </cell>
          <cell r="AV297">
            <v>626709.87</v>
          </cell>
          <cell r="AW297">
            <v>126264.25</v>
          </cell>
          <cell r="AX297">
            <v>163499.25</v>
          </cell>
          <cell r="AY297">
            <v>3431084.89</v>
          </cell>
        </row>
        <row r="298">
          <cell r="F298" t="str">
            <v>38308</v>
          </cell>
          <cell r="G298">
            <v>1331453.27</v>
          </cell>
          <cell r="J298">
            <v>170731.69</v>
          </cell>
          <cell r="K298">
            <v>2287.94</v>
          </cell>
          <cell r="L298">
            <v>28225.72</v>
          </cell>
          <cell r="V298">
            <v>38041.67</v>
          </cell>
          <cell r="Y298">
            <v>41659.089999999997</v>
          </cell>
          <cell r="AB298">
            <v>616.66</v>
          </cell>
          <cell r="AT298">
            <v>47745.02</v>
          </cell>
          <cell r="AV298">
            <v>617833.46</v>
          </cell>
          <cell r="AW298">
            <v>100716.78</v>
          </cell>
          <cell r="AX298">
            <v>215091.01</v>
          </cell>
          <cell r="AY298">
            <v>2594402.3099999996</v>
          </cell>
        </row>
        <row r="299">
          <cell r="F299" t="str">
            <v>38320</v>
          </cell>
          <cell r="G299">
            <v>2133814.0299999998</v>
          </cell>
          <cell r="J299">
            <v>253142.68</v>
          </cell>
          <cell r="K299">
            <v>9580.6</v>
          </cell>
          <cell r="L299">
            <v>47825</v>
          </cell>
          <cell r="O299">
            <v>54004.26</v>
          </cell>
          <cell r="P299">
            <v>17602.759999999998</v>
          </cell>
          <cell r="Q299">
            <v>1738</v>
          </cell>
          <cell r="U299">
            <v>57189.51</v>
          </cell>
          <cell r="V299">
            <v>18117.2</v>
          </cell>
          <cell r="Y299">
            <v>124858.29</v>
          </cell>
          <cell r="AB299">
            <v>38856.629999999997</v>
          </cell>
          <cell r="AM299">
            <v>4346.8</v>
          </cell>
          <cell r="AQ299">
            <v>27575.42</v>
          </cell>
          <cell r="AT299">
            <v>44979.12</v>
          </cell>
          <cell r="AU299">
            <v>60582.35</v>
          </cell>
          <cell r="AV299">
            <v>696060.24</v>
          </cell>
          <cell r="AW299">
            <v>98745.04</v>
          </cell>
          <cell r="AX299">
            <v>228309.81</v>
          </cell>
          <cell r="AY299">
            <v>3917327.7399999998</v>
          </cell>
        </row>
        <row r="300">
          <cell r="F300" t="str">
            <v>38322</v>
          </cell>
          <cell r="G300">
            <v>1594101.13</v>
          </cell>
          <cell r="J300">
            <v>143892.69</v>
          </cell>
          <cell r="K300">
            <v>9199.68</v>
          </cell>
          <cell r="L300">
            <v>45673.440000000002</v>
          </cell>
          <cell r="O300">
            <v>215437.02</v>
          </cell>
          <cell r="U300">
            <v>40222.19</v>
          </cell>
          <cell r="V300">
            <v>35672.120000000003</v>
          </cell>
          <cell r="Y300">
            <v>34470.51</v>
          </cell>
          <cell r="AB300">
            <v>8245.08</v>
          </cell>
          <cell r="AK300">
            <v>1365.98</v>
          </cell>
          <cell r="AL300">
            <v>3695.96</v>
          </cell>
          <cell r="AQ300">
            <v>6411.92</v>
          </cell>
          <cell r="AT300">
            <v>39682.01</v>
          </cell>
          <cell r="AV300">
            <v>516312.9</v>
          </cell>
          <cell r="AW300">
            <v>138355.47</v>
          </cell>
          <cell r="AX300">
            <v>343200.29</v>
          </cell>
          <cell r="AY300">
            <v>3175938.3899999997</v>
          </cell>
        </row>
        <row r="301">
          <cell r="F301" t="str">
            <v>38324</v>
          </cell>
          <cell r="G301">
            <v>1573815.4</v>
          </cell>
          <cell r="J301">
            <v>129020.12</v>
          </cell>
          <cell r="L301">
            <v>23819</v>
          </cell>
          <cell r="O301">
            <v>52183.83</v>
          </cell>
          <cell r="P301">
            <v>15203.48</v>
          </cell>
          <cell r="Q301">
            <v>9912.52</v>
          </cell>
          <cell r="U301">
            <v>32463.68</v>
          </cell>
          <cell r="V301">
            <v>14278.92</v>
          </cell>
          <cell r="Y301">
            <v>39867.230000000003</v>
          </cell>
          <cell r="AB301">
            <v>14952.83</v>
          </cell>
          <cell r="AK301">
            <v>4701.1000000000004</v>
          </cell>
          <cell r="AM301">
            <v>3470.06</v>
          </cell>
          <cell r="AT301">
            <v>119843.36</v>
          </cell>
          <cell r="AV301">
            <v>782252.52</v>
          </cell>
          <cell r="AW301">
            <v>120369.94</v>
          </cell>
          <cell r="AX301">
            <v>360004.59</v>
          </cell>
          <cell r="AY301">
            <v>3296158.58</v>
          </cell>
        </row>
        <row r="302">
          <cell r="F302" t="str">
            <v>39002</v>
          </cell>
          <cell r="G302">
            <v>4330167.8600000003</v>
          </cell>
          <cell r="J302">
            <v>613370.84</v>
          </cell>
          <cell r="K302">
            <v>65635.429999999993</v>
          </cell>
          <cell r="L302">
            <v>126760</v>
          </cell>
          <cell r="U302">
            <v>150740.32</v>
          </cell>
          <cell r="V302">
            <v>42053.9</v>
          </cell>
          <cell r="W302">
            <v>26233.74</v>
          </cell>
          <cell r="Y302">
            <v>439014.15</v>
          </cell>
          <cell r="AB302">
            <v>35251.360000000001</v>
          </cell>
          <cell r="AF302">
            <v>24484.6</v>
          </cell>
          <cell r="AG302">
            <v>169537.8</v>
          </cell>
          <cell r="AI302">
            <v>1000</v>
          </cell>
          <cell r="AM302">
            <v>6927.99</v>
          </cell>
          <cell r="AQ302">
            <v>10944.29</v>
          </cell>
          <cell r="AU302">
            <v>290951.95</v>
          </cell>
          <cell r="AV302">
            <v>1573164.95</v>
          </cell>
          <cell r="AW302">
            <v>403902.59</v>
          </cell>
          <cell r="AX302">
            <v>132868.15</v>
          </cell>
          <cell r="AY302">
            <v>8443009.9200000018</v>
          </cell>
        </row>
        <row r="303">
          <cell r="F303" t="str">
            <v>39003</v>
          </cell>
          <cell r="G303">
            <v>8986490.1600000001</v>
          </cell>
          <cell r="H303">
            <v>200644.38</v>
          </cell>
          <cell r="J303">
            <v>1530275.47</v>
          </cell>
          <cell r="K303">
            <v>112534.69</v>
          </cell>
          <cell r="L303">
            <v>302914.94</v>
          </cell>
          <cell r="O303">
            <v>448397.81</v>
          </cell>
          <cell r="P303">
            <v>137119.43</v>
          </cell>
          <cell r="Q303">
            <v>6377.84</v>
          </cell>
          <cell r="U303">
            <v>349334.58</v>
          </cell>
          <cell r="V303">
            <v>56468.21</v>
          </cell>
          <cell r="Y303">
            <v>572296.66</v>
          </cell>
          <cell r="AB303">
            <v>94730.9</v>
          </cell>
          <cell r="AF303">
            <v>814.78</v>
          </cell>
          <cell r="AG303">
            <v>126264.54</v>
          </cell>
          <cell r="AM303">
            <v>28597.599999999999</v>
          </cell>
          <cell r="AU303">
            <v>149060.93</v>
          </cell>
          <cell r="AV303">
            <v>2881295.11</v>
          </cell>
          <cell r="AW303">
            <v>518537.72</v>
          </cell>
          <cell r="AX303">
            <v>926553.98</v>
          </cell>
          <cell r="AY303">
            <v>17428709.73</v>
          </cell>
        </row>
        <row r="304">
          <cell r="F304" t="str">
            <v>39007</v>
          </cell>
          <cell r="G304">
            <v>108350341.47</v>
          </cell>
          <cell r="H304">
            <v>566391.18000000005</v>
          </cell>
          <cell r="I304">
            <v>477744.66</v>
          </cell>
          <cell r="J304">
            <v>29279645.48</v>
          </cell>
          <cell r="K304">
            <v>1953749.74</v>
          </cell>
          <cell r="L304">
            <v>3191823.26</v>
          </cell>
          <cell r="O304">
            <v>8175064.25</v>
          </cell>
          <cell r="P304">
            <v>2295666</v>
          </cell>
          <cell r="Q304">
            <v>175659</v>
          </cell>
          <cell r="S304">
            <v>4220556.2300000004</v>
          </cell>
          <cell r="T304">
            <v>70203</v>
          </cell>
          <cell r="U304">
            <v>5408100.7400000002</v>
          </cell>
          <cell r="V304">
            <v>1164156.3600000001</v>
          </cell>
          <cell r="W304">
            <v>1448177.57</v>
          </cell>
          <cell r="Y304">
            <v>11469947.77</v>
          </cell>
          <cell r="Z304">
            <v>639537.24</v>
          </cell>
          <cell r="AA304">
            <v>11482.35</v>
          </cell>
          <cell r="AB304">
            <v>2315853.83</v>
          </cell>
          <cell r="AF304">
            <v>499633.54</v>
          </cell>
          <cell r="AG304">
            <v>6378473.8600000003</v>
          </cell>
          <cell r="AI304">
            <v>62646.94</v>
          </cell>
          <cell r="AM304">
            <v>376094.97</v>
          </cell>
          <cell r="AQ304">
            <v>823066.89</v>
          </cell>
          <cell r="AT304">
            <v>583523.30000000005</v>
          </cell>
          <cell r="AU304">
            <v>4057719.27</v>
          </cell>
          <cell r="AV304">
            <v>26583122.530000001</v>
          </cell>
          <cell r="AW304">
            <v>5287845.93</v>
          </cell>
          <cell r="AX304">
            <v>3792824.3</v>
          </cell>
          <cell r="AY304">
            <v>229659051.66000006</v>
          </cell>
        </row>
        <row r="305">
          <cell r="F305" t="str">
            <v>39090</v>
          </cell>
          <cell r="G305">
            <v>24616604.539999999</v>
          </cell>
          <cell r="H305">
            <v>89080.42</v>
          </cell>
          <cell r="I305">
            <v>49275.19</v>
          </cell>
          <cell r="J305">
            <v>4388098.47</v>
          </cell>
          <cell r="K305">
            <v>297276.59999999998</v>
          </cell>
          <cell r="L305">
            <v>568798.59</v>
          </cell>
          <cell r="O305">
            <v>1155366.46</v>
          </cell>
          <cell r="P305">
            <v>153145.98000000001</v>
          </cell>
          <cell r="U305">
            <v>532988.97</v>
          </cell>
          <cell r="V305">
            <v>90393.02</v>
          </cell>
          <cell r="Y305">
            <v>1830452.4</v>
          </cell>
          <cell r="AB305">
            <v>48596.5</v>
          </cell>
          <cell r="AF305">
            <v>31646.17</v>
          </cell>
          <cell r="AG305">
            <v>413988.67</v>
          </cell>
          <cell r="AM305">
            <v>49489.88</v>
          </cell>
          <cell r="AO305">
            <v>352483.66</v>
          </cell>
          <cell r="AQ305">
            <v>67311.210000000006</v>
          </cell>
          <cell r="AU305">
            <v>427753.63</v>
          </cell>
          <cell r="AV305">
            <v>5582077.3200000003</v>
          </cell>
          <cell r="AW305">
            <v>942120.65</v>
          </cell>
          <cell r="AX305">
            <v>1525630.17</v>
          </cell>
          <cell r="AY305">
            <v>43212578.500000007</v>
          </cell>
        </row>
        <row r="306">
          <cell r="F306" t="str">
            <v>39119</v>
          </cell>
          <cell r="G306">
            <v>25845984.82</v>
          </cell>
          <cell r="J306">
            <v>5076044.2699999996</v>
          </cell>
          <cell r="K306">
            <v>221989.18</v>
          </cell>
          <cell r="L306">
            <v>758407.13</v>
          </cell>
          <cell r="O306">
            <v>1743242.22</v>
          </cell>
          <cell r="P306">
            <v>66127.039999999994</v>
          </cell>
          <cell r="Q306">
            <v>36363.199999999997</v>
          </cell>
          <cell r="U306">
            <v>764124.87</v>
          </cell>
          <cell r="V306">
            <v>181371.06</v>
          </cell>
          <cell r="W306">
            <v>66330.22</v>
          </cell>
          <cell r="Y306">
            <v>1739768.05</v>
          </cell>
          <cell r="AB306">
            <v>219108.95</v>
          </cell>
          <cell r="AF306">
            <v>23357.69</v>
          </cell>
          <cell r="AG306">
            <v>474649.54</v>
          </cell>
          <cell r="AJ306">
            <v>718152.19</v>
          </cell>
          <cell r="AM306">
            <v>85856.53</v>
          </cell>
          <cell r="AQ306">
            <v>1490000.42</v>
          </cell>
          <cell r="AS306">
            <v>38906.5</v>
          </cell>
          <cell r="AU306">
            <v>648456.99</v>
          </cell>
          <cell r="AV306">
            <v>6509002.2800000003</v>
          </cell>
          <cell r="AW306">
            <v>927345.82</v>
          </cell>
          <cell r="AX306">
            <v>1390757.58</v>
          </cell>
          <cell r="AY306">
            <v>49025346.549999997</v>
          </cell>
        </row>
        <row r="307">
          <cell r="F307" t="str">
            <v>39120</v>
          </cell>
          <cell r="G307">
            <v>5929569.6799999997</v>
          </cell>
          <cell r="I307">
            <v>10280.27</v>
          </cell>
          <cell r="J307">
            <v>983612.71</v>
          </cell>
          <cell r="K307">
            <v>41412.449999999997</v>
          </cell>
          <cell r="L307">
            <v>163592</v>
          </cell>
          <cell r="O307">
            <v>614628.56000000006</v>
          </cell>
          <cell r="P307">
            <v>50678.48</v>
          </cell>
          <cell r="Q307">
            <v>9725</v>
          </cell>
          <cell r="U307">
            <v>333332.56</v>
          </cell>
          <cell r="V307">
            <v>51891.63</v>
          </cell>
          <cell r="W307">
            <v>237325.73</v>
          </cell>
          <cell r="Y307">
            <v>662541.82999999996</v>
          </cell>
          <cell r="AB307">
            <v>193412.68</v>
          </cell>
          <cell r="AF307">
            <v>12320.83</v>
          </cell>
          <cell r="AG307">
            <v>447412.19</v>
          </cell>
          <cell r="AQ307">
            <v>31233.49</v>
          </cell>
          <cell r="AU307">
            <v>243246.48</v>
          </cell>
          <cell r="AV307">
            <v>2309306.77</v>
          </cell>
          <cell r="AW307">
            <v>384684.37</v>
          </cell>
          <cell r="AX307">
            <v>174786.87</v>
          </cell>
          <cell r="AY307">
            <v>12884994.579999998</v>
          </cell>
        </row>
        <row r="308">
          <cell r="F308" t="str">
            <v>39200</v>
          </cell>
          <cell r="G308">
            <v>24553111.609999999</v>
          </cell>
          <cell r="H308">
            <v>238005.97</v>
          </cell>
          <cell r="I308">
            <v>163693.53</v>
          </cell>
          <cell r="J308">
            <v>5304574.3</v>
          </cell>
          <cell r="K308">
            <v>184294.84</v>
          </cell>
          <cell r="L308">
            <v>690039</v>
          </cell>
          <cell r="O308">
            <v>1837803.59</v>
          </cell>
          <cell r="P308">
            <v>313960.88</v>
          </cell>
          <cell r="Q308">
            <v>31943</v>
          </cell>
          <cell r="U308">
            <v>1084169.21</v>
          </cell>
          <cell r="V308">
            <v>279280.99</v>
          </cell>
          <cell r="W308">
            <v>415809.57</v>
          </cell>
          <cell r="Y308">
            <v>2728538.68</v>
          </cell>
          <cell r="AB308">
            <v>496212.37</v>
          </cell>
          <cell r="AF308">
            <v>105165.44</v>
          </cell>
          <cell r="AG308">
            <v>1552438.72</v>
          </cell>
          <cell r="AJ308">
            <v>401691.06</v>
          </cell>
          <cell r="AM308">
            <v>82469.89</v>
          </cell>
          <cell r="AQ308">
            <v>677733.74</v>
          </cell>
          <cell r="AT308">
            <v>5413.61</v>
          </cell>
          <cell r="AU308">
            <v>1302179.45</v>
          </cell>
          <cell r="AV308">
            <v>7662070.5599999996</v>
          </cell>
          <cell r="AW308">
            <v>1855662.01</v>
          </cell>
          <cell r="AX308">
            <v>1124861.18</v>
          </cell>
          <cell r="AY308">
            <v>53091123.200000003</v>
          </cell>
        </row>
        <row r="309">
          <cell r="F309" t="str">
            <v>39201</v>
          </cell>
          <cell r="G309">
            <v>46061016.369999997</v>
          </cell>
          <cell r="I309">
            <v>144095.04999999999</v>
          </cell>
          <cell r="J309">
            <v>10024405.970000001</v>
          </cell>
          <cell r="K309">
            <v>269275.61</v>
          </cell>
          <cell r="L309">
            <v>1462043.8</v>
          </cell>
          <cell r="O309">
            <v>2139976.79</v>
          </cell>
          <cell r="Q309">
            <v>57544.74</v>
          </cell>
          <cell r="U309">
            <v>2397471.5</v>
          </cell>
          <cell r="V309">
            <v>647047.37</v>
          </cell>
          <cell r="W309">
            <v>3093416.63</v>
          </cell>
          <cell r="Y309">
            <v>4473399.53</v>
          </cell>
          <cell r="AB309">
            <v>606276.43000000005</v>
          </cell>
          <cell r="AF309">
            <v>248357.03</v>
          </cell>
          <cell r="AG309">
            <v>3139572.95</v>
          </cell>
          <cell r="AJ309">
            <v>759745.17</v>
          </cell>
          <cell r="AK309">
            <v>33037.78</v>
          </cell>
          <cell r="AM309">
            <v>224408.65</v>
          </cell>
          <cell r="AQ309">
            <v>218254.06</v>
          </cell>
          <cell r="AU309">
            <v>11653.32</v>
          </cell>
          <cell r="AV309">
            <v>13490220.99</v>
          </cell>
          <cell r="AW309">
            <v>4771330.45</v>
          </cell>
          <cell r="AX309">
            <v>3052468.64</v>
          </cell>
          <cell r="AY309">
            <v>97325018.829999998</v>
          </cell>
        </row>
        <row r="310">
          <cell r="F310" t="str">
            <v>39202</v>
          </cell>
          <cell r="G310">
            <v>23792833.91</v>
          </cell>
          <cell r="H310">
            <v>3868837.32</v>
          </cell>
          <cell r="J310">
            <v>5064931.99</v>
          </cell>
          <cell r="K310">
            <v>291648.36</v>
          </cell>
          <cell r="L310">
            <v>794137.96</v>
          </cell>
          <cell r="N310">
            <v>46473.65</v>
          </cell>
          <cell r="O310">
            <v>3366854.36</v>
          </cell>
          <cell r="P310">
            <v>1077689.3700000001</v>
          </cell>
          <cell r="Q310">
            <v>41720</v>
          </cell>
          <cell r="U310">
            <v>1769899.66</v>
          </cell>
          <cell r="V310">
            <v>215496.6</v>
          </cell>
          <cell r="W310">
            <v>487740</v>
          </cell>
          <cell r="Y310">
            <v>3090350.03</v>
          </cell>
          <cell r="AB310">
            <v>1211990.8700000001</v>
          </cell>
          <cell r="AF310">
            <v>230111.89</v>
          </cell>
          <cell r="AG310">
            <v>1756549.5</v>
          </cell>
          <cell r="AH310">
            <v>22754.6</v>
          </cell>
          <cell r="AI310">
            <v>151228.64000000001</v>
          </cell>
          <cell r="AJ310">
            <v>2186.31</v>
          </cell>
          <cell r="AK310">
            <v>11678.29</v>
          </cell>
          <cell r="AM310">
            <v>98319.32</v>
          </cell>
          <cell r="AQ310">
            <v>539396.15</v>
          </cell>
          <cell r="AS310">
            <v>426193.6</v>
          </cell>
          <cell r="AU310">
            <v>544804.72</v>
          </cell>
          <cell r="AV310">
            <v>10426568.32</v>
          </cell>
          <cell r="AW310">
            <v>2225276.02</v>
          </cell>
          <cell r="AX310">
            <v>1273694.99</v>
          </cell>
          <cell r="AY310">
            <v>62829366.43</v>
          </cell>
        </row>
        <row r="311">
          <cell r="F311" t="str">
            <v>39203</v>
          </cell>
          <cell r="G311">
            <v>7803766.1100000003</v>
          </cell>
          <cell r="J311">
            <v>1327237.92</v>
          </cell>
          <cell r="K311">
            <v>53975.86</v>
          </cell>
          <cell r="L311">
            <v>272443.84000000003</v>
          </cell>
          <cell r="O311">
            <v>401156.04</v>
          </cell>
          <cell r="Q311">
            <v>6139.87</v>
          </cell>
          <cell r="R311">
            <v>10100</v>
          </cell>
          <cell r="U311">
            <v>295573.11</v>
          </cell>
          <cell r="V311">
            <v>38425.879999999997</v>
          </cell>
          <cell r="W311">
            <v>94725.13</v>
          </cell>
          <cell r="Y311">
            <v>830654.35</v>
          </cell>
          <cell r="AB311">
            <v>205707.33</v>
          </cell>
          <cell r="AF311">
            <v>20632.810000000001</v>
          </cell>
          <cell r="AG311">
            <v>495950.96</v>
          </cell>
          <cell r="AM311">
            <v>25000.89</v>
          </cell>
          <cell r="AQ311">
            <v>33897.199999999997</v>
          </cell>
          <cell r="AV311">
            <v>2763590.29</v>
          </cell>
          <cell r="AW311">
            <v>812633.73</v>
          </cell>
          <cell r="AX311">
            <v>656187.22</v>
          </cell>
          <cell r="AY311">
            <v>16147798.540000001</v>
          </cell>
        </row>
        <row r="312">
          <cell r="F312" t="str">
            <v>39204</v>
          </cell>
          <cell r="G312">
            <v>10148746.24</v>
          </cell>
          <cell r="J312">
            <v>1786085.03</v>
          </cell>
          <cell r="K312">
            <v>138650.78</v>
          </cell>
          <cell r="L312">
            <v>285310.93</v>
          </cell>
          <cell r="O312">
            <v>1210773.3899999999</v>
          </cell>
          <cell r="P312">
            <v>217346.89</v>
          </cell>
          <cell r="Q312">
            <v>2516.2199999999998</v>
          </cell>
          <cell r="U312">
            <v>760691.76</v>
          </cell>
          <cell r="V312">
            <v>184563.11</v>
          </cell>
          <cell r="W312">
            <v>199646.63</v>
          </cell>
          <cell r="Y312">
            <v>1208272.5</v>
          </cell>
          <cell r="AB312">
            <v>149265.06</v>
          </cell>
          <cell r="AF312">
            <v>69162.850000000006</v>
          </cell>
          <cell r="AG312">
            <v>736869.39</v>
          </cell>
          <cell r="AH312">
            <v>1107.28</v>
          </cell>
          <cell r="AI312">
            <v>20611.66</v>
          </cell>
          <cell r="AJ312">
            <v>47543.67</v>
          </cell>
          <cell r="AM312">
            <v>30225.93</v>
          </cell>
          <cell r="AQ312">
            <v>208249.22</v>
          </cell>
          <cell r="AT312">
            <v>575293.4</v>
          </cell>
          <cell r="AU312">
            <v>591138.5</v>
          </cell>
          <cell r="AV312">
            <v>3228235.28</v>
          </cell>
          <cell r="AW312">
            <v>581019.25</v>
          </cell>
          <cell r="AX312">
            <v>542435.62</v>
          </cell>
          <cell r="AY312">
            <v>22923760.590000004</v>
          </cell>
        </row>
        <row r="313">
          <cell r="F313" t="str">
            <v>39205</v>
          </cell>
          <cell r="G313">
            <v>8650952.0299999993</v>
          </cell>
          <cell r="J313">
            <v>1423862.59</v>
          </cell>
          <cell r="K313">
            <v>96403.520000000004</v>
          </cell>
          <cell r="L313">
            <v>227227.92</v>
          </cell>
          <cell r="O313">
            <v>321157.77</v>
          </cell>
          <cell r="Q313">
            <v>6803.85</v>
          </cell>
          <cell r="U313">
            <v>287643.14</v>
          </cell>
          <cell r="V313">
            <v>46284.480000000003</v>
          </cell>
          <cell r="W313">
            <v>38390.81</v>
          </cell>
          <cell r="Y313">
            <v>858231.99</v>
          </cell>
          <cell r="AB313">
            <v>15287.44</v>
          </cell>
          <cell r="AF313">
            <v>34650.050000000003</v>
          </cell>
          <cell r="AG313">
            <v>227339.35</v>
          </cell>
          <cell r="AJ313">
            <v>267074.19</v>
          </cell>
          <cell r="AK313">
            <v>9663.41</v>
          </cell>
          <cell r="AM313">
            <v>27678.75</v>
          </cell>
          <cell r="AQ313">
            <v>336639.02</v>
          </cell>
          <cell r="AU313">
            <v>302973.92</v>
          </cell>
          <cell r="AV313">
            <v>2894359.81</v>
          </cell>
          <cell r="AW313">
            <v>485411.5</v>
          </cell>
          <cell r="AX313">
            <v>481552.76</v>
          </cell>
          <cell r="AY313">
            <v>17039588.300000001</v>
          </cell>
        </row>
        <row r="314">
          <cell r="F314" t="str">
            <v>39207</v>
          </cell>
          <cell r="G314">
            <v>23570171.23</v>
          </cell>
          <cell r="J314">
            <v>3727303.96</v>
          </cell>
          <cell r="K314">
            <v>216878.23</v>
          </cell>
          <cell r="L314">
            <v>730369.09</v>
          </cell>
          <cell r="N314">
            <v>208575.17</v>
          </cell>
          <cell r="O314">
            <v>1714846.79</v>
          </cell>
          <cell r="P314">
            <v>324455.03000000003</v>
          </cell>
          <cell r="Q314">
            <v>36676</v>
          </cell>
          <cell r="U314">
            <v>1539552.8</v>
          </cell>
          <cell r="V314">
            <v>299281.86</v>
          </cell>
          <cell r="W314">
            <v>719329.67</v>
          </cell>
          <cell r="Y314">
            <v>2441775.0099999998</v>
          </cell>
          <cell r="AB314">
            <v>140637.9</v>
          </cell>
          <cell r="AF314">
            <v>253504.07</v>
          </cell>
          <cell r="AG314">
            <v>1352091.64</v>
          </cell>
          <cell r="AH314">
            <v>16874.03</v>
          </cell>
          <cell r="AI314">
            <v>222300.76</v>
          </cell>
          <cell r="AJ314">
            <v>94743.58</v>
          </cell>
          <cell r="AM314">
            <v>61960.95</v>
          </cell>
          <cell r="AQ314">
            <v>553342.42000000004</v>
          </cell>
          <cell r="AU314">
            <v>669780.29</v>
          </cell>
          <cell r="AV314">
            <v>7846044.3399999999</v>
          </cell>
          <cell r="AW314">
            <v>1636331.76</v>
          </cell>
          <cell r="AX314">
            <v>1464992.86</v>
          </cell>
          <cell r="AY314">
            <v>49841819.440000005</v>
          </cell>
        </row>
        <row r="315">
          <cell r="F315" t="str">
            <v>39208</v>
          </cell>
          <cell r="G315">
            <v>37417283.560000002</v>
          </cell>
          <cell r="H315">
            <v>643261.88</v>
          </cell>
          <cell r="I315">
            <v>78822.58</v>
          </cell>
          <cell r="J315">
            <v>7902094.4500000002</v>
          </cell>
          <cell r="K315">
            <v>418570.01</v>
          </cell>
          <cell r="L315">
            <v>1014308.76</v>
          </cell>
          <cell r="O315">
            <v>2604565.2400000002</v>
          </cell>
          <cell r="P315">
            <v>2160847.84</v>
          </cell>
          <cell r="Q315">
            <v>28120</v>
          </cell>
          <cell r="U315">
            <v>704197.43</v>
          </cell>
          <cell r="V315">
            <v>165992.70000000001</v>
          </cell>
          <cell r="W315">
            <v>47653</v>
          </cell>
          <cell r="Y315">
            <v>1698747.09</v>
          </cell>
          <cell r="AB315">
            <v>352937.73</v>
          </cell>
          <cell r="AF315">
            <v>49340</v>
          </cell>
          <cell r="AG315">
            <v>517087.4</v>
          </cell>
          <cell r="AJ315">
            <v>54738.52</v>
          </cell>
          <cell r="AM315">
            <v>140128.24</v>
          </cell>
          <cell r="AQ315">
            <v>95070.09</v>
          </cell>
          <cell r="AT315">
            <v>17527.55</v>
          </cell>
          <cell r="AU315">
            <v>658522.06999999995</v>
          </cell>
          <cell r="AV315">
            <v>10515491.09</v>
          </cell>
          <cell r="AW315">
            <v>1564246.73</v>
          </cell>
          <cell r="AX315">
            <v>2170801.5099999998</v>
          </cell>
          <cell r="AY315">
            <v>71020355.470000029</v>
          </cell>
        </row>
        <row r="316">
          <cell r="F316" t="str">
            <v>39209</v>
          </cell>
          <cell r="G316">
            <v>6938443.54</v>
          </cell>
          <cell r="J316">
            <v>1425852.9</v>
          </cell>
          <cell r="K316">
            <v>61436.28</v>
          </cell>
          <cell r="L316">
            <v>226949.27</v>
          </cell>
          <cell r="N316">
            <v>110331.64</v>
          </cell>
          <cell r="O316">
            <v>227369.12</v>
          </cell>
          <cell r="P316">
            <v>117732.73</v>
          </cell>
          <cell r="Q316">
            <v>26557.95</v>
          </cell>
          <cell r="U316">
            <v>743369.78</v>
          </cell>
          <cell r="V316">
            <v>109443.49</v>
          </cell>
          <cell r="W316">
            <v>6475.85</v>
          </cell>
          <cell r="Y316">
            <v>770941.84</v>
          </cell>
          <cell r="AB316">
            <v>250719.79</v>
          </cell>
          <cell r="AF316">
            <v>56089.02</v>
          </cell>
          <cell r="AG316">
            <v>199239.6</v>
          </cell>
          <cell r="AI316">
            <v>151845.62</v>
          </cell>
          <cell r="AJ316">
            <v>424708.37</v>
          </cell>
          <cell r="AM316">
            <v>18606.91</v>
          </cell>
          <cell r="AQ316">
            <v>38185.06</v>
          </cell>
          <cell r="AV316">
            <v>2885564.78</v>
          </cell>
          <cell r="AW316">
            <v>555776.6</v>
          </cell>
          <cell r="AX316">
            <v>706922.14</v>
          </cell>
          <cell r="AY316">
            <v>16052562.279999994</v>
          </cell>
        </row>
        <row r="317">
          <cell r="F317" t="str">
            <v>39901</v>
          </cell>
          <cell r="G317">
            <v>1129166.47</v>
          </cell>
          <cell r="J317">
            <v>74948.84</v>
          </cell>
          <cell r="AV317">
            <v>430890.9</v>
          </cell>
          <cell r="AY317">
            <v>1635006.21</v>
          </cell>
        </row>
        <row r="318">
          <cell r="F318" t="str">
            <v>Grand Total</v>
          </cell>
          <cell r="G318">
            <v>8707823064.2200012</v>
          </cell>
          <cell r="H318">
            <v>211660798.48999989</v>
          </cell>
          <cell r="I318">
            <v>38406701.200000003</v>
          </cell>
          <cell r="J318">
            <v>2071170142.23</v>
          </cell>
          <cell r="K318">
            <v>96864940.10999994</v>
          </cell>
          <cell r="L318">
            <v>224406305.60000005</v>
          </cell>
          <cell r="M318">
            <v>2313538.71</v>
          </cell>
          <cell r="N318">
            <v>3618949.37</v>
          </cell>
          <cell r="O318">
            <v>473296087.44999975</v>
          </cell>
          <cell r="P318">
            <v>88774821.530000106</v>
          </cell>
          <cell r="Q318">
            <v>6675894.0100000007</v>
          </cell>
          <cell r="R318">
            <v>458927.99</v>
          </cell>
          <cell r="S318">
            <v>49619023.810000002</v>
          </cell>
          <cell r="T318">
            <v>615803.17000000004</v>
          </cell>
          <cell r="U318">
            <v>215823017.03999987</v>
          </cell>
          <cell r="V318">
            <v>46009426.12999998</v>
          </cell>
          <cell r="W318">
            <v>16532986.120000003</v>
          </cell>
          <cell r="X318">
            <v>0</v>
          </cell>
          <cell r="Y318">
            <v>416882699.99000007</v>
          </cell>
          <cell r="Z318">
            <v>10358156.209999995</v>
          </cell>
          <cell r="AA318">
            <v>1847036.3800000001</v>
          </cell>
          <cell r="AB318">
            <v>109369140.66000009</v>
          </cell>
          <cell r="AC318">
            <v>142695.12</v>
          </cell>
          <cell r="AD318">
            <v>18256092.609999999</v>
          </cell>
          <cell r="AE318">
            <v>151656.90000000002</v>
          </cell>
          <cell r="AF318">
            <v>12255822.649999999</v>
          </cell>
          <cell r="AG318">
            <v>227688942.37999997</v>
          </cell>
          <cell r="AH318">
            <v>68434.69</v>
          </cell>
          <cell r="AI318">
            <v>4228664.32</v>
          </cell>
          <cell r="AJ318">
            <v>8193478.6799999997</v>
          </cell>
          <cell r="AK318">
            <v>1330104.24</v>
          </cell>
          <cell r="AL318">
            <v>2125913.6799999997</v>
          </cell>
          <cell r="AM318">
            <v>39901891.749999993</v>
          </cell>
          <cell r="AN318">
            <v>305655.93999999994</v>
          </cell>
          <cell r="AO318">
            <v>4293010.3500000006</v>
          </cell>
          <cell r="AP318">
            <v>751265.74</v>
          </cell>
          <cell r="AQ318">
            <v>105392567.51999997</v>
          </cell>
          <cell r="AR318">
            <v>860528.62</v>
          </cell>
          <cell r="AS318">
            <v>2805857.7800000003</v>
          </cell>
          <cell r="AT318">
            <v>83765399.659999982</v>
          </cell>
          <cell r="AU318">
            <v>137370892.82999992</v>
          </cell>
          <cell r="AV318">
            <v>2110076342.4399984</v>
          </cell>
          <cell r="AW318">
            <v>346512901.1500001</v>
          </cell>
          <cell r="AX318">
            <v>630872876.25999987</v>
          </cell>
          <cell r="AY318">
            <v>16529878455.729996</v>
          </cell>
        </row>
        <row r="319">
          <cell r="F319" t="str">
            <v>Row Labels</v>
          </cell>
          <cell r="G319" t="str">
            <v>01</v>
          </cell>
          <cell r="H319" t="str">
            <v>02</v>
          </cell>
          <cell r="I319" t="str">
            <v>03</v>
          </cell>
          <cell r="J319" t="str">
            <v>21</v>
          </cell>
          <cell r="K319" t="str">
            <v>22</v>
          </cell>
          <cell r="L319" t="str">
            <v>24</v>
          </cell>
          <cell r="M319" t="str">
            <v>26</v>
          </cell>
          <cell r="N319" t="str">
            <v>29</v>
          </cell>
          <cell r="O319" t="str">
            <v>31</v>
          </cell>
          <cell r="P319" t="str">
            <v>34</v>
          </cell>
          <cell r="Q319" t="str">
            <v>38</v>
          </cell>
          <cell r="R319" t="str">
            <v>39</v>
          </cell>
          <cell r="S319" t="str">
            <v>45</v>
          </cell>
          <cell r="T319" t="str">
            <v>46</v>
          </cell>
          <cell r="U319" t="str">
            <v>51</v>
          </cell>
          <cell r="V319" t="str">
            <v>52</v>
          </cell>
          <cell r="W319" t="str">
            <v>53</v>
          </cell>
          <cell r="X319" t="str">
            <v>54</v>
          </cell>
          <cell r="Y319" t="str">
            <v>55</v>
          </cell>
          <cell r="Z319" t="str">
            <v>56</v>
          </cell>
          <cell r="AA319" t="str">
            <v>57</v>
          </cell>
          <cell r="AB319" t="str">
            <v>58</v>
          </cell>
          <cell r="AC319" t="str">
            <v>59</v>
          </cell>
          <cell r="AD319" t="str">
            <v>61</v>
          </cell>
          <cell r="AE319" t="str">
            <v>62</v>
          </cell>
          <cell r="AF319" t="str">
            <v>64</v>
          </cell>
          <cell r="AG319" t="str">
            <v>65</v>
          </cell>
          <cell r="AH319" t="str">
            <v>67</v>
          </cell>
          <cell r="AI319" t="str">
            <v>68</v>
          </cell>
          <cell r="AJ319" t="str">
            <v>69</v>
          </cell>
          <cell r="AK319" t="str">
            <v>71</v>
          </cell>
          <cell r="AL319" t="str">
            <v>73</v>
          </cell>
          <cell r="AM319" t="str">
            <v>74</v>
          </cell>
          <cell r="AN319" t="str">
            <v>75</v>
          </cell>
          <cell r="AO319" t="str">
            <v>76</v>
          </cell>
          <cell r="AP319" t="str">
            <v>78</v>
          </cell>
          <cell r="AQ319" t="str">
            <v>79</v>
          </cell>
          <cell r="AR319" t="str">
            <v>81</v>
          </cell>
          <cell r="AS319" t="str">
            <v>86</v>
          </cell>
          <cell r="AT319" t="str">
            <v>88</v>
          </cell>
          <cell r="AU319" t="str">
            <v>89</v>
          </cell>
          <cell r="AV319" t="str">
            <v>97</v>
          </cell>
          <cell r="AW319" t="str">
            <v>98</v>
          </cell>
          <cell r="AX319" t="str">
            <v>99</v>
          </cell>
          <cell r="AY319" t="str">
            <v>Grand Total</v>
          </cell>
        </row>
        <row r="320">
          <cell r="F320">
            <v>1</v>
          </cell>
          <cell r="G320">
            <v>2</v>
          </cell>
          <cell r="H320">
            <v>3</v>
          </cell>
          <cell r="I320">
            <v>4</v>
          </cell>
          <cell r="J320">
            <v>5</v>
          </cell>
          <cell r="K320">
            <v>6</v>
          </cell>
          <cell r="L320">
            <v>7</v>
          </cell>
          <cell r="M320">
            <v>8</v>
          </cell>
          <cell r="N320">
            <v>9</v>
          </cell>
          <cell r="O320">
            <v>10</v>
          </cell>
          <cell r="P320">
            <v>11</v>
          </cell>
          <cell r="Q320">
            <v>12</v>
          </cell>
          <cell r="R320">
            <v>13</v>
          </cell>
          <cell r="S320">
            <v>14</v>
          </cell>
          <cell r="T320">
            <v>15</v>
          </cell>
          <cell r="U320">
            <v>16</v>
          </cell>
          <cell r="V320">
            <v>17</v>
          </cell>
          <cell r="W320">
            <v>18</v>
          </cell>
          <cell r="X320">
            <v>19</v>
          </cell>
          <cell r="Y320">
            <v>20</v>
          </cell>
          <cell r="Z320">
            <v>21</v>
          </cell>
          <cell r="AA320">
            <v>22</v>
          </cell>
          <cell r="AB320">
            <v>23</v>
          </cell>
          <cell r="AC320">
            <v>24</v>
          </cell>
          <cell r="AD320">
            <v>25</v>
          </cell>
          <cell r="AE320">
            <v>26</v>
          </cell>
          <cell r="AF320">
            <v>27</v>
          </cell>
          <cell r="AG320">
            <v>28</v>
          </cell>
          <cell r="AH320">
            <v>29</v>
          </cell>
          <cell r="AI320">
            <v>30</v>
          </cell>
          <cell r="AJ320">
            <v>31</v>
          </cell>
          <cell r="AK320">
            <v>32</v>
          </cell>
          <cell r="AL320">
            <v>33</v>
          </cell>
          <cell r="AM320">
            <v>34</v>
          </cell>
          <cell r="AN320">
            <v>35</v>
          </cell>
          <cell r="AO320">
            <v>36</v>
          </cell>
          <cell r="AP320">
            <v>37</v>
          </cell>
          <cell r="AQ320">
            <v>38</v>
          </cell>
          <cell r="AR320">
            <v>39</v>
          </cell>
          <cell r="AS320">
            <v>40</v>
          </cell>
          <cell r="AT320">
            <v>41</v>
          </cell>
          <cell r="AU320">
            <v>42</v>
          </cell>
          <cell r="AV320">
            <v>43</v>
          </cell>
          <cell r="AW320">
            <v>44</v>
          </cell>
          <cell r="AX320">
            <v>45</v>
          </cell>
          <cell r="AY320">
            <v>46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C5">
            <v>1127526.9000000001</v>
          </cell>
          <cell r="D5">
            <v>16529878455.730003</v>
          </cell>
        </row>
        <row r="6">
          <cell r="A6" t="str">
            <v>20,000 and over</v>
          </cell>
        </row>
        <row r="7">
          <cell r="A7" t="str">
            <v>17001</v>
          </cell>
          <cell r="B7" t="str">
            <v>Seattle</v>
          </cell>
          <cell r="C7">
            <v>55303.18</v>
          </cell>
          <cell r="D7">
            <v>966875780.07000005</v>
          </cell>
        </row>
        <row r="8">
          <cell r="A8" t="str">
            <v>17414</v>
          </cell>
          <cell r="B8" t="str">
            <v>Lake Washington</v>
          </cell>
          <cell r="C8">
            <v>31985.590000000004</v>
          </cell>
          <cell r="D8">
            <v>432860666.35000002</v>
          </cell>
        </row>
        <row r="9">
          <cell r="A9" t="str">
            <v>32081</v>
          </cell>
          <cell r="B9" t="str">
            <v>Spokane</v>
          </cell>
          <cell r="C9">
            <v>30888.43</v>
          </cell>
          <cell r="D9">
            <v>432285454.27999997</v>
          </cell>
        </row>
        <row r="10">
          <cell r="A10" t="str">
            <v>27010</v>
          </cell>
          <cell r="B10" t="str">
            <v>Tacoma</v>
          </cell>
          <cell r="C10">
            <v>29045.39</v>
          </cell>
          <cell r="D10">
            <v>473923607.52999997</v>
          </cell>
        </row>
        <row r="11">
          <cell r="A11" t="str">
            <v>17415</v>
          </cell>
          <cell r="B11" t="str">
            <v>Kent</v>
          </cell>
          <cell r="C11">
            <v>27271.489999999998</v>
          </cell>
          <cell r="D11">
            <v>380109753.35000002</v>
          </cell>
        </row>
        <row r="12">
          <cell r="A12" t="str">
            <v>06114</v>
          </cell>
          <cell r="B12" t="str">
            <v>Evergreen (Clark)</v>
          </cell>
          <cell r="C12">
            <v>25530.02</v>
          </cell>
          <cell r="D12">
            <v>367917024.57999998</v>
          </cell>
        </row>
        <row r="13">
          <cell r="A13" t="str">
            <v>27003</v>
          </cell>
          <cell r="B13" t="str">
            <v>Puyallup</v>
          </cell>
          <cell r="C13">
            <v>23751.889999999992</v>
          </cell>
          <cell r="D13">
            <v>318626043.83999997</v>
          </cell>
        </row>
        <row r="14">
          <cell r="A14" t="str">
            <v>17417</v>
          </cell>
          <cell r="B14" t="str">
            <v>Northshore</v>
          </cell>
          <cell r="C14">
            <v>23609.750000000004</v>
          </cell>
          <cell r="D14">
            <v>345773092.5</v>
          </cell>
        </row>
        <row r="15">
          <cell r="A15" t="str">
            <v>06037</v>
          </cell>
          <cell r="B15" t="str">
            <v>Vancouver</v>
          </cell>
          <cell r="C15">
            <v>23143.270000000004</v>
          </cell>
          <cell r="D15">
            <v>340478290.31999999</v>
          </cell>
        </row>
        <row r="16">
          <cell r="A16" t="str">
            <v>17210</v>
          </cell>
          <cell r="B16" t="str">
            <v>Federal Way</v>
          </cell>
          <cell r="C16">
            <v>22563.590000000004</v>
          </cell>
          <cell r="D16">
            <v>334280741.36000001</v>
          </cell>
        </row>
        <row r="17">
          <cell r="A17" t="str">
            <v>31015</v>
          </cell>
          <cell r="B17" t="str">
            <v>Edmonds</v>
          </cell>
          <cell r="C17">
            <v>21430.280000000002</v>
          </cell>
          <cell r="D17">
            <v>326953733.08999997</v>
          </cell>
        </row>
        <row r="18">
          <cell r="A18" t="str">
            <v>17411</v>
          </cell>
          <cell r="B18" t="str">
            <v>Issaquah</v>
          </cell>
          <cell r="C18">
            <v>21246.81</v>
          </cell>
          <cell r="D18">
            <v>307259123.75</v>
          </cell>
        </row>
        <row r="19">
          <cell r="A19" t="str">
            <v>17405</v>
          </cell>
          <cell r="B19" t="str">
            <v>Bellevue</v>
          </cell>
          <cell r="C19">
            <v>20914.54</v>
          </cell>
          <cell r="D19">
            <v>348168075.01999998</v>
          </cell>
        </row>
        <row r="20">
          <cell r="A20" t="str">
            <v>27403</v>
          </cell>
          <cell r="B20" t="str">
            <v>Bethel</v>
          </cell>
          <cell r="C20">
            <v>20790.570000000007</v>
          </cell>
          <cell r="D20">
            <v>294345133.18000001</v>
          </cell>
        </row>
        <row r="21">
          <cell r="A21" t="str">
            <v>31002</v>
          </cell>
          <cell r="B21" t="str">
            <v>Everett</v>
          </cell>
          <cell r="C21">
            <v>20763.489999999998</v>
          </cell>
          <cell r="D21">
            <v>324372372.02999997</v>
          </cell>
        </row>
        <row r="22">
          <cell r="A22" t="str">
            <v>12345</v>
          </cell>
          <cell r="B22">
            <v>15</v>
          </cell>
          <cell r="C22">
            <v>398238.29000000004</v>
          </cell>
          <cell r="D22">
            <v>5994228891.250001</v>
          </cell>
        </row>
        <row r="23">
          <cell r="A23" t="str">
            <v>10,000-19,999</v>
          </cell>
        </row>
        <row r="24">
          <cell r="A24" t="str">
            <v>03017</v>
          </cell>
          <cell r="B24" t="str">
            <v>Kennewick</v>
          </cell>
          <cell r="C24">
            <v>19233.269999999997</v>
          </cell>
          <cell r="D24">
            <v>255721902.06999999</v>
          </cell>
        </row>
        <row r="25">
          <cell r="A25" t="str">
            <v>17401</v>
          </cell>
          <cell r="B25" t="str">
            <v>Highline</v>
          </cell>
          <cell r="C25">
            <v>18918.289999999994</v>
          </cell>
          <cell r="D25">
            <v>314693876.31</v>
          </cell>
        </row>
        <row r="26">
          <cell r="A26" t="str">
            <v>11001</v>
          </cell>
          <cell r="B26" t="str">
            <v>Pasco</v>
          </cell>
          <cell r="C26">
            <v>18725.869999999995</v>
          </cell>
          <cell r="D26">
            <v>255250906.22</v>
          </cell>
        </row>
        <row r="27">
          <cell r="A27" t="str">
            <v>17408</v>
          </cell>
          <cell r="B27" t="str">
            <v>Auburn</v>
          </cell>
          <cell r="C27">
            <v>17463.310000000001</v>
          </cell>
          <cell r="D27">
            <v>263348587.77000001</v>
          </cell>
        </row>
        <row r="28">
          <cell r="A28" t="str">
            <v>39007</v>
          </cell>
          <cell r="B28" t="str">
            <v>Yakima</v>
          </cell>
          <cell r="C28">
            <v>16584.490000000002</v>
          </cell>
          <cell r="D28">
            <v>229659051.66</v>
          </cell>
        </row>
        <row r="29">
          <cell r="A29" t="str">
            <v>31006</v>
          </cell>
          <cell r="B29" t="str">
            <v>Mukilteo</v>
          </cell>
          <cell r="C29">
            <v>16086.850000000002</v>
          </cell>
          <cell r="D29">
            <v>261130186.36000001</v>
          </cell>
        </row>
        <row r="30">
          <cell r="A30" t="str">
            <v>17403</v>
          </cell>
          <cell r="B30" t="str">
            <v>Renton</v>
          </cell>
          <cell r="C30">
            <v>15893.05</v>
          </cell>
          <cell r="D30">
            <v>261968173.94</v>
          </cell>
        </row>
        <row r="31">
          <cell r="A31" t="str">
            <v>34003</v>
          </cell>
          <cell r="B31" t="str">
            <v>North Thurston</v>
          </cell>
          <cell r="C31">
            <v>15652.06</v>
          </cell>
          <cell r="D31">
            <v>219375336.62</v>
          </cell>
        </row>
        <row r="32">
          <cell r="A32" t="str">
            <v>32356</v>
          </cell>
          <cell r="B32" t="str">
            <v>Central Valley</v>
          </cell>
          <cell r="C32">
            <v>14580.910000000003</v>
          </cell>
          <cell r="D32">
            <v>191342219.56</v>
          </cell>
        </row>
        <row r="33">
          <cell r="A33" t="str">
            <v>03400</v>
          </cell>
          <cell r="B33" t="str">
            <v>Richland</v>
          </cell>
          <cell r="C33">
            <v>13925.640000000003</v>
          </cell>
          <cell r="D33">
            <v>180863309.71000001</v>
          </cell>
        </row>
        <row r="34">
          <cell r="A34" t="str">
            <v>06119</v>
          </cell>
          <cell r="B34" t="str">
            <v>Battle Ground</v>
          </cell>
          <cell r="C34">
            <v>13082.55</v>
          </cell>
          <cell r="D34">
            <v>178616627.91</v>
          </cell>
        </row>
        <row r="35">
          <cell r="A35" t="str">
            <v>27400</v>
          </cell>
          <cell r="B35" t="str">
            <v>Clover Park</v>
          </cell>
          <cell r="C35">
            <v>13063.2</v>
          </cell>
          <cell r="D35">
            <v>205704489.91</v>
          </cell>
        </row>
        <row r="36">
          <cell r="A36" t="str">
            <v>18401</v>
          </cell>
          <cell r="B36" t="str">
            <v>Central Kitsap</v>
          </cell>
          <cell r="C36">
            <v>11942.470000000001</v>
          </cell>
          <cell r="D36">
            <v>172378903.38</v>
          </cell>
        </row>
        <row r="37">
          <cell r="A37" t="str">
            <v>37501</v>
          </cell>
          <cell r="B37" t="str">
            <v>Bellingham</v>
          </cell>
          <cell r="C37">
            <v>11834.799999999997</v>
          </cell>
          <cell r="D37">
            <v>170442149.71000001</v>
          </cell>
        </row>
        <row r="38">
          <cell r="A38" t="str">
            <v>32354</v>
          </cell>
          <cell r="B38" t="str">
            <v>Mead</v>
          </cell>
          <cell r="C38">
            <v>10751.420000000002</v>
          </cell>
          <cell r="D38">
            <v>136749362.46000001</v>
          </cell>
        </row>
        <row r="39">
          <cell r="A39" t="str">
            <v>31025</v>
          </cell>
          <cell r="B39" t="str">
            <v>Marysville</v>
          </cell>
          <cell r="C39">
            <v>10675.56</v>
          </cell>
          <cell r="D39">
            <v>176099330.56</v>
          </cell>
        </row>
        <row r="40">
          <cell r="A40" t="str">
            <v>34111</v>
          </cell>
          <cell r="B40" t="str">
            <v>Olympia</v>
          </cell>
          <cell r="C40">
            <v>10280.019999999999</v>
          </cell>
          <cell r="D40">
            <v>141665621.59</v>
          </cell>
        </row>
        <row r="41">
          <cell r="A41" t="str">
            <v>18402</v>
          </cell>
          <cell r="B41" t="str">
            <v>South Kitsap</v>
          </cell>
          <cell r="C41">
            <v>10138.919999999998</v>
          </cell>
          <cell r="D41">
            <v>152271647.75</v>
          </cell>
        </row>
        <row r="42">
          <cell r="A42" t="str">
            <v>27320</v>
          </cell>
          <cell r="B42" t="str">
            <v>Sumner</v>
          </cell>
          <cell r="C42">
            <v>10066.610000000002</v>
          </cell>
          <cell r="D42">
            <v>130323268.84</v>
          </cell>
        </row>
        <row r="43">
          <cell r="A43" t="str">
            <v>12346</v>
          </cell>
          <cell r="B43">
            <v>19</v>
          </cell>
          <cell r="C43">
            <v>268899.28999999998</v>
          </cell>
          <cell r="D43">
            <v>3897604952.3300004</v>
          </cell>
        </row>
        <row r="44">
          <cell r="A44" t="str">
            <v>5,000-9,999</v>
          </cell>
        </row>
        <row r="45">
          <cell r="A45" t="str">
            <v>31201</v>
          </cell>
          <cell r="B45" t="str">
            <v>Snohomish</v>
          </cell>
          <cell r="C45">
            <v>9916.7000000000007</v>
          </cell>
          <cell r="D45">
            <v>147125339.72999999</v>
          </cell>
        </row>
        <row r="46">
          <cell r="A46" t="str">
            <v>17412</v>
          </cell>
          <cell r="B46" t="str">
            <v>Shoreline</v>
          </cell>
          <cell r="C46">
            <v>9850.73</v>
          </cell>
          <cell r="D46">
            <v>159681487.59999999</v>
          </cell>
        </row>
        <row r="47">
          <cell r="A47" t="str">
            <v>31004</v>
          </cell>
          <cell r="B47" t="str">
            <v>Lake Stevens</v>
          </cell>
          <cell r="C47">
            <v>9442.9</v>
          </cell>
          <cell r="D47">
            <v>131076052.67</v>
          </cell>
        </row>
        <row r="48">
          <cell r="A48" t="str">
            <v>27401</v>
          </cell>
          <cell r="B48" t="str">
            <v>Peninsula</v>
          </cell>
          <cell r="C48">
            <v>9436.16</v>
          </cell>
          <cell r="D48">
            <v>137179705.41</v>
          </cell>
        </row>
        <row r="49">
          <cell r="A49" t="str">
            <v>17409</v>
          </cell>
          <cell r="B49" t="str">
            <v>Tahoma</v>
          </cell>
          <cell r="C49">
            <v>9156</v>
          </cell>
          <cell r="D49">
            <v>120446453.83</v>
          </cell>
        </row>
        <row r="50">
          <cell r="A50" t="str">
            <v>13161</v>
          </cell>
          <cell r="B50" t="str">
            <v>Moses Lake</v>
          </cell>
          <cell r="C50">
            <v>8912.9600000000028</v>
          </cell>
          <cell r="D50">
            <v>117267845.27</v>
          </cell>
        </row>
        <row r="51">
          <cell r="A51" t="str">
            <v>27402</v>
          </cell>
          <cell r="B51" t="str">
            <v>Franklin Pierce</v>
          </cell>
          <cell r="C51">
            <v>7940.83</v>
          </cell>
          <cell r="D51">
            <v>127582958.31999999</v>
          </cell>
        </row>
        <row r="52">
          <cell r="A52" t="str">
            <v>04246</v>
          </cell>
          <cell r="B52" t="str">
            <v>Wenatchee</v>
          </cell>
          <cell r="C52">
            <v>7854.5499999999993</v>
          </cell>
          <cell r="D52">
            <v>110579990.77</v>
          </cell>
        </row>
        <row r="53">
          <cell r="A53" t="str">
            <v>06117</v>
          </cell>
          <cell r="B53" t="str">
            <v>Camas</v>
          </cell>
          <cell r="C53">
            <v>7526.4800000000023</v>
          </cell>
          <cell r="D53">
            <v>99153562.359999999</v>
          </cell>
        </row>
        <row r="54">
          <cell r="A54" t="str">
            <v>17410</v>
          </cell>
          <cell r="B54" t="str">
            <v>Snoqualmie Valley</v>
          </cell>
          <cell r="C54">
            <v>7337.48</v>
          </cell>
          <cell r="D54">
            <v>100035870.33</v>
          </cell>
        </row>
        <row r="55">
          <cell r="A55" t="str">
            <v>29320</v>
          </cell>
          <cell r="B55" t="str">
            <v>Mt Vernon</v>
          </cell>
          <cell r="C55">
            <v>6994.3099999999995</v>
          </cell>
          <cell r="D55">
            <v>107255400.41</v>
          </cell>
        </row>
        <row r="56">
          <cell r="A56" t="str">
            <v>34033</v>
          </cell>
          <cell r="B56" t="str">
            <v>Tumwater</v>
          </cell>
          <cell r="C56">
            <v>6904.3300000000008</v>
          </cell>
          <cell r="D56">
            <v>91927634.549999997</v>
          </cell>
        </row>
        <row r="57">
          <cell r="A57" t="str">
            <v>39201</v>
          </cell>
          <cell r="B57" t="str">
            <v>Sunnyside</v>
          </cell>
          <cell r="C57">
            <v>6745.12</v>
          </cell>
          <cell r="D57">
            <v>97325018.829999998</v>
          </cell>
        </row>
        <row r="58">
          <cell r="A58" t="str">
            <v>08122</v>
          </cell>
          <cell r="B58" t="str">
            <v>Longview</v>
          </cell>
          <cell r="C58">
            <v>6710.3600000000015</v>
          </cell>
          <cell r="D58">
            <v>93223727.980000004</v>
          </cell>
        </row>
        <row r="59">
          <cell r="A59" t="str">
            <v>31103</v>
          </cell>
          <cell r="B59" t="str">
            <v>Monroe</v>
          </cell>
          <cell r="C59">
            <v>6627.62</v>
          </cell>
          <cell r="D59">
            <v>93206952.189999998</v>
          </cell>
        </row>
        <row r="60">
          <cell r="A60" t="str">
            <v>09206</v>
          </cell>
          <cell r="B60" t="str">
            <v>Eastmont</v>
          </cell>
          <cell r="C60">
            <v>6199.1799999999994</v>
          </cell>
          <cell r="D60">
            <v>83524626.469999999</v>
          </cell>
        </row>
        <row r="61">
          <cell r="A61" t="str">
            <v>15201</v>
          </cell>
          <cell r="B61" t="str">
            <v>Oak Harbor</v>
          </cell>
          <cell r="C61">
            <v>6057.0299999999988</v>
          </cell>
          <cell r="D61">
            <v>88846030.420000002</v>
          </cell>
        </row>
        <row r="62">
          <cell r="A62" t="str">
            <v>18400</v>
          </cell>
          <cell r="B62" t="str">
            <v>North Kitsap</v>
          </cell>
          <cell r="C62">
            <v>5992.9600000000009</v>
          </cell>
          <cell r="D62">
            <v>85336818.75</v>
          </cell>
        </row>
        <row r="63">
          <cell r="A63" t="str">
            <v>34002</v>
          </cell>
          <cell r="B63" t="str">
            <v>Yelm</v>
          </cell>
          <cell r="C63">
            <v>5834.17</v>
          </cell>
          <cell r="D63">
            <v>77843459.939999998</v>
          </cell>
        </row>
        <row r="64">
          <cell r="A64" t="str">
            <v>36140</v>
          </cell>
          <cell r="B64" t="str">
            <v>Walla Walla</v>
          </cell>
          <cell r="C64">
            <v>5781.71</v>
          </cell>
          <cell r="D64">
            <v>84655688.709999993</v>
          </cell>
        </row>
        <row r="65">
          <cell r="A65" t="str">
            <v>31016</v>
          </cell>
          <cell r="B65" t="str">
            <v>Arlington</v>
          </cell>
          <cell r="C65">
            <v>5771.93</v>
          </cell>
          <cell r="D65">
            <v>81942031.709999993</v>
          </cell>
        </row>
        <row r="66">
          <cell r="A66" t="str">
            <v>27083</v>
          </cell>
          <cell r="B66" t="str">
            <v>University Place</v>
          </cell>
          <cell r="C66">
            <v>5710.2999999999993</v>
          </cell>
          <cell r="D66">
            <v>76475791.640000001</v>
          </cell>
        </row>
        <row r="67">
          <cell r="A67" t="str">
            <v>39208</v>
          </cell>
          <cell r="B67" t="str">
            <v>West Valley (Yakima)</v>
          </cell>
          <cell r="C67">
            <v>5456.9899999999989</v>
          </cell>
          <cell r="D67">
            <v>71020355.469999999</v>
          </cell>
        </row>
        <row r="68">
          <cell r="A68" t="str">
            <v>24019</v>
          </cell>
          <cell r="B68" t="str">
            <v>Omak</v>
          </cell>
          <cell r="C68">
            <v>5416.26</v>
          </cell>
          <cell r="D68">
            <v>65231189.32</v>
          </cell>
        </row>
        <row r="69">
          <cell r="A69" t="str">
            <v>32360</v>
          </cell>
          <cell r="B69" t="str">
            <v>Cheney</v>
          </cell>
          <cell r="C69">
            <v>5183.4299999999994</v>
          </cell>
          <cell r="D69">
            <v>69488967.670000002</v>
          </cell>
        </row>
        <row r="70">
          <cell r="A70" t="str">
            <v>18100</v>
          </cell>
          <cell r="B70" t="str">
            <v>Bremerton</v>
          </cell>
          <cell r="C70">
            <v>5145.8300000000008</v>
          </cell>
          <cell r="D70">
            <v>81640765.370000005</v>
          </cell>
        </row>
        <row r="71">
          <cell r="A71" t="str">
            <v>08458</v>
          </cell>
          <cell r="B71" t="str">
            <v>Kelso</v>
          </cell>
          <cell r="C71">
            <v>5085.7800000000007</v>
          </cell>
          <cell r="D71">
            <v>68427174.230000004</v>
          </cell>
        </row>
        <row r="72">
          <cell r="A72" t="str">
            <v>12347</v>
          </cell>
          <cell r="B72">
            <v>27</v>
          </cell>
          <cell r="C72">
            <v>188992.09999999995</v>
          </cell>
          <cell r="D72">
            <v>2667500899.9499998</v>
          </cell>
        </row>
        <row r="73">
          <cell r="A73" t="str">
            <v>3,000-4,999</v>
          </cell>
        </row>
        <row r="74">
          <cell r="A74" t="str">
            <v>31401</v>
          </cell>
          <cell r="B74" t="str">
            <v>Stanwood</v>
          </cell>
          <cell r="C74">
            <v>4854.8</v>
          </cell>
          <cell r="D74">
            <v>69845118.420000002</v>
          </cell>
        </row>
        <row r="75">
          <cell r="A75" t="str">
            <v>37502</v>
          </cell>
          <cell r="B75" t="str">
            <v>Ferndale</v>
          </cell>
          <cell r="C75">
            <v>4828.9500000000007</v>
          </cell>
          <cell r="D75">
            <v>71101802.780000001</v>
          </cell>
        </row>
        <row r="76">
          <cell r="A76" t="str">
            <v>23309</v>
          </cell>
          <cell r="B76" t="str">
            <v>Shelton</v>
          </cell>
          <cell r="C76">
            <v>4662.6299999999992</v>
          </cell>
          <cell r="D76">
            <v>66172722.740000002</v>
          </cell>
        </row>
        <row r="77">
          <cell r="A77" t="str">
            <v>01147</v>
          </cell>
          <cell r="B77" t="str">
            <v>Othello</v>
          </cell>
          <cell r="C77">
            <v>4645.95</v>
          </cell>
          <cell r="D77">
            <v>65191686.93</v>
          </cell>
        </row>
        <row r="78">
          <cell r="A78" t="str">
            <v>29101</v>
          </cell>
          <cell r="B78" t="str">
            <v>Sedro Woolley</v>
          </cell>
          <cell r="C78">
            <v>4574.7500000000009</v>
          </cell>
          <cell r="D78">
            <v>74310366.370000005</v>
          </cell>
        </row>
        <row r="79">
          <cell r="A79" t="str">
            <v>17400</v>
          </cell>
          <cell r="B79" t="str">
            <v>Mercer Island</v>
          </cell>
          <cell r="C79">
            <v>4433.380000000001</v>
          </cell>
          <cell r="D79">
            <v>66737701</v>
          </cell>
        </row>
        <row r="80">
          <cell r="A80" t="str">
            <v>39202</v>
          </cell>
          <cell r="B80" t="str">
            <v>Toppenish</v>
          </cell>
          <cell r="C80">
            <v>4317.0400000000009</v>
          </cell>
          <cell r="D80">
            <v>62829366.43</v>
          </cell>
        </row>
        <row r="81">
          <cell r="A81" t="str">
            <v>17216</v>
          </cell>
          <cell r="B81" t="str">
            <v>Enumclaw</v>
          </cell>
          <cell r="C81">
            <v>4271.2300000000005</v>
          </cell>
          <cell r="D81">
            <v>61584064.990000002</v>
          </cell>
        </row>
        <row r="82">
          <cell r="A82" t="str">
            <v>32361</v>
          </cell>
          <cell r="B82" t="str">
            <v>East Valley (Spokane)</v>
          </cell>
          <cell r="C82">
            <v>4056.96</v>
          </cell>
          <cell r="D82">
            <v>58959906.560000002</v>
          </cell>
        </row>
        <row r="83">
          <cell r="A83" t="str">
            <v>27416</v>
          </cell>
          <cell r="B83" t="str">
            <v>White River</v>
          </cell>
          <cell r="C83">
            <v>4031.89</v>
          </cell>
          <cell r="D83">
            <v>54524679.479999997</v>
          </cell>
        </row>
        <row r="84">
          <cell r="A84" t="str">
            <v>27417</v>
          </cell>
          <cell r="B84" t="str">
            <v>Fife</v>
          </cell>
          <cell r="C84">
            <v>3902.4599999999996</v>
          </cell>
          <cell r="D84">
            <v>53456982.479999997</v>
          </cell>
        </row>
        <row r="85">
          <cell r="A85" t="str">
            <v>18303</v>
          </cell>
          <cell r="B85" t="str">
            <v>Bainbridge</v>
          </cell>
          <cell r="C85">
            <v>3821.73</v>
          </cell>
          <cell r="D85">
            <v>55905376.689999998</v>
          </cell>
        </row>
        <row r="86">
          <cell r="A86" t="str">
            <v>39119</v>
          </cell>
          <cell r="B86" t="str">
            <v>Selah</v>
          </cell>
          <cell r="C86">
            <v>3766.4599999999996</v>
          </cell>
          <cell r="D86">
            <v>49025346.549999997</v>
          </cell>
        </row>
        <row r="87">
          <cell r="A87" t="str">
            <v>05121</v>
          </cell>
          <cell r="B87" t="str">
            <v>Port Angeles</v>
          </cell>
          <cell r="C87">
            <v>3721.2500000000005</v>
          </cell>
          <cell r="D87">
            <v>53618469.700000003</v>
          </cell>
        </row>
        <row r="88">
          <cell r="A88" t="str">
            <v>32363</v>
          </cell>
          <cell r="B88" t="str">
            <v>West Valley (Spokane)</v>
          </cell>
          <cell r="C88">
            <v>3706.9999999999995</v>
          </cell>
          <cell r="D88">
            <v>47202961.759999998</v>
          </cell>
        </row>
        <row r="89">
          <cell r="A89" t="str">
            <v>39200</v>
          </cell>
          <cell r="B89" t="str">
            <v>Grandview</v>
          </cell>
          <cell r="C89">
            <v>3630.2699999999991</v>
          </cell>
          <cell r="D89">
            <v>53091123.200000003</v>
          </cell>
        </row>
        <row r="90">
          <cell r="A90" t="str">
            <v>37504</v>
          </cell>
          <cell r="B90" t="str">
            <v>Lynden</v>
          </cell>
          <cell r="C90">
            <v>3583.5099999999998</v>
          </cell>
          <cell r="D90">
            <v>46778571.030000001</v>
          </cell>
        </row>
        <row r="91">
          <cell r="A91" t="str">
            <v>29100</v>
          </cell>
          <cell r="B91" t="str">
            <v>Burlington Edison</v>
          </cell>
          <cell r="C91">
            <v>3580.2899999999995</v>
          </cell>
          <cell r="D91">
            <v>56668721.82</v>
          </cell>
        </row>
        <row r="92">
          <cell r="A92" t="str">
            <v>21401</v>
          </cell>
          <cell r="B92" t="str">
            <v>Centralia</v>
          </cell>
          <cell r="C92">
            <v>3558.97</v>
          </cell>
          <cell r="D92">
            <v>52888306.020000003</v>
          </cell>
        </row>
        <row r="93">
          <cell r="A93" t="str">
            <v>27001</v>
          </cell>
          <cell r="B93" t="str">
            <v>Steilacoom Hist.</v>
          </cell>
          <cell r="C93">
            <v>3454.76</v>
          </cell>
          <cell r="D93">
            <v>46148121.32</v>
          </cell>
        </row>
        <row r="94">
          <cell r="A94" t="str">
            <v>14005</v>
          </cell>
          <cell r="B94" t="str">
            <v>Aberdeen</v>
          </cell>
          <cell r="C94">
            <v>3444.1699999999996</v>
          </cell>
          <cell r="D94">
            <v>52066247.609999999</v>
          </cell>
        </row>
        <row r="95">
          <cell r="A95" t="str">
            <v>06122</v>
          </cell>
          <cell r="B95" t="str">
            <v>Ridgefield</v>
          </cell>
          <cell r="C95">
            <v>3427.73</v>
          </cell>
          <cell r="D95">
            <v>42800254.049999997</v>
          </cell>
        </row>
        <row r="96">
          <cell r="A96" t="str">
            <v>19401</v>
          </cell>
          <cell r="B96" t="str">
            <v>Ellensburg</v>
          </cell>
          <cell r="C96">
            <v>3408.3999999999996</v>
          </cell>
          <cell r="D96">
            <v>45281143.399999999</v>
          </cell>
        </row>
        <row r="97">
          <cell r="A97" t="str">
            <v>17407</v>
          </cell>
          <cell r="B97" t="str">
            <v>Riverview</v>
          </cell>
          <cell r="C97">
            <v>3375.28</v>
          </cell>
          <cell r="D97">
            <v>47257070.369999997</v>
          </cell>
        </row>
        <row r="98">
          <cell r="A98" t="str">
            <v>05402</v>
          </cell>
          <cell r="B98" t="str">
            <v>Quillayute Valley</v>
          </cell>
          <cell r="C98">
            <v>3359.06</v>
          </cell>
          <cell r="D98">
            <v>41149515.450000003</v>
          </cell>
        </row>
        <row r="99">
          <cell r="A99" t="str">
            <v>39207</v>
          </cell>
          <cell r="B99" t="str">
            <v>Wapato</v>
          </cell>
          <cell r="C99">
            <v>3338.1499999999996</v>
          </cell>
          <cell r="D99">
            <v>49841819.439999998</v>
          </cell>
        </row>
        <row r="100">
          <cell r="A100" t="str">
            <v>39090</v>
          </cell>
          <cell r="B100" t="str">
            <v>East Valley (Yakima)</v>
          </cell>
          <cell r="C100">
            <v>3282.83</v>
          </cell>
          <cell r="D100">
            <v>43212578.5</v>
          </cell>
        </row>
        <row r="101">
          <cell r="A101" t="str">
            <v>06112</v>
          </cell>
          <cell r="B101" t="str">
            <v>Washougal</v>
          </cell>
          <cell r="C101">
            <v>3223.79</v>
          </cell>
          <cell r="D101">
            <v>45773392.520000003</v>
          </cell>
        </row>
        <row r="102">
          <cell r="A102" t="str">
            <v>21302</v>
          </cell>
          <cell r="B102" t="str">
            <v>Chehalis</v>
          </cell>
          <cell r="C102">
            <v>3170.22</v>
          </cell>
          <cell r="D102">
            <v>44692368.109999999</v>
          </cell>
        </row>
        <row r="103">
          <cell r="A103" t="str">
            <v>13144</v>
          </cell>
          <cell r="B103" t="str">
            <v>Quincy</v>
          </cell>
          <cell r="C103">
            <v>3024.49</v>
          </cell>
          <cell r="D103">
            <v>46913332.189999998</v>
          </cell>
        </row>
        <row r="104">
          <cell r="A104" t="str">
            <v>12348</v>
          </cell>
          <cell r="B104">
            <v>30</v>
          </cell>
          <cell r="C104">
            <v>114458.39999999997</v>
          </cell>
          <cell r="D104">
            <v>1625029117.9100001</v>
          </cell>
        </row>
        <row r="105">
          <cell r="A105" t="str">
            <v>2,000-2,999</v>
          </cell>
        </row>
        <row r="106">
          <cell r="A106" t="str">
            <v>17406</v>
          </cell>
          <cell r="B106" t="str">
            <v>Tukwila</v>
          </cell>
          <cell r="C106">
            <v>2910.0600000000004</v>
          </cell>
          <cell r="D106">
            <v>49034143.990000002</v>
          </cell>
        </row>
        <row r="107">
          <cell r="A107" t="str">
            <v>38267</v>
          </cell>
          <cell r="B107" t="str">
            <v>Pullman</v>
          </cell>
          <cell r="C107">
            <v>2796.18</v>
          </cell>
          <cell r="D107">
            <v>35584874.159999996</v>
          </cell>
        </row>
        <row r="108">
          <cell r="A108" t="str">
            <v>05323</v>
          </cell>
          <cell r="B108" t="str">
            <v>Sequim</v>
          </cell>
          <cell r="C108">
            <v>2749.1700000000005</v>
          </cell>
          <cell r="D108">
            <v>39230117.170000002</v>
          </cell>
        </row>
        <row r="109">
          <cell r="A109" t="str">
            <v>27344</v>
          </cell>
          <cell r="B109" t="str">
            <v>Orting</v>
          </cell>
          <cell r="C109">
            <v>2747.9900000000002</v>
          </cell>
          <cell r="D109">
            <v>35063593.210000001</v>
          </cell>
        </row>
        <row r="110">
          <cell r="A110" t="str">
            <v>29103</v>
          </cell>
          <cell r="B110" t="str">
            <v>Anacortes</v>
          </cell>
          <cell r="C110">
            <v>2746.2200000000012</v>
          </cell>
          <cell r="D110">
            <v>40773575.640000001</v>
          </cell>
        </row>
        <row r="111">
          <cell r="A111" t="str">
            <v>13165</v>
          </cell>
          <cell r="B111" t="str">
            <v>Ephrata</v>
          </cell>
          <cell r="C111">
            <v>2665.5200000000004</v>
          </cell>
          <cell r="D111">
            <v>35173056.520000003</v>
          </cell>
        </row>
        <row r="112">
          <cell r="A112" t="str">
            <v>02250</v>
          </cell>
          <cell r="B112" t="str">
            <v>Clarkston</v>
          </cell>
          <cell r="C112">
            <v>2657.4699999999993</v>
          </cell>
          <cell r="D112">
            <v>35618643.789999999</v>
          </cell>
        </row>
        <row r="113">
          <cell r="A113" t="str">
            <v>03116</v>
          </cell>
          <cell r="B113" t="str">
            <v>Prosser</v>
          </cell>
          <cell r="C113">
            <v>2653.8200000000006</v>
          </cell>
          <cell r="D113">
            <v>38200685.689999998</v>
          </cell>
        </row>
        <row r="114">
          <cell r="A114" t="str">
            <v>32414</v>
          </cell>
          <cell r="B114" t="str">
            <v>Deer Park</v>
          </cell>
          <cell r="C114">
            <v>2568.4099999999994</v>
          </cell>
          <cell r="D114">
            <v>31318634.219999999</v>
          </cell>
        </row>
        <row r="115">
          <cell r="A115" t="str">
            <v>31306</v>
          </cell>
          <cell r="B115" t="str">
            <v>Lakewood</v>
          </cell>
          <cell r="C115">
            <v>2561.35</v>
          </cell>
          <cell r="D115">
            <v>36389700.700000003</v>
          </cell>
        </row>
        <row r="116">
          <cell r="A116" t="str">
            <v>08404</v>
          </cell>
          <cell r="B116" t="str">
            <v>Woodland</v>
          </cell>
          <cell r="C116">
            <v>2516.8700000000003</v>
          </cell>
          <cell r="D116">
            <v>38511206.460000001</v>
          </cell>
        </row>
        <row r="117">
          <cell r="A117" t="str">
            <v>13073</v>
          </cell>
          <cell r="B117" t="str">
            <v>Wahluke</v>
          </cell>
          <cell r="C117">
            <v>2447.8399999999997</v>
          </cell>
          <cell r="D117">
            <v>38679317.670000002</v>
          </cell>
        </row>
        <row r="118">
          <cell r="A118" t="str">
            <v>23403</v>
          </cell>
          <cell r="B118" t="str">
            <v>North Mason</v>
          </cell>
          <cell r="C118">
            <v>2387.9600000000005</v>
          </cell>
          <cell r="D118">
            <v>35378101.25</v>
          </cell>
        </row>
        <row r="119">
          <cell r="A119" t="str">
            <v>37503</v>
          </cell>
          <cell r="B119" t="str">
            <v>Blaine</v>
          </cell>
          <cell r="C119">
            <v>2288.46</v>
          </cell>
          <cell r="D119">
            <v>35375108.710000001</v>
          </cell>
        </row>
        <row r="120">
          <cell r="A120" t="str">
            <v>34401</v>
          </cell>
          <cell r="B120" t="str">
            <v>Rochester</v>
          </cell>
          <cell r="C120">
            <v>2218.6200000000008</v>
          </cell>
          <cell r="D120">
            <v>31580919.920000002</v>
          </cell>
        </row>
        <row r="121">
          <cell r="A121" t="str">
            <v>31332</v>
          </cell>
          <cell r="B121" t="str">
            <v>Granite Falls</v>
          </cell>
          <cell r="C121">
            <v>2134.6499999999996</v>
          </cell>
          <cell r="D121">
            <v>32263166.890000001</v>
          </cell>
        </row>
        <row r="122">
          <cell r="A122" t="str">
            <v>11051</v>
          </cell>
          <cell r="B122" t="str">
            <v>North Franklin</v>
          </cell>
          <cell r="C122">
            <v>2097.41</v>
          </cell>
          <cell r="D122">
            <v>29480793.84</v>
          </cell>
        </row>
        <row r="123">
          <cell r="A123" t="str">
            <v>06098</v>
          </cell>
          <cell r="B123" t="str">
            <v>Hockinson</v>
          </cell>
          <cell r="C123">
            <v>2025.99</v>
          </cell>
          <cell r="D123">
            <v>25843206.120000001</v>
          </cell>
        </row>
        <row r="124">
          <cell r="A124" t="str">
            <v>31311</v>
          </cell>
          <cell r="B124" t="str">
            <v>Sultan</v>
          </cell>
          <cell r="C124">
            <v>2005.42</v>
          </cell>
          <cell r="D124">
            <v>31089466.09</v>
          </cell>
        </row>
        <row r="125">
          <cell r="A125" t="str">
            <v>12349</v>
          </cell>
          <cell r="B125">
            <v>19</v>
          </cell>
          <cell r="C125">
            <v>47179.409999999996</v>
          </cell>
          <cell r="D125">
            <v>674588312.03999996</v>
          </cell>
        </row>
        <row r="126">
          <cell r="A126" t="str">
            <v>1,000-1,999</v>
          </cell>
        </row>
        <row r="127">
          <cell r="A127" t="str">
            <v>27404</v>
          </cell>
          <cell r="B127" t="str">
            <v>Eatonville</v>
          </cell>
          <cell r="C127">
            <v>1981.4599999999996</v>
          </cell>
          <cell r="D127">
            <v>25633333.510000002</v>
          </cell>
        </row>
        <row r="128">
          <cell r="A128" t="str">
            <v>37506</v>
          </cell>
          <cell r="B128" t="str">
            <v>Nooksack Valley</v>
          </cell>
          <cell r="C128">
            <v>1945.29</v>
          </cell>
          <cell r="D128">
            <v>27850002.899999999</v>
          </cell>
        </row>
        <row r="129">
          <cell r="A129" t="str">
            <v>32326</v>
          </cell>
          <cell r="B129" t="str">
            <v>Medical Lake</v>
          </cell>
          <cell r="C129">
            <v>1894.9699999999998</v>
          </cell>
          <cell r="D129">
            <v>25759949.120000001</v>
          </cell>
        </row>
        <row r="130">
          <cell r="A130" t="str">
            <v>37507</v>
          </cell>
          <cell r="B130" t="str">
            <v>Mount Baker</v>
          </cell>
          <cell r="C130">
            <v>1843.06</v>
          </cell>
          <cell r="D130">
            <v>31542034.600000001</v>
          </cell>
        </row>
        <row r="131">
          <cell r="A131" t="str">
            <v>37505</v>
          </cell>
          <cell r="B131" t="str">
            <v>Meridian</v>
          </cell>
          <cell r="C131">
            <v>1828.2399999999998</v>
          </cell>
          <cell r="D131">
            <v>24646101.300000001</v>
          </cell>
        </row>
        <row r="132">
          <cell r="A132" t="str">
            <v>33115</v>
          </cell>
          <cell r="B132" t="str">
            <v>Colville</v>
          </cell>
          <cell r="C132">
            <v>1761.84</v>
          </cell>
          <cell r="D132">
            <v>24138525.539999999</v>
          </cell>
        </row>
        <row r="133">
          <cell r="A133" t="str">
            <v>13160</v>
          </cell>
          <cell r="B133" t="str">
            <v>Royal</v>
          </cell>
          <cell r="C133">
            <v>1745.96</v>
          </cell>
          <cell r="D133">
            <v>24523670.25</v>
          </cell>
        </row>
        <row r="134">
          <cell r="A134" t="str">
            <v>23311</v>
          </cell>
          <cell r="B134" t="str">
            <v>Mary M Knight</v>
          </cell>
          <cell r="C134">
            <v>1738.2399999999996</v>
          </cell>
          <cell r="D134">
            <v>18744266.210000001</v>
          </cell>
        </row>
        <row r="135">
          <cell r="A135" t="str">
            <v>06101</v>
          </cell>
          <cell r="B135" t="str">
            <v>Lacenter</v>
          </cell>
          <cell r="C135">
            <v>1683.4600000000005</v>
          </cell>
          <cell r="D135">
            <v>22250471.32</v>
          </cell>
        </row>
        <row r="136">
          <cell r="A136" t="str">
            <v>14028</v>
          </cell>
          <cell r="B136" t="str">
            <v>Hoquiam</v>
          </cell>
          <cell r="C136">
            <v>1633.55</v>
          </cell>
          <cell r="D136">
            <v>23600835.719999999</v>
          </cell>
        </row>
        <row r="137">
          <cell r="A137" t="str">
            <v>36250</v>
          </cell>
          <cell r="B137" t="str">
            <v>College Place</v>
          </cell>
          <cell r="C137">
            <v>1632.26</v>
          </cell>
          <cell r="D137">
            <v>20005650.370000001</v>
          </cell>
        </row>
        <row r="138">
          <cell r="A138" t="str">
            <v>14068</v>
          </cell>
          <cell r="B138" t="str">
            <v>Elma</v>
          </cell>
          <cell r="C138">
            <v>1609.1800000000003</v>
          </cell>
          <cell r="D138">
            <v>24301326.68</v>
          </cell>
        </row>
        <row r="139">
          <cell r="A139" t="str">
            <v>04222</v>
          </cell>
          <cell r="B139" t="str">
            <v>Cashmere</v>
          </cell>
          <cell r="C139">
            <v>1605.62</v>
          </cell>
          <cell r="D139">
            <v>21547601.460000001</v>
          </cell>
        </row>
        <row r="140">
          <cell r="A140" t="str">
            <v>27343</v>
          </cell>
          <cell r="B140" t="str">
            <v>Dieringer</v>
          </cell>
          <cell r="C140">
            <v>1565.49</v>
          </cell>
          <cell r="D140">
            <v>24739021.010000002</v>
          </cell>
        </row>
        <row r="141">
          <cell r="A141" t="str">
            <v>17402</v>
          </cell>
          <cell r="B141" t="str">
            <v>Vashon Island</v>
          </cell>
          <cell r="C141">
            <v>1513.75</v>
          </cell>
          <cell r="D141">
            <v>23897136.629999999</v>
          </cell>
        </row>
        <row r="142">
          <cell r="A142" t="str">
            <v>32416</v>
          </cell>
          <cell r="B142" t="str">
            <v>Riverside</v>
          </cell>
          <cell r="C142">
            <v>1479.0800000000002</v>
          </cell>
          <cell r="D142">
            <v>20491058.48</v>
          </cell>
        </row>
        <row r="143">
          <cell r="A143" t="str">
            <v>39204</v>
          </cell>
          <cell r="B143" t="str">
            <v>Granger</v>
          </cell>
          <cell r="C143">
            <v>1478.97</v>
          </cell>
          <cell r="D143">
            <v>22923760.59</v>
          </cell>
        </row>
        <row r="144">
          <cell r="A144" t="str">
            <v>08401</v>
          </cell>
          <cell r="B144" t="str">
            <v>Castle Rock</v>
          </cell>
          <cell r="C144">
            <v>1462.27</v>
          </cell>
          <cell r="D144">
            <v>19551082.109999999</v>
          </cell>
        </row>
        <row r="145">
          <cell r="A145" t="str">
            <v>14066</v>
          </cell>
          <cell r="B145" t="str">
            <v>Montesano</v>
          </cell>
          <cell r="C145">
            <v>1460.63</v>
          </cell>
          <cell r="D145">
            <v>19140563.77</v>
          </cell>
        </row>
        <row r="146">
          <cell r="A146" t="str">
            <v>32325</v>
          </cell>
          <cell r="B146" t="str">
            <v>Nine Mile Falls</v>
          </cell>
          <cell r="C146">
            <v>1440.9699999999998</v>
          </cell>
          <cell r="D146">
            <v>19012441.399999999</v>
          </cell>
        </row>
        <row r="147">
          <cell r="A147" t="str">
            <v>03052</v>
          </cell>
          <cell r="B147" t="str">
            <v>Kiona Benton</v>
          </cell>
          <cell r="C147">
            <v>1394.9099999999999</v>
          </cell>
          <cell r="D147">
            <v>20885270.870000001</v>
          </cell>
        </row>
        <row r="148">
          <cell r="A148" t="str">
            <v>04129</v>
          </cell>
          <cell r="B148" t="str">
            <v>Lake Chelan</v>
          </cell>
          <cell r="C148">
            <v>1390.5200000000002</v>
          </cell>
          <cell r="D148">
            <v>21212439.140000001</v>
          </cell>
        </row>
        <row r="149">
          <cell r="A149" t="str">
            <v>34402</v>
          </cell>
          <cell r="B149" t="str">
            <v>Tenino</v>
          </cell>
          <cell r="C149">
            <v>1334.4499999999998</v>
          </cell>
          <cell r="D149">
            <v>17653683.66</v>
          </cell>
        </row>
        <row r="150">
          <cell r="A150" t="str">
            <v>04228</v>
          </cell>
          <cell r="B150" t="str">
            <v>Cascade</v>
          </cell>
          <cell r="C150">
            <v>1325.8999999999999</v>
          </cell>
          <cell r="D150">
            <v>19098162.469999999</v>
          </cell>
        </row>
        <row r="151">
          <cell r="A151" t="str">
            <v>15206</v>
          </cell>
          <cell r="B151" t="str">
            <v>South Whidbey</v>
          </cell>
          <cell r="C151">
            <v>1304.04</v>
          </cell>
          <cell r="D151">
            <v>19931046.640000001</v>
          </cell>
        </row>
        <row r="152">
          <cell r="A152" t="str">
            <v>39205</v>
          </cell>
          <cell r="B152" t="str">
            <v>Zillah</v>
          </cell>
          <cell r="C152">
            <v>1296.9900000000002</v>
          </cell>
          <cell r="D152">
            <v>17039588.300000001</v>
          </cell>
        </row>
        <row r="153">
          <cell r="A153" t="str">
            <v>39003</v>
          </cell>
          <cell r="B153" t="str">
            <v>Naches Valley</v>
          </cell>
          <cell r="C153">
            <v>1286.24</v>
          </cell>
          <cell r="D153">
            <v>17428709.73</v>
          </cell>
        </row>
        <row r="154">
          <cell r="A154" t="str">
            <v>20405</v>
          </cell>
          <cell r="B154" t="str">
            <v>White Salmon</v>
          </cell>
          <cell r="C154">
            <v>1243.1099999999999</v>
          </cell>
          <cell r="D154">
            <v>17774503.73</v>
          </cell>
        </row>
        <row r="155">
          <cell r="A155" t="str">
            <v>16050</v>
          </cell>
          <cell r="B155" t="str">
            <v>Port Townsend</v>
          </cell>
          <cell r="C155">
            <v>1222.92</v>
          </cell>
          <cell r="D155">
            <v>18689012.73</v>
          </cell>
        </row>
        <row r="156">
          <cell r="A156" t="str">
            <v>24105</v>
          </cell>
          <cell r="B156" t="str">
            <v>Okanogan</v>
          </cell>
          <cell r="C156">
            <v>1175.68</v>
          </cell>
          <cell r="D156">
            <v>15756097.02</v>
          </cell>
        </row>
        <row r="157">
          <cell r="A157" t="str">
            <v>26056</v>
          </cell>
          <cell r="B157" t="str">
            <v>Newport</v>
          </cell>
          <cell r="C157">
            <v>1133.2899999999997</v>
          </cell>
          <cell r="D157">
            <v>15258068.09</v>
          </cell>
        </row>
        <row r="158">
          <cell r="A158" t="str">
            <v>24404</v>
          </cell>
          <cell r="B158" t="str">
            <v>Tonasket</v>
          </cell>
          <cell r="C158">
            <v>1131.31</v>
          </cell>
          <cell r="D158">
            <v>15900076.779999999</v>
          </cell>
        </row>
        <row r="159">
          <cell r="A159" t="str">
            <v>39203</v>
          </cell>
          <cell r="B159" t="str">
            <v>Highland</v>
          </cell>
          <cell r="C159">
            <v>1115.1999999999998</v>
          </cell>
          <cell r="D159">
            <v>16147798.539999999</v>
          </cell>
        </row>
        <row r="160">
          <cell r="A160" t="str">
            <v>33212</v>
          </cell>
          <cell r="B160" t="str">
            <v>Kettle Falls</v>
          </cell>
          <cell r="C160">
            <v>1055.8400000000001</v>
          </cell>
          <cell r="D160">
            <v>14209720.77</v>
          </cell>
        </row>
        <row r="161">
          <cell r="A161" t="str">
            <v>15204</v>
          </cell>
          <cell r="B161" t="str">
            <v>Coupeville</v>
          </cell>
          <cell r="C161">
            <v>1045.5200000000002</v>
          </cell>
          <cell r="D161">
            <v>15337720.52</v>
          </cell>
        </row>
        <row r="162">
          <cell r="A162" t="str">
            <v>25101</v>
          </cell>
          <cell r="B162" t="str">
            <v>Ocean Beach</v>
          </cell>
          <cell r="C162">
            <v>1043.3900000000001</v>
          </cell>
          <cell r="D162">
            <v>16988623.050000001</v>
          </cell>
        </row>
        <row r="163">
          <cell r="A163" t="str">
            <v>08402</v>
          </cell>
          <cell r="B163" t="str">
            <v>Kalama</v>
          </cell>
          <cell r="C163">
            <v>1041.51</v>
          </cell>
          <cell r="D163">
            <v>13789570.09</v>
          </cell>
        </row>
        <row r="164">
          <cell r="A164" t="str">
            <v>12350</v>
          </cell>
          <cell r="B164">
            <v>37</v>
          </cell>
          <cell r="C164">
            <v>53845.109999999986</v>
          </cell>
          <cell r="D164">
            <v>757398925.09999979</v>
          </cell>
        </row>
        <row r="165">
          <cell r="A165" t="str">
            <v>500-999</v>
          </cell>
        </row>
        <row r="166">
          <cell r="A166" t="str">
            <v>24111</v>
          </cell>
          <cell r="B166" t="str">
            <v>Brewster</v>
          </cell>
          <cell r="C166">
            <v>987.2700000000001</v>
          </cell>
          <cell r="D166">
            <v>13612867.83</v>
          </cell>
        </row>
        <row r="167">
          <cell r="A167" t="str">
            <v>33070</v>
          </cell>
          <cell r="B167" t="str">
            <v>Valley</v>
          </cell>
          <cell r="C167">
            <v>979.05</v>
          </cell>
          <cell r="D167">
            <v>12612497.869999999</v>
          </cell>
        </row>
        <row r="168">
          <cell r="A168" t="str">
            <v>19404</v>
          </cell>
          <cell r="B168" t="str">
            <v>Cle Elum-Roslyn</v>
          </cell>
          <cell r="C168">
            <v>921.37000000000012</v>
          </cell>
          <cell r="D168">
            <v>12199958.720000001</v>
          </cell>
        </row>
        <row r="169">
          <cell r="A169" t="str">
            <v>32358</v>
          </cell>
          <cell r="B169" t="str">
            <v>Freeman</v>
          </cell>
          <cell r="C169">
            <v>914.52</v>
          </cell>
          <cell r="D169">
            <v>11901631.77</v>
          </cell>
        </row>
        <row r="170">
          <cell r="A170" t="str">
            <v>13146</v>
          </cell>
          <cell r="B170" t="str">
            <v>Warden</v>
          </cell>
          <cell r="C170">
            <v>910.9799999999999</v>
          </cell>
          <cell r="D170">
            <v>13693101.16</v>
          </cell>
        </row>
        <row r="171">
          <cell r="A171" t="str">
            <v>20404</v>
          </cell>
          <cell r="B171" t="str">
            <v>Goldendale</v>
          </cell>
          <cell r="C171">
            <v>905.56000000000006</v>
          </cell>
          <cell r="D171">
            <v>13239204.279999999</v>
          </cell>
        </row>
        <row r="172">
          <cell r="A172" t="str">
            <v>34307</v>
          </cell>
          <cell r="B172" t="str">
            <v>Rainier</v>
          </cell>
          <cell r="C172">
            <v>904.52</v>
          </cell>
          <cell r="D172">
            <v>11549806.66</v>
          </cell>
        </row>
        <row r="173">
          <cell r="A173" t="str">
            <v>30303</v>
          </cell>
          <cell r="B173" t="str">
            <v>Stevenson-Carson</v>
          </cell>
          <cell r="C173">
            <v>895.29</v>
          </cell>
          <cell r="D173">
            <v>13507206.08</v>
          </cell>
        </row>
        <row r="174">
          <cell r="A174" t="str">
            <v>39209</v>
          </cell>
          <cell r="B174" t="str">
            <v>Mount Adams</v>
          </cell>
          <cell r="C174">
            <v>886.18</v>
          </cell>
          <cell r="D174">
            <v>16052562.279999999</v>
          </cell>
        </row>
        <row r="175">
          <cell r="A175" t="str">
            <v>03053</v>
          </cell>
          <cell r="B175" t="str">
            <v>Finley</v>
          </cell>
          <cell r="C175">
            <v>874.53999999999985</v>
          </cell>
          <cell r="D175">
            <v>13320852.09</v>
          </cell>
        </row>
        <row r="176">
          <cell r="A176" t="str">
            <v>39120</v>
          </cell>
          <cell r="B176" t="str">
            <v>Mabton</v>
          </cell>
          <cell r="C176">
            <v>865.25</v>
          </cell>
          <cell r="D176">
            <v>12884994.58</v>
          </cell>
        </row>
        <row r="177">
          <cell r="A177" t="str">
            <v>21014</v>
          </cell>
          <cell r="B177" t="str">
            <v>Napavine</v>
          </cell>
          <cell r="C177">
            <v>843.54</v>
          </cell>
          <cell r="D177">
            <v>10451428.66</v>
          </cell>
        </row>
        <row r="178">
          <cell r="A178" t="str">
            <v>21237</v>
          </cell>
          <cell r="B178" t="str">
            <v>Toledo</v>
          </cell>
          <cell r="C178">
            <v>839.33999999999992</v>
          </cell>
          <cell r="D178">
            <v>11362085.24</v>
          </cell>
        </row>
        <row r="179">
          <cell r="A179" t="str">
            <v>21300</v>
          </cell>
          <cell r="B179" t="str">
            <v>Onalaska</v>
          </cell>
          <cell r="C179">
            <v>832.60999999999979</v>
          </cell>
          <cell r="D179">
            <v>11573359.140000001</v>
          </cell>
        </row>
        <row r="180">
          <cell r="A180" t="str">
            <v>16049</v>
          </cell>
          <cell r="B180" t="str">
            <v>Chimacum</v>
          </cell>
          <cell r="C180">
            <v>821.16</v>
          </cell>
          <cell r="D180">
            <v>13798099.24</v>
          </cell>
        </row>
        <row r="181">
          <cell r="A181" t="str">
            <v>28149</v>
          </cell>
          <cell r="B181" t="str">
            <v>San Juan</v>
          </cell>
          <cell r="C181">
            <v>810.23</v>
          </cell>
          <cell r="D181">
            <v>12536907.82</v>
          </cell>
        </row>
        <row r="182">
          <cell r="A182" t="str">
            <v>28137</v>
          </cell>
          <cell r="B182" t="str">
            <v>Orcas</v>
          </cell>
          <cell r="C182">
            <v>803.5100000000001</v>
          </cell>
          <cell r="D182">
            <v>11975213.859999999</v>
          </cell>
        </row>
        <row r="183">
          <cell r="A183" t="str">
            <v>09075</v>
          </cell>
          <cell r="B183" t="str">
            <v>Bridgeport</v>
          </cell>
          <cell r="C183">
            <v>793.97000000000014</v>
          </cell>
          <cell r="D183">
            <v>11660592.32</v>
          </cell>
        </row>
        <row r="184">
          <cell r="A184" t="str">
            <v>33036</v>
          </cell>
          <cell r="B184" t="str">
            <v>Chewelah</v>
          </cell>
          <cell r="C184">
            <v>787.45000000000016</v>
          </cell>
          <cell r="D184">
            <v>10705665.380000001</v>
          </cell>
        </row>
        <row r="185">
          <cell r="A185" t="str">
            <v>36400</v>
          </cell>
          <cell r="B185" t="str">
            <v>Columbia (Walla Walla)</v>
          </cell>
          <cell r="C185">
            <v>777.50000000000011</v>
          </cell>
          <cell r="D185">
            <v>11432817.859999999</v>
          </cell>
        </row>
        <row r="186">
          <cell r="A186" t="str">
            <v>23402</v>
          </cell>
          <cell r="B186" t="str">
            <v>Pioneer</v>
          </cell>
          <cell r="C186">
            <v>772.00999999999988</v>
          </cell>
          <cell r="D186">
            <v>12548499.09</v>
          </cell>
        </row>
        <row r="187">
          <cell r="A187" t="str">
            <v>13301</v>
          </cell>
          <cell r="B187" t="str">
            <v>Grand Coulee Dam</v>
          </cell>
          <cell r="C187">
            <v>734.62999999999988</v>
          </cell>
          <cell r="D187">
            <v>11589277.289999999</v>
          </cell>
        </row>
        <row r="188">
          <cell r="A188" t="str">
            <v>14064</v>
          </cell>
          <cell r="B188" t="str">
            <v>North Beach</v>
          </cell>
          <cell r="C188">
            <v>715.97000000000014</v>
          </cell>
          <cell r="D188">
            <v>11883883.970000001</v>
          </cell>
        </row>
        <row r="189">
          <cell r="A189" t="str">
            <v>24350</v>
          </cell>
          <cell r="B189" t="str">
            <v>Methow Valley</v>
          </cell>
          <cell r="C189">
            <v>695.56</v>
          </cell>
          <cell r="D189">
            <v>10501118.59</v>
          </cell>
        </row>
        <row r="190">
          <cell r="A190" t="str">
            <v>21232</v>
          </cell>
          <cell r="B190" t="str">
            <v>Winlock</v>
          </cell>
          <cell r="C190">
            <v>694.97</v>
          </cell>
          <cell r="D190">
            <v>10469556.890000001</v>
          </cell>
        </row>
        <row r="191">
          <cell r="A191" t="str">
            <v>08130</v>
          </cell>
          <cell r="B191" t="str">
            <v>Toutle Lake</v>
          </cell>
          <cell r="C191">
            <v>686.34999999999991</v>
          </cell>
          <cell r="D191">
            <v>9899218.3800000008</v>
          </cell>
        </row>
        <row r="192">
          <cell r="A192" t="str">
            <v>19403</v>
          </cell>
          <cell r="B192" t="str">
            <v>Kittitas</v>
          </cell>
          <cell r="C192">
            <v>678.43999999999994</v>
          </cell>
          <cell r="D192">
            <v>9831780.5500000007</v>
          </cell>
        </row>
        <row r="193">
          <cell r="A193" t="str">
            <v>22009</v>
          </cell>
          <cell r="B193" t="str">
            <v>Reardan</v>
          </cell>
          <cell r="C193">
            <v>655.71999999999991</v>
          </cell>
          <cell r="D193">
            <v>8680828.2599999998</v>
          </cell>
        </row>
        <row r="194">
          <cell r="A194" t="str">
            <v>21226</v>
          </cell>
          <cell r="B194" t="str">
            <v>Adna</v>
          </cell>
          <cell r="C194">
            <v>651.36</v>
          </cell>
          <cell r="D194">
            <v>8604187.6199999992</v>
          </cell>
        </row>
        <row r="195">
          <cell r="A195" t="str">
            <v>16048</v>
          </cell>
          <cell r="B195" t="str">
            <v>Quilcene</v>
          </cell>
          <cell r="C195">
            <v>651.31999999999994</v>
          </cell>
          <cell r="D195">
            <v>8359034.2400000002</v>
          </cell>
        </row>
        <row r="196">
          <cell r="A196" t="str">
            <v>34324</v>
          </cell>
          <cell r="B196" t="str">
            <v>Griffin</v>
          </cell>
          <cell r="C196">
            <v>643.38000000000011</v>
          </cell>
          <cell r="D196">
            <v>9644066.4000000004</v>
          </cell>
        </row>
        <row r="197">
          <cell r="A197" t="str">
            <v>04019</v>
          </cell>
          <cell r="B197" t="str">
            <v>Manson</v>
          </cell>
          <cell r="C197">
            <v>639.54</v>
          </cell>
          <cell r="D197">
            <v>10284466.41</v>
          </cell>
        </row>
        <row r="198">
          <cell r="A198" t="str">
            <v>14172</v>
          </cell>
          <cell r="B198" t="str">
            <v>Ocosta</v>
          </cell>
          <cell r="C198">
            <v>632.84999999999991</v>
          </cell>
          <cell r="D198">
            <v>10130998.640000001</v>
          </cell>
        </row>
        <row r="199">
          <cell r="A199" t="str">
            <v>39002</v>
          </cell>
          <cell r="B199" t="str">
            <v>Union Gap</v>
          </cell>
          <cell r="C199">
            <v>624.61</v>
          </cell>
          <cell r="D199">
            <v>8443009.9199999999</v>
          </cell>
        </row>
        <row r="200">
          <cell r="A200" t="str">
            <v>02420</v>
          </cell>
          <cell r="B200" t="str">
            <v>Asotin-Anatone</v>
          </cell>
          <cell r="C200">
            <v>621.96</v>
          </cell>
          <cell r="D200">
            <v>8304336.9100000001</v>
          </cell>
        </row>
        <row r="201">
          <cell r="A201" t="str">
            <v>29311</v>
          </cell>
          <cell r="B201" t="str">
            <v>La Conner</v>
          </cell>
          <cell r="C201">
            <v>620.70000000000005</v>
          </cell>
          <cell r="D201">
            <v>12763282.93</v>
          </cell>
        </row>
        <row r="202">
          <cell r="A202" t="str">
            <v>21206</v>
          </cell>
          <cell r="B202" t="str">
            <v>Mossyrock</v>
          </cell>
          <cell r="C202">
            <v>574.77</v>
          </cell>
          <cell r="D202">
            <v>8469914.4399999995</v>
          </cell>
        </row>
        <row r="203">
          <cell r="A203" t="str">
            <v>25118</v>
          </cell>
          <cell r="B203" t="str">
            <v>South Bend</v>
          </cell>
          <cell r="C203">
            <v>570.19000000000005</v>
          </cell>
          <cell r="D203">
            <v>10136949.810000001</v>
          </cell>
        </row>
        <row r="204">
          <cell r="A204" t="str">
            <v>24410</v>
          </cell>
          <cell r="B204" t="str">
            <v>Oroville</v>
          </cell>
          <cell r="C204">
            <v>567.81999999999994</v>
          </cell>
          <cell r="D204">
            <v>8717347.2599999998</v>
          </cell>
        </row>
        <row r="205">
          <cell r="A205" t="str">
            <v>32907</v>
          </cell>
          <cell r="B205" t="str">
            <v>Pride Prep Charter</v>
          </cell>
          <cell r="C205">
            <v>564.7700000000001</v>
          </cell>
          <cell r="D205">
            <v>7640639.4400000004</v>
          </cell>
        </row>
        <row r="206">
          <cell r="A206" t="str">
            <v>22207</v>
          </cell>
          <cell r="B206" t="str">
            <v>Davenport</v>
          </cell>
          <cell r="C206">
            <v>563.72</v>
          </cell>
          <cell r="D206">
            <v>8466780.0099999998</v>
          </cell>
        </row>
        <row r="207">
          <cell r="A207" t="str">
            <v>13156</v>
          </cell>
          <cell r="B207" t="str">
            <v>Soap Lake</v>
          </cell>
          <cell r="C207">
            <v>558.44999999999993</v>
          </cell>
          <cell r="D207">
            <v>8175314.4000000004</v>
          </cell>
        </row>
        <row r="208">
          <cell r="A208" t="str">
            <v>38300</v>
          </cell>
          <cell r="B208" t="str">
            <v>Colfax</v>
          </cell>
          <cell r="C208">
            <v>555.62</v>
          </cell>
          <cell r="D208">
            <v>7958726.2999999998</v>
          </cell>
        </row>
        <row r="209">
          <cell r="A209" t="str">
            <v>25116</v>
          </cell>
          <cell r="B209" t="str">
            <v>Raymond</v>
          </cell>
          <cell r="C209">
            <v>554.31999999999994</v>
          </cell>
          <cell r="D209">
            <v>8818285.1899999995</v>
          </cell>
        </row>
        <row r="210">
          <cell r="A210" t="str">
            <v>32362</v>
          </cell>
          <cell r="B210" t="str">
            <v>Liberty</v>
          </cell>
          <cell r="C210">
            <v>552.29999999999995</v>
          </cell>
          <cell r="D210">
            <v>7692627.7599999998</v>
          </cell>
        </row>
        <row r="211">
          <cell r="A211" t="str">
            <v>27901</v>
          </cell>
          <cell r="B211" t="str">
            <v>Chief Leschi Tribal</v>
          </cell>
          <cell r="C211">
            <v>543.18000000000006</v>
          </cell>
          <cell r="D211">
            <v>5609511.5700000003</v>
          </cell>
        </row>
        <row r="212">
          <cell r="A212" t="str">
            <v>17903</v>
          </cell>
          <cell r="B212" t="str">
            <v>Muckleshoot Tribal</v>
          </cell>
          <cell r="C212">
            <v>531.62</v>
          </cell>
          <cell r="D212">
            <v>6687403.4699999997</v>
          </cell>
        </row>
        <row r="213">
          <cell r="A213" t="str">
            <v>05401</v>
          </cell>
          <cell r="B213" t="str">
            <v>Cape Flattery</v>
          </cell>
          <cell r="C213">
            <v>528.92999999999995</v>
          </cell>
          <cell r="D213">
            <v>11449294.390000001</v>
          </cell>
        </row>
        <row r="214">
          <cell r="A214" t="str">
            <v>29011</v>
          </cell>
          <cell r="B214" t="str">
            <v>Concrete</v>
          </cell>
          <cell r="C214">
            <v>516.16000000000008</v>
          </cell>
          <cell r="D214">
            <v>9254280.6699999999</v>
          </cell>
        </row>
        <row r="215">
          <cell r="A215" t="str">
            <v>35200</v>
          </cell>
          <cell r="B215" t="str">
            <v>Wahkiakum</v>
          </cell>
          <cell r="C215">
            <v>505.20999999999992</v>
          </cell>
          <cell r="D215">
            <v>7448271.1799999997</v>
          </cell>
        </row>
        <row r="216">
          <cell r="A216" t="str">
            <v>12351</v>
          </cell>
          <cell r="B216">
            <v>50</v>
          </cell>
          <cell r="C216">
            <v>35760.270000000011</v>
          </cell>
          <cell r="D216">
            <v>528533744.82000005</v>
          </cell>
        </row>
        <row r="217">
          <cell r="A217" t="str">
            <v>100-499</v>
          </cell>
        </row>
        <row r="218">
          <cell r="A218" t="str">
            <v>33207</v>
          </cell>
          <cell r="B218" t="str">
            <v>Mary Walker</v>
          </cell>
          <cell r="C218">
            <v>473.35</v>
          </cell>
          <cell r="D218">
            <v>7009111.1900000004</v>
          </cell>
        </row>
        <row r="219">
          <cell r="A219" t="str">
            <v>29317</v>
          </cell>
          <cell r="B219" t="str">
            <v>Conway</v>
          </cell>
          <cell r="C219">
            <v>464.66999999999996</v>
          </cell>
          <cell r="D219">
            <v>6523890.46</v>
          </cell>
        </row>
        <row r="220">
          <cell r="A220" t="str">
            <v>32901</v>
          </cell>
          <cell r="B220" t="str">
            <v>Spokane Int'l Charter</v>
          </cell>
          <cell r="C220">
            <v>459.01</v>
          </cell>
          <cell r="D220">
            <v>10063654.34</v>
          </cell>
        </row>
        <row r="221">
          <cell r="A221" t="str">
            <v>33049</v>
          </cell>
          <cell r="B221" t="str">
            <v>Wellpinit</v>
          </cell>
          <cell r="C221">
            <v>447.15</v>
          </cell>
          <cell r="D221">
            <v>9916016.9199999999</v>
          </cell>
        </row>
        <row r="222">
          <cell r="A222" t="str">
            <v>37903</v>
          </cell>
          <cell r="B222" t="str">
            <v>Lummi Tribal</v>
          </cell>
          <cell r="C222">
            <v>433.71999999999997</v>
          </cell>
          <cell r="D222">
            <v>6229596.3600000003</v>
          </cell>
        </row>
        <row r="223">
          <cell r="A223" t="str">
            <v>17905</v>
          </cell>
          <cell r="B223" t="str">
            <v>Summit Atlas Charter</v>
          </cell>
          <cell r="C223">
            <v>429.41000000000008</v>
          </cell>
          <cell r="D223">
            <v>6613423.6500000004</v>
          </cell>
        </row>
        <row r="224">
          <cell r="A224" t="str">
            <v>31330</v>
          </cell>
          <cell r="B224" t="str">
            <v>Darrington</v>
          </cell>
          <cell r="C224">
            <v>423.54999999999995</v>
          </cell>
          <cell r="D224">
            <v>6873800.8600000003</v>
          </cell>
        </row>
        <row r="225">
          <cell r="A225" t="str">
            <v>25155</v>
          </cell>
          <cell r="B225" t="str">
            <v>Naselle Grays Riv</v>
          </cell>
          <cell r="C225">
            <v>399.79999999999995</v>
          </cell>
          <cell r="D225">
            <v>6915039.2800000003</v>
          </cell>
        </row>
        <row r="226">
          <cell r="A226" t="str">
            <v>07002</v>
          </cell>
          <cell r="B226" t="str">
            <v>Dayton</v>
          </cell>
          <cell r="C226">
            <v>394.69999999999993</v>
          </cell>
          <cell r="D226">
            <v>6764168.5300000003</v>
          </cell>
        </row>
        <row r="227">
          <cell r="A227" t="str">
            <v>21303</v>
          </cell>
          <cell r="B227" t="str">
            <v>White Pass</v>
          </cell>
          <cell r="C227">
            <v>373.62000000000006</v>
          </cell>
          <cell r="D227">
            <v>6563409.8600000003</v>
          </cell>
        </row>
        <row r="228">
          <cell r="A228" t="str">
            <v>05313</v>
          </cell>
          <cell r="B228" t="str">
            <v>Crescent</v>
          </cell>
          <cell r="C228">
            <v>368.84</v>
          </cell>
          <cell r="D228">
            <v>5165541.37</v>
          </cell>
        </row>
        <row r="229">
          <cell r="A229" t="str">
            <v>21214</v>
          </cell>
          <cell r="B229" t="str">
            <v>Morton</v>
          </cell>
          <cell r="C229">
            <v>354.31</v>
          </cell>
          <cell r="D229">
            <v>5667860.8899999997</v>
          </cell>
        </row>
        <row r="230">
          <cell r="A230" t="str">
            <v>25160</v>
          </cell>
          <cell r="B230" t="str">
            <v>Willapa Valley</v>
          </cell>
          <cell r="C230">
            <v>351.71</v>
          </cell>
          <cell r="D230">
            <v>6493900.8099999996</v>
          </cell>
        </row>
        <row r="231">
          <cell r="A231" t="str">
            <v>01160</v>
          </cell>
          <cell r="B231" t="str">
            <v>Ritzville</v>
          </cell>
          <cell r="C231">
            <v>350.89000000000004</v>
          </cell>
          <cell r="D231">
            <v>5287757.2300000004</v>
          </cell>
        </row>
        <row r="232">
          <cell r="A232" t="str">
            <v>17908</v>
          </cell>
          <cell r="B232" t="str">
            <v>Rainier Prep Charter</v>
          </cell>
          <cell r="C232">
            <v>345.20000000000005</v>
          </cell>
          <cell r="D232">
            <v>4125501.87</v>
          </cell>
        </row>
        <row r="233">
          <cell r="A233" t="str">
            <v>10309</v>
          </cell>
          <cell r="B233" t="str">
            <v>Republic</v>
          </cell>
          <cell r="C233">
            <v>339.03</v>
          </cell>
          <cell r="D233">
            <v>5988203.5599999996</v>
          </cell>
        </row>
        <row r="234">
          <cell r="A234" t="str">
            <v>14065</v>
          </cell>
          <cell r="B234" t="str">
            <v>Mc Cleary</v>
          </cell>
          <cell r="C234">
            <v>329.32000000000005</v>
          </cell>
          <cell r="D234">
            <v>5287937.2300000004</v>
          </cell>
        </row>
        <row r="235">
          <cell r="A235" t="str">
            <v>17902</v>
          </cell>
          <cell r="B235" t="str">
            <v>Summit Sierra Charter</v>
          </cell>
          <cell r="C235">
            <v>323.17999999999995</v>
          </cell>
          <cell r="D235">
            <v>5257101.2699999996</v>
          </cell>
        </row>
        <row r="236">
          <cell r="A236" t="str">
            <v>23404</v>
          </cell>
          <cell r="B236" t="str">
            <v>Hood Canal</v>
          </cell>
          <cell r="C236">
            <v>319.45999999999998</v>
          </cell>
          <cell r="D236">
            <v>7110210.71</v>
          </cell>
        </row>
        <row r="237">
          <cell r="A237" t="str">
            <v>12110</v>
          </cell>
          <cell r="B237" t="str">
            <v>Pomeroy</v>
          </cell>
          <cell r="C237">
            <v>316.67000000000007</v>
          </cell>
          <cell r="D237">
            <v>5291915.55</v>
          </cell>
        </row>
        <row r="238">
          <cell r="A238" t="str">
            <v>04127</v>
          </cell>
          <cell r="B238" t="str">
            <v>Entiat</v>
          </cell>
          <cell r="C238">
            <v>312.90999999999997</v>
          </cell>
          <cell r="D238">
            <v>5401312.2199999997</v>
          </cell>
        </row>
        <row r="239">
          <cell r="A239" t="str">
            <v>24122</v>
          </cell>
          <cell r="B239" t="str">
            <v>Pateros</v>
          </cell>
          <cell r="C239">
            <v>310.86</v>
          </cell>
          <cell r="D239">
            <v>5598395.5099999998</v>
          </cell>
        </row>
        <row r="240">
          <cell r="A240" t="str">
            <v>14400</v>
          </cell>
          <cell r="B240" t="str">
            <v>Oakville</v>
          </cell>
          <cell r="C240">
            <v>288.56000000000006</v>
          </cell>
          <cell r="D240">
            <v>4786452.46</v>
          </cell>
        </row>
        <row r="241">
          <cell r="A241" t="str">
            <v>26070</v>
          </cell>
          <cell r="B241" t="str">
            <v>Selkirk</v>
          </cell>
          <cell r="C241">
            <v>274.09999999999997</v>
          </cell>
          <cell r="D241">
            <v>4858144.03</v>
          </cell>
        </row>
        <row r="242">
          <cell r="A242" t="str">
            <v>36401</v>
          </cell>
          <cell r="B242" t="str">
            <v>Waitsburg</v>
          </cell>
          <cell r="C242">
            <v>272.89999999999998</v>
          </cell>
          <cell r="D242">
            <v>4445521.9400000004</v>
          </cell>
        </row>
        <row r="243">
          <cell r="A243" t="str">
            <v>17911</v>
          </cell>
          <cell r="B243" t="str">
            <v>Impact Charter</v>
          </cell>
          <cell r="C243">
            <v>271.81</v>
          </cell>
          <cell r="D243">
            <v>3974130.92</v>
          </cell>
        </row>
        <row r="244">
          <cell r="A244" t="str">
            <v>21301</v>
          </cell>
          <cell r="B244" t="str">
            <v>Pe Ell</v>
          </cell>
          <cell r="C244">
            <v>267.86</v>
          </cell>
          <cell r="D244">
            <v>5207519.59</v>
          </cell>
        </row>
        <row r="245">
          <cell r="A245" t="str">
            <v>09209</v>
          </cell>
          <cell r="B245" t="str">
            <v>Waterville</v>
          </cell>
          <cell r="C245">
            <v>261.2</v>
          </cell>
          <cell r="D245">
            <v>4910313.21</v>
          </cell>
        </row>
        <row r="246">
          <cell r="A246" t="str">
            <v>36402</v>
          </cell>
          <cell r="B246" t="str">
            <v>Prescott</v>
          </cell>
          <cell r="C246">
            <v>253.95000000000002</v>
          </cell>
          <cell r="D246">
            <v>4446299.26</v>
          </cell>
        </row>
        <row r="247">
          <cell r="A247" t="str">
            <v>26059</v>
          </cell>
          <cell r="B247" t="str">
            <v>Cusick</v>
          </cell>
          <cell r="C247">
            <v>250.99</v>
          </cell>
          <cell r="D247">
            <v>4566458.6900000004</v>
          </cell>
        </row>
        <row r="248">
          <cell r="A248" t="str">
            <v>10050</v>
          </cell>
          <cell r="B248" t="str">
            <v>Curlew</v>
          </cell>
          <cell r="C248">
            <v>249.31</v>
          </cell>
          <cell r="D248">
            <v>3800387.11</v>
          </cell>
        </row>
        <row r="249">
          <cell r="A249" t="str">
            <v>28144</v>
          </cell>
          <cell r="B249" t="str">
            <v>Lopez</v>
          </cell>
          <cell r="C249">
            <v>243.58999999999997</v>
          </cell>
          <cell r="D249">
            <v>5347028.96</v>
          </cell>
        </row>
        <row r="250">
          <cell r="A250" t="str">
            <v>20406</v>
          </cell>
          <cell r="B250" t="str">
            <v>Lyle</v>
          </cell>
          <cell r="C250">
            <v>242.80000000000004</v>
          </cell>
          <cell r="D250">
            <v>4000182.83</v>
          </cell>
        </row>
        <row r="251">
          <cell r="A251" t="str">
            <v>17910</v>
          </cell>
          <cell r="B251" t="str">
            <v>Green Dot Seattle Charter</v>
          </cell>
          <cell r="C251">
            <v>237.77999999999997</v>
          </cell>
          <cell r="D251">
            <v>7495234.9900000002</v>
          </cell>
        </row>
        <row r="252">
          <cell r="A252" t="str">
            <v>22105</v>
          </cell>
          <cell r="B252" t="str">
            <v>Odessa</v>
          </cell>
          <cell r="C252">
            <v>230.77999999999997</v>
          </cell>
          <cell r="D252">
            <v>4294484.04</v>
          </cell>
        </row>
        <row r="253">
          <cell r="A253" t="str">
            <v>19400</v>
          </cell>
          <cell r="B253" t="str">
            <v>Thorp</v>
          </cell>
          <cell r="C253">
            <v>230.18</v>
          </cell>
          <cell r="D253">
            <v>4122791.14</v>
          </cell>
        </row>
        <row r="254">
          <cell r="A254" t="str">
            <v>33183</v>
          </cell>
          <cell r="B254" t="str">
            <v>Loon Lake</v>
          </cell>
          <cell r="C254">
            <v>228.78</v>
          </cell>
          <cell r="D254">
            <v>2706697.44</v>
          </cell>
        </row>
        <row r="255">
          <cell r="A255" t="str">
            <v>22200</v>
          </cell>
          <cell r="B255" t="str">
            <v>Wilbur</v>
          </cell>
          <cell r="C255">
            <v>226.43</v>
          </cell>
          <cell r="D255">
            <v>3844585.16</v>
          </cell>
        </row>
        <row r="256">
          <cell r="A256" t="str">
            <v>20400</v>
          </cell>
          <cell r="B256" t="str">
            <v>Trout Lake</v>
          </cell>
          <cell r="C256">
            <v>225.29999999999998</v>
          </cell>
          <cell r="D256">
            <v>3541309.01</v>
          </cell>
        </row>
        <row r="257">
          <cell r="A257" t="str">
            <v>36300</v>
          </cell>
          <cell r="B257" t="str">
            <v>Touchet</v>
          </cell>
          <cell r="C257">
            <v>223.67</v>
          </cell>
          <cell r="D257">
            <v>4136498.9</v>
          </cell>
        </row>
        <row r="258">
          <cell r="A258" t="str">
            <v>13151</v>
          </cell>
          <cell r="B258" t="str">
            <v>Coulee/Hartline</v>
          </cell>
          <cell r="C258">
            <v>221.65000000000003</v>
          </cell>
          <cell r="D258">
            <v>3405568.19</v>
          </cell>
        </row>
        <row r="259">
          <cell r="A259" t="str">
            <v>10070</v>
          </cell>
          <cell r="B259" t="str">
            <v>Inchelium</v>
          </cell>
          <cell r="C259">
            <v>216.74999999999994</v>
          </cell>
          <cell r="D259">
            <v>5551502.7199999997</v>
          </cell>
        </row>
        <row r="260">
          <cell r="A260" t="str">
            <v>33211</v>
          </cell>
          <cell r="B260" t="str">
            <v>Northport</v>
          </cell>
          <cell r="C260">
            <v>215.94</v>
          </cell>
          <cell r="D260">
            <v>3861376.12</v>
          </cell>
        </row>
        <row r="261">
          <cell r="A261" t="str">
            <v>23054</v>
          </cell>
          <cell r="B261" t="str">
            <v>Grapeview</v>
          </cell>
          <cell r="C261">
            <v>208.14999999999998</v>
          </cell>
          <cell r="D261">
            <v>3220406.21</v>
          </cell>
        </row>
        <row r="262">
          <cell r="A262" t="str">
            <v>38265</v>
          </cell>
          <cell r="B262" t="str">
            <v>Tekoa</v>
          </cell>
          <cell r="C262">
            <v>202.77</v>
          </cell>
          <cell r="D262">
            <v>3977688.13</v>
          </cell>
        </row>
        <row r="263">
          <cell r="A263" t="str">
            <v>23042</v>
          </cell>
          <cell r="B263" t="str">
            <v>Southside</v>
          </cell>
          <cell r="C263">
            <v>202.10999999999999</v>
          </cell>
          <cell r="D263">
            <v>3048037.46</v>
          </cell>
        </row>
        <row r="264">
          <cell r="A264" t="str">
            <v>14097</v>
          </cell>
          <cell r="B264" t="str">
            <v>Quinault</v>
          </cell>
          <cell r="C264">
            <v>198.99999999999997</v>
          </cell>
          <cell r="D264">
            <v>4059266.21</v>
          </cell>
        </row>
        <row r="265">
          <cell r="A265" t="str">
            <v>38320</v>
          </cell>
          <cell r="B265" t="str">
            <v>Rosalia</v>
          </cell>
          <cell r="C265">
            <v>191.24999999999997</v>
          </cell>
          <cell r="D265">
            <v>3917327.74</v>
          </cell>
        </row>
        <row r="266">
          <cell r="A266" t="str">
            <v>01158</v>
          </cell>
          <cell r="B266" t="str">
            <v>Lind</v>
          </cell>
          <cell r="C266">
            <v>190.10000000000002</v>
          </cell>
          <cell r="D266">
            <v>4834844.2699999996</v>
          </cell>
        </row>
        <row r="267">
          <cell r="A267" t="str">
            <v>38301</v>
          </cell>
          <cell r="B267" t="str">
            <v>Palouse</v>
          </cell>
          <cell r="C267">
            <v>183.92999999999998</v>
          </cell>
          <cell r="D267">
            <v>3331197.03</v>
          </cell>
        </row>
        <row r="268">
          <cell r="A268" t="str">
            <v>27019</v>
          </cell>
          <cell r="B268" t="str">
            <v>Carbonado</v>
          </cell>
          <cell r="C268">
            <v>181.37999999999997</v>
          </cell>
          <cell r="D268">
            <v>2652801.77</v>
          </cell>
        </row>
        <row r="269">
          <cell r="A269" t="str">
            <v>38306</v>
          </cell>
          <cell r="B269" t="str">
            <v>Colton</v>
          </cell>
          <cell r="C269">
            <v>176.22000000000003</v>
          </cell>
          <cell r="D269">
            <v>3431084.89</v>
          </cell>
        </row>
        <row r="270">
          <cell r="A270" t="str">
            <v>14099</v>
          </cell>
          <cell r="B270" t="str">
            <v>Cosmopolis</v>
          </cell>
          <cell r="C270">
            <v>175.94</v>
          </cell>
          <cell r="D270">
            <v>2999735.94</v>
          </cell>
        </row>
        <row r="271">
          <cell r="A271" t="str">
            <v>27905</v>
          </cell>
          <cell r="B271" t="str">
            <v>Summit Olympus Charter</v>
          </cell>
          <cell r="C271">
            <v>173.47000000000003</v>
          </cell>
          <cell r="D271">
            <v>3324043.78</v>
          </cell>
        </row>
        <row r="272">
          <cell r="A272" t="str">
            <v>14077</v>
          </cell>
          <cell r="B272" t="str">
            <v>Taholah</v>
          </cell>
          <cell r="C272">
            <v>171.95000000000002</v>
          </cell>
          <cell r="D272">
            <v>4708952.7699999996</v>
          </cell>
        </row>
        <row r="273">
          <cell r="A273" t="str">
            <v>09013</v>
          </cell>
          <cell r="B273" t="str">
            <v>Orondo</v>
          </cell>
          <cell r="C273">
            <v>171.71000000000004</v>
          </cell>
          <cell r="D273">
            <v>3799037.81</v>
          </cell>
        </row>
        <row r="274">
          <cell r="A274" t="str">
            <v>06103</v>
          </cell>
          <cell r="B274" t="str">
            <v>Green Mountain</v>
          </cell>
          <cell r="C274">
            <v>160.78</v>
          </cell>
          <cell r="D274">
            <v>2321559.5299999998</v>
          </cell>
        </row>
        <row r="275">
          <cell r="A275" t="str">
            <v>14117</v>
          </cell>
          <cell r="B275" t="str">
            <v>Wishkah Valley</v>
          </cell>
          <cell r="C275">
            <v>154.03</v>
          </cell>
          <cell r="D275">
            <v>3597534.87</v>
          </cell>
        </row>
        <row r="276">
          <cell r="A276" t="str">
            <v>13167</v>
          </cell>
          <cell r="B276" t="str">
            <v>Wilson Creek</v>
          </cell>
          <cell r="C276">
            <v>145.15999999999997</v>
          </cell>
          <cell r="D276">
            <v>3133539.22</v>
          </cell>
        </row>
        <row r="277">
          <cell r="A277" t="str">
            <v>38322</v>
          </cell>
          <cell r="B277" t="str">
            <v>St John</v>
          </cell>
          <cell r="C277">
            <v>144.59</v>
          </cell>
          <cell r="D277">
            <v>3175938.39</v>
          </cell>
        </row>
        <row r="278">
          <cell r="A278" t="str">
            <v>24014</v>
          </cell>
          <cell r="B278" t="str">
            <v>Nespelem</v>
          </cell>
          <cell r="C278">
            <v>139.52000000000001</v>
          </cell>
          <cell r="D278">
            <v>4007666.6</v>
          </cell>
        </row>
        <row r="279">
          <cell r="A279" t="str">
            <v>39901</v>
          </cell>
          <cell r="B279" t="str">
            <v>Yakama Nation Tribal</v>
          </cell>
          <cell r="C279">
            <v>138.47999999999999</v>
          </cell>
          <cell r="D279">
            <v>1635006.21</v>
          </cell>
        </row>
        <row r="280">
          <cell r="A280" t="str">
            <v>34901</v>
          </cell>
          <cell r="B280" t="str">
            <v>Wa He Lut Tribal</v>
          </cell>
          <cell r="C280">
            <v>134.47999999999999</v>
          </cell>
          <cell r="D280">
            <v>1439447.04</v>
          </cell>
        </row>
        <row r="281">
          <cell r="A281" t="str">
            <v>22204</v>
          </cell>
          <cell r="B281" t="str">
            <v>Harrington</v>
          </cell>
          <cell r="C281">
            <v>128.53</v>
          </cell>
          <cell r="D281">
            <v>3326945.29</v>
          </cell>
        </row>
        <row r="282">
          <cell r="A282" t="str">
            <v>38302</v>
          </cell>
          <cell r="B282" t="str">
            <v>Garfield</v>
          </cell>
          <cell r="C282">
            <v>125.22999999999999</v>
          </cell>
          <cell r="D282">
            <v>2903598.11</v>
          </cell>
        </row>
        <row r="283">
          <cell r="A283" t="str">
            <v>38324</v>
          </cell>
          <cell r="B283" t="str">
            <v>Oakesdale</v>
          </cell>
          <cell r="C283">
            <v>123.72999999999999</v>
          </cell>
          <cell r="D283">
            <v>3296158.58</v>
          </cell>
        </row>
        <row r="284">
          <cell r="A284" t="str">
            <v>03050</v>
          </cell>
          <cell r="B284" t="str">
            <v>Paterson</v>
          </cell>
          <cell r="C284">
            <v>121.73</v>
          </cell>
          <cell r="D284">
            <v>2202493.4700000002</v>
          </cell>
        </row>
        <row r="285">
          <cell r="A285" t="str">
            <v>20203</v>
          </cell>
          <cell r="B285" t="str">
            <v>Bickleton</v>
          </cell>
          <cell r="C285">
            <v>119.91</v>
          </cell>
          <cell r="D285">
            <v>2637403.06</v>
          </cell>
        </row>
        <row r="286">
          <cell r="A286" t="str">
            <v>05903</v>
          </cell>
          <cell r="B286" t="str">
            <v>Quileute Tribal</v>
          </cell>
          <cell r="C286">
            <v>114.36000000000001</v>
          </cell>
          <cell r="D286">
            <v>2311464.9</v>
          </cell>
        </row>
        <row r="287">
          <cell r="A287" t="str">
            <v>33206</v>
          </cell>
          <cell r="B287" t="str">
            <v>Columbia (Stevens)</v>
          </cell>
          <cell r="C287">
            <v>104.6</v>
          </cell>
          <cell r="D287">
            <v>3067969.61</v>
          </cell>
        </row>
        <row r="288">
          <cell r="A288" t="str">
            <v>12352</v>
          </cell>
          <cell r="B288">
            <v>70</v>
          </cell>
          <cell r="C288">
            <v>17738.8</v>
          </cell>
          <cell r="D288">
            <v>319811385.2700001</v>
          </cell>
        </row>
        <row r="289">
          <cell r="A289" t="str">
            <v>Under 100</v>
          </cell>
        </row>
        <row r="290">
          <cell r="A290" t="str">
            <v>19028</v>
          </cell>
          <cell r="B290" t="str">
            <v>Easton</v>
          </cell>
          <cell r="C290">
            <v>97.07</v>
          </cell>
          <cell r="D290">
            <v>2799262.84</v>
          </cell>
        </row>
        <row r="291">
          <cell r="A291" t="str">
            <v>22017</v>
          </cell>
          <cell r="B291" t="str">
            <v>Almira</v>
          </cell>
          <cell r="C291">
            <v>95.57</v>
          </cell>
          <cell r="D291">
            <v>2380344.31</v>
          </cell>
        </row>
        <row r="292">
          <cell r="A292" t="str">
            <v>09207</v>
          </cell>
          <cell r="B292" t="str">
            <v>Mansfield</v>
          </cell>
          <cell r="C292">
            <v>95.52000000000001</v>
          </cell>
          <cell r="D292">
            <v>2454798.9500000002</v>
          </cell>
        </row>
        <row r="293">
          <cell r="A293" t="str">
            <v>21234</v>
          </cell>
          <cell r="B293" t="str">
            <v>Boistfort</v>
          </cell>
          <cell r="C293">
            <v>92.86</v>
          </cell>
          <cell r="D293">
            <v>1695301.65</v>
          </cell>
        </row>
        <row r="294">
          <cell r="A294" t="str">
            <v>22073</v>
          </cell>
          <cell r="B294" t="str">
            <v>Creston</v>
          </cell>
          <cell r="C294">
            <v>89.350000000000023</v>
          </cell>
          <cell r="D294">
            <v>2775227.74</v>
          </cell>
        </row>
        <row r="295">
          <cell r="A295" t="str">
            <v>20215</v>
          </cell>
          <cell r="B295" t="str">
            <v>Centerville</v>
          </cell>
          <cell r="C295">
            <v>85.09</v>
          </cell>
          <cell r="D295">
            <v>1388827.47</v>
          </cell>
        </row>
        <row r="296">
          <cell r="A296" t="str">
            <v>38308</v>
          </cell>
          <cell r="B296" t="str">
            <v>Endicott</v>
          </cell>
          <cell r="C296">
            <v>83.18</v>
          </cell>
          <cell r="D296">
            <v>2594402.31</v>
          </cell>
        </row>
        <row r="297">
          <cell r="A297" t="str">
            <v>18902</v>
          </cell>
          <cell r="B297" t="str">
            <v>Suquamish Tribal</v>
          </cell>
          <cell r="C297">
            <v>82.7</v>
          </cell>
          <cell r="D297">
            <v>2307468.23</v>
          </cell>
        </row>
        <row r="298">
          <cell r="A298" t="str">
            <v>38126</v>
          </cell>
          <cell r="B298" t="str">
            <v>Lacrosse Joint</v>
          </cell>
          <cell r="C298">
            <v>80.879999999999981</v>
          </cell>
          <cell r="D298">
            <v>2740466.94</v>
          </cell>
        </row>
        <row r="299">
          <cell r="A299" t="str">
            <v>20402</v>
          </cell>
          <cell r="B299" t="str">
            <v>Klickitat</v>
          </cell>
          <cell r="C299">
            <v>80.100000000000009</v>
          </cell>
          <cell r="D299">
            <v>2707630.0800000001</v>
          </cell>
        </row>
        <row r="300">
          <cell r="A300" t="str">
            <v>16046</v>
          </cell>
          <cell r="B300" t="str">
            <v>Brinnon</v>
          </cell>
          <cell r="C300">
            <v>75.73</v>
          </cell>
          <cell r="D300">
            <v>1391745.65</v>
          </cell>
        </row>
        <row r="301">
          <cell r="A301" t="str">
            <v>32123</v>
          </cell>
          <cell r="B301" t="str">
            <v>Orchard Prairie</v>
          </cell>
          <cell r="C301">
            <v>75.580000000000013</v>
          </cell>
          <cell r="D301">
            <v>1117887.1000000001</v>
          </cell>
        </row>
        <row r="302">
          <cell r="A302" t="str">
            <v>22008</v>
          </cell>
          <cell r="B302" t="str">
            <v>Sprague</v>
          </cell>
          <cell r="C302">
            <v>75.260000000000005</v>
          </cell>
          <cell r="D302">
            <v>2317874.96</v>
          </cell>
        </row>
        <row r="303">
          <cell r="A303" t="str">
            <v>30002</v>
          </cell>
          <cell r="B303" t="str">
            <v>Skamania</v>
          </cell>
          <cell r="C303">
            <v>72.179999999999993</v>
          </cell>
          <cell r="D303">
            <v>1338648.99</v>
          </cell>
        </row>
        <row r="304">
          <cell r="A304" t="str">
            <v>20094</v>
          </cell>
          <cell r="B304" t="str">
            <v>Wishram</v>
          </cell>
          <cell r="C304">
            <v>67.8</v>
          </cell>
          <cell r="D304">
            <v>2319590.2999999998</v>
          </cell>
        </row>
        <row r="305">
          <cell r="A305" t="str">
            <v>33202</v>
          </cell>
          <cell r="B305" t="str">
            <v>Summit Valley</v>
          </cell>
          <cell r="C305">
            <v>67.17</v>
          </cell>
          <cell r="D305">
            <v>1076711.5900000001</v>
          </cell>
        </row>
        <row r="306">
          <cell r="A306" t="str">
            <v>25200</v>
          </cell>
          <cell r="B306" t="str">
            <v>North River</v>
          </cell>
          <cell r="C306">
            <v>66.709999999999994</v>
          </cell>
          <cell r="D306">
            <v>2289157.06</v>
          </cell>
        </row>
        <row r="307">
          <cell r="A307" t="str">
            <v>20401</v>
          </cell>
          <cell r="B307" t="str">
            <v>Glenwood</v>
          </cell>
          <cell r="C307">
            <v>65.429999999999993</v>
          </cell>
          <cell r="D307">
            <v>2218179.2000000002</v>
          </cell>
        </row>
        <row r="308">
          <cell r="A308" t="str">
            <v>30029</v>
          </cell>
          <cell r="B308" t="str">
            <v>Mount Pleasant</v>
          </cell>
          <cell r="C308">
            <v>64.8</v>
          </cell>
          <cell r="D308">
            <v>995740.06</v>
          </cell>
        </row>
        <row r="309">
          <cell r="A309" t="str">
            <v>14104</v>
          </cell>
          <cell r="B309" t="str">
            <v>Satsop</v>
          </cell>
          <cell r="C309">
            <v>59.649999999999991</v>
          </cell>
          <cell r="D309">
            <v>795815.89</v>
          </cell>
        </row>
        <row r="310">
          <cell r="A310" t="str">
            <v>01109</v>
          </cell>
          <cell r="B310" t="str">
            <v>Washtucna</v>
          </cell>
          <cell r="C310">
            <v>56.48</v>
          </cell>
          <cell r="D310">
            <v>2210836.4700000002</v>
          </cell>
        </row>
        <row r="311">
          <cell r="A311" t="str">
            <v>17404</v>
          </cell>
          <cell r="B311" t="str">
            <v>Skykomish</v>
          </cell>
          <cell r="C311">
            <v>54.79</v>
          </cell>
          <cell r="D311">
            <v>2670215.2200000002</v>
          </cell>
        </row>
        <row r="312">
          <cell r="A312" t="str">
            <v>21036</v>
          </cell>
          <cell r="B312" t="str">
            <v>Evaline</v>
          </cell>
          <cell r="C312">
            <v>52.02</v>
          </cell>
          <cell r="D312">
            <v>1002913.41</v>
          </cell>
        </row>
        <row r="313">
          <cell r="A313" t="str">
            <v>38304</v>
          </cell>
          <cell r="B313" t="str">
            <v>Steptoe</v>
          </cell>
          <cell r="C313">
            <v>51.900000000000006</v>
          </cell>
          <cell r="D313">
            <v>823799.07</v>
          </cell>
        </row>
        <row r="314">
          <cell r="A314" t="str">
            <v>30031</v>
          </cell>
          <cell r="B314" t="str">
            <v>Mill A</v>
          </cell>
          <cell r="C314">
            <v>50.510000000000005</v>
          </cell>
          <cell r="D314">
            <v>2048978.02</v>
          </cell>
        </row>
        <row r="315">
          <cell r="A315" t="str">
            <v>10065</v>
          </cell>
          <cell r="B315" t="str">
            <v>Orient</v>
          </cell>
          <cell r="C315">
            <v>48.91</v>
          </cell>
          <cell r="D315">
            <v>1280493.04</v>
          </cell>
        </row>
        <row r="316">
          <cell r="A316" t="str">
            <v>36901</v>
          </cell>
          <cell r="B316" t="str">
            <v>Willow Charter</v>
          </cell>
          <cell r="C316">
            <v>48.400000000000006</v>
          </cell>
          <cell r="D316">
            <v>1846170.39</v>
          </cell>
        </row>
        <row r="317">
          <cell r="A317" t="str">
            <v>32312</v>
          </cell>
          <cell r="B317" t="str">
            <v>Great Northern</v>
          </cell>
          <cell r="C317">
            <v>43.57</v>
          </cell>
          <cell r="D317">
            <v>938270.99</v>
          </cell>
        </row>
        <row r="318">
          <cell r="A318" t="str">
            <v>11056</v>
          </cell>
          <cell r="B318" t="str">
            <v>Kahlotus</v>
          </cell>
          <cell r="C318">
            <v>41.449999999999996</v>
          </cell>
          <cell r="D318">
            <v>2168765.27</v>
          </cell>
        </row>
        <row r="319">
          <cell r="A319" t="str">
            <v>10003</v>
          </cell>
          <cell r="B319" t="str">
            <v>Keller</v>
          </cell>
          <cell r="C319">
            <v>41.12</v>
          </cell>
          <cell r="D319">
            <v>1431599.21</v>
          </cell>
        </row>
        <row r="320">
          <cell r="A320" t="str">
            <v>38264</v>
          </cell>
          <cell r="B320" t="str">
            <v>Lamont</v>
          </cell>
          <cell r="C320">
            <v>39.020000000000003</v>
          </cell>
          <cell r="D320">
            <v>812032.22</v>
          </cell>
        </row>
        <row r="321">
          <cell r="A321" t="str">
            <v>33030</v>
          </cell>
          <cell r="B321" t="str">
            <v>Onion Creek</v>
          </cell>
          <cell r="C321">
            <v>37.69</v>
          </cell>
          <cell r="D321">
            <v>932325.93</v>
          </cell>
        </row>
        <row r="322">
          <cell r="A322" t="str">
            <v>19007</v>
          </cell>
          <cell r="B322" t="str">
            <v>Damman</v>
          </cell>
          <cell r="C322">
            <v>35.6</v>
          </cell>
          <cell r="D322">
            <v>485556.61</v>
          </cell>
        </row>
        <row r="323">
          <cell r="A323" t="str">
            <v>33205</v>
          </cell>
          <cell r="B323" t="str">
            <v>Evergreen (Stevens)</v>
          </cell>
          <cell r="C323">
            <v>35.229999999999997</v>
          </cell>
          <cell r="D323">
            <v>606463.06999999995</v>
          </cell>
        </row>
        <row r="324">
          <cell r="A324" t="str">
            <v>20403</v>
          </cell>
          <cell r="B324" t="str">
            <v>Roosevelt</v>
          </cell>
          <cell r="C324">
            <v>31.95</v>
          </cell>
          <cell r="D324">
            <v>664522.92000000004</v>
          </cell>
        </row>
        <row r="325">
          <cell r="A325" t="str">
            <v>07035</v>
          </cell>
          <cell r="B325" t="str">
            <v>Starbuck</v>
          </cell>
          <cell r="C325">
            <v>31.35</v>
          </cell>
          <cell r="D325">
            <v>794442.65</v>
          </cell>
        </row>
        <row r="326">
          <cell r="A326" t="str">
            <v>31063</v>
          </cell>
          <cell r="B326" t="str">
            <v>Index</v>
          </cell>
          <cell r="C326">
            <v>28.83</v>
          </cell>
          <cell r="D326">
            <v>1056558.28</v>
          </cell>
        </row>
        <row r="327">
          <cell r="A327" t="str">
            <v>09102</v>
          </cell>
          <cell r="B327" t="str">
            <v>Palisades</v>
          </cell>
          <cell r="C327">
            <v>25.7</v>
          </cell>
          <cell r="D327">
            <v>710007.22</v>
          </cell>
        </row>
        <row r="328">
          <cell r="A328" t="str">
            <v>16020</v>
          </cell>
          <cell r="B328" t="str">
            <v>Queets-Clearwater</v>
          </cell>
          <cell r="C328">
            <v>24.849999999999998</v>
          </cell>
          <cell r="D328">
            <v>877357.2</v>
          </cell>
        </row>
        <row r="329">
          <cell r="A329" t="str">
            <v>01122</v>
          </cell>
          <cell r="B329" t="str">
            <v>Benge</v>
          </cell>
          <cell r="C329">
            <v>18.8</v>
          </cell>
          <cell r="D329">
            <v>523762.05</v>
          </cell>
        </row>
        <row r="330">
          <cell r="A330" t="str">
            <v>11054</v>
          </cell>
          <cell r="B330" t="str">
            <v>Star</v>
          </cell>
          <cell r="C330">
            <v>15.2</v>
          </cell>
          <cell r="D330">
            <v>421660.41</v>
          </cell>
        </row>
        <row r="331">
          <cell r="A331" t="str">
            <v>36101</v>
          </cell>
          <cell r="B331" t="str">
            <v>Dixie</v>
          </cell>
          <cell r="C331">
            <v>13.75</v>
          </cell>
          <cell r="D331">
            <v>675012.44</v>
          </cell>
        </row>
        <row r="332">
          <cell r="A332" t="str">
            <v>04069</v>
          </cell>
          <cell r="B332" t="str">
            <v>Stehekin</v>
          </cell>
          <cell r="C332">
            <v>9.6999999999999993</v>
          </cell>
          <cell r="D332">
            <v>192905.85</v>
          </cell>
        </row>
        <row r="333">
          <cell r="A333" t="str">
            <v>28010</v>
          </cell>
          <cell r="B333" t="str">
            <v>Shaw</v>
          </cell>
          <cell r="C333">
            <v>5.78</v>
          </cell>
          <cell r="D333">
            <v>302497.8</v>
          </cell>
        </row>
        <row r="334">
          <cell r="A334" t="str">
            <v>12353</v>
          </cell>
          <cell r="B334">
            <v>44</v>
          </cell>
          <cell r="C334">
            <v>2415.23</v>
          </cell>
          <cell r="D334">
            <v>65182227.060000002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435"/>
  <sheetViews>
    <sheetView tabSelected="1" zoomScale="80" zoomScaleNormal="80" workbookViewId="0"/>
  </sheetViews>
  <sheetFormatPr defaultColWidth="9.140625" defaultRowHeight="14.25" x14ac:dyDescent="0.25"/>
  <cols>
    <col min="1" max="1" width="21.28515625" style="21" bestFit="1" customWidth="1"/>
    <col min="2" max="2" width="6" style="21" hidden="1" customWidth="1"/>
    <col min="3" max="3" width="35.42578125" style="21" bestFit="1" customWidth="1"/>
    <col min="4" max="4" width="13.85546875" style="96" hidden="1" customWidth="1"/>
    <col min="5" max="5" width="17" style="52" hidden="1" customWidth="1"/>
    <col min="6" max="6" width="16" style="53" hidden="1" customWidth="1"/>
    <col min="7" max="7" width="13.28515625" style="53" hidden="1" customWidth="1"/>
    <col min="8" max="8" width="12.140625" style="53" hidden="1" customWidth="1"/>
    <col min="9" max="9" width="18.5703125" style="53" bestFit="1" customWidth="1"/>
    <col min="10" max="10" width="9.140625" style="137" hidden="1" customWidth="1"/>
    <col min="11" max="11" width="12.42578125" style="138" hidden="1" customWidth="1"/>
    <col min="12" max="12" width="16" style="52" hidden="1" customWidth="1"/>
    <col min="13" max="13" width="13.5703125" style="53" hidden="1" customWidth="1"/>
    <col min="14" max="14" width="14.5703125" style="53" hidden="1" customWidth="1"/>
    <col min="15" max="15" width="9.140625" style="53" hidden="1" customWidth="1"/>
    <col min="16" max="17" width="12.42578125" style="21" hidden="1" customWidth="1"/>
    <col min="18" max="18" width="15.85546875" style="21" bestFit="1" customWidth="1"/>
    <col min="19" max="19" width="8.5703125" style="97" hidden="1" customWidth="1"/>
    <col min="20" max="20" width="12.42578125" style="138" hidden="1" customWidth="1"/>
    <col min="21" max="21" width="14.5703125" style="57" hidden="1" customWidth="1"/>
    <col min="22" max="22" width="13.5703125" style="21" hidden="1" customWidth="1"/>
    <col min="23" max="23" width="12.42578125" style="21" hidden="1" customWidth="1"/>
    <col min="24" max="24" width="11" style="21" hidden="1" customWidth="1"/>
    <col min="25" max="25" width="13.42578125" style="21" bestFit="1" customWidth="1"/>
    <col min="26" max="26" width="8.5703125" style="97" hidden="1" customWidth="1"/>
    <col min="27" max="27" width="12.42578125" style="138" hidden="1" customWidth="1"/>
    <col min="28" max="28" width="13.5703125" style="57" hidden="1" customWidth="1"/>
    <col min="29" max="30" width="11.5703125" style="21" hidden="1" customWidth="1"/>
    <col min="31" max="31" width="13.5703125" style="21" bestFit="1" customWidth="1"/>
    <col min="32" max="32" width="8.5703125" style="97" hidden="1" customWidth="1"/>
    <col min="33" max="33" width="12.42578125" style="138" hidden="1" customWidth="1"/>
    <col min="34" max="34" width="14.5703125" style="57" hidden="1" customWidth="1"/>
    <col min="35" max="36" width="13.5703125" style="21" hidden="1" customWidth="1"/>
    <col min="37" max="37" width="10" style="21" hidden="1" customWidth="1"/>
    <col min="38" max="38" width="14.5703125" style="21" hidden="1" customWidth="1"/>
    <col min="39" max="39" width="13.5703125" style="21" hidden="1" customWidth="1"/>
    <col min="40" max="40" width="12.42578125" style="21" hidden="1" customWidth="1"/>
    <col min="41" max="41" width="14.5703125" style="21" hidden="1" customWidth="1"/>
    <col min="42" max="42" width="11" style="21" hidden="1" customWidth="1"/>
    <col min="43" max="43" width="13.5703125" style="21" hidden="1" customWidth="1"/>
    <col min="44" max="44" width="11" style="21" hidden="1" customWidth="1"/>
    <col min="45" max="45" width="13.5703125" style="21" hidden="1" customWidth="1"/>
    <col min="46" max="46" width="14.5703125" style="21" hidden="1" customWidth="1"/>
    <col min="47" max="47" width="11.7109375" style="21" hidden="1" customWidth="1"/>
    <col min="48" max="48" width="12.42578125" style="21" hidden="1" customWidth="1"/>
    <col min="49" max="49" width="13.5703125" style="21" hidden="1" customWidth="1"/>
    <col min="50" max="50" width="16" style="21" bestFit="1" customWidth="1"/>
    <col min="51" max="51" width="8.5703125" style="97" hidden="1" customWidth="1"/>
    <col min="52" max="52" width="10.140625" style="138" hidden="1" customWidth="1"/>
    <col min="53" max="53" width="12.42578125" style="57" hidden="1" customWidth="1"/>
    <col min="54" max="54" width="12.42578125" style="21" hidden="1" customWidth="1"/>
    <col min="55" max="55" width="13.5703125" style="21" hidden="1" customWidth="1"/>
    <col min="56" max="56" width="11" style="21" hidden="1" customWidth="1"/>
    <col min="57" max="57" width="12.42578125" style="21" hidden="1" customWidth="1"/>
    <col min="58" max="58" width="11.7109375" style="21" hidden="1" customWidth="1"/>
    <col min="59" max="59" width="14.5703125" style="21" hidden="1" customWidth="1"/>
    <col min="60" max="60" width="14.85546875" style="21" bestFit="1" customWidth="1"/>
    <col min="61" max="61" width="9.140625" style="97" hidden="1" customWidth="1"/>
    <col min="62" max="62" width="12.42578125" style="138" hidden="1" customWidth="1"/>
    <col min="63" max="63" width="12.28515625" style="57" hidden="1" customWidth="1"/>
    <col min="64" max="64" width="12.7109375" style="21" hidden="1" customWidth="1"/>
    <col min="65" max="65" width="15.140625" style="21" hidden="1" customWidth="1"/>
    <col min="66" max="66" width="13.5703125" style="21" hidden="1" customWidth="1"/>
    <col min="67" max="67" width="13.5703125" style="21" bestFit="1" customWidth="1"/>
    <col min="68" max="68" width="8.5703125" style="97" hidden="1" customWidth="1"/>
    <col min="69" max="69" width="12.42578125" style="139" hidden="1" customWidth="1"/>
    <col min="70" max="70" width="16" style="57" bestFit="1" customWidth="1"/>
    <col min="71" max="71" width="8.5703125" style="97" hidden="1" customWidth="1"/>
    <col min="72" max="72" width="12.42578125" style="139" hidden="1" customWidth="1"/>
    <col min="73" max="73" width="14.5703125" style="21" bestFit="1" customWidth="1"/>
    <col min="74" max="74" width="8.5703125" style="97" hidden="1" customWidth="1"/>
    <col min="75" max="75" width="12.42578125" style="139" hidden="1" customWidth="1"/>
    <col min="76" max="76" width="14.5703125" style="21" bestFit="1" customWidth="1"/>
    <col min="77" max="77" width="8.5703125" style="97" hidden="1" customWidth="1"/>
    <col min="78" max="78" width="12.42578125" style="139" hidden="1" customWidth="1"/>
    <col min="79" max="79" width="14.5703125" style="21" hidden="1" customWidth="1"/>
    <col min="80" max="80" width="16.5703125" style="21" hidden="1" customWidth="1"/>
    <col min="81" max="16384" width="9.140625" style="21"/>
  </cols>
  <sheetData>
    <row r="1" spans="1:132" x14ac:dyDescent="0.25">
      <c r="A1" s="1"/>
      <c r="B1" s="2" t="s">
        <v>0</v>
      </c>
      <c r="C1" s="3"/>
      <c r="D1" s="4" t="s">
        <v>1</v>
      </c>
      <c r="E1" s="5" t="s">
        <v>2</v>
      </c>
      <c r="F1" s="6" t="s">
        <v>0</v>
      </c>
      <c r="G1" s="6" t="s">
        <v>0</v>
      </c>
      <c r="H1" s="6" t="s">
        <v>0</v>
      </c>
      <c r="I1" s="6" t="s">
        <v>3</v>
      </c>
      <c r="J1" s="7" t="s">
        <v>3</v>
      </c>
      <c r="K1" s="8"/>
      <c r="L1" s="9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/>
      <c r="R1" s="11" t="s">
        <v>4</v>
      </c>
      <c r="S1" s="12" t="s">
        <v>4</v>
      </c>
      <c r="T1" s="13"/>
      <c r="U1" s="3" t="s">
        <v>0</v>
      </c>
      <c r="V1" s="10" t="s">
        <v>0</v>
      </c>
      <c r="W1" s="10" t="s">
        <v>0</v>
      </c>
      <c r="X1" s="10" t="s">
        <v>0</v>
      </c>
      <c r="Y1" s="14" t="s">
        <v>5</v>
      </c>
      <c r="Z1" s="12" t="s">
        <v>5</v>
      </c>
      <c r="AA1" s="8"/>
      <c r="AB1" s="9" t="s">
        <v>0</v>
      </c>
      <c r="AC1" s="10" t="s">
        <v>0</v>
      </c>
      <c r="AD1" s="15" t="s">
        <v>0</v>
      </c>
      <c r="AE1" s="14" t="s">
        <v>6</v>
      </c>
      <c r="AF1" s="12" t="s">
        <v>6</v>
      </c>
      <c r="AG1" s="8"/>
      <c r="AH1" s="9" t="s">
        <v>0</v>
      </c>
      <c r="AI1" s="10" t="s">
        <v>0</v>
      </c>
      <c r="AJ1" s="10" t="s">
        <v>0</v>
      </c>
      <c r="AK1" s="10" t="s">
        <v>0</v>
      </c>
      <c r="AL1" s="10" t="s">
        <v>0</v>
      </c>
      <c r="AM1" s="10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0</v>
      </c>
      <c r="AT1" s="10" t="s">
        <v>0</v>
      </c>
      <c r="AU1" s="10" t="s">
        <v>0</v>
      </c>
      <c r="AV1" s="10" t="s">
        <v>0</v>
      </c>
      <c r="AW1" s="10" t="s">
        <v>0</v>
      </c>
      <c r="AX1" s="14" t="s">
        <v>7</v>
      </c>
      <c r="AY1" s="12" t="s">
        <v>7</v>
      </c>
      <c r="AZ1" s="8"/>
      <c r="BA1" s="9" t="s">
        <v>0</v>
      </c>
      <c r="BB1" s="10" t="s">
        <v>0</v>
      </c>
      <c r="BC1" s="10" t="s">
        <v>0</v>
      </c>
      <c r="BD1" s="10"/>
      <c r="BE1" s="10" t="s">
        <v>0</v>
      </c>
      <c r="BF1" s="10" t="s">
        <v>0</v>
      </c>
      <c r="BG1" s="10" t="s">
        <v>0</v>
      </c>
      <c r="BH1" s="14" t="s">
        <v>8</v>
      </c>
      <c r="BI1" s="12" t="s">
        <v>8</v>
      </c>
      <c r="BJ1" s="8"/>
      <c r="BK1" s="3" t="s">
        <v>0</v>
      </c>
      <c r="BL1" s="10" t="s">
        <v>0</v>
      </c>
      <c r="BM1" s="10" t="s">
        <v>0</v>
      </c>
      <c r="BN1" s="10" t="s">
        <v>0</v>
      </c>
      <c r="BO1" s="14" t="s">
        <v>9</v>
      </c>
      <c r="BP1" s="12" t="s">
        <v>9</v>
      </c>
      <c r="BQ1" s="16"/>
      <c r="BR1" s="17" t="s">
        <v>10</v>
      </c>
      <c r="BS1" s="12" t="s">
        <v>10</v>
      </c>
      <c r="BT1" s="16"/>
      <c r="BU1" s="14" t="s">
        <v>11</v>
      </c>
      <c r="BV1" s="12" t="s">
        <v>11</v>
      </c>
      <c r="BW1" s="18"/>
      <c r="BX1" s="14" t="s">
        <v>12</v>
      </c>
      <c r="BY1" s="19" t="s">
        <v>12</v>
      </c>
      <c r="BZ1" s="20"/>
    </row>
    <row r="2" spans="1:132" x14ac:dyDescent="0.25">
      <c r="A2" s="22"/>
      <c r="B2" s="23"/>
      <c r="C2" s="23"/>
      <c r="D2" s="24" t="s">
        <v>13</v>
      </c>
      <c r="E2" s="25" t="s">
        <v>14</v>
      </c>
      <c r="F2" s="26"/>
      <c r="G2" s="26"/>
      <c r="H2" s="26"/>
      <c r="I2" s="27" t="s">
        <v>15</v>
      </c>
      <c r="J2" s="28" t="s">
        <v>16</v>
      </c>
      <c r="K2" s="29"/>
      <c r="L2" s="30">
        <v>21</v>
      </c>
      <c r="M2" s="31">
        <v>22</v>
      </c>
      <c r="N2" s="31">
        <v>24</v>
      </c>
      <c r="O2" s="31">
        <v>25</v>
      </c>
      <c r="P2" s="32">
        <v>26</v>
      </c>
      <c r="Q2" s="31">
        <v>29</v>
      </c>
      <c r="R2" s="33" t="s">
        <v>15</v>
      </c>
      <c r="S2" s="34" t="s">
        <v>15</v>
      </c>
      <c r="T2" s="35"/>
      <c r="U2" s="36">
        <v>31</v>
      </c>
      <c r="V2" s="32">
        <v>34</v>
      </c>
      <c r="W2" s="32">
        <v>38</v>
      </c>
      <c r="X2" s="32">
        <v>39</v>
      </c>
      <c r="Y2" s="37" t="s">
        <v>15</v>
      </c>
      <c r="Z2" s="34" t="s">
        <v>15</v>
      </c>
      <c r="AA2" s="29"/>
      <c r="AB2" s="36">
        <v>45</v>
      </c>
      <c r="AC2" s="32">
        <v>46</v>
      </c>
      <c r="AD2" s="38">
        <v>47</v>
      </c>
      <c r="AE2" s="37" t="s">
        <v>17</v>
      </c>
      <c r="AF2" s="34" t="s">
        <v>17</v>
      </c>
      <c r="AG2" s="29"/>
      <c r="AH2" s="36">
        <v>51</v>
      </c>
      <c r="AI2" s="32">
        <v>52</v>
      </c>
      <c r="AJ2" s="39">
        <v>53</v>
      </c>
      <c r="AK2" s="39">
        <v>54</v>
      </c>
      <c r="AL2" s="39">
        <v>55</v>
      </c>
      <c r="AM2" s="39">
        <v>56</v>
      </c>
      <c r="AN2" s="39">
        <v>57</v>
      </c>
      <c r="AO2" s="39">
        <v>58</v>
      </c>
      <c r="AP2" s="39">
        <v>59</v>
      </c>
      <c r="AQ2" s="39">
        <v>61</v>
      </c>
      <c r="AR2" s="39">
        <v>62</v>
      </c>
      <c r="AS2" s="39">
        <v>64</v>
      </c>
      <c r="AT2" s="39">
        <v>65</v>
      </c>
      <c r="AU2" s="39">
        <v>67</v>
      </c>
      <c r="AV2" s="39">
        <v>68</v>
      </c>
      <c r="AW2" s="39">
        <v>69</v>
      </c>
      <c r="AX2" s="37" t="s">
        <v>15</v>
      </c>
      <c r="AY2" s="34" t="s">
        <v>15</v>
      </c>
      <c r="AZ2" s="29"/>
      <c r="BA2" s="40">
        <v>71</v>
      </c>
      <c r="BB2" s="41">
        <v>73</v>
      </c>
      <c r="BC2" s="41">
        <v>74</v>
      </c>
      <c r="BD2" s="41">
        <v>75</v>
      </c>
      <c r="BE2" s="41">
        <v>76</v>
      </c>
      <c r="BF2" s="41">
        <v>78</v>
      </c>
      <c r="BG2" s="41">
        <v>79</v>
      </c>
      <c r="BH2" s="37" t="s">
        <v>18</v>
      </c>
      <c r="BI2" s="34" t="s">
        <v>18</v>
      </c>
      <c r="BJ2" s="29"/>
      <c r="BK2" s="39">
        <v>81</v>
      </c>
      <c r="BL2" s="39">
        <v>86</v>
      </c>
      <c r="BM2" s="39">
        <v>88</v>
      </c>
      <c r="BN2" s="39">
        <v>89</v>
      </c>
      <c r="BO2" s="37" t="s">
        <v>19</v>
      </c>
      <c r="BP2" s="34" t="s">
        <v>19</v>
      </c>
      <c r="BQ2" s="42"/>
      <c r="BR2" s="43" t="s">
        <v>20</v>
      </c>
      <c r="BS2" s="34" t="s">
        <v>20</v>
      </c>
      <c r="BT2" s="42"/>
      <c r="BU2" s="37" t="s">
        <v>19</v>
      </c>
      <c r="BV2" s="34" t="s">
        <v>19</v>
      </c>
      <c r="BW2" s="44"/>
      <c r="BX2" s="37" t="s">
        <v>21</v>
      </c>
      <c r="BY2" s="19" t="s">
        <v>21</v>
      </c>
      <c r="BZ2" s="20"/>
    </row>
    <row r="3" spans="1:132" ht="28.5" x14ac:dyDescent="0.25">
      <c r="A3" s="45" t="s">
        <v>22</v>
      </c>
      <c r="C3" s="46" t="s">
        <v>23</v>
      </c>
      <c r="D3" s="47" t="s">
        <v>24</v>
      </c>
      <c r="E3" s="48" t="s">
        <v>25</v>
      </c>
      <c r="F3" s="49" t="s">
        <v>26</v>
      </c>
      <c r="G3" s="49" t="s">
        <v>27</v>
      </c>
      <c r="H3" s="49" t="s">
        <v>28</v>
      </c>
      <c r="I3" s="48" t="s">
        <v>29</v>
      </c>
      <c r="J3" s="50" t="s">
        <v>30</v>
      </c>
      <c r="K3" s="51" t="s">
        <v>31</v>
      </c>
      <c r="R3" s="54" t="s">
        <v>32</v>
      </c>
      <c r="S3" s="55" t="s">
        <v>30</v>
      </c>
      <c r="T3" s="56" t="s">
        <v>31</v>
      </c>
      <c r="Y3" s="54" t="s">
        <v>33</v>
      </c>
      <c r="Z3" s="55" t="s">
        <v>30</v>
      </c>
      <c r="AA3" s="56" t="s">
        <v>31</v>
      </c>
      <c r="AE3" s="54" t="s">
        <v>34</v>
      </c>
      <c r="AF3" s="55" t="s">
        <v>30</v>
      </c>
      <c r="AG3" s="56" t="s">
        <v>31</v>
      </c>
      <c r="AX3" s="54" t="s">
        <v>741</v>
      </c>
      <c r="AY3" s="58" t="s">
        <v>30</v>
      </c>
      <c r="AZ3" s="59" t="s">
        <v>31</v>
      </c>
      <c r="BA3" s="60"/>
      <c r="BB3" s="61"/>
      <c r="BC3" s="61"/>
      <c r="BD3" s="61"/>
      <c r="BE3" s="61"/>
      <c r="BF3" s="61"/>
      <c r="BG3" s="61"/>
      <c r="BH3" s="54" t="s">
        <v>742</v>
      </c>
      <c r="BI3" s="55" t="s">
        <v>30</v>
      </c>
      <c r="BJ3" s="56" t="s">
        <v>31</v>
      </c>
      <c r="BO3" s="54" t="s">
        <v>35</v>
      </c>
      <c r="BP3" s="55" t="s">
        <v>30</v>
      </c>
      <c r="BQ3" s="56" t="s">
        <v>31</v>
      </c>
      <c r="BR3" s="62" t="s">
        <v>36</v>
      </c>
      <c r="BS3" s="55" t="s">
        <v>30</v>
      </c>
      <c r="BT3" s="56" t="s">
        <v>31</v>
      </c>
      <c r="BU3" s="63" t="s">
        <v>37</v>
      </c>
      <c r="BV3" s="55" t="s">
        <v>30</v>
      </c>
      <c r="BW3" s="56" t="s">
        <v>31</v>
      </c>
      <c r="BX3" s="63" t="s">
        <v>38</v>
      </c>
      <c r="BY3" s="64" t="s">
        <v>30</v>
      </c>
      <c r="BZ3" s="65" t="s">
        <v>31</v>
      </c>
    </row>
    <row r="4" spans="1:132" s="79" customFormat="1" hidden="1" x14ac:dyDescent="0.25">
      <c r="A4" s="66" t="s">
        <v>1</v>
      </c>
      <c r="B4" s="21"/>
      <c r="C4" s="57"/>
      <c r="D4" s="67">
        <f>'[1]1920 enrollment_Rev_Exp by size'!C5</f>
        <v>1127526.9000000001</v>
      </c>
      <c r="E4" s="68">
        <f>'[1]1920 enrollment_Rev_Exp by size'!D5</f>
        <v>16529878455.730003</v>
      </c>
      <c r="F4" s="69">
        <f>GETPIVOTDATA("SumOfAmount",'[1]1920  Prog Access'!$F$5,"ProgramCode","01")</f>
        <v>8707823064.2200012</v>
      </c>
      <c r="G4" s="69">
        <f>GETPIVOTDATA("SumOfAmount",'[1]1920  Prog Access'!$F$5,"ProgramCode","02")</f>
        <v>211660798.48999989</v>
      </c>
      <c r="H4" s="69">
        <f>GETPIVOTDATA("SumOfAmount",'[1]1920  Prog Access'!$F$5,"ProgramCode","03")</f>
        <v>38406701.200000003</v>
      </c>
      <c r="I4" s="70">
        <f>F4+G4+H4</f>
        <v>8957890563.9100018</v>
      </c>
      <c r="J4" s="71">
        <f>I4/E4</f>
        <v>0.54192113922076612</v>
      </c>
      <c r="K4" s="72">
        <f>I4/D4</f>
        <v>7944.7244796642999</v>
      </c>
      <c r="L4" s="73">
        <f>GETPIVOTDATA("SumOfAmount",'[1]1920  Prog Access'!$F$5,"ProgramCode","21")</f>
        <v>2071170142.23</v>
      </c>
      <c r="M4" s="73">
        <f>GETPIVOTDATA("SumOfAmount",'[1]1920  Prog Access'!$F$5,"ProgramCode","22")</f>
        <v>96864940.10999994</v>
      </c>
      <c r="N4" s="73">
        <f>GETPIVOTDATA("SumOfAmount",'[1]1920  Prog Access'!$F$5,"ProgramCode","24")</f>
        <v>224406305.60000005</v>
      </c>
      <c r="O4" s="73">
        <v>0</v>
      </c>
      <c r="P4" s="73">
        <f>GETPIVOTDATA("SumOfAmount",'[1]1920  Prog Access'!$F$5,"ProgramCode","26")</f>
        <v>2313538.71</v>
      </c>
      <c r="Q4" s="73">
        <f>GETPIVOTDATA("SumOfAmount",'[1]1920  Prog Access'!$F$5,"ProgramCode","29")</f>
        <v>3618949.37</v>
      </c>
      <c r="R4" s="69">
        <f>L4+M4+N4+O4+P4+Q4</f>
        <v>2398373876.02</v>
      </c>
      <c r="S4" s="74">
        <f>R4/E4</f>
        <v>0.14509325537046613</v>
      </c>
      <c r="T4" s="75">
        <f>R4/D4</f>
        <v>2127.1101168584091</v>
      </c>
      <c r="U4" s="73">
        <f>GETPIVOTDATA("SumOfAmount",'[1]1920  Prog Access'!$F$5,"ProgramCode","31")</f>
        <v>473296087.44999975</v>
      </c>
      <c r="V4" s="69">
        <f>GETPIVOTDATA("SumOfAmount",'[1]1920  Prog Access'!$F$5,"ProgramCode","34")</f>
        <v>88774821.530000106</v>
      </c>
      <c r="W4" s="69">
        <f>GETPIVOTDATA("SumOfAmount",'[1]1920  Prog Access'!$F$5,"ProgramCode","38")</f>
        <v>6675894.0100000007</v>
      </c>
      <c r="X4" s="69">
        <f>GETPIVOTDATA("SumOfAmount",'[1]1920  Prog Access'!$F$5,"ProgramCode","39")</f>
        <v>458927.99</v>
      </c>
      <c r="Y4" s="70">
        <f>SUM(U4:X4)</f>
        <v>569205730.9799999</v>
      </c>
      <c r="Z4" s="71">
        <f>Y4/E4</f>
        <v>3.443496166680448E-2</v>
      </c>
      <c r="AA4" s="76">
        <f>Y4/D4</f>
        <v>504.82674158816064</v>
      </c>
      <c r="AB4" s="73">
        <f>GETPIVOTDATA("SumOfAmount",'[1]1920  Prog Access'!$F$5,"ProgramCode","45")</f>
        <v>49619023.810000002</v>
      </c>
      <c r="AC4" s="69">
        <f>GETPIVOTDATA("SumOfAmount",'[1]1920  Prog Access'!$F$5,"ProgramCode","46")</f>
        <v>615803.17000000004</v>
      </c>
      <c r="AD4" s="69">
        <v>0</v>
      </c>
      <c r="AE4" s="69">
        <f>AB4+AC4+AD4</f>
        <v>50234826.980000004</v>
      </c>
      <c r="AF4" s="71">
        <f>AE4/E4</f>
        <v>3.0390318425230975E-3</v>
      </c>
      <c r="AG4" s="76">
        <f>AE4/D4</f>
        <v>44.553107318326504</v>
      </c>
      <c r="AH4" s="73">
        <f>GETPIVOTDATA("SumOfAmount",'[1]1920  Prog Access'!$F$5,"ProgramCode","51")</f>
        <v>215823017.03999987</v>
      </c>
      <c r="AI4" s="73">
        <f>GETPIVOTDATA("SumOfAmount",'[1]1920  Prog Access'!$F$5,"ProgramCode","52")</f>
        <v>46009426.12999998</v>
      </c>
      <c r="AJ4" s="73">
        <f>GETPIVOTDATA("SumOfAmount",'[1]1920  Prog Access'!$F$5,"ProgramCode","53")</f>
        <v>16532986.120000003</v>
      </c>
      <c r="AK4" s="73">
        <f>GETPIVOTDATA("SumOfAmount",'[1]1920  Prog Access'!$F$5,"ProgramCode","54")</f>
        <v>0</v>
      </c>
      <c r="AL4" s="73">
        <f>GETPIVOTDATA("SumOfAmount",'[1]1920  Prog Access'!$F$5,"ProgramCode","55")</f>
        <v>416882699.99000007</v>
      </c>
      <c r="AM4" s="73">
        <f>GETPIVOTDATA("SumOfAmount",'[1]1920  Prog Access'!$F$5,"ProgramCode","56")</f>
        <v>10358156.209999995</v>
      </c>
      <c r="AN4" s="73">
        <f>GETPIVOTDATA("SumOfAmount",'[1]1920  Prog Access'!$F$5,"ProgramCode","57")</f>
        <v>1847036.3800000001</v>
      </c>
      <c r="AO4" s="73">
        <f>GETPIVOTDATA("SumOfAmount",'[1]1920  Prog Access'!$F$5,"ProgramCode","58")</f>
        <v>109369140.66000009</v>
      </c>
      <c r="AP4" s="73">
        <f>GETPIVOTDATA("SumOfAmount",'[1]1920  Prog Access'!$F$5,"ProgramCode","59")</f>
        <v>142695.12</v>
      </c>
      <c r="AQ4" s="73">
        <f>GETPIVOTDATA("SumOfAmount",'[1]1920  Prog Access'!$F$5,"ProgramCode","61")</f>
        <v>18256092.609999999</v>
      </c>
      <c r="AR4" s="73">
        <f>GETPIVOTDATA("SumOfAmount",'[1]1920  Prog Access'!$F$5,"ProgramCode","62")</f>
        <v>151656.90000000002</v>
      </c>
      <c r="AS4" s="73">
        <f>GETPIVOTDATA("SumOfAmount",'[1]1920  Prog Access'!$F$5,"ProgramCode","64")</f>
        <v>12255822.649999999</v>
      </c>
      <c r="AT4" s="73">
        <f>GETPIVOTDATA("SumOfAmount",'[1]1920  Prog Access'!$F$5,"ProgramCode","65")</f>
        <v>227688942.37999997</v>
      </c>
      <c r="AU4" s="73">
        <f>GETPIVOTDATA("SumOfAmount",'[1]1920  Prog Access'!$F$5,"ProgramCode","67")</f>
        <v>68434.69</v>
      </c>
      <c r="AV4" s="73">
        <f>GETPIVOTDATA("SumOfAmount",'[1]1920  Prog Access'!$F$5,"ProgramCode","68")</f>
        <v>4228664.32</v>
      </c>
      <c r="AW4" s="73">
        <f>GETPIVOTDATA("SumOfAmount",'[1]1920  Prog Access'!$F$5,"ProgramCode","69")</f>
        <v>8193478.6799999997</v>
      </c>
      <c r="AX4" s="69">
        <f>SUM(AH4:AW4)</f>
        <v>1087808249.8800001</v>
      </c>
      <c r="AY4" s="74">
        <f>AX4/E4</f>
        <v>6.5808605477248178E-2</v>
      </c>
      <c r="AZ4" s="75">
        <f>AX4/D4</f>
        <v>964.77365629148176</v>
      </c>
      <c r="BA4" s="73">
        <f>GETPIVOTDATA("SumOfAmount",'[1]1920  Prog Access'!$F$5,"ProgramCode","71")</f>
        <v>1330104.24</v>
      </c>
      <c r="BB4" s="73">
        <f>GETPIVOTDATA("SumOfAmount",'[1]1920  Prog Access'!$F$5,"ProgramCode","73")</f>
        <v>2125913.6799999997</v>
      </c>
      <c r="BC4" s="73">
        <f>GETPIVOTDATA("SumOfAmount",'[1]1920  Prog Access'!$F$5,"ProgramCode","74")</f>
        <v>39901891.749999993</v>
      </c>
      <c r="BD4" s="73">
        <f>GETPIVOTDATA("SumOfAmount",'[1]1920  Prog Access'!$F$5,"ProgramCode","75")</f>
        <v>305655.93999999994</v>
      </c>
      <c r="BE4" s="73">
        <f>GETPIVOTDATA("SumOfAmount",'[1]1920  Prog Access'!$F$5,"ProgramCode","76")</f>
        <v>4293010.3500000006</v>
      </c>
      <c r="BF4" s="73">
        <f>GETPIVOTDATA("SumOfAmount",'[1]1920  Prog Access'!$F$5,"ProgramCode","78")</f>
        <v>751265.74</v>
      </c>
      <c r="BG4" s="73">
        <f>GETPIVOTDATA("SumOfAmount",'[1]1920  Prog Access'!$F$5,"ProgramCode","79")</f>
        <v>105392567.51999997</v>
      </c>
      <c r="BH4" s="70">
        <f>SUM(BA4:BG4)</f>
        <v>154100409.21999997</v>
      </c>
      <c r="BI4" s="71">
        <f>BH4/E4</f>
        <v>9.3225373454928102E-3</v>
      </c>
      <c r="BJ4" s="76">
        <f>BH4/D4</f>
        <v>136.67115988097487</v>
      </c>
      <c r="BK4" s="73">
        <f>GETPIVOTDATA("SumOfAmount",'[1]1920  Prog Access'!$F$5,"ProgramCode","81")</f>
        <v>860528.62</v>
      </c>
      <c r="BL4" s="73">
        <f>GETPIVOTDATA("SumOfAmount",'[1]1920  Prog Access'!$F$5,"ProgramCode","86")</f>
        <v>2805857.7800000003</v>
      </c>
      <c r="BM4" s="73">
        <f>GETPIVOTDATA("SumOfAmount",'[1]1920  Prog Access'!$F$5,"ProgramCode","88")</f>
        <v>83765399.659999982</v>
      </c>
      <c r="BN4" s="73">
        <f>GETPIVOTDATA("SumOfAmount",'[1]1920  Prog Access'!$F$5,"ProgramCode","89")</f>
        <v>137370892.82999992</v>
      </c>
      <c r="BO4" s="70">
        <f>BK4+BL4+BM4+BN4</f>
        <v>224802678.88999993</v>
      </c>
      <c r="BP4" s="71">
        <f>BO4/E4</f>
        <v>1.3599778092262569E-2</v>
      </c>
      <c r="BQ4" s="77">
        <f>BO4/D4</f>
        <v>199.37677663388774</v>
      </c>
      <c r="BR4" s="73">
        <f>GETPIVOTDATA("SumOfAmount",'[1]1920  Prog Access'!$F$5,"ProgramCode","97")</f>
        <v>2110076342.4399984</v>
      </c>
      <c r="BS4" s="71">
        <f>BR4/E4-0.001</f>
        <v>0.12665226000246543</v>
      </c>
      <c r="BT4" s="77">
        <f>BR4/D4</f>
        <v>1871.4199567566841</v>
      </c>
      <c r="BU4" s="69">
        <f>GETPIVOTDATA("SumOfAmount",'[1]1920  Prog Access'!$F$5,"ProgramCode","98")</f>
        <v>346512901.1500001</v>
      </c>
      <c r="BV4" s="71">
        <f>BU4/E4</f>
        <v>2.0962822084749394E-2</v>
      </c>
      <c r="BW4" s="77">
        <f>SUM(BU4/D4)</f>
        <v>307.32118333496084</v>
      </c>
      <c r="BX4" s="78">
        <f>GETPIVOTDATA("SumOfAmount",'[1]1920  Prog Access'!$F$5,"ProgramCode","99")</f>
        <v>630872876.25999987</v>
      </c>
      <c r="BY4" s="71">
        <f>BX4/E4</f>
        <v>3.8165608897221551E-2</v>
      </c>
      <c r="BZ4" s="77">
        <f>BX4/D4</f>
        <v>559.51913542816567</v>
      </c>
    </row>
    <row r="5" spans="1:132" s="91" customFormat="1" x14ac:dyDescent="0.25">
      <c r="A5" s="80" t="s">
        <v>39</v>
      </c>
      <c r="B5" s="23"/>
      <c r="C5" s="140"/>
      <c r="D5" s="81">
        <f t="shared" ref="D5:I5" si="0">SUM(D7:D433)/2</f>
        <v>1127526.9000000015</v>
      </c>
      <c r="E5" s="82">
        <f t="shared" si="0"/>
        <v>16529878455.729984</v>
      </c>
      <c r="F5" s="83">
        <f t="shared" si="0"/>
        <v>8707823064.2200031</v>
      </c>
      <c r="G5" s="83">
        <f t="shared" si="0"/>
        <v>211660798.49000001</v>
      </c>
      <c r="H5" s="83">
        <f t="shared" si="0"/>
        <v>38406701.199999981</v>
      </c>
      <c r="I5" s="83">
        <f t="shared" si="0"/>
        <v>8957890563.9099998</v>
      </c>
      <c r="J5" s="74">
        <f>I5/E5</f>
        <v>0.54192113922076668</v>
      </c>
      <c r="K5" s="84">
        <f>I5/D5</f>
        <v>7944.7244796642881</v>
      </c>
      <c r="L5" s="85">
        <f t="shared" ref="L5:R5" si="1">SUM(L8:L433)/2</f>
        <v>2071170142.2300007</v>
      </c>
      <c r="M5" s="85">
        <f t="shared" si="1"/>
        <v>96864940.109999985</v>
      </c>
      <c r="N5" s="85">
        <f t="shared" si="1"/>
        <v>224406305.60000005</v>
      </c>
      <c r="O5" s="85">
        <f t="shared" si="1"/>
        <v>0</v>
      </c>
      <c r="P5" s="85">
        <f t="shared" si="1"/>
        <v>2313538.7100000004</v>
      </c>
      <c r="Q5" s="85">
        <f t="shared" si="1"/>
        <v>3618949.37</v>
      </c>
      <c r="R5" s="85">
        <f t="shared" si="1"/>
        <v>2398373876.0199971</v>
      </c>
      <c r="S5" s="74">
        <f>R5/E5</f>
        <v>0.14509325537046613</v>
      </c>
      <c r="T5" s="75">
        <f>R5/D5</f>
        <v>2127.1101168584037</v>
      </c>
      <c r="U5" s="85">
        <f>SUM(U8:U433)/2</f>
        <v>473296087.44999975</v>
      </c>
      <c r="V5" s="85">
        <f>SUM(V8:V433)/2</f>
        <v>88774821.530000001</v>
      </c>
      <c r="W5" s="85">
        <f>SUM(W8:W433)/2</f>
        <v>6675894.0099999961</v>
      </c>
      <c r="X5" s="85">
        <f>SUM(X8:X433)/2</f>
        <v>458927.99</v>
      </c>
      <c r="Y5" s="85">
        <f>SUM(Y8:Y433)/2</f>
        <v>569205730.9799999</v>
      </c>
      <c r="Z5" s="74">
        <f>Y5/E5</f>
        <v>3.4434961666804521E-2</v>
      </c>
      <c r="AA5" s="75">
        <f>Y5/D5</f>
        <v>504.82674158816002</v>
      </c>
      <c r="AB5" s="85">
        <f>SUM(AB8:AB433)/2</f>
        <v>49619023.81000001</v>
      </c>
      <c r="AC5" s="85">
        <f>SUM(AC8:AC433)/2</f>
        <v>615803.17000000004</v>
      </c>
      <c r="AD5" s="85">
        <f>SUM(AD8:AD433)/2</f>
        <v>0</v>
      </c>
      <c r="AE5" s="85">
        <f>SUM(AE8:AE433)/2</f>
        <v>50234826.980000012</v>
      </c>
      <c r="AF5" s="74">
        <f>AE5/E5</f>
        <v>3.0390318425231014E-3</v>
      </c>
      <c r="AG5" s="75">
        <f>AE5/D5</f>
        <v>44.553107318326454</v>
      </c>
      <c r="AH5" s="85">
        <f t="shared" ref="AH5:AX5" si="2">SUM(AH8:AH434)/2</f>
        <v>215823017.04000011</v>
      </c>
      <c r="AI5" s="85">
        <f t="shared" si="2"/>
        <v>46009426.129999995</v>
      </c>
      <c r="AJ5" s="85">
        <f t="shared" si="2"/>
        <v>16532986.119999997</v>
      </c>
      <c r="AK5" s="85">
        <f t="shared" si="2"/>
        <v>0</v>
      </c>
      <c r="AL5" s="85">
        <f t="shared" si="2"/>
        <v>416882699.98999983</v>
      </c>
      <c r="AM5" s="85">
        <f t="shared" si="2"/>
        <v>10358156.209999999</v>
      </c>
      <c r="AN5" s="85">
        <f t="shared" si="2"/>
        <v>1847036.38</v>
      </c>
      <c r="AO5" s="85">
        <f t="shared" si="2"/>
        <v>109369140.66000003</v>
      </c>
      <c r="AP5" s="85">
        <f t="shared" si="2"/>
        <v>142695.12</v>
      </c>
      <c r="AQ5" s="85">
        <f t="shared" si="2"/>
        <v>18256092.609999999</v>
      </c>
      <c r="AR5" s="85">
        <f t="shared" si="2"/>
        <v>151656.9</v>
      </c>
      <c r="AS5" s="85">
        <f t="shared" si="2"/>
        <v>12255822.650000004</v>
      </c>
      <c r="AT5" s="85">
        <f t="shared" si="2"/>
        <v>227688942.38000005</v>
      </c>
      <c r="AU5" s="85">
        <f t="shared" si="2"/>
        <v>68434.69</v>
      </c>
      <c r="AV5" s="85">
        <f t="shared" si="2"/>
        <v>4228664.3199999994</v>
      </c>
      <c r="AW5" s="85">
        <f t="shared" si="2"/>
        <v>8193478.6800000034</v>
      </c>
      <c r="AX5" s="85">
        <f t="shared" si="2"/>
        <v>1087808249.8799994</v>
      </c>
      <c r="AY5" s="74">
        <f>AX5/E5</f>
        <v>6.5808605477248205E-2</v>
      </c>
      <c r="AZ5" s="75">
        <f>AX5/D5</f>
        <v>964.77365629147994</v>
      </c>
      <c r="BA5" s="85">
        <f t="shared" ref="BA5:BH5" si="3">SUM(BA8:BA434)/2</f>
        <v>1330104.2399999998</v>
      </c>
      <c r="BB5" s="85">
        <f t="shared" si="3"/>
        <v>2125913.6799999997</v>
      </c>
      <c r="BC5" s="85">
        <f t="shared" si="3"/>
        <v>39901891.749999978</v>
      </c>
      <c r="BD5" s="85">
        <f t="shared" si="3"/>
        <v>305655.94</v>
      </c>
      <c r="BE5" s="85">
        <f t="shared" si="3"/>
        <v>4293010.3499999996</v>
      </c>
      <c r="BF5" s="85">
        <f t="shared" si="3"/>
        <v>751265.73999999976</v>
      </c>
      <c r="BG5" s="85">
        <f t="shared" si="3"/>
        <v>105392567.52</v>
      </c>
      <c r="BH5" s="85">
        <f t="shared" si="3"/>
        <v>154100409.21999988</v>
      </c>
      <c r="BI5" s="74">
        <f>BH5/E5</f>
        <v>9.3225373454928154E-3</v>
      </c>
      <c r="BJ5" s="75">
        <f>BH5/D5</f>
        <v>136.67115988097461</v>
      </c>
      <c r="BK5" s="85">
        <f>SUM(BK8:BK434)/2</f>
        <v>860528.62</v>
      </c>
      <c r="BL5" s="85">
        <f>SUM(BL8:BL434)/2</f>
        <v>2805857.7799999993</v>
      </c>
      <c r="BM5" s="85">
        <f>SUM(BM8:BM434)/2</f>
        <v>83765399.660000011</v>
      </c>
      <c r="BN5" s="85">
        <f>SUM(BN8:BN434)/2</f>
        <v>137370892.82999995</v>
      </c>
      <c r="BO5" s="85">
        <f>SUM(BO8:BO434)/2</f>
        <v>224802678.88999999</v>
      </c>
      <c r="BP5" s="74">
        <f>BO5/E5</f>
        <v>1.3599778092262588E-2</v>
      </c>
      <c r="BQ5" s="86">
        <f>BO5/D5</f>
        <v>199.37677663388757</v>
      </c>
      <c r="BR5" s="85">
        <f>SUM(BR8:BR434)/2</f>
        <v>2110076342.4400003</v>
      </c>
      <c r="BS5" s="74">
        <f>BR5/E5-0.001</f>
        <v>0.12665226000246571</v>
      </c>
      <c r="BT5" s="86">
        <f>BR5/D5</f>
        <v>1871.4199567566834</v>
      </c>
      <c r="BU5" s="87">
        <f>SUM(BU8:BU434)/2</f>
        <v>346512901.14999998</v>
      </c>
      <c r="BV5" s="74">
        <f>BU5/E5</f>
        <v>2.0962822084749408E-2</v>
      </c>
      <c r="BW5" s="86">
        <f>SUM(BU5/D5)</f>
        <v>307.32118333496032</v>
      </c>
      <c r="BX5" s="88">
        <f>SUM(BX8:BX434)/2</f>
        <v>630872876.26000023</v>
      </c>
      <c r="BY5" s="74">
        <f>BX5/E5</f>
        <v>3.816560889722162E-2</v>
      </c>
      <c r="BZ5" s="86">
        <f>BX5/D5</f>
        <v>559.51913542816533</v>
      </c>
      <c r="CA5" s="89">
        <f>BX5+BU5+BR5+BO5+BH5+AX5+AE5+Y5+R5+I5</f>
        <v>16529878455.729996</v>
      </c>
      <c r="CB5" s="90">
        <f t="shared" ref="CB5" si="4">CA5-E5</f>
        <v>0</v>
      </c>
    </row>
    <row r="6" spans="1:132" s="79" customFormat="1" hidden="1" x14ac:dyDescent="0.25">
      <c r="A6" s="22"/>
      <c r="B6" s="21"/>
      <c r="C6" s="113"/>
      <c r="D6" s="68">
        <f>D4-D5</f>
        <v>0</v>
      </c>
      <c r="E6" s="68">
        <f t="shared" ref="E6:BP6" si="5">E4-E5</f>
        <v>1.9073486328125E-5</v>
      </c>
      <c r="F6" s="68">
        <f t="shared" si="5"/>
        <v>0</v>
      </c>
      <c r="G6" s="68">
        <f t="shared" si="5"/>
        <v>0</v>
      </c>
      <c r="H6" s="68">
        <f t="shared" si="5"/>
        <v>0</v>
      </c>
      <c r="I6" s="68">
        <f t="shared" si="5"/>
        <v>0</v>
      </c>
      <c r="J6" s="68">
        <f t="shared" si="5"/>
        <v>0</v>
      </c>
      <c r="K6" s="68">
        <f t="shared" si="5"/>
        <v>1.1823431123048067E-11</v>
      </c>
      <c r="L6" s="68">
        <f t="shared" si="5"/>
        <v>0</v>
      </c>
      <c r="M6" s="68">
        <f t="shared" si="5"/>
        <v>0</v>
      </c>
      <c r="N6" s="68">
        <f t="shared" si="5"/>
        <v>0</v>
      </c>
      <c r="O6" s="68">
        <f t="shared" si="5"/>
        <v>0</v>
      </c>
      <c r="P6" s="68">
        <f t="shared" si="5"/>
        <v>0</v>
      </c>
      <c r="Q6" s="68">
        <f t="shared" si="5"/>
        <v>0</v>
      </c>
      <c r="R6" s="68">
        <f t="shared" si="5"/>
        <v>0</v>
      </c>
      <c r="S6" s="68">
        <f t="shared" si="5"/>
        <v>0</v>
      </c>
      <c r="T6" s="68">
        <f t="shared" si="5"/>
        <v>5.4569682106375694E-12</v>
      </c>
      <c r="U6" s="68">
        <f t="shared" si="5"/>
        <v>0</v>
      </c>
      <c r="V6" s="68">
        <f t="shared" si="5"/>
        <v>0</v>
      </c>
      <c r="W6" s="68">
        <f t="shared" si="5"/>
        <v>0</v>
      </c>
      <c r="X6" s="68">
        <f t="shared" si="5"/>
        <v>0</v>
      </c>
      <c r="Y6" s="68">
        <f t="shared" si="5"/>
        <v>0</v>
      </c>
      <c r="Z6" s="68">
        <f t="shared" si="5"/>
        <v>0</v>
      </c>
      <c r="AA6" s="68">
        <f t="shared" si="5"/>
        <v>6.2527760746888816E-13</v>
      </c>
      <c r="AB6" s="68">
        <f t="shared" si="5"/>
        <v>0</v>
      </c>
      <c r="AC6" s="68">
        <f t="shared" si="5"/>
        <v>0</v>
      </c>
      <c r="AD6" s="68">
        <f t="shared" si="5"/>
        <v>0</v>
      </c>
      <c r="AE6" s="68">
        <f t="shared" si="5"/>
        <v>0</v>
      </c>
      <c r="AF6" s="68">
        <f t="shared" si="5"/>
        <v>-3.903127820947816E-18</v>
      </c>
      <c r="AG6" s="68">
        <f t="shared" si="5"/>
        <v>0</v>
      </c>
      <c r="AH6" s="68">
        <f t="shared" si="5"/>
        <v>-2.384185791015625E-7</v>
      </c>
      <c r="AI6" s="68">
        <f t="shared" si="5"/>
        <v>0</v>
      </c>
      <c r="AJ6" s="68">
        <f t="shared" si="5"/>
        <v>0</v>
      </c>
      <c r="AK6" s="68">
        <f t="shared" si="5"/>
        <v>0</v>
      </c>
      <c r="AL6" s="68">
        <f t="shared" si="5"/>
        <v>0</v>
      </c>
      <c r="AM6" s="68">
        <f t="shared" si="5"/>
        <v>0</v>
      </c>
      <c r="AN6" s="68">
        <f t="shared" si="5"/>
        <v>0</v>
      </c>
      <c r="AO6" s="68">
        <f t="shared" si="5"/>
        <v>0</v>
      </c>
      <c r="AP6" s="68">
        <f t="shared" si="5"/>
        <v>0</v>
      </c>
      <c r="AQ6" s="68">
        <f t="shared" si="5"/>
        <v>0</v>
      </c>
      <c r="AR6" s="68">
        <f t="shared" si="5"/>
        <v>0</v>
      </c>
      <c r="AS6" s="68">
        <f t="shared" si="5"/>
        <v>0</v>
      </c>
      <c r="AT6" s="68">
        <f t="shared" si="5"/>
        <v>0</v>
      </c>
      <c r="AU6" s="68">
        <f t="shared" si="5"/>
        <v>0</v>
      </c>
      <c r="AV6" s="68">
        <f t="shared" si="5"/>
        <v>0</v>
      </c>
      <c r="AW6" s="68">
        <f t="shared" si="5"/>
        <v>0</v>
      </c>
      <c r="AX6" s="68">
        <f t="shared" si="5"/>
        <v>0</v>
      </c>
      <c r="AY6" s="68">
        <f t="shared" si="5"/>
        <v>0</v>
      </c>
      <c r="AZ6" s="68">
        <f t="shared" si="5"/>
        <v>1.8189894035458565E-12</v>
      </c>
      <c r="BA6" s="68">
        <f t="shared" si="5"/>
        <v>0</v>
      </c>
      <c r="BB6" s="68">
        <f t="shared" si="5"/>
        <v>0</v>
      </c>
      <c r="BC6" s="68">
        <f t="shared" si="5"/>
        <v>0</v>
      </c>
      <c r="BD6" s="68">
        <f t="shared" si="5"/>
        <v>0</v>
      </c>
      <c r="BE6" s="68">
        <f t="shared" si="5"/>
        <v>0</v>
      </c>
      <c r="BF6" s="68">
        <f t="shared" si="5"/>
        <v>0</v>
      </c>
      <c r="BG6" s="68">
        <f t="shared" si="5"/>
        <v>0</v>
      </c>
      <c r="BH6" s="68">
        <f t="shared" si="5"/>
        <v>0</v>
      </c>
      <c r="BI6" s="68">
        <f t="shared" si="5"/>
        <v>0</v>
      </c>
      <c r="BJ6" s="68">
        <f t="shared" si="5"/>
        <v>2.5579538487363607E-13</v>
      </c>
      <c r="BK6" s="68">
        <f t="shared" si="5"/>
        <v>0</v>
      </c>
      <c r="BL6" s="68">
        <f t="shared" si="5"/>
        <v>0</v>
      </c>
      <c r="BM6" s="68">
        <f t="shared" si="5"/>
        <v>0</v>
      </c>
      <c r="BN6" s="68">
        <f t="shared" si="5"/>
        <v>0</v>
      </c>
      <c r="BO6" s="68">
        <f t="shared" si="5"/>
        <v>0</v>
      </c>
      <c r="BP6" s="68">
        <f t="shared" si="5"/>
        <v>-1.9081958235744878E-17</v>
      </c>
      <c r="BQ6" s="68">
        <f t="shared" ref="BQ6:BX6" si="6">BQ4-BQ5</f>
        <v>0</v>
      </c>
      <c r="BR6" s="68">
        <f t="shared" si="6"/>
        <v>-1.9073486328125E-6</v>
      </c>
      <c r="BS6" s="68">
        <f t="shared" si="6"/>
        <v>-2.7755575615628914E-16</v>
      </c>
      <c r="BT6" s="68">
        <f t="shared" si="6"/>
        <v>0</v>
      </c>
      <c r="BU6" s="68">
        <f t="shared" si="6"/>
        <v>0</v>
      </c>
      <c r="BV6" s="68">
        <f t="shared" si="6"/>
        <v>0</v>
      </c>
      <c r="BW6" s="68">
        <f t="shared" si="6"/>
        <v>5.1159076974727213E-13</v>
      </c>
      <c r="BX6" s="142">
        <f t="shared" si="6"/>
        <v>0</v>
      </c>
      <c r="BY6" s="21"/>
      <c r="BZ6" s="21"/>
    </row>
    <row r="7" spans="1:132" x14ac:dyDescent="0.25">
      <c r="A7" s="92" t="s">
        <v>40</v>
      </c>
      <c r="B7" s="93"/>
      <c r="C7" s="115"/>
      <c r="D7" s="94"/>
      <c r="E7" s="95"/>
      <c r="F7" s="96"/>
      <c r="G7" s="96"/>
      <c r="H7" s="96"/>
      <c r="I7" s="96"/>
      <c r="J7" s="21"/>
      <c r="K7" s="94"/>
      <c r="L7" s="94"/>
      <c r="M7" s="96"/>
      <c r="N7" s="96"/>
      <c r="O7" s="96"/>
      <c r="P7" s="96"/>
      <c r="Q7" s="96"/>
      <c r="R7" s="96"/>
      <c r="S7" s="21"/>
      <c r="T7" s="94"/>
      <c r="U7" s="94"/>
      <c r="V7" s="96"/>
      <c r="W7" s="96"/>
      <c r="X7" s="96"/>
      <c r="Y7" s="96"/>
      <c r="Z7" s="21"/>
      <c r="AA7" s="94"/>
      <c r="AB7" s="94"/>
      <c r="AC7" s="96"/>
      <c r="AD7" s="96"/>
      <c r="AE7" s="96"/>
      <c r="AF7" s="21"/>
      <c r="AG7" s="94"/>
      <c r="AH7" s="94"/>
      <c r="AI7" s="96"/>
      <c r="AJ7" s="96"/>
      <c r="AK7" s="96"/>
      <c r="AL7" s="96"/>
      <c r="AM7" s="96"/>
      <c r="AN7" s="96"/>
      <c r="AO7" s="97"/>
      <c r="AP7" s="96"/>
      <c r="AQ7" s="96"/>
      <c r="AR7" s="96"/>
      <c r="AS7" s="96"/>
      <c r="AT7" s="96"/>
      <c r="AU7" s="96"/>
      <c r="AV7" s="96"/>
      <c r="AW7" s="96"/>
      <c r="AX7" s="96"/>
      <c r="AY7" s="21"/>
      <c r="AZ7" s="94"/>
      <c r="BA7" s="94"/>
      <c r="BB7" s="96"/>
      <c r="BC7" s="96"/>
      <c r="BD7" s="96"/>
      <c r="BE7" s="96"/>
      <c r="BF7" s="96"/>
      <c r="BG7" s="96"/>
      <c r="BH7" s="96"/>
      <c r="BI7" s="21"/>
      <c r="BJ7" s="94"/>
      <c r="BK7" s="94"/>
      <c r="BL7" s="96"/>
      <c r="BM7" s="96"/>
      <c r="BN7" s="96"/>
      <c r="BO7" s="96"/>
      <c r="BP7" s="21"/>
      <c r="BQ7" s="96"/>
      <c r="BR7" s="94"/>
      <c r="BS7" s="21"/>
      <c r="BT7" s="96"/>
      <c r="BU7" s="96"/>
      <c r="BV7" s="21"/>
      <c r="BW7" s="96"/>
      <c r="BX7" s="98"/>
      <c r="BY7" s="21"/>
      <c r="BZ7" s="21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95"/>
      <c r="DA7" s="94"/>
      <c r="DB7" s="95"/>
      <c r="DC7" s="94"/>
      <c r="DD7" s="95"/>
      <c r="DE7" s="94"/>
      <c r="DF7" s="95"/>
      <c r="DG7" s="94"/>
      <c r="DH7" s="95"/>
      <c r="DI7" s="94"/>
      <c r="DJ7" s="95"/>
      <c r="DK7" s="94"/>
      <c r="DL7" s="95"/>
      <c r="DM7" s="94"/>
      <c r="DN7" s="95"/>
      <c r="DO7" s="94"/>
      <c r="DP7" s="95"/>
      <c r="DQ7" s="94"/>
      <c r="DR7" s="95"/>
      <c r="DS7" s="94"/>
      <c r="DT7" s="95"/>
      <c r="DU7" s="94"/>
      <c r="DV7" s="95"/>
      <c r="DW7" s="94"/>
      <c r="DX7" s="95"/>
      <c r="DY7" s="94"/>
      <c r="DZ7" s="95"/>
      <c r="EA7" s="94"/>
      <c r="EB7" s="95"/>
    </row>
    <row r="8" spans="1:132" x14ac:dyDescent="0.25">
      <c r="A8" s="22"/>
      <c r="B8" s="94" t="s">
        <v>41</v>
      </c>
      <c r="C8" s="99" t="s">
        <v>42</v>
      </c>
      <c r="D8" s="100">
        <f>IF(ISNA(VLOOKUP($B8,'[1]1920 enrollment_Rev_Exp by size'!$A$6:$C$339,3,FALSE)),"",VLOOKUP($B8,'[1]1920 enrollment_Rev_Exp by size'!$A$6:$C$339,3,FALSE))</f>
        <v>56.48</v>
      </c>
      <c r="E8" s="101">
        <f>IF(ISNA(VLOOKUP($B8,'[1]1920 enrollment_Rev_Exp by size'!$A$6:$D$339,4,FALSE)),"",VLOOKUP($B8,'[1]1920 enrollment_Rev_Exp by size'!$A$6:$D$339,4,FALSE))</f>
        <v>2210836.4700000002</v>
      </c>
      <c r="F8" s="102">
        <f>IF(ISNA(VLOOKUP($B8,'[1]1920  Prog Access'!$F$7:$BA$325,2,FALSE)),"",VLOOKUP($B8,'[1]1920  Prog Access'!$F$7:$BA$325,2,FALSE))</f>
        <v>1274474.3400000001</v>
      </c>
      <c r="G8" s="102">
        <f>IF(ISNA(VLOOKUP($B8,'[1]1920  Prog Access'!$F$7:$BA$325,3,FALSE)),"",VLOOKUP($B8,'[1]1920  Prog Access'!$F$7:$BA$325,3,FALSE))</f>
        <v>0</v>
      </c>
      <c r="H8" s="102">
        <f>IF(ISNA(VLOOKUP($B8,'[1]1920  Prog Access'!$F$7:$BA$325,4,FALSE)),"",VLOOKUP($B8,'[1]1920  Prog Access'!$F$7:$BA$325,4,FALSE))</f>
        <v>0</v>
      </c>
      <c r="I8" s="103">
        <f>SUM(F8:H8)</f>
        <v>1274474.3400000001</v>
      </c>
      <c r="J8" s="104">
        <f t="shared" ref="J8:J13" si="7">I8/E8</f>
        <v>0.57646703286019163</v>
      </c>
      <c r="K8" s="105">
        <f t="shared" ref="K8:K13" si="8">I8/D8</f>
        <v>22565.055594900852</v>
      </c>
      <c r="L8" s="106">
        <f>IF(ISNA(VLOOKUP($B8,'[1]1920  Prog Access'!$F$7:$BA$325,5,FALSE)),"",VLOOKUP($B8,'[1]1920  Prog Access'!$F$7:$BA$325,5,FALSE))</f>
        <v>65466.49</v>
      </c>
      <c r="M8" s="102">
        <f>IF(ISNA(VLOOKUP($B8,'[1]1920  Prog Access'!$F$7:$BA$325,6,FALSE)),"",VLOOKUP($B8,'[1]1920  Prog Access'!$F$7:$BA$325,6,FALSE))</f>
        <v>0</v>
      </c>
      <c r="N8" s="102">
        <f>IF(ISNA(VLOOKUP($B8,'[1]1920  Prog Access'!$F$7:$BA$325,7,FALSE)),"",VLOOKUP($B8,'[1]1920  Prog Access'!$F$7:$BA$325,7,FALSE))</f>
        <v>2815.51</v>
      </c>
      <c r="O8" s="102">
        <v>0</v>
      </c>
      <c r="P8" s="102">
        <f>IF(ISNA(VLOOKUP($B8,'[1]1920  Prog Access'!$F$7:$BA$325,8,FALSE)),"",VLOOKUP($B8,'[1]1920  Prog Access'!$F$7:$BA$325,8,FALSE))</f>
        <v>0</v>
      </c>
      <c r="Q8" s="102">
        <f>IF(ISNA(VLOOKUP($B8,'[1]1920  Prog Access'!$F$7:$BA$325,9,FALSE)),"",VLOOKUP($B8,'[1]1920  Prog Access'!$F$7:$BA$325,9,FALSE))</f>
        <v>0</v>
      </c>
      <c r="R8" s="107">
        <f t="shared" ref="R8:R37" si="9">SUM(L8:Q8)</f>
        <v>68282</v>
      </c>
      <c r="S8" s="104">
        <f>R8/E8</f>
        <v>3.0885142762277662E-2</v>
      </c>
      <c r="T8" s="105">
        <f>R8/D8</f>
        <v>1208.958923512748</v>
      </c>
      <c r="U8" s="106">
        <f>IF(ISNA(VLOOKUP($B8,'[1]1920  Prog Access'!$F$7:$BA$325,10,FALSE)),"",VLOOKUP($B8,'[1]1920  Prog Access'!$F$7:$BA$325,10,FALSE))</f>
        <v>86348.33</v>
      </c>
      <c r="V8" s="102">
        <f>IF(ISNA(VLOOKUP($B8,'[1]1920  Prog Access'!$F$7:$BA$325,11,FALSE)),"",VLOOKUP($B8,'[1]1920  Prog Access'!$F$7:$BA$325,11,FALSE))</f>
        <v>0</v>
      </c>
      <c r="W8" s="102">
        <f>IF(ISNA(VLOOKUP($B8,'[1]1920  Prog Access'!$F$7:$BA$325,12,FALSE)),"",VLOOKUP($B8,'[1]1920  Prog Access'!$F$7:$BA$325,12,FALSE))</f>
        <v>348.72</v>
      </c>
      <c r="X8" s="102">
        <f>IF(ISNA(VLOOKUP($B8,'[1]1920  Prog Access'!$F$7:$BA$325,13,FALSE)),"",VLOOKUP($B8,'[1]1920  Prog Access'!$F$7:$BA$325,13,FALSE))</f>
        <v>0</v>
      </c>
      <c r="Y8" s="108">
        <f t="shared" ref="Y8:Y63" si="10">SUM(U8:X8)</f>
        <v>86697.05</v>
      </c>
      <c r="Z8" s="104">
        <f t="shared" ref="Z8:Z13" si="11">Y8/E8</f>
        <v>3.92145919322563E-2</v>
      </c>
      <c r="AA8" s="105">
        <f t="shared" ref="AA8:AA13" si="12">Y8/D8</f>
        <v>1535.0044263456091</v>
      </c>
      <c r="AB8" s="106">
        <f>IF(ISNA(VLOOKUP($B8,'[1]1920  Prog Access'!$F$7:$BA$325,14,FALSE)),"",VLOOKUP($B8,'[1]1920  Prog Access'!$F$7:$BA$325,14,FALSE))</f>
        <v>0</v>
      </c>
      <c r="AC8" s="102">
        <f>IF(ISNA(VLOOKUP($B8,'[1]1920  Prog Access'!$F$7:$BA$325,15,FALSE)),"",VLOOKUP($B8,'[1]1920  Prog Access'!$F$7:$BA$325,15,FALSE))</f>
        <v>0</v>
      </c>
      <c r="AD8" s="102">
        <v>0</v>
      </c>
      <c r="AE8" s="107">
        <f t="shared" ref="AE8:AE12" si="13">SUM(AB8:AC8)</f>
        <v>0</v>
      </c>
      <c r="AF8" s="104">
        <f t="shared" ref="AF8:AF13" si="14">AE8/E8</f>
        <v>0</v>
      </c>
      <c r="AG8" s="109">
        <f t="shared" ref="AG8:AG13" si="15">AE8/D8</f>
        <v>0</v>
      </c>
      <c r="AH8" s="106">
        <f>IF(ISNA(VLOOKUP($B8,'[1]1920  Prog Access'!$F$7:$BA$325,16,FALSE)),"",VLOOKUP($B8,'[1]1920  Prog Access'!$F$7:$BA$325,16,FALSE))</f>
        <v>0</v>
      </c>
      <c r="AI8" s="102">
        <f>IF(ISNA(VLOOKUP($B8,'[1]1920  Prog Access'!$F$7:$BA$325,17,FALSE)),"",VLOOKUP($B8,'[1]1920  Prog Access'!$F$7:$BA$325,17,FALSE))</f>
        <v>7322.94</v>
      </c>
      <c r="AJ8" s="102">
        <f>IF(ISNA(VLOOKUP($B8,'[1]1920  Prog Access'!$F$7:$BA$325,18,FALSE)),"",VLOOKUP($B8,'[1]1920  Prog Access'!$F$7:$BA$325,18,FALSE))</f>
        <v>0</v>
      </c>
      <c r="AK8" s="102">
        <f>IF(ISNA(VLOOKUP($B8,'[1]1920  Prog Access'!$F$7:$BA$325,19,FALSE)),"",VLOOKUP($B8,'[1]1920  Prog Access'!$F$7:$BA$325,19,FALSE))</f>
        <v>0</v>
      </c>
      <c r="AL8" s="102">
        <f>IF(ISNA(VLOOKUP($B8,'[1]1920  Prog Access'!$F$7:$BA$325,20,FALSE)),"",VLOOKUP($B8,'[1]1920  Prog Access'!$F$7:$BA$325,20,FALSE))</f>
        <v>23034.1</v>
      </c>
      <c r="AM8" s="102">
        <f>IF(ISNA(VLOOKUP($B8,'[1]1920  Prog Access'!$F$7:$BA$325,21,FALSE)),"",VLOOKUP($B8,'[1]1920  Prog Access'!$F$7:$BA$325,21,FALSE))</f>
        <v>0</v>
      </c>
      <c r="AN8" s="102">
        <f>IF(ISNA(VLOOKUP($B8,'[1]1920  Prog Access'!$F$7:$BA$325,22,FALSE)),"",VLOOKUP($B8,'[1]1920  Prog Access'!$F$7:$BA$325,22,FALSE))</f>
        <v>0</v>
      </c>
      <c r="AO8" s="102">
        <f>IF(ISNA(VLOOKUP($B8,'[1]1920  Prog Access'!$F$7:$BA$325,23,FALSE)),"",VLOOKUP($B8,'[1]1920  Prog Access'!$F$7:$BA$325,23,FALSE))</f>
        <v>7677.5</v>
      </c>
      <c r="AP8" s="102">
        <f>IF(ISNA(VLOOKUP($B8,'[1]1920  Prog Access'!$F$7:$BA$325,24,FALSE)),"",VLOOKUP($B8,'[1]1920  Prog Access'!$F$7:$BA$325,24,FALSE))</f>
        <v>0</v>
      </c>
      <c r="AQ8" s="102">
        <f>IF(ISNA(VLOOKUP($B8,'[1]1920  Prog Access'!$F$7:$BA$325,25,FALSE)),"",VLOOKUP($B8,'[1]1920  Prog Access'!$F$7:$BA$325,25,FALSE))</f>
        <v>0</v>
      </c>
      <c r="AR8" s="102">
        <f>IF(ISNA(VLOOKUP($B8,'[1]1920  Prog Access'!$F$7:$BA$325,26,FALSE)),"",VLOOKUP($B8,'[1]1920  Prog Access'!$F$7:$BA$325,26,FALSE))</f>
        <v>0</v>
      </c>
      <c r="AS8" s="102">
        <f>IF(ISNA(VLOOKUP($B8,'[1]1920  Prog Access'!$F$7:$BA$325,27,FALSE)),"",VLOOKUP($B8,'[1]1920  Prog Access'!$F$7:$BA$325,27,FALSE))</f>
        <v>0</v>
      </c>
      <c r="AT8" s="102">
        <f>IF(ISNA(VLOOKUP($B8,'[1]1920  Prog Access'!$F$7:$BA$325,28,FALSE)),"",VLOOKUP($B8,'[1]1920  Prog Access'!$F$7:$BA$325,28,FALSE))</f>
        <v>0</v>
      </c>
      <c r="AU8" s="102">
        <f>IF(ISNA(VLOOKUP($B8,'[1]1920  Prog Access'!$F$7:$BA$325,29,FALSE)),"",VLOOKUP($B8,'[1]1920  Prog Access'!$F$7:$BA$325,29,FALSE))</f>
        <v>0</v>
      </c>
      <c r="AV8" s="102">
        <f>IF(ISNA(VLOOKUP($B8,'[1]1920  Prog Access'!$F$7:$BA$325,30,FALSE)),"",VLOOKUP($B8,'[1]1920  Prog Access'!$F$7:$BA$325,30,FALSE))</f>
        <v>0</v>
      </c>
      <c r="AW8" s="102">
        <f>IF(ISNA(VLOOKUP($B8,'[1]1920  Prog Access'!$F$7:$BA$325,31,FALSE)),"",VLOOKUP($B8,'[1]1920  Prog Access'!$F$7:$BA$325,31,FALSE))</f>
        <v>0</v>
      </c>
      <c r="AX8" s="108">
        <f t="shared" ref="AX8:AX63" si="16">SUM(AH8:AW8)</f>
        <v>38034.539999999994</v>
      </c>
      <c r="AY8" s="104">
        <f t="shared" ref="AY8:AY13" si="17">AX8/E8</f>
        <v>1.7203687616027065E-2</v>
      </c>
      <c r="AZ8" s="105">
        <f t="shared" ref="AZ8:AZ13" si="18">AX8/D8</f>
        <v>673.4160764872521</v>
      </c>
      <c r="BA8" s="106">
        <f>IF(ISNA(VLOOKUP($B8,'[1]1920  Prog Access'!$F$7:$BA$325,32,FALSE)),"",VLOOKUP($B8,'[1]1920  Prog Access'!$F$7:$BA$325,32,FALSE))</f>
        <v>0</v>
      </c>
      <c r="BB8" s="102">
        <f>IF(ISNA(VLOOKUP($B8,'[1]1920  Prog Access'!$F$7:$BA$325,33,FALSE)),"",VLOOKUP($B8,'[1]1920  Prog Access'!$F$7:$BA$325,33,FALSE))</f>
        <v>0</v>
      </c>
      <c r="BC8" s="102">
        <f>IF(ISNA(VLOOKUP($B8,'[1]1920  Prog Access'!$F$7:$BA$325,34,FALSE)),"",VLOOKUP($B8,'[1]1920  Prog Access'!$F$7:$BA$325,34,FALSE))</f>
        <v>1447.99</v>
      </c>
      <c r="BD8" s="102">
        <f>IF(ISNA(VLOOKUP($B8,'[1]1920  Prog Access'!$F$7:$BA$325,35,FALSE)),"",VLOOKUP($B8,'[1]1920  Prog Access'!$F$7:$BA$325,35,FALSE))</f>
        <v>0</v>
      </c>
      <c r="BE8" s="102">
        <f>IF(ISNA(VLOOKUP($B8,'[1]1920  Prog Access'!$F$7:$BA$325,36,FALSE)),"",VLOOKUP($B8,'[1]1920  Prog Access'!$F$7:$BA$325,36,FALSE))</f>
        <v>0</v>
      </c>
      <c r="BF8" s="102">
        <f>IF(ISNA(VLOOKUP($B8,'[1]1920  Prog Access'!$F$7:$BA$325,37,FALSE)),"",VLOOKUP($B8,'[1]1920  Prog Access'!$F$7:$BA$325,37,FALSE))</f>
        <v>0</v>
      </c>
      <c r="BG8" s="102">
        <f>IF(ISNA(VLOOKUP($B8,'[1]1920  Prog Access'!$F$7:$BA$325,38,FALSE)),"",VLOOKUP($B8,'[1]1920  Prog Access'!$F$7:$BA$325,38,FALSE))</f>
        <v>7659.36</v>
      </c>
      <c r="BH8" s="110">
        <f t="shared" ref="BH8:BH63" si="19">SUM(BA8:BG8)</f>
        <v>9107.35</v>
      </c>
      <c r="BI8" s="104">
        <f t="shared" ref="BI8:BI13" si="20">BH8/E8</f>
        <v>4.1194136805604619E-3</v>
      </c>
      <c r="BJ8" s="105">
        <f t="shared" ref="BJ8:BJ13" si="21">BH8/D8</f>
        <v>161.2491147308782</v>
      </c>
      <c r="BK8" s="106">
        <f>IF(ISNA(VLOOKUP($B8,'[1]1920  Prog Access'!$F$7:$BA$325,39,FALSE)),"",VLOOKUP($B8,'[1]1920  Prog Access'!$F$7:$BA$325,39,FALSE))</f>
        <v>0</v>
      </c>
      <c r="BL8" s="102">
        <f>IF(ISNA(VLOOKUP($B8,'[1]1920  Prog Access'!$F$7:$BA$325,40,FALSE)),"",VLOOKUP($B8,'[1]1920  Prog Access'!$F$7:$BA$325,40,FALSE))</f>
        <v>0</v>
      </c>
      <c r="BM8" s="102">
        <f>IF(ISNA(VLOOKUP($B8,'[1]1920  Prog Access'!$F$7:$BA$325,41,FALSE)),"",VLOOKUP($B8,'[1]1920  Prog Access'!$F$7:$BA$325,41,FALSE))</f>
        <v>18269.87</v>
      </c>
      <c r="BN8" s="102">
        <f>IF(ISNA(VLOOKUP($B8,'[1]1920  Prog Access'!$F$7:$BA$325,42,FALSE)),"",VLOOKUP($B8,'[1]1920  Prog Access'!$F$7:$BA$325,42,FALSE))</f>
        <v>18817.849999999999</v>
      </c>
      <c r="BO8" s="105">
        <f t="shared" ref="BO8:BO71" si="22">SUM(BK8:BN8)</f>
        <v>37087.72</v>
      </c>
      <c r="BP8" s="104">
        <f t="shared" ref="BP8:BP71" si="23">BO8/E8</f>
        <v>1.6775424371391883E-2</v>
      </c>
      <c r="BQ8" s="111">
        <f t="shared" ref="BQ8:BQ71" si="24">BO8/D8</f>
        <v>656.65226628895186</v>
      </c>
      <c r="BR8" s="106">
        <f>IF(ISNA(VLOOKUP($B8,'[1]1920  Prog Access'!$F$7:$BA$325,43,FALSE)),"",VLOOKUP($B8,'[1]1920  Prog Access'!$F$7:$BA$325,43,FALSE))</f>
        <v>507968.42</v>
      </c>
      <c r="BS8" s="104">
        <f t="shared" ref="BS8:BS71" si="25">BR8/E8</f>
        <v>0.22976300006485778</v>
      </c>
      <c r="BT8" s="111">
        <f t="shared" ref="BT8:BT71" si="26">BR8/D8</f>
        <v>8993.7751416430601</v>
      </c>
      <c r="BU8" s="102">
        <f>IF(ISNA(VLOOKUP($B8,'[1]1920  Prog Access'!$F$7:$BA$325,44,FALSE)),"",VLOOKUP($B8,'[1]1920  Prog Access'!$F$7:$BA$325,44,FALSE))</f>
        <v>60656.5</v>
      </c>
      <c r="BV8" s="104">
        <f t="shared" ref="BV8:BV71" si="27">BU8/E8</f>
        <v>2.7435995752322646E-2</v>
      </c>
      <c r="BW8" s="111">
        <f t="shared" ref="BW8:BW71" si="28">BU8/D8</f>
        <v>1073.9465297450427</v>
      </c>
      <c r="BX8" s="143">
        <f>IF(ISNA(VLOOKUP($B8,'[1]1920  Prog Access'!$F$7:$BA$325,45,FALSE)),"",VLOOKUP($B8,'[1]1920  Prog Access'!$F$7:$BA$325,45,FALSE))</f>
        <v>128528.55</v>
      </c>
      <c r="BY8" s="97">
        <f t="shared" ref="BY8:BY71" si="29">BX8/E8</f>
        <v>5.8135710960114564E-2</v>
      </c>
      <c r="BZ8" s="112">
        <f t="shared" ref="BZ8:BZ71" si="30">BX8/D8</f>
        <v>2275.6471317280457</v>
      </c>
      <c r="CA8" s="89">
        <f>BX8+BU8+BR8+BO8+BH8+AX8+AE8+Y8+R8+I8</f>
        <v>2210836.4700000002</v>
      </c>
      <c r="CB8" s="90">
        <f t="shared" ref="CB8:CB71" si="31">CA8-E8</f>
        <v>0</v>
      </c>
    </row>
    <row r="9" spans="1:132" x14ac:dyDescent="0.25">
      <c r="A9" s="22"/>
      <c r="B9" s="94" t="s">
        <v>43</v>
      </c>
      <c r="C9" s="113" t="s">
        <v>44</v>
      </c>
      <c r="D9" s="100">
        <f>IF(ISNA(VLOOKUP($B9,'[1]1920 enrollment_Rev_Exp by size'!$A$6:$C$339,3,FALSE)),"",VLOOKUP($B9,'[1]1920 enrollment_Rev_Exp by size'!$A$6:$C$339,3,FALSE))</f>
        <v>18.8</v>
      </c>
      <c r="E9" s="101">
        <f>IF(ISNA(VLOOKUP($B9,'[1]1920 enrollment_Rev_Exp by size'!$A$6:$D$339,4,FALSE)),"",VLOOKUP($B9,'[1]1920 enrollment_Rev_Exp by size'!$A$6:$D$339,4,FALSE))</f>
        <v>523762.05</v>
      </c>
      <c r="F9" s="102">
        <f>IF(ISNA(VLOOKUP($B9,'[1]1920  Prog Access'!$F$7:$BA$325,2,FALSE)),"",VLOOKUP($B9,'[1]1920  Prog Access'!$F$7:$BA$325,2,FALSE))</f>
        <v>251303.9</v>
      </c>
      <c r="G9" s="102">
        <f>IF(ISNA(VLOOKUP($B9,'[1]1920  Prog Access'!$F$7:$BA$325,3,FALSE)),"",VLOOKUP($B9,'[1]1920  Prog Access'!$F$7:$BA$325,3,FALSE))</f>
        <v>0</v>
      </c>
      <c r="H9" s="102">
        <f>IF(ISNA(VLOOKUP($B9,'[1]1920  Prog Access'!$F$7:$BA$325,4,FALSE)),"",VLOOKUP($B9,'[1]1920  Prog Access'!$F$7:$BA$325,4,FALSE))</f>
        <v>0</v>
      </c>
      <c r="I9" s="103">
        <f t="shared" ref="I9:I13" si="32">SUM(F9:H9)</f>
        <v>251303.9</v>
      </c>
      <c r="J9" s="104">
        <f t="shared" si="7"/>
        <v>0.47980547655180439</v>
      </c>
      <c r="K9" s="105">
        <f t="shared" si="8"/>
        <v>13367.228723404254</v>
      </c>
      <c r="L9" s="106">
        <f>IF(ISNA(VLOOKUP($B9,'[1]1920  Prog Access'!$F$7:$BA$325,5,FALSE)),"",VLOOKUP($B9,'[1]1920  Prog Access'!$F$7:$BA$325,5,FALSE))</f>
        <v>3374.5</v>
      </c>
      <c r="M9" s="102">
        <f>IF(ISNA(VLOOKUP($B9,'[1]1920  Prog Access'!$F$7:$BA$325,6,FALSE)),"",VLOOKUP($B9,'[1]1920  Prog Access'!$F$7:$BA$325,6,FALSE))</f>
        <v>0</v>
      </c>
      <c r="N9" s="102">
        <f>IF(ISNA(VLOOKUP($B9,'[1]1920  Prog Access'!$F$7:$BA$325,7,FALSE)),"",VLOOKUP($B9,'[1]1920  Prog Access'!$F$7:$BA$325,7,FALSE))</f>
        <v>0</v>
      </c>
      <c r="O9" s="102">
        <v>0</v>
      </c>
      <c r="P9" s="102">
        <f>IF(ISNA(VLOOKUP($B9,'[1]1920  Prog Access'!$F$7:$BA$325,8,FALSE)),"",VLOOKUP($B9,'[1]1920  Prog Access'!$F$7:$BA$325,8,FALSE))</f>
        <v>0</v>
      </c>
      <c r="Q9" s="102">
        <f>IF(ISNA(VLOOKUP($B9,'[1]1920  Prog Access'!$F$7:$BA$325,9,FALSE)),"",VLOOKUP($B9,'[1]1920  Prog Access'!$F$7:$BA$325,9,FALSE))</f>
        <v>0</v>
      </c>
      <c r="R9" s="107">
        <f t="shared" si="9"/>
        <v>3374.5</v>
      </c>
      <c r="S9" s="104">
        <f>R9/E9</f>
        <v>6.442811196420207E-3</v>
      </c>
      <c r="T9" s="105">
        <f>R9/D9</f>
        <v>179.49468085106383</v>
      </c>
      <c r="U9" s="106">
        <f>IF(ISNA(VLOOKUP($B9,'[1]1920  Prog Access'!$F$7:$BA$325,10,FALSE)),"",VLOOKUP($B9,'[1]1920  Prog Access'!$F$7:$BA$325,10,FALSE))</f>
        <v>0</v>
      </c>
      <c r="V9" s="102">
        <f>IF(ISNA(VLOOKUP($B9,'[1]1920  Prog Access'!$F$7:$BA$325,11,FALSE)),"",VLOOKUP($B9,'[1]1920  Prog Access'!$F$7:$BA$325,11,FALSE))</f>
        <v>0</v>
      </c>
      <c r="W9" s="102">
        <f>IF(ISNA(VLOOKUP($B9,'[1]1920  Prog Access'!$F$7:$BA$325,12,FALSE)),"",VLOOKUP($B9,'[1]1920  Prog Access'!$F$7:$BA$325,12,FALSE))</f>
        <v>0</v>
      </c>
      <c r="X9" s="102">
        <f>IF(ISNA(VLOOKUP($B9,'[1]1920  Prog Access'!$F$7:$BA$325,13,FALSE)),"",VLOOKUP($B9,'[1]1920  Prog Access'!$F$7:$BA$325,13,FALSE))</f>
        <v>0</v>
      </c>
      <c r="Y9" s="108">
        <f t="shared" si="10"/>
        <v>0</v>
      </c>
      <c r="Z9" s="104">
        <f t="shared" si="11"/>
        <v>0</v>
      </c>
      <c r="AA9" s="105">
        <f t="shared" si="12"/>
        <v>0</v>
      </c>
      <c r="AB9" s="106">
        <f>IF(ISNA(VLOOKUP($B9,'[1]1920  Prog Access'!$F$7:$BA$325,14,FALSE)),"",VLOOKUP($B9,'[1]1920  Prog Access'!$F$7:$BA$325,14,FALSE))</f>
        <v>0</v>
      </c>
      <c r="AC9" s="102">
        <f>IF(ISNA(VLOOKUP($B9,'[1]1920  Prog Access'!$F$7:$BA$325,15,FALSE)),"",VLOOKUP($B9,'[1]1920  Prog Access'!$F$7:$BA$325,15,FALSE))</f>
        <v>0</v>
      </c>
      <c r="AD9" s="102">
        <v>0</v>
      </c>
      <c r="AE9" s="107">
        <f t="shared" si="13"/>
        <v>0</v>
      </c>
      <c r="AF9" s="104">
        <f t="shared" si="14"/>
        <v>0</v>
      </c>
      <c r="AG9" s="109">
        <f t="shared" si="15"/>
        <v>0</v>
      </c>
      <c r="AH9" s="106">
        <f>IF(ISNA(VLOOKUP($B9,'[1]1920  Prog Access'!$F$7:$BA$325,16,FALSE)),"",VLOOKUP($B9,'[1]1920  Prog Access'!$F$7:$BA$325,16,FALSE))</f>
        <v>0</v>
      </c>
      <c r="AI9" s="102">
        <f>IF(ISNA(VLOOKUP($B9,'[1]1920  Prog Access'!$F$7:$BA$325,17,FALSE)),"",VLOOKUP($B9,'[1]1920  Prog Access'!$F$7:$BA$325,17,FALSE))</f>
        <v>18543.3</v>
      </c>
      <c r="AJ9" s="102">
        <f>IF(ISNA(VLOOKUP($B9,'[1]1920  Prog Access'!$F$7:$BA$325,18,FALSE)),"",VLOOKUP($B9,'[1]1920  Prog Access'!$F$7:$BA$325,18,FALSE))</f>
        <v>0</v>
      </c>
      <c r="AK9" s="102">
        <f>IF(ISNA(VLOOKUP($B9,'[1]1920  Prog Access'!$F$7:$BA$325,19,FALSE)),"",VLOOKUP($B9,'[1]1920  Prog Access'!$F$7:$BA$325,19,FALSE))</f>
        <v>0</v>
      </c>
      <c r="AL9" s="102">
        <f>IF(ISNA(VLOOKUP($B9,'[1]1920  Prog Access'!$F$7:$BA$325,20,FALSE)),"",VLOOKUP($B9,'[1]1920  Prog Access'!$F$7:$BA$325,20,FALSE))</f>
        <v>0</v>
      </c>
      <c r="AM9" s="102">
        <f>IF(ISNA(VLOOKUP($B9,'[1]1920  Prog Access'!$F$7:$BA$325,21,FALSE)),"",VLOOKUP($B9,'[1]1920  Prog Access'!$F$7:$BA$325,21,FALSE))</f>
        <v>0</v>
      </c>
      <c r="AN9" s="102">
        <f>IF(ISNA(VLOOKUP($B9,'[1]1920  Prog Access'!$F$7:$BA$325,22,FALSE)),"",VLOOKUP($B9,'[1]1920  Prog Access'!$F$7:$BA$325,22,FALSE))</f>
        <v>0</v>
      </c>
      <c r="AO9" s="102">
        <f>IF(ISNA(VLOOKUP($B9,'[1]1920  Prog Access'!$F$7:$BA$325,23,FALSE)),"",VLOOKUP($B9,'[1]1920  Prog Access'!$F$7:$BA$325,23,FALSE))</f>
        <v>0</v>
      </c>
      <c r="AP9" s="102">
        <f>IF(ISNA(VLOOKUP($B9,'[1]1920  Prog Access'!$F$7:$BA$325,24,FALSE)),"",VLOOKUP($B9,'[1]1920  Prog Access'!$F$7:$BA$325,24,FALSE))</f>
        <v>0</v>
      </c>
      <c r="AQ9" s="102">
        <f>IF(ISNA(VLOOKUP($B9,'[1]1920  Prog Access'!$F$7:$BA$325,25,FALSE)),"",VLOOKUP($B9,'[1]1920  Prog Access'!$F$7:$BA$325,25,FALSE))</f>
        <v>0</v>
      </c>
      <c r="AR9" s="102">
        <f>IF(ISNA(VLOOKUP($B9,'[1]1920  Prog Access'!$F$7:$BA$325,26,FALSE)),"",VLOOKUP($B9,'[1]1920  Prog Access'!$F$7:$BA$325,26,FALSE))</f>
        <v>0</v>
      </c>
      <c r="AS9" s="102">
        <f>IF(ISNA(VLOOKUP($B9,'[1]1920  Prog Access'!$F$7:$BA$325,27,FALSE)),"",VLOOKUP($B9,'[1]1920  Prog Access'!$F$7:$BA$325,27,FALSE))</f>
        <v>0</v>
      </c>
      <c r="AT9" s="102">
        <f>IF(ISNA(VLOOKUP($B9,'[1]1920  Prog Access'!$F$7:$BA$325,28,FALSE)),"",VLOOKUP($B9,'[1]1920  Prog Access'!$F$7:$BA$325,28,FALSE))</f>
        <v>0</v>
      </c>
      <c r="AU9" s="102">
        <f>IF(ISNA(VLOOKUP($B9,'[1]1920  Prog Access'!$F$7:$BA$325,29,FALSE)),"",VLOOKUP($B9,'[1]1920  Prog Access'!$F$7:$BA$325,29,FALSE))</f>
        <v>0</v>
      </c>
      <c r="AV9" s="102">
        <f>IF(ISNA(VLOOKUP($B9,'[1]1920  Prog Access'!$F$7:$BA$325,30,FALSE)),"",VLOOKUP($B9,'[1]1920  Prog Access'!$F$7:$BA$325,30,FALSE))</f>
        <v>0</v>
      </c>
      <c r="AW9" s="102">
        <f>IF(ISNA(VLOOKUP($B9,'[1]1920  Prog Access'!$F$7:$BA$325,31,FALSE)),"",VLOOKUP($B9,'[1]1920  Prog Access'!$F$7:$BA$325,31,FALSE))</f>
        <v>0</v>
      </c>
      <c r="AX9" s="108">
        <f t="shared" si="16"/>
        <v>18543.3</v>
      </c>
      <c r="AY9" s="104">
        <f t="shared" si="17"/>
        <v>3.540405418834755E-2</v>
      </c>
      <c r="AZ9" s="105">
        <f t="shared" si="18"/>
        <v>986.345744680851</v>
      </c>
      <c r="BA9" s="106">
        <f>IF(ISNA(VLOOKUP($B9,'[1]1920  Prog Access'!$F$7:$BA$325,32,FALSE)),"",VLOOKUP($B9,'[1]1920  Prog Access'!$F$7:$BA$325,32,FALSE))</f>
        <v>0</v>
      </c>
      <c r="BB9" s="102">
        <f>IF(ISNA(VLOOKUP($B9,'[1]1920  Prog Access'!$F$7:$BA$325,33,FALSE)),"",VLOOKUP($B9,'[1]1920  Prog Access'!$F$7:$BA$325,33,FALSE))</f>
        <v>0</v>
      </c>
      <c r="BC9" s="102">
        <f>IF(ISNA(VLOOKUP($B9,'[1]1920  Prog Access'!$F$7:$BA$325,34,FALSE)),"",VLOOKUP($B9,'[1]1920  Prog Access'!$F$7:$BA$325,34,FALSE))</f>
        <v>0</v>
      </c>
      <c r="BD9" s="102">
        <f>IF(ISNA(VLOOKUP($B9,'[1]1920  Prog Access'!$F$7:$BA$325,35,FALSE)),"",VLOOKUP($B9,'[1]1920  Prog Access'!$F$7:$BA$325,35,FALSE))</f>
        <v>0</v>
      </c>
      <c r="BE9" s="102">
        <f>IF(ISNA(VLOOKUP($B9,'[1]1920  Prog Access'!$F$7:$BA$325,36,FALSE)),"",VLOOKUP($B9,'[1]1920  Prog Access'!$F$7:$BA$325,36,FALSE))</f>
        <v>0</v>
      </c>
      <c r="BF9" s="102">
        <f>IF(ISNA(VLOOKUP($B9,'[1]1920  Prog Access'!$F$7:$BA$325,37,FALSE)),"",VLOOKUP($B9,'[1]1920  Prog Access'!$F$7:$BA$325,37,FALSE))</f>
        <v>0</v>
      </c>
      <c r="BG9" s="102">
        <f>IF(ISNA(VLOOKUP($B9,'[1]1920  Prog Access'!$F$7:$BA$325,38,FALSE)),"",VLOOKUP($B9,'[1]1920  Prog Access'!$F$7:$BA$325,38,FALSE))</f>
        <v>0</v>
      </c>
      <c r="BH9" s="110">
        <f t="shared" si="19"/>
        <v>0</v>
      </c>
      <c r="BI9" s="104">
        <f t="shared" si="20"/>
        <v>0</v>
      </c>
      <c r="BJ9" s="105">
        <f t="shared" si="21"/>
        <v>0</v>
      </c>
      <c r="BK9" s="106">
        <f>IF(ISNA(VLOOKUP($B9,'[1]1920  Prog Access'!$F$7:$BA$325,39,FALSE)),"",VLOOKUP($B9,'[1]1920  Prog Access'!$F$7:$BA$325,39,FALSE))</f>
        <v>0</v>
      </c>
      <c r="BL9" s="102">
        <f>IF(ISNA(VLOOKUP($B9,'[1]1920  Prog Access'!$F$7:$BA$325,40,FALSE)),"",VLOOKUP($B9,'[1]1920  Prog Access'!$F$7:$BA$325,40,FALSE))</f>
        <v>0</v>
      </c>
      <c r="BM9" s="102">
        <f>IF(ISNA(VLOOKUP($B9,'[1]1920  Prog Access'!$F$7:$BA$325,41,FALSE)),"",VLOOKUP($B9,'[1]1920  Prog Access'!$F$7:$BA$325,41,FALSE))</f>
        <v>0</v>
      </c>
      <c r="BN9" s="102">
        <f>IF(ISNA(VLOOKUP($B9,'[1]1920  Prog Access'!$F$7:$BA$325,42,FALSE)),"",VLOOKUP($B9,'[1]1920  Prog Access'!$F$7:$BA$325,42,FALSE))</f>
        <v>0</v>
      </c>
      <c r="BO9" s="105">
        <f t="shared" si="22"/>
        <v>0</v>
      </c>
      <c r="BP9" s="104">
        <f t="shared" si="23"/>
        <v>0</v>
      </c>
      <c r="BQ9" s="111">
        <f t="shared" si="24"/>
        <v>0</v>
      </c>
      <c r="BR9" s="106">
        <f>IF(ISNA(VLOOKUP($B9,'[1]1920  Prog Access'!$F$7:$BA$325,43,FALSE)),"",VLOOKUP($B9,'[1]1920  Prog Access'!$F$7:$BA$325,43,FALSE))</f>
        <v>173245.94</v>
      </c>
      <c r="BS9" s="104">
        <f t="shared" si="25"/>
        <v>0.33077222757929864</v>
      </c>
      <c r="BT9" s="111">
        <f t="shared" si="26"/>
        <v>9215.2095744680846</v>
      </c>
      <c r="BU9" s="102">
        <f>IF(ISNA(VLOOKUP($B9,'[1]1920  Prog Access'!$F$7:$BA$325,44,FALSE)),"",VLOOKUP($B9,'[1]1920  Prog Access'!$F$7:$BA$325,44,FALSE))</f>
        <v>22045.86</v>
      </c>
      <c r="BV9" s="104">
        <f t="shared" si="27"/>
        <v>4.2091365726096425E-2</v>
      </c>
      <c r="BW9" s="111">
        <f t="shared" si="28"/>
        <v>1172.6521276595745</v>
      </c>
      <c r="BX9" s="143">
        <f>IF(ISNA(VLOOKUP($B9,'[1]1920  Prog Access'!$F$7:$BA$325,45,FALSE)),"",VLOOKUP($B9,'[1]1920  Prog Access'!$F$7:$BA$325,45,FALSE))</f>
        <v>55248.55</v>
      </c>
      <c r="BY9" s="97">
        <f t="shared" si="29"/>
        <v>0.10548406475803278</v>
      </c>
      <c r="BZ9" s="112">
        <f t="shared" si="30"/>
        <v>2938.752659574468</v>
      </c>
      <c r="CA9" s="89">
        <f t="shared" ref="CA9:CA72" si="33">BX9+BU9+BR9+BO9+BH9+AX9+AE9+Y9+R9+I9</f>
        <v>523762.05000000005</v>
      </c>
      <c r="CB9" s="90">
        <f t="shared" si="31"/>
        <v>0</v>
      </c>
    </row>
    <row r="10" spans="1:132" x14ac:dyDescent="0.25">
      <c r="A10" s="22"/>
      <c r="B10" s="94" t="s">
        <v>45</v>
      </c>
      <c r="C10" s="99" t="s">
        <v>46</v>
      </c>
      <c r="D10" s="100">
        <f>IF(ISNA(VLOOKUP($B10,'[1]1920 enrollment_Rev_Exp by size'!$A$6:$C$339,3,FALSE)),"",VLOOKUP($B10,'[1]1920 enrollment_Rev_Exp by size'!$A$6:$C$339,3,FALSE))</f>
        <v>4645.95</v>
      </c>
      <c r="E10" s="101">
        <f>IF(ISNA(VLOOKUP($B10,'[1]1920 enrollment_Rev_Exp by size'!$A$6:$D$339,4,FALSE)),"",VLOOKUP($B10,'[1]1920 enrollment_Rev_Exp by size'!$A$6:$D$339,4,FALSE))</f>
        <v>65191686.93</v>
      </c>
      <c r="F10" s="102">
        <f>IF(ISNA(VLOOKUP($B10,'[1]1920  Prog Access'!$F$7:$BA$325,2,FALSE)),"",VLOOKUP($B10,'[1]1920  Prog Access'!$F$7:$BA$325,2,FALSE))</f>
        <v>33820753.200000003</v>
      </c>
      <c r="G10" s="102">
        <f>IF(ISNA(VLOOKUP($B10,'[1]1920  Prog Access'!$F$7:$BA$325,3,FALSE)),"",VLOOKUP($B10,'[1]1920  Prog Access'!$F$7:$BA$325,3,FALSE))</f>
        <v>197083.56</v>
      </c>
      <c r="H10" s="102">
        <f>IF(ISNA(VLOOKUP($B10,'[1]1920  Prog Access'!$F$7:$BA$325,4,FALSE)),"",VLOOKUP($B10,'[1]1920  Prog Access'!$F$7:$BA$325,4,FALSE))</f>
        <v>89469.98</v>
      </c>
      <c r="I10" s="103">
        <f t="shared" si="32"/>
        <v>34107306.740000002</v>
      </c>
      <c r="J10" s="104">
        <f t="shared" si="7"/>
        <v>0.52318490817123575</v>
      </c>
      <c r="K10" s="105">
        <f t="shared" si="8"/>
        <v>7341.2987096288171</v>
      </c>
      <c r="L10" s="106">
        <f>IF(ISNA(VLOOKUP($B10,'[1]1920  Prog Access'!$F$7:$BA$325,5,FALSE)),"",VLOOKUP($B10,'[1]1920  Prog Access'!$F$7:$BA$325,5,FALSE))</f>
        <v>5774199.9900000002</v>
      </c>
      <c r="M10" s="102">
        <f>IF(ISNA(VLOOKUP($B10,'[1]1920  Prog Access'!$F$7:$BA$325,6,FALSE)),"",VLOOKUP($B10,'[1]1920  Prog Access'!$F$7:$BA$325,6,FALSE))</f>
        <v>421894.24</v>
      </c>
      <c r="N10" s="102">
        <f>IF(ISNA(VLOOKUP($B10,'[1]1920  Prog Access'!$F$7:$BA$325,7,FALSE)),"",VLOOKUP($B10,'[1]1920  Prog Access'!$F$7:$BA$325,7,FALSE))</f>
        <v>687540.58</v>
      </c>
      <c r="O10" s="102">
        <v>0</v>
      </c>
      <c r="P10" s="102">
        <f>IF(ISNA(VLOOKUP($B10,'[1]1920  Prog Access'!$F$7:$BA$325,8,FALSE)),"",VLOOKUP($B10,'[1]1920  Prog Access'!$F$7:$BA$325,8,FALSE))</f>
        <v>0</v>
      </c>
      <c r="Q10" s="102">
        <f>IF(ISNA(VLOOKUP($B10,'[1]1920  Prog Access'!$F$7:$BA$325,9,FALSE)),"",VLOOKUP($B10,'[1]1920  Prog Access'!$F$7:$BA$325,9,FALSE))</f>
        <v>0</v>
      </c>
      <c r="R10" s="107">
        <f t="shared" si="9"/>
        <v>6883634.8100000005</v>
      </c>
      <c r="S10" s="104">
        <f t="shared" ref="S10:S37" si="34">R10/E10</f>
        <v>0.10559068393783626</v>
      </c>
      <c r="T10" s="105">
        <f t="shared" ref="T10:T37" si="35">R10/D10</f>
        <v>1481.6420344601213</v>
      </c>
      <c r="U10" s="106">
        <f>IF(ISNA(VLOOKUP($B10,'[1]1920  Prog Access'!$F$7:$BA$325,10,FALSE)),"",VLOOKUP($B10,'[1]1920  Prog Access'!$F$7:$BA$325,10,FALSE))</f>
        <v>1575571.72</v>
      </c>
      <c r="V10" s="102">
        <f>IF(ISNA(VLOOKUP($B10,'[1]1920  Prog Access'!$F$7:$BA$325,11,FALSE)),"",VLOOKUP($B10,'[1]1920  Prog Access'!$F$7:$BA$325,11,FALSE))</f>
        <v>73895.039999999994</v>
      </c>
      <c r="W10" s="102">
        <f>IF(ISNA(VLOOKUP($B10,'[1]1920  Prog Access'!$F$7:$BA$325,12,FALSE)),"",VLOOKUP($B10,'[1]1920  Prog Access'!$F$7:$BA$325,12,FALSE))</f>
        <v>28822.1</v>
      </c>
      <c r="X10" s="102">
        <f>IF(ISNA(VLOOKUP($B10,'[1]1920  Prog Access'!$F$7:$BA$325,13,FALSE)),"",VLOOKUP($B10,'[1]1920  Prog Access'!$F$7:$BA$325,13,FALSE))</f>
        <v>0</v>
      </c>
      <c r="Y10" s="108">
        <f t="shared" si="10"/>
        <v>1678288.86</v>
      </c>
      <c r="Z10" s="104">
        <f t="shared" si="11"/>
        <v>2.5743909063161284E-2</v>
      </c>
      <c r="AA10" s="105">
        <f t="shared" si="12"/>
        <v>361.23696122429214</v>
      </c>
      <c r="AB10" s="106">
        <f>IF(ISNA(VLOOKUP($B10,'[1]1920  Prog Access'!$F$7:$BA$325,14,FALSE)),"",VLOOKUP($B10,'[1]1920  Prog Access'!$F$7:$BA$325,14,FALSE))</f>
        <v>0</v>
      </c>
      <c r="AC10" s="102">
        <f>IF(ISNA(VLOOKUP($B10,'[1]1920  Prog Access'!$F$7:$BA$325,15,FALSE)),"",VLOOKUP($B10,'[1]1920  Prog Access'!$F$7:$BA$325,15,FALSE))</f>
        <v>0</v>
      </c>
      <c r="AD10" s="102">
        <v>0</v>
      </c>
      <c r="AE10" s="107">
        <f t="shared" si="13"/>
        <v>0</v>
      </c>
      <c r="AF10" s="104">
        <f t="shared" si="14"/>
        <v>0</v>
      </c>
      <c r="AG10" s="109">
        <f t="shared" si="15"/>
        <v>0</v>
      </c>
      <c r="AH10" s="106">
        <f>IF(ISNA(VLOOKUP($B10,'[1]1920  Prog Access'!$F$7:$BA$325,16,FALSE)),"",VLOOKUP($B10,'[1]1920  Prog Access'!$F$7:$BA$325,16,FALSE))</f>
        <v>1178366.94</v>
      </c>
      <c r="AI10" s="102">
        <f>IF(ISNA(VLOOKUP($B10,'[1]1920  Prog Access'!$F$7:$BA$325,17,FALSE)),"",VLOOKUP($B10,'[1]1920  Prog Access'!$F$7:$BA$325,17,FALSE))</f>
        <v>224775.38</v>
      </c>
      <c r="AJ10" s="102">
        <f>IF(ISNA(VLOOKUP($B10,'[1]1920  Prog Access'!$F$7:$BA$325,18,FALSE)),"",VLOOKUP($B10,'[1]1920  Prog Access'!$F$7:$BA$325,18,FALSE))</f>
        <v>376387.88</v>
      </c>
      <c r="AK10" s="102">
        <f>IF(ISNA(VLOOKUP($B10,'[1]1920  Prog Access'!$F$7:$BA$325,19,FALSE)),"",VLOOKUP($B10,'[1]1920  Prog Access'!$F$7:$BA$325,19,FALSE))</f>
        <v>0</v>
      </c>
      <c r="AL10" s="102">
        <f>IF(ISNA(VLOOKUP($B10,'[1]1920  Prog Access'!$F$7:$BA$325,20,FALSE)),"",VLOOKUP($B10,'[1]1920  Prog Access'!$F$7:$BA$325,20,FALSE))</f>
        <v>3167579.95</v>
      </c>
      <c r="AM10" s="102">
        <f>IF(ISNA(VLOOKUP($B10,'[1]1920  Prog Access'!$F$7:$BA$325,21,FALSE)),"",VLOOKUP($B10,'[1]1920  Prog Access'!$F$7:$BA$325,21,FALSE))</f>
        <v>0</v>
      </c>
      <c r="AN10" s="102">
        <f>IF(ISNA(VLOOKUP($B10,'[1]1920  Prog Access'!$F$7:$BA$325,22,FALSE)),"",VLOOKUP($B10,'[1]1920  Prog Access'!$F$7:$BA$325,22,FALSE))</f>
        <v>0</v>
      </c>
      <c r="AO10" s="102">
        <f>IF(ISNA(VLOOKUP($B10,'[1]1920  Prog Access'!$F$7:$BA$325,23,FALSE)),"",VLOOKUP($B10,'[1]1920  Prog Access'!$F$7:$BA$325,23,FALSE))</f>
        <v>382012.91</v>
      </c>
      <c r="AP10" s="102">
        <f>IF(ISNA(VLOOKUP($B10,'[1]1920  Prog Access'!$F$7:$BA$325,24,FALSE)),"",VLOOKUP($B10,'[1]1920  Prog Access'!$F$7:$BA$325,24,FALSE))</f>
        <v>0</v>
      </c>
      <c r="AQ10" s="102">
        <f>IF(ISNA(VLOOKUP($B10,'[1]1920  Prog Access'!$F$7:$BA$325,25,FALSE)),"",VLOOKUP($B10,'[1]1920  Prog Access'!$F$7:$BA$325,25,FALSE))</f>
        <v>0</v>
      </c>
      <c r="AR10" s="102">
        <f>IF(ISNA(VLOOKUP($B10,'[1]1920  Prog Access'!$F$7:$BA$325,26,FALSE)),"",VLOOKUP($B10,'[1]1920  Prog Access'!$F$7:$BA$325,26,FALSE))</f>
        <v>0</v>
      </c>
      <c r="AS10" s="102">
        <f>IF(ISNA(VLOOKUP($B10,'[1]1920  Prog Access'!$F$7:$BA$325,27,FALSE)),"",VLOOKUP($B10,'[1]1920  Prog Access'!$F$7:$BA$325,27,FALSE))</f>
        <v>232984.5</v>
      </c>
      <c r="AT10" s="102">
        <f>IF(ISNA(VLOOKUP($B10,'[1]1920  Prog Access'!$F$7:$BA$325,28,FALSE)),"",VLOOKUP($B10,'[1]1920  Prog Access'!$F$7:$BA$325,28,FALSE))</f>
        <v>2208217.2799999998</v>
      </c>
      <c r="AU10" s="102">
        <f>IF(ISNA(VLOOKUP($B10,'[1]1920  Prog Access'!$F$7:$BA$325,29,FALSE)),"",VLOOKUP($B10,'[1]1920  Prog Access'!$F$7:$BA$325,29,FALSE))</f>
        <v>0</v>
      </c>
      <c r="AV10" s="102">
        <f>IF(ISNA(VLOOKUP($B10,'[1]1920  Prog Access'!$F$7:$BA$325,30,FALSE)),"",VLOOKUP($B10,'[1]1920  Prog Access'!$F$7:$BA$325,30,FALSE))</f>
        <v>0</v>
      </c>
      <c r="AW10" s="102">
        <f>IF(ISNA(VLOOKUP($B10,'[1]1920  Prog Access'!$F$7:$BA$325,31,FALSE)),"",VLOOKUP($B10,'[1]1920  Prog Access'!$F$7:$BA$325,31,FALSE))</f>
        <v>0</v>
      </c>
      <c r="AX10" s="108">
        <f t="shared" si="16"/>
        <v>7770324.8399999999</v>
      </c>
      <c r="AY10" s="104">
        <f t="shared" si="17"/>
        <v>0.11919195845236276</v>
      </c>
      <c r="AZ10" s="105">
        <f t="shared" si="18"/>
        <v>1672.4942885739192</v>
      </c>
      <c r="BA10" s="106">
        <f>IF(ISNA(VLOOKUP($B10,'[1]1920  Prog Access'!$F$7:$BA$325,32,FALSE)),"",VLOOKUP($B10,'[1]1920  Prog Access'!$F$7:$BA$325,32,FALSE))</f>
        <v>0</v>
      </c>
      <c r="BB10" s="102">
        <f>IF(ISNA(VLOOKUP($B10,'[1]1920  Prog Access'!$F$7:$BA$325,33,FALSE)),"",VLOOKUP($B10,'[1]1920  Prog Access'!$F$7:$BA$325,33,FALSE))</f>
        <v>0</v>
      </c>
      <c r="BC10" s="102">
        <f>IF(ISNA(VLOOKUP($B10,'[1]1920  Prog Access'!$F$7:$BA$325,34,FALSE)),"",VLOOKUP($B10,'[1]1920  Prog Access'!$F$7:$BA$325,34,FALSE))</f>
        <v>140055.49</v>
      </c>
      <c r="BD10" s="102">
        <f>IF(ISNA(VLOOKUP($B10,'[1]1920  Prog Access'!$F$7:$BA$325,35,FALSE)),"",VLOOKUP($B10,'[1]1920  Prog Access'!$F$7:$BA$325,35,FALSE))</f>
        <v>0</v>
      </c>
      <c r="BE10" s="102">
        <f>IF(ISNA(VLOOKUP($B10,'[1]1920  Prog Access'!$F$7:$BA$325,36,FALSE)),"",VLOOKUP($B10,'[1]1920  Prog Access'!$F$7:$BA$325,36,FALSE))</f>
        <v>0</v>
      </c>
      <c r="BF10" s="102">
        <f>IF(ISNA(VLOOKUP($B10,'[1]1920  Prog Access'!$F$7:$BA$325,37,FALSE)),"",VLOOKUP($B10,'[1]1920  Prog Access'!$F$7:$BA$325,37,FALSE))</f>
        <v>0</v>
      </c>
      <c r="BG10" s="102">
        <f>IF(ISNA(VLOOKUP($B10,'[1]1920  Prog Access'!$F$7:$BA$325,38,FALSE)),"",VLOOKUP($B10,'[1]1920  Prog Access'!$F$7:$BA$325,38,FALSE))</f>
        <v>31614.49</v>
      </c>
      <c r="BH10" s="110">
        <f t="shared" si="19"/>
        <v>171669.97999999998</v>
      </c>
      <c r="BI10" s="104">
        <f t="shared" si="20"/>
        <v>2.6333109033415832E-3</v>
      </c>
      <c r="BJ10" s="105">
        <f t="shared" si="21"/>
        <v>36.950457925720251</v>
      </c>
      <c r="BK10" s="106">
        <f>IF(ISNA(VLOOKUP($B10,'[1]1920  Prog Access'!$F$7:$BA$325,39,FALSE)),"",VLOOKUP($B10,'[1]1920  Prog Access'!$F$7:$BA$325,39,FALSE))</f>
        <v>0</v>
      </c>
      <c r="BL10" s="102">
        <f>IF(ISNA(VLOOKUP($B10,'[1]1920  Prog Access'!$F$7:$BA$325,40,FALSE)),"",VLOOKUP($B10,'[1]1920  Prog Access'!$F$7:$BA$325,40,FALSE))</f>
        <v>85353.67</v>
      </c>
      <c r="BM10" s="102">
        <f>IF(ISNA(VLOOKUP($B10,'[1]1920  Prog Access'!$F$7:$BA$325,41,FALSE)),"",VLOOKUP($B10,'[1]1920  Prog Access'!$F$7:$BA$325,41,FALSE))</f>
        <v>476484.93</v>
      </c>
      <c r="BN10" s="102">
        <f>IF(ISNA(VLOOKUP($B10,'[1]1920  Prog Access'!$F$7:$BA$325,42,FALSE)),"",VLOOKUP($B10,'[1]1920  Prog Access'!$F$7:$BA$325,42,FALSE))</f>
        <v>736128.44</v>
      </c>
      <c r="BO10" s="105">
        <f t="shared" si="22"/>
        <v>1297967.04</v>
      </c>
      <c r="BP10" s="104">
        <f t="shared" si="23"/>
        <v>1.9910008486108063E-2</v>
      </c>
      <c r="BQ10" s="111">
        <f t="shared" si="24"/>
        <v>279.37602427921092</v>
      </c>
      <c r="BR10" s="106">
        <f>IF(ISNA(VLOOKUP($B10,'[1]1920  Prog Access'!$F$7:$BA$325,43,FALSE)),"",VLOOKUP($B10,'[1]1920  Prog Access'!$F$7:$BA$325,43,FALSE))</f>
        <v>8794415.4499999993</v>
      </c>
      <c r="BS10" s="104">
        <f t="shared" si="25"/>
        <v>0.13490087255209487</v>
      </c>
      <c r="BT10" s="111">
        <f t="shared" si="26"/>
        <v>1892.9208127508905</v>
      </c>
      <c r="BU10" s="102">
        <f>IF(ISNA(VLOOKUP($B10,'[1]1920  Prog Access'!$F$7:$BA$325,44,FALSE)),"",VLOOKUP($B10,'[1]1920  Prog Access'!$F$7:$BA$325,44,FALSE))</f>
        <v>2321660.4</v>
      </c>
      <c r="BV10" s="104">
        <f t="shared" si="27"/>
        <v>3.5612829017492645E-2</v>
      </c>
      <c r="BW10" s="111">
        <f t="shared" si="28"/>
        <v>499.71704387692506</v>
      </c>
      <c r="BX10" s="143">
        <f>IF(ISNA(VLOOKUP($B10,'[1]1920  Prog Access'!$F$7:$BA$325,45,FALSE)),"",VLOOKUP($B10,'[1]1920  Prog Access'!$F$7:$BA$325,45,FALSE))</f>
        <v>2166418.81</v>
      </c>
      <c r="BY10" s="97">
        <f t="shared" si="29"/>
        <v>3.3231519416366789E-2</v>
      </c>
      <c r="BZ10" s="112">
        <f t="shared" si="30"/>
        <v>466.3026528481796</v>
      </c>
      <c r="CA10" s="89">
        <f t="shared" si="33"/>
        <v>65191686.93</v>
      </c>
      <c r="CB10" s="90">
        <f t="shared" si="31"/>
        <v>0</v>
      </c>
    </row>
    <row r="11" spans="1:132" x14ac:dyDescent="0.25">
      <c r="A11" s="22"/>
      <c r="B11" s="94" t="s">
        <v>47</v>
      </c>
      <c r="C11" s="99" t="s">
        <v>48</v>
      </c>
      <c r="D11" s="100">
        <f>IF(ISNA(VLOOKUP($B11,'[1]1920 enrollment_Rev_Exp by size'!$A$6:$C$339,3,FALSE)),"",VLOOKUP($B11,'[1]1920 enrollment_Rev_Exp by size'!$A$6:$C$339,3,FALSE))</f>
        <v>190.10000000000002</v>
      </c>
      <c r="E11" s="101">
        <f>IF(ISNA(VLOOKUP($B11,'[1]1920 enrollment_Rev_Exp by size'!$A$6:$D$339,4,FALSE)),"",VLOOKUP($B11,'[1]1920 enrollment_Rev_Exp by size'!$A$6:$D$339,4,FALSE))</f>
        <v>4834844.2699999996</v>
      </c>
      <c r="F11" s="102">
        <f>IF(ISNA(VLOOKUP($B11,'[1]1920  Prog Access'!$F$7:$BA$325,2,FALSE)),"",VLOOKUP($B11,'[1]1920  Prog Access'!$F$7:$BA$325,2,FALSE))</f>
        <v>1883792.34</v>
      </c>
      <c r="G11" s="102">
        <f>IF(ISNA(VLOOKUP($B11,'[1]1920  Prog Access'!$F$7:$BA$325,3,FALSE)),"",VLOOKUP($B11,'[1]1920  Prog Access'!$F$7:$BA$325,3,FALSE))</f>
        <v>0</v>
      </c>
      <c r="H11" s="102">
        <f>IF(ISNA(VLOOKUP($B11,'[1]1920  Prog Access'!$F$7:$BA$325,4,FALSE)),"",VLOOKUP($B11,'[1]1920  Prog Access'!$F$7:$BA$325,4,FALSE))</f>
        <v>0</v>
      </c>
      <c r="I11" s="103">
        <f t="shared" si="32"/>
        <v>1883792.34</v>
      </c>
      <c r="J11" s="104">
        <f t="shared" si="7"/>
        <v>0.38962833853591738</v>
      </c>
      <c r="K11" s="105">
        <f t="shared" si="8"/>
        <v>9909.481009994739</v>
      </c>
      <c r="L11" s="106">
        <f>IF(ISNA(VLOOKUP($B11,'[1]1920  Prog Access'!$F$7:$BA$325,5,FALSE)),"",VLOOKUP($B11,'[1]1920  Prog Access'!$F$7:$BA$325,5,FALSE))</f>
        <v>274894.51</v>
      </c>
      <c r="M11" s="102">
        <f>IF(ISNA(VLOOKUP($B11,'[1]1920  Prog Access'!$F$7:$BA$325,6,FALSE)),"",VLOOKUP($B11,'[1]1920  Prog Access'!$F$7:$BA$325,6,FALSE))</f>
        <v>3450.68</v>
      </c>
      <c r="N11" s="102">
        <f>IF(ISNA(VLOOKUP($B11,'[1]1920  Prog Access'!$F$7:$BA$325,7,FALSE)),"",VLOOKUP($B11,'[1]1920  Prog Access'!$F$7:$BA$325,7,FALSE))</f>
        <v>71531.759999999995</v>
      </c>
      <c r="O11" s="102">
        <v>0</v>
      </c>
      <c r="P11" s="102">
        <f>IF(ISNA(VLOOKUP($B11,'[1]1920  Prog Access'!$F$7:$BA$325,8,FALSE)),"",VLOOKUP($B11,'[1]1920  Prog Access'!$F$7:$BA$325,8,FALSE))</f>
        <v>0</v>
      </c>
      <c r="Q11" s="102">
        <f>IF(ISNA(VLOOKUP($B11,'[1]1920  Prog Access'!$F$7:$BA$325,9,FALSE)),"",VLOOKUP($B11,'[1]1920  Prog Access'!$F$7:$BA$325,9,FALSE))</f>
        <v>0</v>
      </c>
      <c r="R11" s="107">
        <f t="shared" si="9"/>
        <v>349876.95</v>
      </c>
      <c r="S11" s="104">
        <f t="shared" si="34"/>
        <v>7.2365712412077343E-2</v>
      </c>
      <c r="T11" s="105">
        <f t="shared" si="35"/>
        <v>1840.4889531825354</v>
      </c>
      <c r="U11" s="106">
        <f>IF(ISNA(VLOOKUP($B11,'[1]1920  Prog Access'!$F$7:$BA$325,10,FALSE)),"",VLOOKUP($B11,'[1]1920  Prog Access'!$F$7:$BA$325,10,FALSE))</f>
        <v>144368.04999999999</v>
      </c>
      <c r="V11" s="102">
        <f>IF(ISNA(VLOOKUP($B11,'[1]1920  Prog Access'!$F$7:$BA$325,11,FALSE)),"",VLOOKUP($B11,'[1]1920  Prog Access'!$F$7:$BA$325,11,FALSE))</f>
        <v>94495.13</v>
      </c>
      <c r="W11" s="102">
        <f>IF(ISNA(VLOOKUP($B11,'[1]1920  Prog Access'!$F$7:$BA$325,12,FALSE)),"",VLOOKUP($B11,'[1]1920  Prog Access'!$F$7:$BA$325,12,FALSE))</f>
        <v>0</v>
      </c>
      <c r="X11" s="102">
        <f>IF(ISNA(VLOOKUP($B11,'[1]1920  Prog Access'!$F$7:$BA$325,13,FALSE)),"",VLOOKUP($B11,'[1]1920  Prog Access'!$F$7:$BA$325,13,FALSE))</f>
        <v>0</v>
      </c>
      <c r="Y11" s="108">
        <f t="shared" si="10"/>
        <v>238863.18</v>
      </c>
      <c r="Z11" s="104">
        <f t="shared" si="11"/>
        <v>4.9404524046852083E-2</v>
      </c>
      <c r="AA11" s="105">
        <f t="shared" si="12"/>
        <v>1256.5133087848499</v>
      </c>
      <c r="AB11" s="106">
        <f>IF(ISNA(VLOOKUP($B11,'[1]1920  Prog Access'!$F$7:$BA$325,14,FALSE)),"",VLOOKUP($B11,'[1]1920  Prog Access'!$F$7:$BA$325,14,FALSE))</f>
        <v>0</v>
      </c>
      <c r="AC11" s="102">
        <f>IF(ISNA(VLOOKUP($B11,'[1]1920  Prog Access'!$F$7:$BA$325,15,FALSE)),"",VLOOKUP($B11,'[1]1920  Prog Access'!$F$7:$BA$325,15,FALSE))</f>
        <v>0</v>
      </c>
      <c r="AD11" s="102">
        <v>0</v>
      </c>
      <c r="AE11" s="107">
        <f t="shared" si="13"/>
        <v>0</v>
      </c>
      <c r="AF11" s="104">
        <f t="shared" si="14"/>
        <v>0</v>
      </c>
      <c r="AG11" s="109">
        <f t="shared" si="15"/>
        <v>0</v>
      </c>
      <c r="AH11" s="106">
        <f>IF(ISNA(VLOOKUP($B11,'[1]1920  Prog Access'!$F$7:$BA$325,16,FALSE)),"",VLOOKUP($B11,'[1]1920  Prog Access'!$F$7:$BA$325,16,FALSE))</f>
        <v>75024.95</v>
      </c>
      <c r="AI11" s="102">
        <f>IF(ISNA(VLOOKUP($B11,'[1]1920  Prog Access'!$F$7:$BA$325,17,FALSE)),"",VLOOKUP($B11,'[1]1920  Prog Access'!$F$7:$BA$325,17,FALSE))</f>
        <v>51556.800000000003</v>
      </c>
      <c r="AJ11" s="102">
        <f>IF(ISNA(VLOOKUP($B11,'[1]1920  Prog Access'!$F$7:$BA$325,18,FALSE)),"",VLOOKUP($B11,'[1]1920  Prog Access'!$F$7:$BA$325,18,FALSE))</f>
        <v>32046.92</v>
      </c>
      <c r="AK11" s="102">
        <f>IF(ISNA(VLOOKUP($B11,'[1]1920  Prog Access'!$F$7:$BA$325,19,FALSE)),"",VLOOKUP($B11,'[1]1920  Prog Access'!$F$7:$BA$325,19,FALSE))</f>
        <v>0</v>
      </c>
      <c r="AL11" s="102">
        <f>IF(ISNA(VLOOKUP($B11,'[1]1920  Prog Access'!$F$7:$BA$325,20,FALSE)),"",VLOOKUP($B11,'[1]1920  Prog Access'!$F$7:$BA$325,20,FALSE))</f>
        <v>169044.77</v>
      </c>
      <c r="AM11" s="102">
        <f>IF(ISNA(VLOOKUP($B11,'[1]1920  Prog Access'!$F$7:$BA$325,21,FALSE)),"",VLOOKUP($B11,'[1]1920  Prog Access'!$F$7:$BA$325,21,FALSE))</f>
        <v>0</v>
      </c>
      <c r="AN11" s="102">
        <f>IF(ISNA(VLOOKUP($B11,'[1]1920  Prog Access'!$F$7:$BA$325,22,FALSE)),"",VLOOKUP($B11,'[1]1920  Prog Access'!$F$7:$BA$325,22,FALSE))</f>
        <v>0</v>
      </c>
      <c r="AO11" s="102">
        <f>IF(ISNA(VLOOKUP($B11,'[1]1920  Prog Access'!$F$7:$BA$325,23,FALSE)),"",VLOOKUP($B11,'[1]1920  Prog Access'!$F$7:$BA$325,23,FALSE))</f>
        <v>35906.03</v>
      </c>
      <c r="AP11" s="102">
        <f>IF(ISNA(VLOOKUP($B11,'[1]1920  Prog Access'!$F$7:$BA$325,24,FALSE)),"",VLOOKUP($B11,'[1]1920  Prog Access'!$F$7:$BA$325,24,FALSE))</f>
        <v>0</v>
      </c>
      <c r="AQ11" s="102">
        <f>IF(ISNA(VLOOKUP($B11,'[1]1920  Prog Access'!$F$7:$BA$325,25,FALSE)),"",VLOOKUP($B11,'[1]1920  Prog Access'!$F$7:$BA$325,25,FALSE))</f>
        <v>0</v>
      </c>
      <c r="AR11" s="102">
        <f>IF(ISNA(VLOOKUP($B11,'[1]1920  Prog Access'!$F$7:$BA$325,26,FALSE)),"",VLOOKUP($B11,'[1]1920  Prog Access'!$F$7:$BA$325,26,FALSE))</f>
        <v>0</v>
      </c>
      <c r="AS11" s="102">
        <f>IF(ISNA(VLOOKUP($B11,'[1]1920  Prog Access'!$F$7:$BA$325,27,FALSE)),"",VLOOKUP($B11,'[1]1920  Prog Access'!$F$7:$BA$325,27,FALSE))</f>
        <v>0</v>
      </c>
      <c r="AT11" s="102">
        <f>IF(ISNA(VLOOKUP($B11,'[1]1920  Prog Access'!$F$7:$BA$325,28,FALSE)),"",VLOOKUP($B11,'[1]1920  Prog Access'!$F$7:$BA$325,28,FALSE))</f>
        <v>50941.55</v>
      </c>
      <c r="AU11" s="102">
        <f>IF(ISNA(VLOOKUP($B11,'[1]1920  Prog Access'!$F$7:$BA$325,29,FALSE)),"",VLOOKUP($B11,'[1]1920  Prog Access'!$F$7:$BA$325,29,FALSE))</f>
        <v>0</v>
      </c>
      <c r="AV11" s="102">
        <f>IF(ISNA(VLOOKUP($B11,'[1]1920  Prog Access'!$F$7:$BA$325,30,FALSE)),"",VLOOKUP($B11,'[1]1920  Prog Access'!$F$7:$BA$325,30,FALSE))</f>
        <v>0</v>
      </c>
      <c r="AW11" s="102">
        <f>IF(ISNA(VLOOKUP($B11,'[1]1920  Prog Access'!$F$7:$BA$325,31,FALSE)),"",VLOOKUP($B11,'[1]1920  Prog Access'!$F$7:$BA$325,31,FALSE))</f>
        <v>0</v>
      </c>
      <c r="AX11" s="108">
        <f t="shared" si="16"/>
        <v>414521.01999999996</v>
      </c>
      <c r="AY11" s="104">
        <f t="shared" si="17"/>
        <v>8.5736167878681227E-2</v>
      </c>
      <c r="AZ11" s="105">
        <f t="shared" si="18"/>
        <v>2180.541925302472</v>
      </c>
      <c r="BA11" s="106">
        <f>IF(ISNA(VLOOKUP($B11,'[1]1920  Prog Access'!$F$7:$BA$325,32,FALSE)),"",VLOOKUP($B11,'[1]1920  Prog Access'!$F$7:$BA$325,32,FALSE))</f>
        <v>0</v>
      </c>
      <c r="BB11" s="102">
        <f>IF(ISNA(VLOOKUP($B11,'[1]1920  Prog Access'!$F$7:$BA$325,33,FALSE)),"",VLOOKUP($B11,'[1]1920  Prog Access'!$F$7:$BA$325,33,FALSE))</f>
        <v>0</v>
      </c>
      <c r="BC11" s="102">
        <f>IF(ISNA(VLOOKUP($B11,'[1]1920  Prog Access'!$F$7:$BA$325,34,FALSE)),"",VLOOKUP($B11,'[1]1920  Prog Access'!$F$7:$BA$325,34,FALSE))</f>
        <v>0</v>
      </c>
      <c r="BD11" s="102">
        <f>IF(ISNA(VLOOKUP($B11,'[1]1920  Prog Access'!$F$7:$BA$325,35,FALSE)),"",VLOOKUP($B11,'[1]1920  Prog Access'!$F$7:$BA$325,35,FALSE))</f>
        <v>0</v>
      </c>
      <c r="BE11" s="102">
        <f>IF(ISNA(VLOOKUP($B11,'[1]1920  Prog Access'!$F$7:$BA$325,36,FALSE)),"",VLOOKUP($B11,'[1]1920  Prog Access'!$F$7:$BA$325,36,FALSE))</f>
        <v>0</v>
      </c>
      <c r="BF11" s="102">
        <f>IF(ISNA(VLOOKUP($B11,'[1]1920  Prog Access'!$F$7:$BA$325,37,FALSE)),"",VLOOKUP($B11,'[1]1920  Prog Access'!$F$7:$BA$325,37,FALSE))</f>
        <v>0</v>
      </c>
      <c r="BG11" s="102">
        <f>IF(ISNA(VLOOKUP($B11,'[1]1920  Prog Access'!$F$7:$BA$325,38,FALSE)),"",VLOOKUP($B11,'[1]1920  Prog Access'!$F$7:$BA$325,38,FALSE))</f>
        <v>68640.850000000006</v>
      </c>
      <c r="BH11" s="110">
        <f t="shared" si="19"/>
        <v>68640.850000000006</v>
      </c>
      <c r="BI11" s="104">
        <f t="shared" si="20"/>
        <v>1.4197117045922972E-2</v>
      </c>
      <c r="BJ11" s="105">
        <f t="shared" si="21"/>
        <v>361.07759074171486</v>
      </c>
      <c r="BK11" s="106">
        <f>IF(ISNA(VLOOKUP($B11,'[1]1920  Prog Access'!$F$7:$BA$325,39,FALSE)),"",VLOOKUP($B11,'[1]1920  Prog Access'!$F$7:$BA$325,39,FALSE))</f>
        <v>0</v>
      </c>
      <c r="BL11" s="102">
        <f>IF(ISNA(VLOOKUP($B11,'[1]1920  Prog Access'!$F$7:$BA$325,40,FALSE)),"",VLOOKUP($B11,'[1]1920  Prog Access'!$F$7:$BA$325,40,FALSE))</f>
        <v>0</v>
      </c>
      <c r="BM11" s="102">
        <f>IF(ISNA(VLOOKUP($B11,'[1]1920  Prog Access'!$F$7:$BA$325,41,FALSE)),"",VLOOKUP($B11,'[1]1920  Prog Access'!$F$7:$BA$325,41,FALSE))</f>
        <v>0</v>
      </c>
      <c r="BN11" s="102">
        <f>IF(ISNA(VLOOKUP($B11,'[1]1920  Prog Access'!$F$7:$BA$325,42,FALSE)),"",VLOOKUP($B11,'[1]1920  Prog Access'!$F$7:$BA$325,42,FALSE))</f>
        <v>102544.08</v>
      </c>
      <c r="BO11" s="105">
        <f t="shared" si="22"/>
        <v>102544.08</v>
      </c>
      <c r="BP11" s="104">
        <f t="shared" si="23"/>
        <v>2.1209386336656508E-2</v>
      </c>
      <c r="BQ11" s="111">
        <f t="shared" si="24"/>
        <v>539.42177801157277</v>
      </c>
      <c r="BR11" s="106">
        <f>IF(ISNA(VLOOKUP($B11,'[1]1920  Prog Access'!$F$7:$BA$325,43,FALSE)),"",VLOOKUP($B11,'[1]1920  Prog Access'!$F$7:$BA$325,43,FALSE))</f>
        <v>770354.41</v>
      </c>
      <c r="BS11" s="104">
        <f t="shared" si="25"/>
        <v>0.15933386206046304</v>
      </c>
      <c r="BT11" s="111">
        <f t="shared" si="26"/>
        <v>4052.3640715412939</v>
      </c>
      <c r="BU11" s="102">
        <f>IF(ISNA(VLOOKUP($B11,'[1]1920  Prog Access'!$F$7:$BA$325,44,FALSE)),"",VLOOKUP($B11,'[1]1920  Prog Access'!$F$7:$BA$325,44,FALSE))</f>
        <v>139595.18</v>
      </c>
      <c r="BV11" s="104">
        <f t="shared" si="27"/>
        <v>2.8872735543145015E-2</v>
      </c>
      <c r="BW11" s="111">
        <f t="shared" si="28"/>
        <v>734.32498684902669</v>
      </c>
      <c r="BX11" s="143">
        <f>IF(ISNA(VLOOKUP($B11,'[1]1920  Prog Access'!$F$7:$BA$325,45,FALSE)),"",VLOOKUP($B11,'[1]1920  Prog Access'!$F$7:$BA$325,45,FALSE))</f>
        <v>866656.26</v>
      </c>
      <c r="BY11" s="97">
        <f t="shared" si="29"/>
        <v>0.17925215614028456</v>
      </c>
      <c r="BZ11" s="112">
        <f t="shared" si="30"/>
        <v>4558.9492898474482</v>
      </c>
      <c r="CA11" s="89">
        <f t="shared" si="33"/>
        <v>4834844.2700000005</v>
      </c>
      <c r="CB11" s="90">
        <f t="shared" si="31"/>
        <v>0</v>
      </c>
    </row>
    <row r="12" spans="1:132" x14ac:dyDescent="0.25">
      <c r="A12" s="22"/>
      <c r="B12" s="94" t="s">
        <v>49</v>
      </c>
      <c r="C12" s="99" t="s">
        <v>50</v>
      </c>
      <c r="D12" s="100">
        <f>IF(ISNA(VLOOKUP($B12,'[1]1920 enrollment_Rev_Exp by size'!$A$6:$C$339,3,FALSE)),"",VLOOKUP($B12,'[1]1920 enrollment_Rev_Exp by size'!$A$6:$C$339,3,FALSE))</f>
        <v>350.89000000000004</v>
      </c>
      <c r="E12" s="101">
        <f>IF(ISNA(VLOOKUP($B12,'[1]1920 enrollment_Rev_Exp by size'!$A$6:$D$339,4,FALSE)),"",VLOOKUP($B12,'[1]1920 enrollment_Rev_Exp by size'!$A$6:$D$339,4,FALSE))</f>
        <v>5287757.2300000004</v>
      </c>
      <c r="F12" s="102">
        <f>IF(ISNA(VLOOKUP($B12,'[1]1920  Prog Access'!$F$7:$BA$325,2,FALSE)),"",VLOOKUP($B12,'[1]1920  Prog Access'!$F$7:$BA$325,2,FALSE))</f>
        <v>2773953.88</v>
      </c>
      <c r="G12" s="102">
        <f>IF(ISNA(VLOOKUP($B12,'[1]1920  Prog Access'!$F$7:$BA$325,3,FALSE)),"",VLOOKUP($B12,'[1]1920  Prog Access'!$F$7:$BA$325,3,FALSE))</f>
        <v>24411.18</v>
      </c>
      <c r="H12" s="102">
        <f>IF(ISNA(VLOOKUP($B12,'[1]1920  Prog Access'!$F$7:$BA$325,4,FALSE)),"",VLOOKUP($B12,'[1]1920  Prog Access'!$F$7:$BA$325,4,FALSE))</f>
        <v>0</v>
      </c>
      <c r="I12" s="103">
        <f t="shared" si="32"/>
        <v>2798365.06</v>
      </c>
      <c r="J12" s="104">
        <f t="shared" si="7"/>
        <v>0.52921587324840169</v>
      </c>
      <c r="K12" s="105">
        <f t="shared" si="8"/>
        <v>7975.0493316993925</v>
      </c>
      <c r="L12" s="106">
        <f>IF(ISNA(VLOOKUP($B12,'[1]1920  Prog Access'!$F$7:$BA$325,5,FALSE)),"",VLOOKUP($B12,'[1]1920  Prog Access'!$F$7:$BA$325,5,FALSE))</f>
        <v>392357.39</v>
      </c>
      <c r="M12" s="102">
        <f>IF(ISNA(VLOOKUP($B12,'[1]1920  Prog Access'!$F$7:$BA$325,6,FALSE)),"",VLOOKUP($B12,'[1]1920  Prog Access'!$F$7:$BA$325,6,FALSE))</f>
        <v>7693.2</v>
      </c>
      <c r="N12" s="102">
        <f>IF(ISNA(VLOOKUP($B12,'[1]1920  Prog Access'!$F$7:$BA$325,7,FALSE)),"",VLOOKUP($B12,'[1]1920  Prog Access'!$F$7:$BA$325,7,FALSE))</f>
        <v>99612.27</v>
      </c>
      <c r="O12" s="102">
        <v>0</v>
      </c>
      <c r="P12" s="102">
        <f>IF(ISNA(VLOOKUP($B12,'[1]1920  Prog Access'!$F$7:$BA$325,8,FALSE)),"",VLOOKUP($B12,'[1]1920  Prog Access'!$F$7:$BA$325,8,FALSE))</f>
        <v>0</v>
      </c>
      <c r="Q12" s="102">
        <f>IF(ISNA(VLOOKUP($B12,'[1]1920  Prog Access'!$F$7:$BA$325,9,FALSE)),"",VLOOKUP($B12,'[1]1920  Prog Access'!$F$7:$BA$325,9,FALSE))</f>
        <v>0</v>
      </c>
      <c r="R12" s="107">
        <f t="shared" si="9"/>
        <v>499662.86000000004</v>
      </c>
      <c r="S12" s="104">
        <f t="shared" si="34"/>
        <v>9.4494289027713174E-2</v>
      </c>
      <c r="T12" s="105">
        <f t="shared" si="35"/>
        <v>1423.9871754680953</v>
      </c>
      <c r="U12" s="106">
        <f>IF(ISNA(VLOOKUP($B12,'[1]1920  Prog Access'!$F$7:$BA$325,10,FALSE)),"",VLOOKUP($B12,'[1]1920  Prog Access'!$F$7:$BA$325,10,FALSE))</f>
        <v>292718.28999999998</v>
      </c>
      <c r="V12" s="102">
        <f>IF(ISNA(VLOOKUP($B12,'[1]1920  Prog Access'!$F$7:$BA$325,11,FALSE)),"",VLOOKUP($B12,'[1]1920  Prog Access'!$F$7:$BA$325,11,FALSE))</f>
        <v>102270.18</v>
      </c>
      <c r="W12" s="102">
        <f>IF(ISNA(VLOOKUP($B12,'[1]1920  Prog Access'!$F$7:$BA$325,12,FALSE)),"",VLOOKUP($B12,'[1]1920  Prog Access'!$F$7:$BA$325,12,FALSE))</f>
        <v>0</v>
      </c>
      <c r="X12" s="102">
        <f>IF(ISNA(VLOOKUP($B12,'[1]1920  Prog Access'!$F$7:$BA$325,13,FALSE)),"",VLOOKUP($B12,'[1]1920  Prog Access'!$F$7:$BA$325,13,FALSE))</f>
        <v>0</v>
      </c>
      <c r="Y12" s="108">
        <f t="shared" si="10"/>
        <v>394988.47</v>
      </c>
      <c r="Z12" s="104">
        <f t="shared" si="11"/>
        <v>7.4698677117595272E-2</v>
      </c>
      <c r="AA12" s="105">
        <f t="shared" si="12"/>
        <v>1125.6760523240901</v>
      </c>
      <c r="AB12" s="106">
        <f>IF(ISNA(VLOOKUP($B12,'[1]1920  Prog Access'!$F$7:$BA$325,14,FALSE)),"",VLOOKUP($B12,'[1]1920  Prog Access'!$F$7:$BA$325,14,FALSE))</f>
        <v>0</v>
      </c>
      <c r="AC12" s="102">
        <f>IF(ISNA(VLOOKUP($B12,'[1]1920  Prog Access'!$F$7:$BA$325,15,FALSE)),"",VLOOKUP($B12,'[1]1920  Prog Access'!$F$7:$BA$325,15,FALSE))</f>
        <v>0</v>
      </c>
      <c r="AD12" s="102">
        <v>0</v>
      </c>
      <c r="AE12" s="107">
        <f t="shared" si="13"/>
        <v>0</v>
      </c>
      <c r="AF12" s="104">
        <f t="shared" si="14"/>
        <v>0</v>
      </c>
      <c r="AG12" s="109">
        <f t="shared" si="15"/>
        <v>0</v>
      </c>
      <c r="AH12" s="106">
        <f>IF(ISNA(VLOOKUP($B12,'[1]1920  Prog Access'!$F$7:$BA$325,16,FALSE)),"",VLOOKUP($B12,'[1]1920  Prog Access'!$F$7:$BA$325,16,FALSE))</f>
        <v>62088.19</v>
      </c>
      <c r="AI12" s="102">
        <f>IF(ISNA(VLOOKUP($B12,'[1]1920  Prog Access'!$F$7:$BA$325,17,FALSE)),"",VLOOKUP($B12,'[1]1920  Prog Access'!$F$7:$BA$325,17,FALSE))</f>
        <v>56573.23</v>
      </c>
      <c r="AJ12" s="102">
        <f>IF(ISNA(VLOOKUP($B12,'[1]1920  Prog Access'!$F$7:$BA$325,18,FALSE)),"",VLOOKUP($B12,'[1]1920  Prog Access'!$F$7:$BA$325,18,FALSE))</f>
        <v>0</v>
      </c>
      <c r="AK12" s="102">
        <f>IF(ISNA(VLOOKUP($B12,'[1]1920  Prog Access'!$F$7:$BA$325,19,FALSE)),"",VLOOKUP($B12,'[1]1920  Prog Access'!$F$7:$BA$325,19,FALSE))</f>
        <v>0</v>
      </c>
      <c r="AL12" s="102">
        <f>IF(ISNA(VLOOKUP($B12,'[1]1920  Prog Access'!$F$7:$BA$325,20,FALSE)),"",VLOOKUP($B12,'[1]1920  Prog Access'!$F$7:$BA$325,20,FALSE))</f>
        <v>131345.22</v>
      </c>
      <c r="AM12" s="102">
        <f>IF(ISNA(VLOOKUP($B12,'[1]1920  Prog Access'!$F$7:$BA$325,21,FALSE)),"",VLOOKUP($B12,'[1]1920  Prog Access'!$F$7:$BA$325,21,FALSE))</f>
        <v>0</v>
      </c>
      <c r="AN12" s="102">
        <f>IF(ISNA(VLOOKUP($B12,'[1]1920  Prog Access'!$F$7:$BA$325,22,FALSE)),"",VLOOKUP($B12,'[1]1920  Prog Access'!$F$7:$BA$325,22,FALSE))</f>
        <v>0</v>
      </c>
      <c r="AO12" s="102">
        <f>IF(ISNA(VLOOKUP($B12,'[1]1920  Prog Access'!$F$7:$BA$325,23,FALSE)),"",VLOOKUP($B12,'[1]1920  Prog Access'!$F$7:$BA$325,23,FALSE))</f>
        <v>13560.28</v>
      </c>
      <c r="AP12" s="102">
        <f>IF(ISNA(VLOOKUP($B12,'[1]1920  Prog Access'!$F$7:$BA$325,24,FALSE)),"",VLOOKUP($B12,'[1]1920  Prog Access'!$F$7:$BA$325,24,FALSE))</f>
        <v>0</v>
      </c>
      <c r="AQ12" s="102">
        <f>IF(ISNA(VLOOKUP($B12,'[1]1920  Prog Access'!$F$7:$BA$325,25,FALSE)),"",VLOOKUP($B12,'[1]1920  Prog Access'!$F$7:$BA$325,25,FALSE))</f>
        <v>0</v>
      </c>
      <c r="AR12" s="102">
        <f>IF(ISNA(VLOOKUP($B12,'[1]1920  Prog Access'!$F$7:$BA$325,26,FALSE)),"",VLOOKUP($B12,'[1]1920  Prog Access'!$F$7:$BA$325,26,FALSE))</f>
        <v>0</v>
      </c>
      <c r="AS12" s="102">
        <f>IF(ISNA(VLOOKUP($B12,'[1]1920  Prog Access'!$F$7:$BA$325,27,FALSE)),"",VLOOKUP($B12,'[1]1920  Prog Access'!$F$7:$BA$325,27,FALSE))</f>
        <v>0</v>
      </c>
      <c r="AT12" s="102">
        <f>IF(ISNA(VLOOKUP($B12,'[1]1920  Prog Access'!$F$7:$BA$325,28,FALSE)),"",VLOOKUP($B12,'[1]1920  Prog Access'!$F$7:$BA$325,28,FALSE))</f>
        <v>0</v>
      </c>
      <c r="AU12" s="102">
        <f>IF(ISNA(VLOOKUP($B12,'[1]1920  Prog Access'!$F$7:$BA$325,29,FALSE)),"",VLOOKUP($B12,'[1]1920  Prog Access'!$F$7:$BA$325,29,FALSE))</f>
        <v>0</v>
      </c>
      <c r="AV12" s="102">
        <f>IF(ISNA(VLOOKUP($B12,'[1]1920  Prog Access'!$F$7:$BA$325,30,FALSE)),"",VLOOKUP($B12,'[1]1920  Prog Access'!$F$7:$BA$325,30,FALSE))</f>
        <v>0</v>
      </c>
      <c r="AW12" s="102">
        <f>IF(ISNA(VLOOKUP($B12,'[1]1920  Prog Access'!$F$7:$BA$325,31,FALSE)),"",VLOOKUP($B12,'[1]1920  Prog Access'!$F$7:$BA$325,31,FALSE))</f>
        <v>0</v>
      </c>
      <c r="AX12" s="108">
        <f t="shared" si="16"/>
        <v>263566.92000000004</v>
      </c>
      <c r="AY12" s="104">
        <f t="shared" si="17"/>
        <v>4.9844746749086288E-2</v>
      </c>
      <c r="AZ12" s="105">
        <f t="shared" si="18"/>
        <v>751.13830545185101</v>
      </c>
      <c r="BA12" s="106">
        <f>IF(ISNA(VLOOKUP($B12,'[1]1920  Prog Access'!$F$7:$BA$325,32,FALSE)),"",VLOOKUP($B12,'[1]1920  Prog Access'!$F$7:$BA$325,32,FALSE))</f>
        <v>10.99</v>
      </c>
      <c r="BB12" s="102">
        <f>IF(ISNA(VLOOKUP($B12,'[1]1920  Prog Access'!$F$7:$BA$325,33,FALSE)),"",VLOOKUP($B12,'[1]1920  Prog Access'!$F$7:$BA$325,33,FALSE))</f>
        <v>0</v>
      </c>
      <c r="BC12" s="102">
        <f>IF(ISNA(VLOOKUP($B12,'[1]1920  Prog Access'!$F$7:$BA$325,34,FALSE)),"",VLOOKUP($B12,'[1]1920  Prog Access'!$F$7:$BA$325,34,FALSE))</f>
        <v>0</v>
      </c>
      <c r="BD12" s="102">
        <f>IF(ISNA(VLOOKUP($B12,'[1]1920  Prog Access'!$F$7:$BA$325,35,FALSE)),"",VLOOKUP($B12,'[1]1920  Prog Access'!$F$7:$BA$325,35,FALSE))</f>
        <v>0</v>
      </c>
      <c r="BE12" s="102">
        <f>IF(ISNA(VLOOKUP($B12,'[1]1920  Prog Access'!$F$7:$BA$325,36,FALSE)),"",VLOOKUP($B12,'[1]1920  Prog Access'!$F$7:$BA$325,36,FALSE))</f>
        <v>0</v>
      </c>
      <c r="BF12" s="102">
        <f>IF(ISNA(VLOOKUP($B12,'[1]1920  Prog Access'!$F$7:$BA$325,37,FALSE)),"",VLOOKUP($B12,'[1]1920  Prog Access'!$F$7:$BA$325,37,FALSE))</f>
        <v>0</v>
      </c>
      <c r="BG12" s="102">
        <f>IF(ISNA(VLOOKUP($B12,'[1]1920  Prog Access'!$F$7:$BA$325,38,FALSE)),"",VLOOKUP($B12,'[1]1920  Prog Access'!$F$7:$BA$325,38,FALSE))</f>
        <v>51331.68</v>
      </c>
      <c r="BH12" s="110">
        <f t="shared" si="19"/>
        <v>51342.67</v>
      </c>
      <c r="BI12" s="104">
        <f t="shared" si="20"/>
        <v>9.7097252704243363E-3</v>
      </c>
      <c r="BJ12" s="105">
        <f t="shared" si="21"/>
        <v>146.32126877368972</v>
      </c>
      <c r="BK12" s="106">
        <f>IF(ISNA(VLOOKUP($B12,'[1]1920  Prog Access'!$F$7:$BA$325,39,FALSE)),"",VLOOKUP($B12,'[1]1920  Prog Access'!$F$7:$BA$325,39,FALSE))</f>
        <v>0</v>
      </c>
      <c r="BL12" s="102">
        <f>IF(ISNA(VLOOKUP($B12,'[1]1920  Prog Access'!$F$7:$BA$325,40,FALSE)),"",VLOOKUP($B12,'[1]1920  Prog Access'!$F$7:$BA$325,40,FALSE))</f>
        <v>0</v>
      </c>
      <c r="BM12" s="102">
        <f>IF(ISNA(VLOOKUP($B12,'[1]1920  Prog Access'!$F$7:$BA$325,41,FALSE)),"",VLOOKUP($B12,'[1]1920  Prog Access'!$F$7:$BA$325,41,FALSE))</f>
        <v>0</v>
      </c>
      <c r="BN12" s="102">
        <f>IF(ISNA(VLOOKUP($B12,'[1]1920  Prog Access'!$F$7:$BA$325,42,FALSE)),"",VLOOKUP($B12,'[1]1920  Prog Access'!$F$7:$BA$325,42,FALSE))</f>
        <v>0</v>
      </c>
      <c r="BO12" s="105">
        <f t="shared" si="22"/>
        <v>0</v>
      </c>
      <c r="BP12" s="104">
        <f t="shared" si="23"/>
        <v>0</v>
      </c>
      <c r="BQ12" s="111">
        <f t="shared" si="24"/>
        <v>0</v>
      </c>
      <c r="BR12" s="106">
        <f>IF(ISNA(VLOOKUP($B12,'[1]1920  Prog Access'!$F$7:$BA$325,43,FALSE)),"",VLOOKUP($B12,'[1]1920  Prog Access'!$F$7:$BA$325,43,FALSE))</f>
        <v>1036290.3</v>
      </c>
      <c r="BS12" s="104">
        <f t="shared" si="25"/>
        <v>0.19597917508780938</v>
      </c>
      <c r="BT12" s="111">
        <f t="shared" si="26"/>
        <v>2953.3195588361023</v>
      </c>
      <c r="BU12" s="102">
        <f>IF(ISNA(VLOOKUP($B12,'[1]1920  Prog Access'!$F$7:$BA$325,44,FALSE)),"",VLOOKUP($B12,'[1]1920  Prog Access'!$F$7:$BA$325,44,FALSE))</f>
        <v>228927.35999999999</v>
      </c>
      <c r="BV12" s="104">
        <f t="shared" si="27"/>
        <v>4.3293848420495655E-2</v>
      </c>
      <c r="BW12" s="111">
        <f t="shared" si="28"/>
        <v>652.41916270056129</v>
      </c>
      <c r="BX12" s="143">
        <f>IF(ISNA(VLOOKUP($B12,'[1]1920  Prog Access'!$F$7:$BA$325,45,FALSE)),"",VLOOKUP($B12,'[1]1920  Prog Access'!$F$7:$BA$325,45,FALSE))</f>
        <v>14613.59</v>
      </c>
      <c r="BY12" s="97">
        <f t="shared" si="29"/>
        <v>2.7636650784741111E-3</v>
      </c>
      <c r="BZ12" s="112">
        <f t="shared" si="30"/>
        <v>41.647211376784746</v>
      </c>
      <c r="CA12" s="89">
        <f t="shared" si="33"/>
        <v>5287757.2300000004</v>
      </c>
      <c r="CB12" s="90">
        <f t="shared" si="31"/>
        <v>0</v>
      </c>
    </row>
    <row r="13" spans="1:132" s="127" customFormat="1" x14ac:dyDescent="0.25">
      <c r="A13" s="66"/>
      <c r="B13" s="114" t="s">
        <v>51</v>
      </c>
      <c r="C13" s="115" t="s">
        <v>52</v>
      </c>
      <c r="D13" s="116">
        <f>SUM(D8:D12)</f>
        <v>5262.22</v>
      </c>
      <c r="E13" s="116">
        <f t="shared" ref="E13:H13" si="36">SUM(E8:E12)</f>
        <v>78048886.950000003</v>
      </c>
      <c r="F13" s="116">
        <f t="shared" si="36"/>
        <v>40004277.660000011</v>
      </c>
      <c r="G13" s="116">
        <f t="shared" si="36"/>
        <v>221494.74</v>
      </c>
      <c r="H13" s="116">
        <f t="shared" si="36"/>
        <v>89469.98</v>
      </c>
      <c r="I13" s="117">
        <f t="shared" si="32"/>
        <v>40315242.38000001</v>
      </c>
      <c r="J13" s="118">
        <f t="shared" si="7"/>
        <v>0.51653833841124375</v>
      </c>
      <c r="K13" s="75">
        <f t="shared" si="8"/>
        <v>7661.2612889616948</v>
      </c>
      <c r="L13" s="119">
        <f>SUM(L8:L12)</f>
        <v>6510292.8799999999</v>
      </c>
      <c r="M13" s="119">
        <f t="shared" ref="M13:Q13" si="37">SUM(M8:M12)</f>
        <v>433038.12</v>
      </c>
      <c r="N13" s="119">
        <f t="shared" si="37"/>
        <v>861500.12</v>
      </c>
      <c r="O13" s="119">
        <f t="shared" si="37"/>
        <v>0</v>
      </c>
      <c r="P13" s="119">
        <f t="shared" si="37"/>
        <v>0</v>
      </c>
      <c r="Q13" s="119">
        <f t="shared" si="37"/>
        <v>0</v>
      </c>
      <c r="R13" s="120">
        <f t="shared" si="9"/>
        <v>7804831.1200000001</v>
      </c>
      <c r="S13" s="118">
        <f t="shared" si="34"/>
        <v>9.9999262321318727E-2</v>
      </c>
      <c r="T13" s="75">
        <f t="shared" si="35"/>
        <v>1483.182215870868</v>
      </c>
      <c r="U13" s="119">
        <f>SUM(U8:U12)</f>
        <v>2099006.39</v>
      </c>
      <c r="V13" s="121">
        <f t="shared" ref="V13:X13" si="38">SUM(V8:V12)</f>
        <v>270660.34999999998</v>
      </c>
      <c r="W13" s="121">
        <f t="shared" si="38"/>
        <v>29170.82</v>
      </c>
      <c r="X13" s="121">
        <f t="shared" si="38"/>
        <v>0</v>
      </c>
      <c r="Y13" s="122">
        <f t="shared" si="10"/>
        <v>2398837.56</v>
      </c>
      <c r="Z13" s="118">
        <f t="shared" si="11"/>
        <v>3.0735064313431568E-2</v>
      </c>
      <c r="AA13" s="75">
        <f t="shared" si="12"/>
        <v>455.86037071806197</v>
      </c>
      <c r="AB13" s="119">
        <f>SUM(AB8:AB12)</f>
        <v>0</v>
      </c>
      <c r="AC13" s="121">
        <f t="shared" ref="AC13:AE13" si="39">SUM(AC8:AC12)</f>
        <v>0</v>
      </c>
      <c r="AD13" s="121">
        <f>SUM(AD8:AD12)</f>
        <v>0</v>
      </c>
      <c r="AE13" s="121">
        <f t="shared" si="39"/>
        <v>0</v>
      </c>
      <c r="AF13" s="118">
        <f t="shared" si="14"/>
        <v>0</v>
      </c>
      <c r="AG13" s="123">
        <f t="shared" si="15"/>
        <v>0</v>
      </c>
      <c r="AH13" s="119">
        <f>SUM(AH8:AH12)</f>
        <v>1315480.0799999998</v>
      </c>
      <c r="AI13" s="121">
        <f t="shared" ref="AI13:AW13" si="40">SUM(AI8:AI12)</f>
        <v>358771.64999999997</v>
      </c>
      <c r="AJ13" s="121">
        <f t="shared" si="40"/>
        <v>408434.8</v>
      </c>
      <c r="AK13" s="121">
        <f t="shared" si="40"/>
        <v>0</v>
      </c>
      <c r="AL13" s="121">
        <f t="shared" si="40"/>
        <v>3491004.0400000005</v>
      </c>
      <c r="AM13" s="121">
        <f t="shared" si="40"/>
        <v>0</v>
      </c>
      <c r="AN13" s="121">
        <f t="shared" si="40"/>
        <v>0</v>
      </c>
      <c r="AO13" s="121">
        <f t="shared" si="40"/>
        <v>439156.72</v>
      </c>
      <c r="AP13" s="121">
        <f t="shared" si="40"/>
        <v>0</v>
      </c>
      <c r="AQ13" s="121">
        <f t="shared" si="40"/>
        <v>0</v>
      </c>
      <c r="AR13" s="121">
        <f t="shared" si="40"/>
        <v>0</v>
      </c>
      <c r="AS13" s="121">
        <f t="shared" si="40"/>
        <v>232984.5</v>
      </c>
      <c r="AT13" s="121">
        <f t="shared" si="40"/>
        <v>2259158.8299999996</v>
      </c>
      <c r="AU13" s="121">
        <f t="shared" si="40"/>
        <v>0</v>
      </c>
      <c r="AV13" s="121">
        <f t="shared" si="40"/>
        <v>0</v>
      </c>
      <c r="AW13" s="121">
        <f t="shared" si="40"/>
        <v>0</v>
      </c>
      <c r="AX13" s="122">
        <f t="shared" si="16"/>
        <v>8504990.6199999992</v>
      </c>
      <c r="AY13" s="118">
        <f t="shared" si="17"/>
        <v>0.10897004367850244</v>
      </c>
      <c r="AZ13" s="75">
        <f t="shared" si="18"/>
        <v>1616.2362310963811</v>
      </c>
      <c r="BA13" s="119">
        <f>SUM(BA8:BA12)</f>
        <v>10.99</v>
      </c>
      <c r="BB13" s="119">
        <f t="shared" ref="BB13:BG13" si="41">SUM(BB8:BB12)</f>
        <v>0</v>
      </c>
      <c r="BC13" s="119">
        <f t="shared" si="41"/>
        <v>141503.47999999998</v>
      </c>
      <c r="BD13" s="119">
        <f t="shared" si="41"/>
        <v>0</v>
      </c>
      <c r="BE13" s="119">
        <f t="shared" si="41"/>
        <v>0</v>
      </c>
      <c r="BF13" s="119">
        <f t="shared" si="41"/>
        <v>0</v>
      </c>
      <c r="BG13" s="119">
        <f t="shared" si="41"/>
        <v>159246.38</v>
      </c>
      <c r="BH13" s="124">
        <f t="shared" si="19"/>
        <v>300760.84999999998</v>
      </c>
      <c r="BI13" s="118">
        <f t="shared" si="20"/>
        <v>3.8534931342797318E-3</v>
      </c>
      <c r="BJ13" s="75">
        <f t="shared" si="21"/>
        <v>57.154746475821987</v>
      </c>
      <c r="BK13" s="119">
        <f>SUM(BK8:BK12)</f>
        <v>0</v>
      </c>
      <c r="BL13" s="119">
        <f t="shared" ref="BL13:BN13" si="42">SUM(BL8:BL12)</f>
        <v>85353.67</v>
      </c>
      <c r="BM13" s="119">
        <f t="shared" si="42"/>
        <v>494754.8</v>
      </c>
      <c r="BN13" s="119">
        <f t="shared" si="42"/>
        <v>857490.36999999988</v>
      </c>
      <c r="BO13" s="75">
        <f t="shared" si="22"/>
        <v>1437598.8399999999</v>
      </c>
      <c r="BP13" s="118">
        <f t="shared" si="23"/>
        <v>1.8419210012834138E-2</v>
      </c>
      <c r="BQ13" s="86">
        <f t="shared" si="24"/>
        <v>273.19246249681692</v>
      </c>
      <c r="BR13" s="119">
        <f>SUM(BR8:BR12)</f>
        <v>11282274.52</v>
      </c>
      <c r="BS13" s="118">
        <f t="shared" si="25"/>
        <v>0.14455394510914291</v>
      </c>
      <c r="BT13" s="86">
        <f t="shared" si="26"/>
        <v>2144.014222134384</v>
      </c>
      <c r="BU13" s="121">
        <f>SUM(BU8:BU12)</f>
        <v>2772885.3</v>
      </c>
      <c r="BV13" s="118">
        <f t="shared" si="27"/>
        <v>3.552754444501402E-2</v>
      </c>
      <c r="BW13" s="86">
        <f t="shared" si="28"/>
        <v>526.9421080836604</v>
      </c>
      <c r="BX13" s="144">
        <f>SUM(BX8:BX12)</f>
        <v>3231465.76</v>
      </c>
      <c r="BY13" s="125">
        <f t="shared" si="29"/>
        <v>4.1403098574232772E-2</v>
      </c>
      <c r="BZ13" s="126">
        <f t="shared" si="30"/>
        <v>614.08792486821142</v>
      </c>
      <c r="CA13" s="89">
        <f t="shared" si="33"/>
        <v>78048886.950000018</v>
      </c>
      <c r="CB13" s="90">
        <f t="shared" si="31"/>
        <v>0</v>
      </c>
    </row>
    <row r="14" spans="1:132" s="79" customFormat="1" x14ac:dyDescent="0.25">
      <c r="A14" s="22"/>
      <c r="B14" s="85"/>
      <c r="C14" s="115"/>
      <c r="D14" s="100" t="str">
        <f>IF(ISNA(VLOOKUP($B14,'[1]1920 enrollment_Rev_Exp by size'!$A$6:$C$339,3,FALSE)),"",VLOOKUP($B14,'[1]1920 enrollment_Rev_Exp by size'!$A$6:$C$339,3,FALSE))</f>
        <v/>
      </c>
      <c r="E14" s="101" t="str">
        <f>IF(ISNA(VLOOKUP($B14,'[1]1920 enrollment_Rev_Exp by size'!$A$6:$D$339,4,FALSE)),"",VLOOKUP($B14,'[1]1920 enrollment_Rev_Exp by size'!$A$6:$D$339,4,FALSE))</f>
        <v/>
      </c>
      <c r="F14" s="102" t="str">
        <f>IF(ISNA(VLOOKUP($B14,'[1]1920  Prog Access'!$F$7:$BA$325,2,FALSE)),"",VLOOKUP($B14,'[1]1920  Prog Access'!$F$7:$BA$325,2,FALSE))</f>
        <v/>
      </c>
      <c r="G14" s="102" t="str">
        <f>IF(ISNA(VLOOKUP($B14,'[1]1920  Prog Access'!$F$7:$BA$325,3,FALSE)),"",VLOOKUP($B14,'[1]1920  Prog Access'!$F$7:$BA$325,3,FALSE))</f>
        <v/>
      </c>
      <c r="H14" s="102" t="str">
        <f>IF(ISNA(VLOOKUP($B14,'[1]1920  Prog Access'!$F$7:$BA$325,4,FALSE)),"",VLOOKUP($B14,'[1]1920  Prog Access'!$F$7:$BA$325,4,FALSE))</f>
        <v/>
      </c>
      <c r="I14" s="96"/>
      <c r="J14" s="21"/>
      <c r="K14" s="94"/>
      <c r="L14" s="106" t="str">
        <f>IF(ISNA(VLOOKUP($B14,'[1]1920  Prog Access'!$F$7:$BA$325,5,FALSE)),"",VLOOKUP($B14,'[1]1920  Prog Access'!$F$7:$BA$325,5,FALSE))</f>
        <v/>
      </c>
      <c r="M14" s="102" t="str">
        <f>IF(ISNA(VLOOKUP($B14,'[1]1920  Prog Access'!$F$7:$BA$325,6,FALSE)),"",VLOOKUP($B14,'[1]1920  Prog Access'!$F$7:$BA$325,6,FALSE))</f>
        <v/>
      </c>
      <c r="N14" s="102" t="str">
        <f>IF(ISNA(VLOOKUP($B14,'[1]1920  Prog Access'!$F$7:$BA$325,7,FALSE)),"",VLOOKUP($B14,'[1]1920  Prog Access'!$F$7:$BA$325,7,FALSE))</f>
        <v/>
      </c>
      <c r="O14" s="102">
        <v>0</v>
      </c>
      <c r="P14" s="102" t="str">
        <f>IF(ISNA(VLOOKUP($B14,'[1]1920  Prog Access'!$F$7:$BA$325,8,FALSE)),"",VLOOKUP($B14,'[1]1920  Prog Access'!$F$7:$BA$325,8,FALSE))</f>
        <v/>
      </c>
      <c r="Q14" s="102" t="str">
        <f>IF(ISNA(VLOOKUP($B14,'[1]1920  Prog Access'!$F$7:$BA$325,9,FALSE)),"",VLOOKUP($B14,'[1]1920  Prog Access'!$F$7:$BA$325,9,FALSE))</f>
        <v/>
      </c>
      <c r="R14" s="107"/>
      <c r="S14" s="104"/>
      <c r="T14" s="105"/>
      <c r="U14" s="106"/>
      <c r="V14" s="102"/>
      <c r="W14" s="102"/>
      <c r="X14" s="102"/>
      <c r="Y14" s="108"/>
      <c r="Z14" s="104"/>
      <c r="AA14" s="105"/>
      <c r="AB14" s="106"/>
      <c r="AC14" s="102"/>
      <c r="AD14" s="102"/>
      <c r="AE14" s="107"/>
      <c r="AF14" s="104"/>
      <c r="AG14" s="109"/>
      <c r="AH14" s="106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8"/>
      <c r="AY14" s="104"/>
      <c r="AZ14" s="105"/>
      <c r="BA14" s="106" t="str">
        <f>IF(ISNA(VLOOKUP($B14,'[1]1920  Prog Access'!$F$7:$BA$325,32,FALSE)),"",VLOOKUP($B14,'[1]1920  Prog Access'!$F$7:$BA$325,32,FALSE))</f>
        <v/>
      </c>
      <c r="BB14" s="102" t="str">
        <f>IF(ISNA(VLOOKUP($B14,'[1]1920  Prog Access'!$F$7:$BA$325,33,FALSE)),"",VLOOKUP($B14,'[1]1920  Prog Access'!$F$7:$BA$325,33,FALSE))</f>
        <v/>
      </c>
      <c r="BC14" s="102" t="str">
        <f>IF(ISNA(VLOOKUP($B14,'[1]1920  Prog Access'!$F$7:$BA$325,34,FALSE)),"",VLOOKUP($B14,'[1]1920  Prog Access'!$F$7:$BA$325,34,FALSE))</f>
        <v/>
      </c>
      <c r="BD14" s="102" t="str">
        <f>IF(ISNA(VLOOKUP($B14,'[1]1920  Prog Access'!$F$7:$BA$325,35,FALSE)),"",VLOOKUP($B14,'[1]1920  Prog Access'!$F$7:$BA$325,35,FALSE))</f>
        <v/>
      </c>
      <c r="BE14" s="102" t="str">
        <f>IF(ISNA(VLOOKUP($B14,'[1]1920  Prog Access'!$F$7:$BA$325,36,FALSE)),"",VLOOKUP($B14,'[1]1920  Prog Access'!$F$7:$BA$325,36,FALSE))</f>
        <v/>
      </c>
      <c r="BF14" s="102" t="str">
        <f>IF(ISNA(VLOOKUP($B14,'[1]1920  Prog Access'!$F$7:$BA$325,37,FALSE)),"",VLOOKUP($B14,'[1]1920  Prog Access'!$F$7:$BA$325,37,FALSE))</f>
        <v/>
      </c>
      <c r="BG14" s="102" t="str">
        <f>IF(ISNA(VLOOKUP($B14,'[1]1920  Prog Access'!$F$7:$BA$325,38,FALSE)),"",VLOOKUP($B14,'[1]1920  Prog Access'!$F$7:$BA$325,38,FALSE))</f>
        <v/>
      </c>
      <c r="BH14" s="110"/>
      <c r="BI14" s="104"/>
      <c r="BJ14" s="105"/>
      <c r="BK14" s="106" t="str">
        <f>IF(ISNA(VLOOKUP($B14,'[1]1920  Prog Access'!$F$7:$BA$325,39,FALSE)),"",VLOOKUP($B14,'[1]1920  Prog Access'!$F$7:$BA$325,39,FALSE))</f>
        <v/>
      </c>
      <c r="BL14" s="102" t="str">
        <f>IF(ISNA(VLOOKUP($B14,'[1]1920  Prog Access'!$F$7:$BA$325,40,FALSE)),"",VLOOKUP($B14,'[1]1920  Prog Access'!$F$7:$BA$325,40,FALSE))</f>
        <v/>
      </c>
      <c r="BM14" s="102" t="str">
        <f>IF(ISNA(VLOOKUP($B14,'[1]1920  Prog Access'!$F$7:$BA$325,41,FALSE)),"",VLOOKUP($B14,'[1]1920  Prog Access'!$F$7:$BA$325,41,FALSE))</f>
        <v/>
      </c>
      <c r="BN14" s="102" t="str">
        <f>IF(ISNA(VLOOKUP($B14,'[1]1920  Prog Access'!$F$7:$BA$325,42,FALSE)),"",VLOOKUP($B14,'[1]1920  Prog Access'!$F$7:$BA$325,42,FALSE))</f>
        <v/>
      </c>
      <c r="BO14" s="105"/>
      <c r="BP14" s="104"/>
      <c r="BQ14" s="111"/>
      <c r="BR14" s="106" t="str">
        <f>IF(ISNA(VLOOKUP($B14,'[1]1920  Prog Access'!$F$7:$BA$325,43,FALSE)),"",VLOOKUP($B14,'[1]1920  Prog Access'!$F$7:$BA$325,43,FALSE))</f>
        <v/>
      </c>
      <c r="BS14" s="104"/>
      <c r="BT14" s="111"/>
      <c r="BU14" s="102"/>
      <c r="BV14" s="104"/>
      <c r="BW14" s="111"/>
      <c r="BX14" s="143"/>
      <c r="BY14" s="97"/>
      <c r="BZ14" s="112"/>
      <c r="CA14" s="89"/>
      <c r="CB14" s="90"/>
    </row>
    <row r="15" spans="1:132" x14ac:dyDescent="0.25">
      <c r="A15" s="66" t="s">
        <v>53</v>
      </c>
      <c r="B15" s="85"/>
      <c r="C15" s="115"/>
      <c r="D15" s="100" t="str">
        <f>IF(ISNA(VLOOKUP($B15,'[1]1920 enrollment_Rev_Exp by size'!$A$6:$C$339,3,FALSE)),"",VLOOKUP($B15,'[1]1920 enrollment_Rev_Exp by size'!$A$6:$C$339,3,FALSE))</f>
        <v/>
      </c>
      <c r="E15" s="101" t="str">
        <f>IF(ISNA(VLOOKUP($B15,'[1]1920 enrollment_Rev_Exp by size'!$A$6:$D$339,4,FALSE)),"",VLOOKUP($B15,'[1]1920 enrollment_Rev_Exp by size'!$A$6:$D$339,4,FALSE))</f>
        <v/>
      </c>
      <c r="F15" s="102" t="str">
        <f>IF(ISNA(VLOOKUP($B15,'[1]1920  Prog Access'!$F$7:$BA$325,2,FALSE)),"",VLOOKUP($B15,'[1]1920  Prog Access'!$F$7:$BA$325,2,FALSE))</f>
        <v/>
      </c>
      <c r="G15" s="102" t="str">
        <f>IF(ISNA(VLOOKUP($B15,'[1]1920  Prog Access'!$F$7:$BA$325,3,FALSE)),"",VLOOKUP($B15,'[1]1920  Prog Access'!$F$7:$BA$325,3,FALSE))</f>
        <v/>
      </c>
      <c r="H15" s="102" t="str">
        <f>IF(ISNA(VLOOKUP($B15,'[1]1920  Prog Access'!$F$7:$BA$325,4,FALSE)),"",VLOOKUP($B15,'[1]1920  Prog Access'!$F$7:$BA$325,4,FALSE))</f>
        <v/>
      </c>
      <c r="I15" s="94"/>
      <c r="J15" s="97"/>
      <c r="K15" s="94"/>
      <c r="L15" s="106" t="str">
        <f>IF(ISNA(VLOOKUP($B15,'[1]1920  Prog Access'!$F$7:$BA$325,5,FALSE)),"",VLOOKUP($B15,'[1]1920  Prog Access'!$F$7:$BA$325,5,FALSE))</f>
        <v/>
      </c>
      <c r="M15" s="102" t="str">
        <f>IF(ISNA(VLOOKUP($B15,'[1]1920  Prog Access'!$F$7:$BA$325,6,FALSE)),"",VLOOKUP($B15,'[1]1920  Prog Access'!$F$7:$BA$325,6,FALSE))</f>
        <v/>
      </c>
      <c r="N15" s="102" t="str">
        <f>IF(ISNA(VLOOKUP($B15,'[1]1920  Prog Access'!$F$7:$BA$325,7,FALSE)),"",VLOOKUP($B15,'[1]1920  Prog Access'!$F$7:$BA$325,7,FALSE))</f>
        <v/>
      </c>
      <c r="O15" s="102">
        <v>0</v>
      </c>
      <c r="P15" s="102" t="str">
        <f>IF(ISNA(VLOOKUP($B15,'[1]1920  Prog Access'!$F$7:$BA$325,8,FALSE)),"",VLOOKUP($B15,'[1]1920  Prog Access'!$F$7:$BA$325,8,FALSE))</f>
        <v/>
      </c>
      <c r="Q15" s="102" t="str">
        <f>IF(ISNA(VLOOKUP($B15,'[1]1920  Prog Access'!$F$7:$BA$325,9,FALSE)),"",VLOOKUP($B15,'[1]1920  Prog Access'!$F$7:$BA$325,9,FALSE))</f>
        <v/>
      </c>
      <c r="R15" s="107"/>
      <c r="S15" s="104"/>
      <c r="T15" s="105"/>
      <c r="U15" s="106"/>
      <c r="V15" s="102"/>
      <c r="W15" s="102"/>
      <c r="X15" s="102"/>
      <c r="Y15" s="108"/>
      <c r="Z15" s="104"/>
      <c r="AA15" s="105"/>
      <c r="AB15" s="106"/>
      <c r="AC15" s="102"/>
      <c r="AD15" s="102"/>
      <c r="AE15" s="107"/>
      <c r="AF15" s="104"/>
      <c r="AG15" s="109"/>
      <c r="AH15" s="106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8"/>
      <c r="AY15" s="104"/>
      <c r="AZ15" s="105"/>
      <c r="BA15" s="106" t="str">
        <f>IF(ISNA(VLOOKUP($B15,'[1]1920  Prog Access'!$F$7:$BA$325,32,FALSE)),"",VLOOKUP($B15,'[1]1920  Prog Access'!$F$7:$BA$325,32,FALSE))</f>
        <v/>
      </c>
      <c r="BB15" s="102" t="str">
        <f>IF(ISNA(VLOOKUP($B15,'[1]1920  Prog Access'!$F$7:$BA$325,33,FALSE)),"",VLOOKUP($B15,'[1]1920  Prog Access'!$F$7:$BA$325,33,FALSE))</f>
        <v/>
      </c>
      <c r="BC15" s="102" t="str">
        <f>IF(ISNA(VLOOKUP($B15,'[1]1920  Prog Access'!$F$7:$BA$325,34,FALSE)),"",VLOOKUP($B15,'[1]1920  Prog Access'!$F$7:$BA$325,34,FALSE))</f>
        <v/>
      </c>
      <c r="BD15" s="102" t="str">
        <f>IF(ISNA(VLOOKUP($B15,'[1]1920  Prog Access'!$F$7:$BA$325,35,FALSE)),"",VLOOKUP($B15,'[1]1920  Prog Access'!$F$7:$BA$325,35,FALSE))</f>
        <v/>
      </c>
      <c r="BE15" s="102" t="str">
        <f>IF(ISNA(VLOOKUP($B15,'[1]1920  Prog Access'!$F$7:$BA$325,36,FALSE)),"",VLOOKUP($B15,'[1]1920  Prog Access'!$F$7:$BA$325,36,FALSE))</f>
        <v/>
      </c>
      <c r="BF15" s="102" t="str">
        <f>IF(ISNA(VLOOKUP($B15,'[1]1920  Prog Access'!$F$7:$BA$325,37,FALSE)),"",VLOOKUP($B15,'[1]1920  Prog Access'!$F$7:$BA$325,37,FALSE))</f>
        <v/>
      </c>
      <c r="BG15" s="102" t="str">
        <f>IF(ISNA(VLOOKUP($B15,'[1]1920  Prog Access'!$F$7:$BA$325,38,FALSE)),"",VLOOKUP($B15,'[1]1920  Prog Access'!$F$7:$BA$325,38,FALSE))</f>
        <v/>
      </c>
      <c r="BH15" s="110"/>
      <c r="BI15" s="104"/>
      <c r="BJ15" s="105"/>
      <c r="BK15" s="106" t="str">
        <f>IF(ISNA(VLOOKUP($B15,'[1]1920  Prog Access'!$F$7:$BA$325,39,FALSE)),"",VLOOKUP($B15,'[1]1920  Prog Access'!$F$7:$BA$325,39,FALSE))</f>
        <v/>
      </c>
      <c r="BL15" s="102" t="str">
        <f>IF(ISNA(VLOOKUP($B15,'[1]1920  Prog Access'!$F$7:$BA$325,40,FALSE)),"",VLOOKUP($B15,'[1]1920  Prog Access'!$F$7:$BA$325,40,FALSE))</f>
        <v/>
      </c>
      <c r="BM15" s="102" t="str">
        <f>IF(ISNA(VLOOKUP($B15,'[1]1920  Prog Access'!$F$7:$BA$325,41,FALSE)),"",VLOOKUP($B15,'[1]1920  Prog Access'!$F$7:$BA$325,41,FALSE))</f>
        <v/>
      </c>
      <c r="BN15" s="102" t="str">
        <f>IF(ISNA(VLOOKUP($B15,'[1]1920  Prog Access'!$F$7:$BA$325,42,FALSE)),"",VLOOKUP($B15,'[1]1920  Prog Access'!$F$7:$BA$325,42,FALSE))</f>
        <v/>
      </c>
      <c r="BO15" s="105"/>
      <c r="BP15" s="104"/>
      <c r="BQ15" s="111"/>
      <c r="BR15" s="106" t="str">
        <f>IF(ISNA(VLOOKUP($B15,'[1]1920  Prog Access'!$F$7:$BA$325,43,FALSE)),"",VLOOKUP($B15,'[1]1920  Prog Access'!$F$7:$BA$325,43,FALSE))</f>
        <v/>
      </c>
      <c r="BS15" s="104"/>
      <c r="BT15" s="111"/>
      <c r="BU15" s="102"/>
      <c r="BV15" s="104"/>
      <c r="BW15" s="111"/>
      <c r="BX15" s="143"/>
      <c r="BZ15" s="112"/>
      <c r="CA15" s="89"/>
      <c r="CB15" s="90"/>
    </row>
    <row r="16" spans="1:132" x14ac:dyDescent="0.25">
      <c r="A16" s="22"/>
      <c r="B16" s="94" t="s">
        <v>54</v>
      </c>
      <c r="C16" s="99" t="s">
        <v>55</v>
      </c>
      <c r="D16" s="100">
        <f>IF(ISNA(VLOOKUP($B16,'[1]1920 enrollment_Rev_Exp by size'!$A$6:$C$339,3,FALSE)),"",VLOOKUP($B16,'[1]1920 enrollment_Rev_Exp by size'!$A$6:$C$339,3,FALSE))</f>
        <v>2657.4699999999993</v>
      </c>
      <c r="E16" s="101">
        <f>IF(ISNA(VLOOKUP($B16,'[1]1920 enrollment_Rev_Exp by size'!$A$6:$D$339,4,FALSE)),"",VLOOKUP($B16,'[1]1920 enrollment_Rev_Exp by size'!$A$6:$D$339,4,FALSE))</f>
        <v>35618643.789999999</v>
      </c>
      <c r="F16" s="102">
        <f>IF(ISNA(VLOOKUP($B16,'[1]1920  Prog Access'!$F$7:$BA$325,2,FALSE)),"",VLOOKUP($B16,'[1]1920  Prog Access'!$F$7:$BA$325,2,FALSE))</f>
        <v>18838868.18</v>
      </c>
      <c r="G16" s="102">
        <f>IF(ISNA(VLOOKUP($B16,'[1]1920  Prog Access'!$F$7:$BA$325,3,FALSE)),"",VLOOKUP($B16,'[1]1920  Prog Access'!$F$7:$BA$325,3,FALSE))</f>
        <v>588955.57999999996</v>
      </c>
      <c r="H16" s="102">
        <f>IF(ISNA(VLOOKUP($B16,'[1]1920  Prog Access'!$F$7:$BA$325,4,FALSE)),"",VLOOKUP($B16,'[1]1920  Prog Access'!$F$7:$BA$325,4,FALSE))</f>
        <v>210602.34</v>
      </c>
      <c r="I16" s="103">
        <f>SUM(F16:H16)</f>
        <v>19638426.099999998</v>
      </c>
      <c r="J16" s="104">
        <f t="shared" ref="J16:J18" si="43">I16/E16</f>
        <v>0.55135243822824953</v>
      </c>
      <c r="K16" s="105">
        <f t="shared" ref="K16:K18" si="44">I16/D16</f>
        <v>7389.8956902617911</v>
      </c>
      <c r="L16" s="106">
        <f>IF(ISNA(VLOOKUP($B16,'[1]1920  Prog Access'!$F$7:$BA$325,5,FALSE)),"",VLOOKUP($B16,'[1]1920  Prog Access'!$F$7:$BA$325,5,FALSE))</f>
        <v>3851114.14</v>
      </c>
      <c r="M16" s="102">
        <f>IF(ISNA(VLOOKUP($B16,'[1]1920  Prog Access'!$F$7:$BA$325,6,FALSE)),"",VLOOKUP($B16,'[1]1920  Prog Access'!$F$7:$BA$325,6,FALSE))</f>
        <v>308863.8</v>
      </c>
      <c r="N16" s="102">
        <f>IF(ISNA(VLOOKUP($B16,'[1]1920  Prog Access'!$F$7:$BA$325,7,FALSE)),"",VLOOKUP($B16,'[1]1920  Prog Access'!$F$7:$BA$325,7,FALSE))</f>
        <v>527154.89</v>
      </c>
      <c r="O16" s="102">
        <v>0</v>
      </c>
      <c r="P16" s="102">
        <f>IF(ISNA(VLOOKUP($B16,'[1]1920  Prog Access'!$F$7:$BA$325,8,FALSE)),"",VLOOKUP($B16,'[1]1920  Prog Access'!$F$7:$BA$325,8,FALSE))</f>
        <v>0</v>
      </c>
      <c r="Q16" s="102">
        <f>IF(ISNA(VLOOKUP($B16,'[1]1920  Prog Access'!$F$7:$BA$325,9,FALSE)),"",VLOOKUP($B16,'[1]1920  Prog Access'!$F$7:$BA$325,9,FALSE))</f>
        <v>0</v>
      </c>
      <c r="R16" s="107">
        <f t="shared" si="9"/>
        <v>4687132.83</v>
      </c>
      <c r="S16" s="104">
        <f t="shared" si="34"/>
        <v>0.13159211949883171</v>
      </c>
      <c r="T16" s="105">
        <f t="shared" si="35"/>
        <v>1763.7575701701246</v>
      </c>
      <c r="U16" s="106">
        <f>IF(ISNA(VLOOKUP($B16,'[1]1920  Prog Access'!$F$7:$BA$325,10,FALSE)),"",VLOOKUP($B16,'[1]1920  Prog Access'!$F$7:$BA$325,10,FALSE))</f>
        <v>1355542.57</v>
      </c>
      <c r="V16" s="102">
        <f>IF(ISNA(VLOOKUP($B16,'[1]1920  Prog Access'!$F$7:$BA$325,11,FALSE)),"",VLOOKUP($B16,'[1]1920  Prog Access'!$F$7:$BA$325,11,FALSE))</f>
        <v>0</v>
      </c>
      <c r="W16" s="102">
        <f>IF(ISNA(VLOOKUP($B16,'[1]1920  Prog Access'!$F$7:$BA$325,12,FALSE)),"",VLOOKUP($B16,'[1]1920  Prog Access'!$F$7:$BA$325,12,FALSE))</f>
        <v>25264.76</v>
      </c>
      <c r="X16" s="102">
        <f>IF(ISNA(VLOOKUP($B16,'[1]1920  Prog Access'!$F$7:$BA$325,13,FALSE)),"",VLOOKUP($B16,'[1]1920  Prog Access'!$F$7:$BA$325,13,FALSE))</f>
        <v>0</v>
      </c>
      <c r="Y16" s="108">
        <f t="shared" ref="Y16:Y17" si="45">SUM(U16:X16)</f>
        <v>1380807.33</v>
      </c>
      <c r="Z16" s="104">
        <f t="shared" ref="Z16:Z17" si="46">Y16/E16</f>
        <v>3.8766420702061218E-2</v>
      </c>
      <c r="AA16" s="105">
        <f t="shared" ref="AA16:AA17" si="47">Y16/D16</f>
        <v>519.59470097498763</v>
      </c>
      <c r="AB16" s="106">
        <f>IF(ISNA(VLOOKUP($B16,'[1]1920  Prog Access'!$F$7:$BA$325,14,FALSE)),"",VLOOKUP($B16,'[1]1920  Prog Access'!$F$7:$BA$325,14,FALSE))</f>
        <v>0</v>
      </c>
      <c r="AC16" s="102">
        <f>IF(ISNA(VLOOKUP($B16,'[1]1920  Prog Access'!$F$7:$BA$325,15,FALSE)),"",VLOOKUP($B16,'[1]1920  Prog Access'!$F$7:$BA$325,15,FALSE))</f>
        <v>0</v>
      </c>
      <c r="AD16" s="102">
        <v>0</v>
      </c>
      <c r="AE16" s="107">
        <f t="shared" ref="AE16:AE17" si="48">SUM(AB16:AC16)</f>
        <v>0</v>
      </c>
      <c r="AF16" s="104">
        <f t="shared" ref="AF16:AF17" si="49">AE16/E16</f>
        <v>0</v>
      </c>
      <c r="AG16" s="109">
        <f t="shared" ref="AG16:AG17" si="50">AE16/D16</f>
        <v>0</v>
      </c>
      <c r="AH16" s="106">
        <f>IF(ISNA(VLOOKUP($B16,'[1]1920  Prog Access'!$F$7:$BA$325,16,FALSE)),"",VLOOKUP($B16,'[1]1920  Prog Access'!$F$7:$BA$325,16,FALSE))</f>
        <v>699643.25</v>
      </c>
      <c r="AI16" s="102">
        <f>IF(ISNA(VLOOKUP($B16,'[1]1920  Prog Access'!$F$7:$BA$325,17,FALSE)),"",VLOOKUP($B16,'[1]1920  Prog Access'!$F$7:$BA$325,17,FALSE))</f>
        <v>149046.1</v>
      </c>
      <c r="AJ16" s="102">
        <f>IF(ISNA(VLOOKUP($B16,'[1]1920  Prog Access'!$F$7:$BA$325,18,FALSE)),"",VLOOKUP($B16,'[1]1920  Prog Access'!$F$7:$BA$325,18,FALSE))</f>
        <v>0</v>
      </c>
      <c r="AK16" s="102">
        <f>IF(ISNA(VLOOKUP($B16,'[1]1920  Prog Access'!$F$7:$BA$325,19,FALSE)),"",VLOOKUP($B16,'[1]1920  Prog Access'!$F$7:$BA$325,19,FALSE))</f>
        <v>0</v>
      </c>
      <c r="AL16" s="102">
        <f>IF(ISNA(VLOOKUP($B16,'[1]1920  Prog Access'!$F$7:$BA$325,20,FALSE)),"",VLOOKUP($B16,'[1]1920  Prog Access'!$F$7:$BA$325,20,FALSE))</f>
        <v>1227934.6000000001</v>
      </c>
      <c r="AM16" s="102">
        <f>IF(ISNA(VLOOKUP($B16,'[1]1920  Prog Access'!$F$7:$BA$325,21,FALSE)),"",VLOOKUP($B16,'[1]1920  Prog Access'!$F$7:$BA$325,21,FALSE))</f>
        <v>0</v>
      </c>
      <c r="AN16" s="102">
        <f>IF(ISNA(VLOOKUP($B16,'[1]1920  Prog Access'!$F$7:$BA$325,22,FALSE)),"",VLOOKUP($B16,'[1]1920  Prog Access'!$F$7:$BA$325,22,FALSE))</f>
        <v>0</v>
      </c>
      <c r="AO16" s="102">
        <f>IF(ISNA(VLOOKUP($B16,'[1]1920  Prog Access'!$F$7:$BA$325,23,FALSE)),"",VLOOKUP($B16,'[1]1920  Prog Access'!$F$7:$BA$325,23,FALSE))</f>
        <v>217987.52</v>
      </c>
      <c r="AP16" s="102">
        <f>IF(ISNA(VLOOKUP($B16,'[1]1920  Prog Access'!$F$7:$BA$325,24,FALSE)),"",VLOOKUP($B16,'[1]1920  Prog Access'!$F$7:$BA$325,24,FALSE))</f>
        <v>0</v>
      </c>
      <c r="AQ16" s="102">
        <f>IF(ISNA(VLOOKUP($B16,'[1]1920  Prog Access'!$F$7:$BA$325,25,FALSE)),"",VLOOKUP($B16,'[1]1920  Prog Access'!$F$7:$BA$325,25,FALSE))</f>
        <v>0</v>
      </c>
      <c r="AR16" s="102">
        <f>IF(ISNA(VLOOKUP($B16,'[1]1920  Prog Access'!$F$7:$BA$325,26,FALSE)),"",VLOOKUP($B16,'[1]1920  Prog Access'!$F$7:$BA$325,26,FALSE))</f>
        <v>0</v>
      </c>
      <c r="AS16" s="102">
        <f>IF(ISNA(VLOOKUP($B16,'[1]1920  Prog Access'!$F$7:$BA$325,27,FALSE)),"",VLOOKUP($B16,'[1]1920  Prog Access'!$F$7:$BA$325,27,FALSE))</f>
        <v>0</v>
      </c>
      <c r="AT16" s="102">
        <f>IF(ISNA(VLOOKUP($B16,'[1]1920  Prog Access'!$F$7:$BA$325,28,FALSE)),"",VLOOKUP($B16,'[1]1920  Prog Access'!$F$7:$BA$325,28,FALSE))</f>
        <v>56460.39</v>
      </c>
      <c r="AU16" s="102">
        <f>IF(ISNA(VLOOKUP($B16,'[1]1920  Prog Access'!$F$7:$BA$325,29,FALSE)),"",VLOOKUP($B16,'[1]1920  Prog Access'!$F$7:$BA$325,29,FALSE))</f>
        <v>0</v>
      </c>
      <c r="AV16" s="102">
        <f>IF(ISNA(VLOOKUP($B16,'[1]1920  Prog Access'!$F$7:$BA$325,30,FALSE)),"",VLOOKUP($B16,'[1]1920  Prog Access'!$F$7:$BA$325,30,FALSE))</f>
        <v>0</v>
      </c>
      <c r="AW16" s="102">
        <f>IF(ISNA(VLOOKUP($B16,'[1]1920  Prog Access'!$F$7:$BA$325,31,FALSE)),"",VLOOKUP($B16,'[1]1920  Prog Access'!$F$7:$BA$325,31,FALSE))</f>
        <v>0</v>
      </c>
      <c r="AX16" s="108">
        <f t="shared" ref="AX16:AX17" si="51">SUM(AH16:AW16)</f>
        <v>2351071.8600000003</v>
      </c>
      <c r="AY16" s="104">
        <f t="shared" ref="AY16:AY17" si="52">AX16/E16</f>
        <v>6.6006776503379064E-2</v>
      </c>
      <c r="AZ16" s="105">
        <f t="shared" ref="AZ16:AZ17" si="53">AX16/D16</f>
        <v>884.70306720301676</v>
      </c>
      <c r="BA16" s="106">
        <f>IF(ISNA(VLOOKUP($B16,'[1]1920  Prog Access'!$F$7:$BA$325,32,FALSE)),"",VLOOKUP($B16,'[1]1920  Prog Access'!$F$7:$BA$325,32,FALSE))</f>
        <v>0</v>
      </c>
      <c r="BB16" s="102">
        <f>IF(ISNA(VLOOKUP($B16,'[1]1920  Prog Access'!$F$7:$BA$325,33,FALSE)),"",VLOOKUP($B16,'[1]1920  Prog Access'!$F$7:$BA$325,33,FALSE))</f>
        <v>0</v>
      </c>
      <c r="BC16" s="102">
        <f>IF(ISNA(VLOOKUP($B16,'[1]1920  Prog Access'!$F$7:$BA$325,34,FALSE)),"",VLOOKUP($B16,'[1]1920  Prog Access'!$F$7:$BA$325,34,FALSE))</f>
        <v>70575.740000000005</v>
      </c>
      <c r="BD16" s="102">
        <f>IF(ISNA(VLOOKUP($B16,'[1]1920  Prog Access'!$F$7:$BA$325,35,FALSE)),"",VLOOKUP($B16,'[1]1920  Prog Access'!$F$7:$BA$325,35,FALSE))</f>
        <v>0</v>
      </c>
      <c r="BE16" s="102">
        <f>IF(ISNA(VLOOKUP($B16,'[1]1920  Prog Access'!$F$7:$BA$325,36,FALSE)),"",VLOOKUP($B16,'[1]1920  Prog Access'!$F$7:$BA$325,36,FALSE))</f>
        <v>0</v>
      </c>
      <c r="BF16" s="102">
        <f>IF(ISNA(VLOOKUP($B16,'[1]1920  Prog Access'!$F$7:$BA$325,37,FALSE)),"",VLOOKUP($B16,'[1]1920  Prog Access'!$F$7:$BA$325,37,FALSE))</f>
        <v>0</v>
      </c>
      <c r="BG16" s="102">
        <f>IF(ISNA(VLOOKUP($B16,'[1]1920  Prog Access'!$F$7:$BA$325,38,FALSE)),"",VLOOKUP($B16,'[1]1920  Prog Access'!$F$7:$BA$325,38,FALSE))</f>
        <v>61053.88</v>
      </c>
      <c r="BH16" s="110">
        <f t="shared" ref="BH16:BH17" si="54">SUM(BA16:BG16)</f>
        <v>131629.62</v>
      </c>
      <c r="BI16" s="104">
        <f t="shared" ref="BI16:BI17" si="55">BH16/E16</f>
        <v>3.6955258817842822E-3</v>
      </c>
      <c r="BJ16" s="105">
        <f t="shared" ref="BJ16:BJ17" si="56">BH16/D16</f>
        <v>49.531930746160832</v>
      </c>
      <c r="BK16" s="106">
        <f>IF(ISNA(VLOOKUP($B16,'[1]1920  Prog Access'!$F$7:$BA$325,39,FALSE)),"",VLOOKUP($B16,'[1]1920  Prog Access'!$F$7:$BA$325,39,FALSE))</f>
        <v>0</v>
      </c>
      <c r="BL16" s="102">
        <f>IF(ISNA(VLOOKUP($B16,'[1]1920  Prog Access'!$F$7:$BA$325,40,FALSE)),"",VLOOKUP($B16,'[1]1920  Prog Access'!$F$7:$BA$325,40,FALSE))</f>
        <v>0</v>
      </c>
      <c r="BM16" s="102">
        <f>IF(ISNA(VLOOKUP($B16,'[1]1920  Prog Access'!$F$7:$BA$325,41,FALSE)),"",VLOOKUP($B16,'[1]1920  Prog Access'!$F$7:$BA$325,41,FALSE))</f>
        <v>14383.11</v>
      </c>
      <c r="BN16" s="102">
        <f>IF(ISNA(VLOOKUP($B16,'[1]1920  Prog Access'!$F$7:$BA$325,42,FALSE)),"",VLOOKUP($B16,'[1]1920  Prog Access'!$F$7:$BA$325,42,FALSE))</f>
        <v>200345.74</v>
      </c>
      <c r="BO16" s="105">
        <f t="shared" si="22"/>
        <v>214728.84999999998</v>
      </c>
      <c r="BP16" s="104">
        <f t="shared" si="23"/>
        <v>6.0285521050716002E-3</v>
      </c>
      <c r="BQ16" s="111">
        <f t="shared" si="24"/>
        <v>80.801984594369841</v>
      </c>
      <c r="BR16" s="106">
        <f>IF(ISNA(VLOOKUP($B16,'[1]1920  Prog Access'!$F$7:$BA$325,43,FALSE)),"",VLOOKUP($B16,'[1]1920  Prog Access'!$F$7:$BA$325,43,FALSE))</f>
        <v>5129326.38</v>
      </c>
      <c r="BS16" s="104">
        <f t="shared" si="25"/>
        <v>0.14400678504890374</v>
      </c>
      <c r="BT16" s="111">
        <f t="shared" si="26"/>
        <v>1930.1540111459401</v>
      </c>
      <c r="BU16" s="102">
        <f>IF(ISNA(VLOOKUP($B16,'[1]1920  Prog Access'!$F$7:$BA$325,44,FALSE)),"",VLOOKUP($B16,'[1]1920  Prog Access'!$F$7:$BA$325,44,FALSE))</f>
        <v>1142157.3400000001</v>
      </c>
      <c r="BV16" s="104">
        <f t="shared" si="27"/>
        <v>3.206627817538249E-2</v>
      </c>
      <c r="BW16" s="111">
        <f t="shared" si="28"/>
        <v>429.79124505638833</v>
      </c>
      <c r="BX16" s="143">
        <f>IF(ISNA(VLOOKUP($B16,'[1]1920  Prog Access'!$F$7:$BA$325,45,FALSE)),"",VLOOKUP($B16,'[1]1920  Prog Access'!$F$7:$BA$325,45,FALSE))</f>
        <v>943363.48</v>
      </c>
      <c r="BY16" s="97">
        <f t="shared" si="29"/>
        <v>2.6485103856336355E-2</v>
      </c>
      <c r="BZ16" s="112">
        <f t="shared" si="30"/>
        <v>354.98556145506825</v>
      </c>
      <c r="CA16" s="89">
        <f t="shared" si="33"/>
        <v>35618643.789999999</v>
      </c>
      <c r="CB16" s="90">
        <f t="shared" si="31"/>
        <v>0</v>
      </c>
    </row>
    <row r="17" spans="1:80" x14ac:dyDescent="0.25">
      <c r="A17" s="22"/>
      <c r="B17" s="94" t="s">
        <v>56</v>
      </c>
      <c r="C17" s="99" t="s">
        <v>57</v>
      </c>
      <c r="D17" s="100">
        <f>IF(ISNA(VLOOKUP($B17,'[1]1920 enrollment_Rev_Exp by size'!$A$6:$C$339,3,FALSE)),"",VLOOKUP($B17,'[1]1920 enrollment_Rev_Exp by size'!$A$6:$C$339,3,FALSE))</f>
        <v>621.96</v>
      </c>
      <c r="E17" s="101">
        <f>IF(ISNA(VLOOKUP($B17,'[1]1920 enrollment_Rev_Exp by size'!$A$6:$D$339,4,FALSE)),"",VLOOKUP($B17,'[1]1920 enrollment_Rev_Exp by size'!$A$6:$D$339,4,FALSE))</f>
        <v>8304336.9100000001</v>
      </c>
      <c r="F17" s="102">
        <f>IF(ISNA(VLOOKUP($B17,'[1]1920  Prog Access'!$F$7:$BA$325,2,FALSE)),"",VLOOKUP($B17,'[1]1920  Prog Access'!$F$7:$BA$325,2,FALSE))</f>
        <v>4374412.88</v>
      </c>
      <c r="G17" s="102">
        <f>IF(ISNA(VLOOKUP($B17,'[1]1920  Prog Access'!$F$7:$BA$325,3,FALSE)),"",VLOOKUP($B17,'[1]1920  Prog Access'!$F$7:$BA$325,3,FALSE))</f>
        <v>0</v>
      </c>
      <c r="H17" s="102">
        <f>IF(ISNA(VLOOKUP($B17,'[1]1920  Prog Access'!$F$7:$BA$325,4,FALSE)),"",VLOOKUP($B17,'[1]1920  Prog Access'!$F$7:$BA$325,4,FALSE))</f>
        <v>0</v>
      </c>
      <c r="I17" s="103">
        <f>SUM(F17:H17)</f>
        <v>4374412.88</v>
      </c>
      <c r="J17" s="104">
        <f t="shared" si="43"/>
        <v>0.52676245284947143</v>
      </c>
      <c r="K17" s="105">
        <f t="shared" si="44"/>
        <v>7033.2704353977742</v>
      </c>
      <c r="L17" s="106">
        <f>IF(ISNA(VLOOKUP($B17,'[1]1920  Prog Access'!$F$7:$BA$325,5,FALSE)),"",VLOOKUP($B17,'[1]1920  Prog Access'!$F$7:$BA$325,5,FALSE))</f>
        <v>844513</v>
      </c>
      <c r="M17" s="102">
        <f>IF(ISNA(VLOOKUP($B17,'[1]1920  Prog Access'!$F$7:$BA$325,6,FALSE)),"",VLOOKUP($B17,'[1]1920  Prog Access'!$F$7:$BA$325,6,FALSE))</f>
        <v>20822.86</v>
      </c>
      <c r="N17" s="102">
        <f>IF(ISNA(VLOOKUP($B17,'[1]1920  Prog Access'!$F$7:$BA$325,7,FALSE)),"",VLOOKUP($B17,'[1]1920  Prog Access'!$F$7:$BA$325,7,FALSE))</f>
        <v>135830.04999999999</v>
      </c>
      <c r="O17" s="102">
        <v>0</v>
      </c>
      <c r="P17" s="102">
        <f>IF(ISNA(VLOOKUP($B17,'[1]1920  Prog Access'!$F$7:$BA$325,8,FALSE)),"",VLOOKUP($B17,'[1]1920  Prog Access'!$F$7:$BA$325,8,FALSE))</f>
        <v>0</v>
      </c>
      <c r="Q17" s="102">
        <f>IF(ISNA(VLOOKUP($B17,'[1]1920  Prog Access'!$F$7:$BA$325,9,FALSE)),"",VLOOKUP($B17,'[1]1920  Prog Access'!$F$7:$BA$325,9,FALSE))</f>
        <v>0</v>
      </c>
      <c r="R17" s="107">
        <f t="shared" si="9"/>
        <v>1001165.9099999999</v>
      </c>
      <c r="S17" s="104">
        <f t="shared" si="34"/>
        <v>0.12055940418245867</v>
      </c>
      <c r="T17" s="105">
        <f t="shared" si="35"/>
        <v>1609.6950125409992</v>
      </c>
      <c r="U17" s="106">
        <f>IF(ISNA(VLOOKUP($B17,'[1]1920  Prog Access'!$F$7:$BA$325,10,FALSE)),"",VLOOKUP($B17,'[1]1920  Prog Access'!$F$7:$BA$325,10,FALSE))</f>
        <v>478932.71</v>
      </c>
      <c r="V17" s="102">
        <f>IF(ISNA(VLOOKUP($B17,'[1]1920  Prog Access'!$F$7:$BA$325,11,FALSE)),"",VLOOKUP($B17,'[1]1920  Prog Access'!$F$7:$BA$325,11,FALSE))</f>
        <v>28843.78</v>
      </c>
      <c r="W17" s="102">
        <f>IF(ISNA(VLOOKUP($B17,'[1]1920  Prog Access'!$F$7:$BA$325,12,FALSE)),"",VLOOKUP($B17,'[1]1920  Prog Access'!$F$7:$BA$325,12,FALSE))</f>
        <v>4032</v>
      </c>
      <c r="X17" s="102">
        <f>IF(ISNA(VLOOKUP($B17,'[1]1920  Prog Access'!$F$7:$BA$325,13,FALSE)),"",VLOOKUP($B17,'[1]1920  Prog Access'!$F$7:$BA$325,13,FALSE))</f>
        <v>0</v>
      </c>
      <c r="Y17" s="108">
        <f t="shared" si="45"/>
        <v>511808.49</v>
      </c>
      <c r="Z17" s="104">
        <f t="shared" si="46"/>
        <v>6.1631469862896013E-2</v>
      </c>
      <c r="AA17" s="105">
        <f t="shared" si="47"/>
        <v>822.8961508778699</v>
      </c>
      <c r="AB17" s="106">
        <f>IF(ISNA(VLOOKUP($B17,'[1]1920  Prog Access'!$F$7:$BA$325,14,FALSE)),"",VLOOKUP($B17,'[1]1920  Prog Access'!$F$7:$BA$325,14,FALSE))</f>
        <v>0</v>
      </c>
      <c r="AC17" s="102">
        <f>IF(ISNA(VLOOKUP($B17,'[1]1920  Prog Access'!$F$7:$BA$325,15,FALSE)),"",VLOOKUP($B17,'[1]1920  Prog Access'!$F$7:$BA$325,15,FALSE))</f>
        <v>0</v>
      </c>
      <c r="AD17" s="102">
        <v>0</v>
      </c>
      <c r="AE17" s="107">
        <f t="shared" si="48"/>
        <v>0</v>
      </c>
      <c r="AF17" s="104">
        <f t="shared" si="49"/>
        <v>0</v>
      </c>
      <c r="AG17" s="109">
        <f t="shared" si="50"/>
        <v>0</v>
      </c>
      <c r="AH17" s="106">
        <f>IF(ISNA(VLOOKUP($B17,'[1]1920  Prog Access'!$F$7:$BA$325,16,FALSE)),"",VLOOKUP($B17,'[1]1920  Prog Access'!$F$7:$BA$325,16,FALSE))</f>
        <v>109425.56</v>
      </c>
      <c r="AI17" s="102">
        <f>IF(ISNA(VLOOKUP($B17,'[1]1920  Prog Access'!$F$7:$BA$325,17,FALSE)),"",VLOOKUP($B17,'[1]1920  Prog Access'!$F$7:$BA$325,17,FALSE))</f>
        <v>27051.88</v>
      </c>
      <c r="AJ17" s="102">
        <f>IF(ISNA(VLOOKUP($B17,'[1]1920  Prog Access'!$F$7:$BA$325,18,FALSE)),"",VLOOKUP($B17,'[1]1920  Prog Access'!$F$7:$BA$325,18,FALSE))</f>
        <v>0</v>
      </c>
      <c r="AK17" s="102">
        <f>IF(ISNA(VLOOKUP($B17,'[1]1920  Prog Access'!$F$7:$BA$325,19,FALSE)),"",VLOOKUP($B17,'[1]1920  Prog Access'!$F$7:$BA$325,19,FALSE))</f>
        <v>0</v>
      </c>
      <c r="AL17" s="102">
        <f>IF(ISNA(VLOOKUP($B17,'[1]1920  Prog Access'!$F$7:$BA$325,20,FALSE)),"",VLOOKUP($B17,'[1]1920  Prog Access'!$F$7:$BA$325,20,FALSE))</f>
        <v>114298.62</v>
      </c>
      <c r="AM17" s="102">
        <f>IF(ISNA(VLOOKUP($B17,'[1]1920  Prog Access'!$F$7:$BA$325,21,FALSE)),"",VLOOKUP($B17,'[1]1920  Prog Access'!$F$7:$BA$325,21,FALSE))</f>
        <v>0</v>
      </c>
      <c r="AN17" s="102">
        <f>IF(ISNA(VLOOKUP($B17,'[1]1920  Prog Access'!$F$7:$BA$325,22,FALSE)),"",VLOOKUP($B17,'[1]1920  Prog Access'!$F$7:$BA$325,22,FALSE))</f>
        <v>0</v>
      </c>
      <c r="AO17" s="102">
        <f>IF(ISNA(VLOOKUP($B17,'[1]1920  Prog Access'!$F$7:$BA$325,23,FALSE)),"",VLOOKUP($B17,'[1]1920  Prog Access'!$F$7:$BA$325,23,FALSE))</f>
        <v>31166.09</v>
      </c>
      <c r="AP17" s="102">
        <f>IF(ISNA(VLOOKUP($B17,'[1]1920  Prog Access'!$F$7:$BA$325,24,FALSE)),"",VLOOKUP($B17,'[1]1920  Prog Access'!$F$7:$BA$325,24,FALSE))</f>
        <v>0</v>
      </c>
      <c r="AQ17" s="102">
        <f>IF(ISNA(VLOOKUP($B17,'[1]1920  Prog Access'!$F$7:$BA$325,25,FALSE)),"",VLOOKUP($B17,'[1]1920  Prog Access'!$F$7:$BA$325,25,FALSE))</f>
        <v>0</v>
      </c>
      <c r="AR17" s="102">
        <f>IF(ISNA(VLOOKUP($B17,'[1]1920  Prog Access'!$F$7:$BA$325,26,FALSE)),"",VLOOKUP($B17,'[1]1920  Prog Access'!$F$7:$BA$325,26,FALSE))</f>
        <v>0</v>
      </c>
      <c r="AS17" s="102">
        <f>IF(ISNA(VLOOKUP($B17,'[1]1920  Prog Access'!$F$7:$BA$325,27,FALSE)),"",VLOOKUP($B17,'[1]1920  Prog Access'!$F$7:$BA$325,27,FALSE))</f>
        <v>0</v>
      </c>
      <c r="AT17" s="102">
        <f>IF(ISNA(VLOOKUP($B17,'[1]1920  Prog Access'!$F$7:$BA$325,28,FALSE)),"",VLOOKUP($B17,'[1]1920  Prog Access'!$F$7:$BA$325,28,FALSE))</f>
        <v>0</v>
      </c>
      <c r="AU17" s="102">
        <f>IF(ISNA(VLOOKUP($B17,'[1]1920  Prog Access'!$F$7:$BA$325,29,FALSE)),"",VLOOKUP($B17,'[1]1920  Prog Access'!$F$7:$BA$325,29,FALSE))</f>
        <v>0</v>
      </c>
      <c r="AV17" s="102">
        <f>IF(ISNA(VLOOKUP($B17,'[1]1920  Prog Access'!$F$7:$BA$325,30,FALSE)),"",VLOOKUP($B17,'[1]1920  Prog Access'!$F$7:$BA$325,30,FALSE))</f>
        <v>0</v>
      </c>
      <c r="AW17" s="102">
        <f>IF(ISNA(VLOOKUP($B17,'[1]1920  Prog Access'!$F$7:$BA$325,31,FALSE)),"",VLOOKUP($B17,'[1]1920  Prog Access'!$F$7:$BA$325,31,FALSE))</f>
        <v>0</v>
      </c>
      <c r="AX17" s="108">
        <f t="shared" si="51"/>
        <v>281942.15000000002</v>
      </c>
      <c r="AY17" s="104">
        <f t="shared" si="52"/>
        <v>3.3951193581812422E-2</v>
      </c>
      <c r="AZ17" s="105">
        <f t="shared" si="53"/>
        <v>453.31235127660943</v>
      </c>
      <c r="BA17" s="106">
        <f>IF(ISNA(VLOOKUP($B17,'[1]1920  Prog Access'!$F$7:$BA$325,32,FALSE)),"",VLOOKUP($B17,'[1]1920  Prog Access'!$F$7:$BA$325,32,FALSE))</f>
        <v>0</v>
      </c>
      <c r="BB17" s="102">
        <f>IF(ISNA(VLOOKUP($B17,'[1]1920  Prog Access'!$F$7:$BA$325,33,FALSE)),"",VLOOKUP($B17,'[1]1920  Prog Access'!$F$7:$BA$325,33,FALSE))</f>
        <v>0</v>
      </c>
      <c r="BC17" s="102">
        <f>IF(ISNA(VLOOKUP($B17,'[1]1920  Prog Access'!$F$7:$BA$325,34,FALSE)),"",VLOOKUP($B17,'[1]1920  Prog Access'!$F$7:$BA$325,34,FALSE))</f>
        <v>16882.830000000002</v>
      </c>
      <c r="BD17" s="102">
        <f>IF(ISNA(VLOOKUP($B17,'[1]1920  Prog Access'!$F$7:$BA$325,35,FALSE)),"",VLOOKUP($B17,'[1]1920  Prog Access'!$F$7:$BA$325,35,FALSE))</f>
        <v>0</v>
      </c>
      <c r="BE17" s="102">
        <f>IF(ISNA(VLOOKUP($B17,'[1]1920  Prog Access'!$F$7:$BA$325,36,FALSE)),"",VLOOKUP($B17,'[1]1920  Prog Access'!$F$7:$BA$325,36,FALSE))</f>
        <v>0</v>
      </c>
      <c r="BF17" s="102">
        <f>IF(ISNA(VLOOKUP($B17,'[1]1920  Prog Access'!$F$7:$BA$325,37,FALSE)),"",VLOOKUP($B17,'[1]1920  Prog Access'!$F$7:$BA$325,37,FALSE))</f>
        <v>0</v>
      </c>
      <c r="BG17" s="102">
        <f>IF(ISNA(VLOOKUP($B17,'[1]1920  Prog Access'!$F$7:$BA$325,38,FALSE)),"",VLOOKUP($B17,'[1]1920  Prog Access'!$F$7:$BA$325,38,FALSE))</f>
        <v>6728.06</v>
      </c>
      <c r="BH17" s="110">
        <f t="shared" si="54"/>
        <v>23610.890000000003</v>
      </c>
      <c r="BI17" s="104">
        <f t="shared" si="55"/>
        <v>2.8431999154042032E-3</v>
      </c>
      <c r="BJ17" s="105">
        <f t="shared" si="56"/>
        <v>37.962071515853111</v>
      </c>
      <c r="BK17" s="106">
        <f>IF(ISNA(VLOOKUP($B17,'[1]1920  Prog Access'!$F$7:$BA$325,39,FALSE)),"",VLOOKUP($B17,'[1]1920  Prog Access'!$F$7:$BA$325,39,FALSE))</f>
        <v>0</v>
      </c>
      <c r="BL17" s="102">
        <f>IF(ISNA(VLOOKUP($B17,'[1]1920  Prog Access'!$F$7:$BA$325,40,FALSE)),"",VLOOKUP($B17,'[1]1920  Prog Access'!$F$7:$BA$325,40,FALSE))</f>
        <v>0</v>
      </c>
      <c r="BM17" s="102">
        <f>IF(ISNA(VLOOKUP($B17,'[1]1920  Prog Access'!$F$7:$BA$325,41,FALSE)),"",VLOOKUP($B17,'[1]1920  Prog Access'!$F$7:$BA$325,41,FALSE))</f>
        <v>0</v>
      </c>
      <c r="BN17" s="102">
        <f>IF(ISNA(VLOOKUP($B17,'[1]1920  Prog Access'!$F$7:$BA$325,42,FALSE)),"",VLOOKUP($B17,'[1]1920  Prog Access'!$F$7:$BA$325,42,FALSE))</f>
        <v>64374.22</v>
      </c>
      <c r="BO17" s="105">
        <f t="shared" si="22"/>
        <v>64374.22</v>
      </c>
      <c r="BP17" s="104">
        <f t="shared" si="23"/>
        <v>7.7518796139498152E-3</v>
      </c>
      <c r="BQ17" s="111">
        <f t="shared" si="24"/>
        <v>103.50218663579651</v>
      </c>
      <c r="BR17" s="106">
        <f>IF(ISNA(VLOOKUP($B17,'[1]1920  Prog Access'!$F$7:$BA$325,43,FALSE)),"",VLOOKUP($B17,'[1]1920  Prog Access'!$F$7:$BA$325,43,FALSE))</f>
        <v>1593155.65</v>
      </c>
      <c r="BS17" s="104">
        <f t="shared" si="25"/>
        <v>0.1918462205069664</v>
      </c>
      <c r="BT17" s="111">
        <f t="shared" si="26"/>
        <v>2561.5082159624412</v>
      </c>
      <c r="BU17" s="102">
        <f>IF(ISNA(VLOOKUP($B17,'[1]1920  Prog Access'!$F$7:$BA$325,44,FALSE)),"",VLOOKUP($B17,'[1]1920  Prog Access'!$F$7:$BA$325,44,FALSE))</f>
        <v>169638.03</v>
      </c>
      <c r="BV17" s="104">
        <f t="shared" si="27"/>
        <v>2.0427643030200709E-2</v>
      </c>
      <c r="BW17" s="111">
        <f t="shared" si="28"/>
        <v>272.74749180011577</v>
      </c>
      <c r="BX17" s="143">
        <f>IF(ISNA(VLOOKUP($B17,'[1]1920  Prog Access'!$F$7:$BA$325,45,FALSE)),"",VLOOKUP($B17,'[1]1920  Prog Access'!$F$7:$BA$325,45,FALSE))</f>
        <v>284228.69</v>
      </c>
      <c r="BY17" s="97">
        <f t="shared" si="29"/>
        <v>3.4226536456840359E-2</v>
      </c>
      <c r="BZ17" s="112">
        <f t="shared" si="30"/>
        <v>456.9886970223165</v>
      </c>
      <c r="CA17" s="89">
        <f t="shared" si="33"/>
        <v>8304336.9100000001</v>
      </c>
      <c r="CB17" s="90">
        <f t="shared" si="31"/>
        <v>0</v>
      </c>
    </row>
    <row r="18" spans="1:80" s="127" customFormat="1" x14ac:dyDescent="0.25">
      <c r="A18" s="66"/>
      <c r="B18" s="114" t="s">
        <v>58</v>
      </c>
      <c r="C18" s="115" t="s">
        <v>52</v>
      </c>
      <c r="D18" s="100">
        <f>SUM(D16:D17)</f>
        <v>3279.4299999999994</v>
      </c>
      <c r="E18" s="100">
        <f t="shared" ref="E18:H18" si="57">SUM(E16:E17)</f>
        <v>43922980.700000003</v>
      </c>
      <c r="F18" s="100">
        <f t="shared" si="57"/>
        <v>23213281.059999999</v>
      </c>
      <c r="G18" s="100">
        <f t="shared" si="57"/>
        <v>588955.57999999996</v>
      </c>
      <c r="H18" s="100">
        <f t="shared" si="57"/>
        <v>210602.34</v>
      </c>
      <c r="I18" s="117">
        <f t="shared" ref="I18" si="58">SUM(F18:H18)</f>
        <v>24012838.979999997</v>
      </c>
      <c r="J18" s="118">
        <f t="shared" si="43"/>
        <v>0.5467033110528402</v>
      </c>
      <c r="K18" s="75">
        <f t="shared" si="44"/>
        <v>7322.2599598100896</v>
      </c>
      <c r="L18" s="119">
        <f>SUM(L16:L17)</f>
        <v>4695627.1400000006</v>
      </c>
      <c r="M18" s="119">
        <f t="shared" ref="M18:Q18" si="59">SUM(M16:M17)</f>
        <v>329686.65999999997</v>
      </c>
      <c r="N18" s="119">
        <f t="shared" si="59"/>
        <v>662984.93999999994</v>
      </c>
      <c r="O18" s="119">
        <f t="shared" si="59"/>
        <v>0</v>
      </c>
      <c r="P18" s="119">
        <f t="shared" si="59"/>
        <v>0</v>
      </c>
      <c r="Q18" s="119">
        <f t="shared" si="59"/>
        <v>0</v>
      </c>
      <c r="R18" s="120">
        <f t="shared" si="9"/>
        <v>5688298.7400000002</v>
      </c>
      <c r="S18" s="118">
        <f t="shared" si="34"/>
        <v>0.12950620949092373</v>
      </c>
      <c r="T18" s="75">
        <f t="shared" si="35"/>
        <v>1734.5388497391318</v>
      </c>
      <c r="U18" s="119">
        <f>SUM(U16:U17)</f>
        <v>1834475.28</v>
      </c>
      <c r="V18" s="121">
        <f t="shared" ref="V18:X18" si="60">SUM(V16:V17)</f>
        <v>28843.78</v>
      </c>
      <c r="W18" s="121">
        <f t="shared" si="60"/>
        <v>29296.76</v>
      </c>
      <c r="X18" s="121">
        <f t="shared" si="60"/>
        <v>0</v>
      </c>
      <c r="Y18" s="122">
        <f t="shared" si="10"/>
        <v>1892615.82</v>
      </c>
      <c r="Z18" s="118">
        <f>Y18/E18</f>
        <v>4.3089421296947636E-2</v>
      </c>
      <c r="AA18" s="75">
        <f>Y18/D18</f>
        <v>577.117310020339</v>
      </c>
      <c r="AB18" s="119">
        <f>SUM(AB16:AB17)</f>
        <v>0</v>
      </c>
      <c r="AC18" s="121">
        <f t="shared" ref="AC18:AE18" si="61">SUM(AC16:AC17)</f>
        <v>0</v>
      </c>
      <c r="AD18" s="121"/>
      <c r="AE18" s="121">
        <f t="shared" si="61"/>
        <v>0</v>
      </c>
      <c r="AF18" s="118">
        <f>AE18/E18</f>
        <v>0</v>
      </c>
      <c r="AG18" s="123">
        <f>AE18/D18</f>
        <v>0</v>
      </c>
      <c r="AH18" s="119">
        <f>SUM(AH16:AH17)</f>
        <v>809068.81</v>
      </c>
      <c r="AI18" s="121">
        <f t="shared" ref="AI18:AW18" si="62">SUM(AI16:AI17)</f>
        <v>176097.98</v>
      </c>
      <c r="AJ18" s="121">
        <f t="shared" si="62"/>
        <v>0</v>
      </c>
      <c r="AK18" s="121">
        <f t="shared" si="62"/>
        <v>0</v>
      </c>
      <c r="AL18" s="121">
        <f t="shared" si="62"/>
        <v>1342233.2200000002</v>
      </c>
      <c r="AM18" s="121">
        <f t="shared" si="62"/>
        <v>0</v>
      </c>
      <c r="AN18" s="121">
        <f t="shared" si="62"/>
        <v>0</v>
      </c>
      <c r="AO18" s="121">
        <f t="shared" si="62"/>
        <v>249153.61</v>
      </c>
      <c r="AP18" s="121">
        <f t="shared" si="62"/>
        <v>0</v>
      </c>
      <c r="AQ18" s="121">
        <f t="shared" si="62"/>
        <v>0</v>
      </c>
      <c r="AR18" s="121">
        <f t="shared" si="62"/>
        <v>0</v>
      </c>
      <c r="AS18" s="121">
        <f t="shared" si="62"/>
        <v>0</v>
      </c>
      <c r="AT18" s="121">
        <f t="shared" si="62"/>
        <v>56460.39</v>
      </c>
      <c r="AU18" s="121">
        <f t="shared" si="62"/>
        <v>0</v>
      </c>
      <c r="AV18" s="121">
        <f t="shared" si="62"/>
        <v>0</v>
      </c>
      <c r="AW18" s="121">
        <f t="shared" si="62"/>
        <v>0</v>
      </c>
      <c r="AX18" s="122">
        <f t="shared" si="16"/>
        <v>2633014.0100000002</v>
      </c>
      <c r="AY18" s="118">
        <f>AX18/E18</f>
        <v>5.9946159573819637E-2</v>
      </c>
      <c r="AZ18" s="75">
        <f>AX18/D18</f>
        <v>802.88769999664601</v>
      </c>
      <c r="BA18" s="106">
        <f>SUM(BA16:BA17)</f>
        <v>0</v>
      </c>
      <c r="BB18" s="106">
        <f t="shared" ref="BB18:BG18" si="63">SUM(BB16:BB17)</f>
        <v>0</v>
      </c>
      <c r="BC18" s="106">
        <f t="shared" si="63"/>
        <v>87458.57</v>
      </c>
      <c r="BD18" s="106">
        <f t="shared" si="63"/>
        <v>0</v>
      </c>
      <c r="BE18" s="106">
        <f t="shared" si="63"/>
        <v>0</v>
      </c>
      <c r="BF18" s="106">
        <f t="shared" si="63"/>
        <v>0</v>
      </c>
      <c r="BG18" s="106">
        <f t="shared" si="63"/>
        <v>67781.94</v>
      </c>
      <c r="BH18" s="124">
        <f t="shared" si="19"/>
        <v>155240.51</v>
      </c>
      <c r="BI18" s="118">
        <f>BH18/E18</f>
        <v>3.5343801246166336E-3</v>
      </c>
      <c r="BJ18" s="75">
        <f>BH18/D18</f>
        <v>47.337650140420756</v>
      </c>
      <c r="BK18" s="119">
        <f>SUM(BK16:BK17)</f>
        <v>0</v>
      </c>
      <c r="BL18" s="119">
        <f t="shared" ref="BL18:BN18" si="64">SUM(BL16:BL17)</f>
        <v>0</v>
      </c>
      <c r="BM18" s="119">
        <f t="shared" si="64"/>
        <v>14383.11</v>
      </c>
      <c r="BN18" s="119">
        <f t="shared" si="64"/>
        <v>264719.95999999996</v>
      </c>
      <c r="BO18" s="75">
        <f t="shared" si="22"/>
        <v>279103.06999999995</v>
      </c>
      <c r="BP18" s="118">
        <f t="shared" si="23"/>
        <v>6.3543745336026329E-3</v>
      </c>
      <c r="BQ18" s="86">
        <f t="shared" si="24"/>
        <v>85.107189359126437</v>
      </c>
      <c r="BR18" s="119">
        <f>SUM(BR16:BR17)</f>
        <v>6722482.0299999993</v>
      </c>
      <c r="BS18" s="118">
        <f t="shared" si="25"/>
        <v>0.15305158991634643</v>
      </c>
      <c r="BT18" s="86">
        <f t="shared" si="26"/>
        <v>2049.8934357495054</v>
      </c>
      <c r="BU18" s="121">
        <f>SUM(BU16:BU17)</f>
        <v>1311795.3700000001</v>
      </c>
      <c r="BV18" s="118">
        <f t="shared" si="27"/>
        <v>2.9865809403049007E-2</v>
      </c>
      <c r="BW18" s="86">
        <f t="shared" si="28"/>
        <v>400.00712623840127</v>
      </c>
      <c r="BX18" s="144">
        <f>SUM(BX16:BX17)</f>
        <v>1227592.17</v>
      </c>
      <c r="BY18" s="125">
        <f t="shared" si="29"/>
        <v>2.794874460785399E-2</v>
      </c>
      <c r="BZ18" s="126">
        <f t="shared" si="30"/>
        <v>374.33095690409618</v>
      </c>
      <c r="CA18" s="89">
        <f t="shared" si="33"/>
        <v>43922980.699999996</v>
      </c>
      <c r="CB18" s="90">
        <f t="shared" si="31"/>
        <v>0</v>
      </c>
    </row>
    <row r="19" spans="1:80" s="79" customFormat="1" x14ac:dyDescent="0.25">
      <c r="A19" s="22"/>
      <c r="B19" s="85"/>
      <c r="C19" s="115"/>
      <c r="D19" s="100" t="str">
        <f>IF(ISNA(VLOOKUP($B19,'[1]1920 enrollment_Rev_Exp by size'!$A$6:$C$339,3,FALSE)),"",VLOOKUP($B19,'[1]1920 enrollment_Rev_Exp by size'!$A$6:$C$339,3,FALSE))</f>
        <v/>
      </c>
      <c r="E19" s="101" t="str">
        <f>IF(ISNA(VLOOKUP($B19,'[1]1920 enrollment_Rev_Exp by size'!$A$6:$D$339,4,FALSE)),"",VLOOKUP($B19,'[1]1920 enrollment_Rev_Exp by size'!$A$6:$D$339,4,FALSE))</f>
        <v/>
      </c>
      <c r="F19" s="102" t="str">
        <f>IF(ISNA(VLOOKUP($B19,'[1]1920  Prog Access'!$F$7:$BA$325,2,FALSE)),"",VLOOKUP($B19,'[1]1920  Prog Access'!$F$7:$BA$325,2,FALSE))</f>
        <v/>
      </c>
      <c r="G19" s="102" t="str">
        <f>IF(ISNA(VLOOKUP($B19,'[1]1920  Prog Access'!$F$7:$BA$325,3,FALSE)),"",VLOOKUP($B19,'[1]1920  Prog Access'!$F$7:$BA$325,3,FALSE))</f>
        <v/>
      </c>
      <c r="H19" s="102" t="str">
        <f>IF(ISNA(VLOOKUP($B19,'[1]1920  Prog Access'!$F$7:$BA$325,4,FALSE)),"",VLOOKUP($B19,'[1]1920  Prog Access'!$F$7:$BA$325,4,FALSE))</f>
        <v/>
      </c>
      <c r="I19" s="96"/>
      <c r="J19" s="21"/>
      <c r="K19" s="94"/>
      <c r="L19" s="106" t="str">
        <f>IF(ISNA(VLOOKUP($B19,'[1]1920  Prog Access'!$F$7:$BA$325,5,FALSE)),"",VLOOKUP($B19,'[1]1920  Prog Access'!$F$7:$BA$325,5,FALSE))</f>
        <v/>
      </c>
      <c r="M19" s="102" t="str">
        <f>IF(ISNA(VLOOKUP($B19,'[1]1920  Prog Access'!$F$7:$BA$325,6,FALSE)),"",VLOOKUP($B19,'[1]1920  Prog Access'!$F$7:$BA$325,6,FALSE))</f>
        <v/>
      </c>
      <c r="N19" s="102" t="str">
        <f>IF(ISNA(VLOOKUP($B19,'[1]1920  Prog Access'!$F$7:$BA$325,7,FALSE)),"",VLOOKUP($B19,'[1]1920  Prog Access'!$F$7:$BA$325,7,FALSE))</f>
        <v/>
      </c>
      <c r="O19" s="102">
        <v>0</v>
      </c>
      <c r="P19" s="102" t="str">
        <f>IF(ISNA(VLOOKUP($B19,'[1]1920  Prog Access'!$F$7:$BA$325,8,FALSE)),"",VLOOKUP($B19,'[1]1920  Prog Access'!$F$7:$BA$325,8,FALSE))</f>
        <v/>
      </c>
      <c r="Q19" s="102" t="str">
        <f>IF(ISNA(VLOOKUP($B19,'[1]1920  Prog Access'!$F$7:$BA$325,9,FALSE)),"",VLOOKUP($B19,'[1]1920  Prog Access'!$F$7:$BA$325,9,FALSE))</f>
        <v/>
      </c>
      <c r="R19" s="107"/>
      <c r="S19" s="104"/>
      <c r="T19" s="105"/>
      <c r="U19" s="106"/>
      <c r="V19" s="102"/>
      <c r="W19" s="102"/>
      <c r="X19" s="102"/>
      <c r="Y19" s="108"/>
      <c r="Z19" s="104"/>
      <c r="AA19" s="105"/>
      <c r="AB19" s="106"/>
      <c r="AC19" s="102"/>
      <c r="AD19" s="102"/>
      <c r="AE19" s="107"/>
      <c r="AF19" s="104"/>
      <c r="AG19" s="109"/>
      <c r="AH19" s="106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8"/>
      <c r="AY19" s="104"/>
      <c r="AZ19" s="105"/>
      <c r="BA19" s="106" t="str">
        <f>IF(ISNA(VLOOKUP($B19,'[1]1920  Prog Access'!$F$7:$BA$325,32,FALSE)),"",VLOOKUP($B19,'[1]1920  Prog Access'!$F$7:$BA$325,32,FALSE))</f>
        <v/>
      </c>
      <c r="BB19" s="102" t="str">
        <f>IF(ISNA(VLOOKUP($B19,'[1]1920  Prog Access'!$F$7:$BA$325,33,FALSE)),"",VLOOKUP($B19,'[1]1920  Prog Access'!$F$7:$BA$325,33,FALSE))</f>
        <v/>
      </c>
      <c r="BC19" s="102" t="str">
        <f>IF(ISNA(VLOOKUP($B19,'[1]1920  Prog Access'!$F$7:$BA$325,34,FALSE)),"",VLOOKUP($B19,'[1]1920  Prog Access'!$F$7:$BA$325,34,FALSE))</f>
        <v/>
      </c>
      <c r="BD19" s="102" t="str">
        <f>IF(ISNA(VLOOKUP($B19,'[1]1920  Prog Access'!$F$7:$BA$325,35,FALSE)),"",VLOOKUP($B19,'[1]1920  Prog Access'!$F$7:$BA$325,35,FALSE))</f>
        <v/>
      </c>
      <c r="BE19" s="102" t="str">
        <f>IF(ISNA(VLOOKUP($B19,'[1]1920  Prog Access'!$F$7:$BA$325,36,FALSE)),"",VLOOKUP($B19,'[1]1920  Prog Access'!$F$7:$BA$325,36,FALSE))</f>
        <v/>
      </c>
      <c r="BF19" s="102" t="str">
        <f>IF(ISNA(VLOOKUP($B19,'[1]1920  Prog Access'!$F$7:$BA$325,37,FALSE)),"",VLOOKUP($B19,'[1]1920  Prog Access'!$F$7:$BA$325,37,FALSE))</f>
        <v/>
      </c>
      <c r="BG19" s="102" t="str">
        <f>IF(ISNA(VLOOKUP($B19,'[1]1920  Prog Access'!$F$7:$BA$325,38,FALSE)),"",VLOOKUP($B19,'[1]1920  Prog Access'!$F$7:$BA$325,38,FALSE))</f>
        <v/>
      </c>
      <c r="BH19" s="110"/>
      <c r="BI19" s="104"/>
      <c r="BJ19" s="105"/>
      <c r="BK19" s="106" t="str">
        <f>IF(ISNA(VLOOKUP($B19,'[1]1920  Prog Access'!$F$7:$BA$325,39,FALSE)),"",VLOOKUP($B19,'[1]1920  Prog Access'!$F$7:$BA$325,39,FALSE))</f>
        <v/>
      </c>
      <c r="BL19" s="102" t="str">
        <f>IF(ISNA(VLOOKUP($B19,'[1]1920  Prog Access'!$F$7:$BA$325,40,FALSE)),"",VLOOKUP($B19,'[1]1920  Prog Access'!$F$7:$BA$325,40,FALSE))</f>
        <v/>
      </c>
      <c r="BM19" s="102" t="str">
        <f>IF(ISNA(VLOOKUP($B19,'[1]1920  Prog Access'!$F$7:$BA$325,41,FALSE)),"",VLOOKUP($B19,'[1]1920  Prog Access'!$F$7:$BA$325,41,FALSE))</f>
        <v/>
      </c>
      <c r="BN19" s="102" t="str">
        <f>IF(ISNA(VLOOKUP($B19,'[1]1920  Prog Access'!$F$7:$BA$325,42,FALSE)),"",VLOOKUP($B19,'[1]1920  Prog Access'!$F$7:$BA$325,42,FALSE))</f>
        <v/>
      </c>
      <c r="BO19" s="105"/>
      <c r="BP19" s="104"/>
      <c r="BQ19" s="111"/>
      <c r="BR19" s="106" t="str">
        <f>IF(ISNA(VLOOKUP($B19,'[1]1920  Prog Access'!$F$7:$BA$325,43,FALSE)),"",VLOOKUP($B19,'[1]1920  Prog Access'!$F$7:$BA$325,43,FALSE))</f>
        <v/>
      </c>
      <c r="BS19" s="104"/>
      <c r="BT19" s="111"/>
      <c r="BU19" s="102"/>
      <c r="BV19" s="104"/>
      <c r="BW19" s="111"/>
      <c r="BX19" s="143"/>
      <c r="BY19" s="97"/>
      <c r="BZ19" s="112"/>
      <c r="CA19" s="89"/>
      <c r="CB19" s="90"/>
    </row>
    <row r="20" spans="1:80" x14ac:dyDescent="0.25">
      <c r="A20" s="66" t="s">
        <v>59</v>
      </c>
      <c r="B20" s="85"/>
      <c r="C20" s="115"/>
      <c r="D20" s="100" t="str">
        <f>IF(ISNA(VLOOKUP($B20,'[1]1920 enrollment_Rev_Exp by size'!$A$6:$C$339,3,FALSE)),"",VLOOKUP($B20,'[1]1920 enrollment_Rev_Exp by size'!$A$6:$C$339,3,FALSE))</f>
        <v/>
      </c>
      <c r="E20" s="101" t="str">
        <f>IF(ISNA(VLOOKUP($B20,'[1]1920 enrollment_Rev_Exp by size'!$A$6:$D$339,4,FALSE)),"",VLOOKUP($B20,'[1]1920 enrollment_Rev_Exp by size'!$A$6:$D$339,4,FALSE))</f>
        <v/>
      </c>
      <c r="F20" s="102" t="str">
        <f>IF(ISNA(VLOOKUP($B20,'[1]1920  Prog Access'!$F$7:$BA$325,2,FALSE)),"",VLOOKUP($B20,'[1]1920  Prog Access'!$F$7:$BA$325,2,FALSE))</f>
        <v/>
      </c>
      <c r="G20" s="102" t="str">
        <f>IF(ISNA(VLOOKUP($B20,'[1]1920  Prog Access'!$F$7:$BA$325,3,FALSE)),"",VLOOKUP($B20,'[1]1920  Prog Access'!$F$7:$BA$325,3,FALSE))</f>
        <v/>
      </c>
      <c r="H20" s="102" t="str">
        <f>IF(ISNA(VLOOKUP($B20,'[1]1920  Prog Access'!$F$7:$BA$325,4,FALSE)),"",VLOOKUP($B20,'[1]1920  Prog Access'!$F$7:$BA$325,4,FALSE))</f>
        <v/>
      </c>
      <c r="I20" s="94"/>
      <c r="J20" s="97"/>
      <c r="K20" s="94"/>
      <c r="L20" s="106" t="str">
        <f>IF(ISNA(VLOOKUP($B20,'[1]1920  Prog Access'!$F$7:$BA$325,5,FALSE)),"",VLOOKUP($B20,'[1]1920  Prog Access'!$F$7:$BA$325,5,FALSE))</f>
        <v/>
      </c>
      <c r="M20" s="102" t="str">
        <f>IF(ISNA(VLOOKUP($B20,'[1]1920  Prog Access'!$F$7:$BA$325,6,FALSE)),"",VLOOKUP($B20,'[1]1920  Prog Access'!$F$7:$BA$325,6,FALSE))</f>
        <v/>
      </c>
      <c r="N20" s="102" t="str">
        <f>IF(ISNA(VLOOKUP($B20,'[1]1920  Prog Access'!$F$7:$BA$325,7,FALSE)),"",VLOOKUP($B20,'[1]1920  Prog Access'!$F$7:$BA$325,7,FALSE))</f>
        <v/>
      </c>
      <c r="O20" s="102">
        <v>0</v>
      </c>
      <c r="P20" s="102" t="str">
        <f>IF(ISNA(VLOOKUP($B20,'[1]1920  Prog Access'!$F$7:$BA$325,8,FALSE)),"",VLOOKUP($B20,'[1]1920  Prog Access'!$F$7:$BA$325,8,FALSE))</f>
        <v/>
      </c>
      <c r="Q20" s="102" t="str">
        <f>IF(ISNA(VLOOKUP($B20,'[1]1920  Prog Access'!$F$7:$BA$325,9,FALSE)),"",VLOOKUP($B20,'[1]1920  Prog Access'!$F$7:$BA$325,9,FALSE))</f>
        <v/>
      </c>
      <c r="R20" s="107"/>
      <c r="S20" s="104"/>
      <c r="T20" s="105"/>
      <c r="U20" s="106"/>
      <c r="V20" s="102"/>
      <c r="W20" s="102"/>
      <c r="X20" s="102"/>
      <c r="Y20" s="108"/>
      <c r="Z20" s="104"/>
      <c r="AA20" s="105"/>
      <c r="AB20" s="106"/>
      <c r="AC20" s="102"/>
      <c r="AD20" s="102"/>
      <c r="AE20" s="107"/>
      <c r="AF20" s="104"/>
      <c r="AG20" s="109"/>
      <c r="AH20" s="106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8"/>
      <c r="AY20" s="104"/>
      <c r="AZ20" s="105"/>
      <c r="BA20" s="106" t="str">
        <f>IF(ISNA(VLOOKUP($B20,'[1]1920  Prog Access'!$F$7:$BA$325,32,FALSE)),"",VLOOKUP($B20,'[1]1920  Prog Access'!$F$7:$BA$325,32,FALSE))</f>
        <v/>
      </c>
      <c r="BB20" s="102" t="str">
        <f>IF(ISNA(VLOOKUP($B20,'[1]1920  Prog Access'!$F$7:$BA$325,33,FALSE)),"",VLOOKUP($B20,'[1]1920  Prog Access'!$F$7:$BA$325,33,FALSE))</f>
        <v/>
      </c>
      <c r="BC20" s="102" t="str">
        <f>IF(ISNA(VLOOKUP($B20,'[1]1920  Prog Access'!$F$7:$BA$325,34,FALSE)),"",VLOOKUP($B20,'[1]1920  Prog Access'!$F$7:$BA$325,34,FALSE))</f>
        <v/>
      </c>
      <c r="BD20" s="102" t="str">
        <f>IF(ISNA(VLOOKUP($B20,'[1]1920  Prog Access'!$F$7:$BA$325,35,FALSE)),"",VLOOKUP($B20,'[1]1920  Prog Access'!$F$7:$BA$325,35,FALSE))</f>
        <v/>
      </c>
      <c r="BE20" s="102" t="str">
        <f>IF(ISNA(VLOOKUP($B20,'[1]1920  Prog Access'!$F$7:$BA$325,36,FALSE)),"",VLOOKUP($B20,'[1]1920  Prog Access'!$F$7:$BA$325,36,FALSE))</f>
        <v/>
      </c>
      <c r="BF20" s="102" t="str">
        <f>IF(ISNA(VLOOKUP($B20,'[1]1920  Prog Access'!$F$7:$BA$325,37,FALSE)),"",VLOOKUP($B20,'[1]1920  Prog Access'!$F$7:$BA$325,37,FALSE))</f>
        <v/>
      </c>
      <c r="BG20" s="102" t="str">
        <f>IF(ISNA(VLOOKUP($B20,'[1]1920  Prog Access'!$F$7:$BA$325,38,FALSE)),"",VLOOKUP($B20,'[1]1920  Prog Access'!$F$7:$BA$325,38,FALSE))</f>
        <v/>
      </c>
      <c r="BH20" s="110"/>
      <c r="BI20" s="104"/>
      <c r="BJ20" s="105"/>
      <c r="BK20" s="106" t="str">
        <f>IF(ISNA(VLOOKUP($B20,'[1]1920  Prog Access'!$F$7:$BA$325,39,FALSE)),"",VLOOKUP($B20,'[1]1920  Prog Access'!$F$7:$BA$325,39,FALSE))</f>
        <v/>
      </c>
      <c r="BL20" s="102" t="str">
        <f>IF(ISNA(VLOOKUP($B20,'[1]1920  Prog Access'!$F$7:$BA$325,40,FALSE)),"",VLOOKUP($B20,'[1]1920  Prog Access'!$F$7:$BA$325,40,FALSE))</f>
        <v/>
      </c>
      <c r="BM20" s="102" t="str">
        <f>IF(ISNA(VLOOKUP($B20,'[1]1920  Prog Access'!$F$7:$BA$325,41,FALSE)),"",VLOOKUP($B20,'[1]1920  Prog Access'!$F$7:$BA$325,41,FALSE))</f>
        <v/>
      </c>
      <c r="BN20" s="102" t="str">
        <f>IF(ISNA(VLOOKUP($B20,'[1]1920  Prog Access'!$F$7:$BA$325,42,FALSE)),"",VLOOKUP($B20,'[1]1920  Prog Access'!$F$7:$BA$325,42,FALSE))</f>
        <v/>
      </c>
      <c r="BO20" s="105"/>
      <c r="BP20" s="104"/>
      <c r="BQ20" s="111"/>
      <c r="BR20" s="106" t="str">
        <f>IF(ISNA(VLOOKUP($B20,'[1]1920  Prog Access'!$F$7:$BA$325,43,FALSE)),"",VLOOKUP($B20,'[1]1920  Prog Access'!$F$7:$BA$325,43,FALSE))</f>
        <v/>
      </c>
      <c r="BS20" s="104"/>
      <c r="BT20" s="111"/>
      <c r="BU20" s="102"/>
      <c r="BV20" s="104"/>
      <c r="BW20" s="111"/>
      <c r="BX20" s="143"/>
      <c r="BZ20" s="112"/>
      <c r="CA20" s="89"/>
      <c r="CB20" s="90"/>
    </row>
    <row r="21" spans="1:80" x14ac:dyDescent="0.25">
      <c r="A21" s="22"/>
      <c r="B21" s="94" t="s">
        <v>60</v>
      </c>
      <c r="C21" s="99" t="s">
        <v>61</v>
      </c>
      <c r="D21" s="100">
        <f>IF(ISNA(VLOOKUP($B21,'[1]1920 enrollment_Rev_Exp by size'!$A$6:$C$339,3,FALSE)),"",VLOOKUP($B21,'[1]1920 enrollment_Rev_Exp by size'!$A$6:$C$339,3,FALSE))</f>
        <v>19233.269999999997</v>
      </c>
      <c r="E21" s="101">
        <f>IF(ISNA(VLOOKUP($B21,'[1]1920 enrollment_Rev_Exp by size'!$A$6:$D$339,4,FALSE)),"",VLOOKUP($B21,'[1]1920 enrollment_Rev_Exp by size'!$A$6:$D$339,4,FALSE))</f>
        <v>255721902.06999999</v>
      </c>
      <c r="F21" s="102">
        <f>IF(ISNA(VLOOKUP($B21,'[1]1920  Prog Access'!$F$7:$BA$325,2,FALSE)),"",VLOOKUP($B21,'[1]1920  Prog Access'!$F$7:$BA$325,2,FALSE))</f>
        <v>141971637.27000001</v>
      </c>
      <c r="G21" s="102">
        <f>IF(ISNA(VLOOKUP($B21,'[1]1920  Prog Access'!$F$7:$BA$325,3,FALSE)),"",VLOOKUP($B21,'[1]1920  Prog Access'!$F$7:$BA$325,3,FALSE))</f>
        <v>415321.66</v>
      </c>
      <c r="H21" s="102">
        <f>IF(ISNA(VLOOKUP($B21,'[1]1920  Prog Access'!$F$7:$BA$325,4,FALSE)),"",VLOOKUP($B21,'[1]1920  Prog Access'!$F$7:$BA$325,4,FALSE))</f>
        <v>316453.40000000002</v>
      </c>
      <c r="I21" s="103">
        <f>SUM(F21:H21)</f>
        <v>142703412.33000001</v>
      </c>
      <c r="J21" s="104">
        <f t="shared" ref="J21:J27" si="65">I21/E21</f>
        <v>0.55804141598687595</v>
      </c>
      <c r="K21" s="105">
        <f t="shared" ref="K21:K27" si="66">I21/D21</f>
        <v>7419.6125947381825</v>
      </c>
      <c r="L21" s="106">
        <f>IF(ISNA(VLOOKUP($B21,'[1]1920  Prog Access'!$F$7:$BA$325,5,FALSE)),"",VLOOKUP($B21,'[1]1920  Prog Access'!$F$7:$BA$325,5,FALSE))</f>
        <v>25611336.359999999</v>
      </c>
      <c r="M21" s="102">
        <f>IF(ISNA(VLOOKUP($B21,'[1]1920  Prog Access'!$F$7:$BA$325,6,FALSE)),"",VLOOKUP($B21,'[1]1920  Prog Access'!$F$7:$BA$325,6,FALSE))</f>
        <v>1141894</v>
      </c>
      <c r="N21" s="102">
        <f>IF(ISNA(VLOOKUP($B21,'[1]1920  Prog Access'!$F$7:$BA$325,7,FALSE)),"",VLOOKUP($B21,'[1]1920  Prog Access'!$F$7:$BA$325,7,FALSE))</f>
        <v>3255678.71</v>
      </c>
      <c r="O21" s="102">
        <v>0</v>
      </c>
      <c r="P21" s="102">
        <f>IF(ISNA(VLOOKUP($B21,'[1]1920  Prog Access'!$F$7:$BA$325,8,FALSE)),"",VLOOKUP($B21,'[1]1920  Prog Access'!$F$7:$BA$325,8,FALSE))</f>
        <v>0</v>
      </c>
      <c r="Q21" s="102">
        <f>IF(ISNA(VLOOKUP($B21,'[1]1920  Prog Access'!$F$7:$BA$325,9,FALSE)),"",VLOOKUP($B21,'[1]1920  Prog Access'!$F$7:$BA$325,9,FALSE))</f>
        <v>3242.22</v>
      </c>
      <c r="R21" s="107">
        <f t="shared" si="9"/>
        <v>30012151.289999999</v>
      </c>
      <c r="S21" s="104">
        <f t="shared" si="34"/>
        <v>0.11736245916779013</v>
      </c>
      <c r="T21" s="105">
        <f t="shared" si="35"/>
        <v>1560.4289488994852</v>
      </c>
      <c r="U21" s="106">
        <f>IF(ISNA(VLOOKUP($B21,'[1]1920  Prog Access'!$F$7:$BA$325,10,FALSE)),"",VLOOKUP($B21,'[1]1920  Prog Access'!$F$7:$BA$325,10,FALSE))</f>
        <v>6693046.7300000004</v>
      </c>
      <c r="V21" s="102">
        <f>IF(ISNA(VLOOKUP($B21,'[1]1920  Prog Access'!$F$7:$BA$325,11,FALSE)),"",VLOOKUP($B21,'[1]1920  Prog Access'!$F$7:$BA$325,11,FALSE))</f>
        <v>1332679.29</v>
      </c>
      <c r="W21" s="102">
        <f>IF(ISNA(VLOOKUP($B21,'[1]1920  Prog Access'!$F$7:$BA$325,12,FALSE)),"",VLOOKUP($B21,'[1]1920  Prog Access'!$F$7:$BA$325,12,FALSE))</f>
        <v>94318.85</v>
      </c>
      <c r="X21" s="102">
        <f>IF(ISNA(VLOOKUP($B21,'[1]1920  Prog Access'!$F$7:$BA$325,13,FALSE)),"",VLOOKUP($B21,'[1]1920  Prog Access'!$F$7:$BA$325,13,FALSE))</f>
        <v>48881.9</v>
      </c>
      <c r="Y21" s="108">
        <f t="shared" ref="Y21:Y26" si="67">SUM(U21:X21)</f>
        <v>8168926.7700000005</v>
      </c>
      <c r="Z21" s="104">
        <f t="shared" ref="Z21:Z27" si="68">Y21/E21</f>
        <v>3.1944572224258998E-2</v>
      </c>
      <c r="AA21" s="105">
        <f t="shared" ref="AA21:AA27" si="69">Y21/D21</f>
        <v>424.72896028600451</v>
      </c>
      <c r="AB21" s="106">
        <f>IF(ISNA(VLOOKUP($B21,'[1]1920  Prog Access'!$F$7:$BA$325,14,FALSE)),"",VLOOKUP($B21,'[1]1920  Prog Access'!$F$7:$BA$325,14,FALSE))</f>
        <v>4177226.37</v>
      </c>
      <c r="AC21" s="102">
        <f>IF(ISNA(VLOOKUP($B21,'[1]1920  Prog Access'!$F$7:$BA$325,15,FALSE)),"",VLOOKUP($B21,'[1]1920  Prog Access'!$F$7:$BA$325,15,FALSE))</f>
        <v>90040.23</v>
      </c>
      <c r="AD21" s="102">
        <v>0</v>
      </c>
      <c r="AE21" s="107">
        <f t="shared" ref="AE21:AE72" si="70">SUM(AB21:AC21)</f>
        <v>4267266.6000000006</v>
      </c>
      <c r="AF21" s="104">
        <f t="shared" ref="AF21:AF27" si="71">AE21/E21</f>
        <v>1.6687137728358916E-2</v>
      </c>
      <c r="AG21" s="109">
        <f t="shared" ref="AG21:AG27" si="72">AE21/D21</f>
        <v>221.86901135376363</v>
      </c>
      <c r="AH21" s="106">
        <f>IF(ISNA(VLOOKUP($B21,'[1]1920  Prog Access'!$F$7:$BA$325,16,FALSE)),"",VLOOKUP($B21,'[1]1920  Prog Access'!$F$7:$BA$325,16,FALSE))</f>
        <v>4468636.6100000003</v>
      </c>
      <c r="AI21" s="102">
        <f>IF(ISNA(VLOOKUP($B21,'[1]1920  Prog Access'!$F$7:$BA$325,17,FALSE)),"",VLOOKUP($B21,'[1]1920  Prog Access'!$F$7:$BA$325,17,FALSE))</f>
        <v>469996.42</v>
      </c>
      <c r="AJ21" s="102">
        <f>IF(ISNA(VLOOKUP($B21,'[1]1920  Prog Access'!$F$7:$BA$325,18,FALSE)),"",VLOOKUP($B21,'[1]1920  Prog Access'!$F$7:$BA$325,18,FALSE))</f>
        <v>1193044.53</v>
      </c>
      <c r="AK21" s="102">
        <f>IF(ISNA(VLOOKUP($B21,'[1]1920  Prog Access'!$F$7:$BA$325,19,FALSE)),"",VLOOKUP($B21,'[1]1920  Prog Access'!$F$7:$BA$325,19,FALSE))</f>
        <v>0</v>
      </c>
      <c r="AL21" s="102">
        <f>IF(ISNA(VLOOKUP($B21,'[1]1920  Prog Access'!$F$7:$BA$325,20,FALSE)),"",VLOOKUP($B21,'[1]1920  Prog Access'!$F$7:$BA$325,20,FALSE))</f>
        <v>8943121.3200000003</v>
      </c>
      <c r="AM21" s="102">
        <f>IF(ISNA(VLOOKUP($B21,'[1]1920  Prog Access'!$F$7:$BA$325,21,FALSE)),"",VLOOKUP($B21,'[1]1920  Prog Access'!$F$7:$BA$325,21,FALSE))</f>
        <v>683639.05</v>
      </c>
      <c r="AN21" s="102">
        <f>IF(ISNA(VLOOKUP($B21,'[1]1920  Prog Access'!$F$7:$BA$325,22,FALSE)),"",VLOOKUP($B21,'[1]1920  Prog Access'!$F$7:$BA$325,22,FALSE))</f>
        <v>0</v>
      </c>
      <c r="AO21" s="102">
        <f>IF(ISNA(VLOOKUP($B21,'[1]1920  Prog Access'!$F$7:$BA$325,23,FALSE)),"",VLOOKUP($B21,'[1]1920  Prog Access'!$F$7:$BA$325,23,FALSE))</f>
        <v>1516245.34</v>
      </c>
      <c r="AP21" s="102">
        <f>IF(ISNA(VLOOKUP($B21,'[1]1920  Prog Access'!$F$7:$BA$325,24,FALSE)),"",VLOOKUP($B21,'[1]1920  Prog Access'!$F$7:$BA$325,24,FALSE))</f>
        <v>4503.45</v>
      </c>
      <c r="AQ21" s="102">
        <f>IF(ISNA(VLOOKUP($B21,'[1]1920  Prog Access'!$F$7:$BA$325,25,FALSE)),"",VLOOKUP($B21,'[1]1920  Prog Access'!$F$7:$BA$325,25,FALSE))</f>
        <v>0</v>
      </c>
      <c r="AR21" s="102">
        <f>IF(ISNA(VLOOKUP($B21,'[1]1920  Prog Access'!$F$7:$BA$325,26,FALSE)),"",VLOOKUP($B21,'[1]1920  Prog Access'!$F$7:$BA$325,26,FALSE))</f>
        <v>0</v>
      </c>
      <c r="AS21" s="102">
        <f>IF(ISNA(VLOOKUP($B21,'[1]1920  Prog Access'!$F$7:$BA$325,27,FALSE)),"",VLOOKUP($B21,'[1]1920  Prog Access'!$F$7:$BA$325,27,FALSE))</f>
        <v>256275.89</v>
      </c>
      <c r="AT21" s="102">
        <f>IF(ISNA(VLOOKUP($B21,'[1]1920  Prog Access'!$F$7:$BA$325,28,FALSE)),"",VLOOKUP($B21,'[1]1920  Prog Access'!$F$7:$BA$325,28,FALSE))</f>
        <v>3721942.86</v>
      </c>
      <c r="AU21" s="102">
        <f>IF(ISNA(VLOOKUP($B21,'[1]1920  Prog Access'!$F$7:$BA$325,29,FALSE)),"",VLOOKUP($B21,'[1]1920  Prog Access'!$F$7:$BA$325,29,FALSE))</f>
        <v>0</v>
      </c>
      <c r="AV21" s="102">
        <f>IF(ISNA(VLOOKUP($B21,'[1]1920  Prog Access'!$F$7:$BA$325,30,FALSE)),"",VLOOKUP($B21,'[1]1920  Prog Access'!$F$7:$BA$325,30,FALSE))</f>
        <v>0</v>
      </c>
      <c r="AW21" s="102">
        <f>IF(ISNA(VLOOKUP($B21,'[1]1920  Prog Access'!$F$7:$BA$325,31,FALSE)),"",VLOOKUP($B21,'[1]1920  Prog Access'!$F$7:$BA$325,31,FALSE))</f>
        <v>0</v>
      </c>
      <c r="AX21" s="108">
        <f t="shared" ref="AX21:AX26" si="73">SUM(AH21:AW21)</f>
        <v>21257405.470000003</v>
      </c>
      <c r="AY21" s="104">
        <f t="shared" ref="AY21:AY27" si="74">AX21/E21</f>
        <v>8.3127042689449065E-2</v>
      </c>
      <c r="AZ21" s="105">
        <f t="shared" ref="AZ21:AZ27" si="75">AX21/D21</f>
        <v>1105.2413588536949</v>
      </c>
      <c r="BA21" s="106">
        <f>IF(ISNA(VLOOKUP($B21,'[1]1920  Prog Access'!$F$7:$BA$325,32,FALSE)),"",VLOOKUP($B21,'[1]1920  Prog Access'!$F$7:$BA$325,32,FALSE))</f>
        <v>0</v>
      </c>
      <c r="BB21" s="102">
        <f>IF(ISNA(VLOOKUP($B21,'[1]1920  Prog Access'!$F$7:$BA$325,33,FALSE)),"",VLOOKUP($B21,'[1]1920  Prog Access'!$F$7:$BA$325,33,FALSE))</f>
        <v>6944.49</v>
      </c>
      <c r="BC21" s="102">
        <f>IF(ISNA(VLOOKUP($B21,'[1]1920  Prog Access'!$F$7:$BA$325,34,FALSE)),"",VLOOKUP($B21,'[1]1920  Prog Access'!$F$7:$BA$325,34,FALSE))</f>
        <v>452017.54</v>
      </c>
      <c r="BD21" s="102">
        <f>IF(ISNA(VLOOKUP($B21,'[1]1920  Prog Access'!$F$7:$BA$325,35,FALSE)),"",VLOOKUP($B21,'[1]1920  Prog Access'!$F$7:$BA$325,35,FALSE))</f>
        <v>9627.7999999999993</v>
      </c>
      <c r="BE21" s="102">
        <f>IF(ISNA(VLOOKUP($B21,'[1]1920  Prog Access'!$F$7:$BA$325,36,FALSE)),"",VLOOKUP($B21,'[1]1920  Prog Access'!$F$7:$BA$325,36,FALSE))</f>
        <v>0</v>
      </c>
      <c r="BF21" s="102">
        <f>IF(ISNA(VLOOKUP($B21,'[1]1920  Prog Access'!$F$7:$BA$325,37,FALSE)),"",VLOOKUP($B21,'[1]1920  Prog Access'!$F$7:$BA$325,37,FALSE))</f>
        <v>0</v>
      </c>
      <c r="BG21" s="102">
        <f>IF(ISNA(VLOOKUP($B21,'[1]1920  Prog Access'!$F$7:$BA$325,38,FALSE)),"",VLOOKUP($B21,'[1]1920  Prog Access'!$F$7:$BA$325,38,FALSE))</f>
        <v>387448.92</v>
      </c>
      <c r="BH21" s="110">
        <f t="shared" ref="BH21:BH26" si="76">SUM(BA21:BG21)</f>
        <v>856038.75</v>
      </c>
      <c r="BI21" s="104">
        <f t="shared" ref="BI21:BI27" si="77">BH21/E21</f>
        <v>3.3475378646513915E-3</v>
      </c>
      <c r="BJ21" s="105">
        <f t="shared" ref="BJ21:BJ27" si="78">BH21/D21</f>
        <v>44.508227150141401</v>
      </c>
      <c r="BK21" s="106">
        <f>IF(ISNA(VLOOKUP($B21,'[1]1920  Prog Access'!$F$7:$BA$325,39,FALSE)),"",VLOOKUP($B21,'[1]1920  Prog Access'!$F$7:$BA$325,39,FALSE))</f>
        <v>0</v>
      </c>
      <c r="BL21" s="102">
        <f>IF(ISNA(VLOOKUP($B21,'[1]1920  Prog Access'!$F$7:$BA$325,40,FALSE)),"",VLOOKUP($B21,'[1]1920  Prog Access'!$F$7:$BA$325,40,FALSE))</f>
        <v>151329.57</v>
      </c>
      <c r="BM21" s="102">
        <f>IF(ISNA(VLOOKUP($B21,'[1]1920  Prog Access'!$F$7:$BA$325,41,FALSE)),"",VLOOKUP($B21,'[1]1920  Prog Access'!$F$7:$BA$325,41,FALSE))</f>
        <v>2265076.5</v>
      </c>
      <c r="BN21" s="102">
        <f>IF(ISNA(VLOOKUP($B21,'[1]1920  Prog Access'!$F$7:$BA$325,42,FALSE)),"",VLOOKUP($B21,'[1]1920  Prog Access'!$F$7:$BA$325,42,FALSE))</f>
        <v>2775169.97</v>
      </c>
      <c r="BO21" s="105">
        <f t="shared" si="22"/>
        <v>5191576.04</v>
      </c>
      <c r="BP21" s="104">
        <f t="shared" si="23"/>
        <v>2.0301647993291105E-2</v>
      </c>
      <c r="BQ21" s="111">
        <f t="shared" si="24"/>
        <v>269.92685279206296</v>
      </c>
      <c r="BR21" s="106">
        <f>IF(ISNA(VLOOKUP($B21,'[1]1920  Prog Access'!$F$7:$BA$325,43,FALSE)),"",VLOOKUP($B21,'[1]1920  Prog Access'!$F$7:$BA$325,43,FALSE))</f>
        <v>28133679.800000001</v>
      </c>
      <c r="BS21" s="104">
        <f t="shared" si="25"/>
        <v>0.11001670006466177</v>
      </c>
      <c r="BT21" s="111">
        <f t="shared" si="26"/>
        <v>1462.7611321423765</v>
      </c>
      <c r="BU21" s="102">
        <f>IF(ISNA(VLOOKUP($B21,'[1]1920  Prog Access'!$F$7:$BA$325,44,FALSE)),"",VLOOKUP($B21,'[1]1920  Prog Access'!$F$7:$BA$325,44,FALSE))</f>
        <v>6579404.7300000004</v>
      </c>
      <c r="BV21" s="104">
        <f t="shared" si="27"/>
        <v>2.5728749382596835E-2</v>
      </c>
      <c r="BW21" s="111">
        <f t="shared" si="28"/>
        <v>342.08456128365077</v>
      </c>
      <c r="BX21" s="143">
        <f>IF(ISNA(VLOOKUP($B21,'[1]1920  Prog Access'!$F$7:$BA$325,45,FALSE)),"",VLOOKUP($B21,'[1]1920  Prog Access'!$F$7:$BA$325,45,FALSE))</f>
        <v>8552040.2899999991</v>
      </c>
      <c r="BY21" s="97">
        <f t="shared" si="29"/>
        <v>3.3442736898065963E-2</v>
      </c>
      <c r="BZ21" s="112">
        <f t="shared" si="30"/>
        <v>444.64827301857667</v>
      </c>
      <c r="CA21" s="89">
        <f t="shared" si="33"/>
        <v>255721902.06999999</v>
      </c>
      <c r="CB21" s="90">
        <f t="shared" si="31"/>
        <v>0</v>
      </c>
    </row>
    <row r="22" spans="1:80" x14ac:dyDescent="0.25">
      <c r="A22" s="22"/>
      <c r="B22" s="94" t="s">
        <v>62</v>
      </c>
      <c r="C22" s="99" t="s">
        <v>63</v>
      </c>
      <c r="D22" s="100">
        <f>IF(ISNA(VLOOKUP($B22,'[1]1920 enrollment_Rev_Exp by size'!$A$6:$C$339,3,FALSE)),"",VLOOKUP($B22,'[1]1920 enrollment_Rev_Exp by size'!$A$6:$C$339,3,FALSE))</f>
        <v>121.73</v>
      </c>
      <c r="E22" s="101">
        <f>IF(ISNA(VLOOKUP($B22,'[1]1920 enrollment_Rev_Exp by size'!$A$6:$D$339,4,FALSE)),"",VLOOKUP($B22,'[1]1920 enrollment_Rev_Exp by size'!$A$6:$D$339,4,FALSE))</f>
        <v>2202493.4700000002</v>
      </c>
      <c r="F22" s="102">
        <f>IF(ISNA(VLOOKUP($B22,'[1]1920  Prog Access'!$F$7:$BA$325,2,FALSE)),"",VLOOKUP($B22,'[1]1920  Prog Access'!$F$7:$BA$325,2,FALSE))</f>
        <v>968633.94</v>
      </c>
      <c r="G22" s="102">
        <f>IF(ISNA(VLOOKUP($B22,'[1]1920  Prog Access'!$F$7:$BA$325,3,FALSE)),"",VLOOKUP($B22,'[1]1920  Prog Access'!$F$7:$BA$325,3,FALSE))</f>
        <v>0</v>
      </c>
      <c r="H22" s="102">
        <f>IF(ISNA(VLOOKUP($B22,'[1]1920  Prog Access'!$F$7:$BA$325,4,FALSE)),"",VLOOKUP($B22,'[1]1920  Prog Access'!$F$7:$BA$325,4,FALSE))</f>
        <v>0</v>
      </c>
      <c r="I22" s="103">
        <f t="shared" ref="I22:I27" si="79">SUM(F22:H22)</f>
        <v>968633.94</v>
      </c>
      <c r="J22" s="104">
        <f t="shared" si="65"/>
        <v>0.43978969889976555</v>
      </c>
      <c r="K22" s="105">
        <f t="shared" si="66"/>
        <v>7957.2327281688977</v>
      </c>
      <c r="L22" s="106">
        <f>IF(ISNA(VLOOKUP($B22,'[1]1920  Prog Access'!$F$7:$BA$325,5,FALSE)),"",VLOOKUP($B22,'[1]1920  Prog Access'!$F$7:$BA$325,5,FALSE))</f>
        <v>125389.81</v>
      </c>
      <c r="M22" s="102">
        <f>IF(ISNA(VLOOKUP($B22,'[1]1920  Prog Access'!$F$7:$BA$325,6,FALSE)),"",VLOOKUP($B22,'[1]1920  Prog Access'!$F$7:$BA$325,6,FALSE))</f>
        <v>7572</v>
      </c>
      <c r="N22" s="102">
        <f>IF(ISNA(VLOOKUP($B22,'[1]1920  Prog Access'!$F$7:$BA$325,7,FALSE)),"",VLOOKUP($B22,'[1]1920  Prog Access'!$F$7:$BA$325,7,FALSE))</f>
        <v>39712.68</v>
      </c>
      <c r="O22" s="102">
        <v>0</v>
      </c>
      <c r="P22" s="102">
        <f>IF(ISNA(VLOOKUP($B22,'[1]1920  Prog Access'!$F$7:$BA$325,8,FALSE)),"",VLOOKUP($B22,'[1]1920  Prog Access'!$F$7:$BA$325,8,FALSE))</f>
        <v>0</v>
      </c>
      <c r="Q22" s="102">
        <f>IF(ISNA(VLOOKUP($B22,'[1]1920  Prog Access'!$F$7:$BA$325,9,FALSE)),"",VLOOKUP($B22,'[1]1920  Prog Access'!$F$7:$BA$325,9,FALSE))</f>
        <v>0</v>
      </c>
      <c r="R22" s="107">
        <f t="shared" si="9"/>
        <v>172674.49</v>
      </c>
      <c r="S22" s="104">
        <f t="shared" si="34"/>
        <v>7.8399546855410188E-2</v>
      </c>
      <c r="T22" s="105">
        <f t="shared" si="35"/>
        <v>1418.5039842273884</v>
      </c>
      <c r="U22" s="106">
        <f>IF(ISNA(VLOOKUP($B22,'[1]1920  Prog Access'!$F$7:$BA$325,10,FALSE)),"",VLOOKUP($B22,'[1]1920  Prog Access'!$F$7:$BA$325,10,FALSE))</f>
        <v>0</v>
      </c>
      <c r="V22" s="102">
        <f>IF(ISNA(VLOOKUP($B22,'[1]1920  Prog Access'!$F$7:$BA$325,11,FALSE)),"",VLOOKUP($B22,'[1]1920  Prog Access'!$F$7:$BA$325,11,FALSE))</f>
        <v>0</v>
      </c>
      <c r="W22" s="102">
        <f>IF(ISNA(VLOOKUP($B22,'[1]1920  Prog Access'!$F$7:$BA$325,12,FALSE)),"",VLOOKUP($B22,'[1]1920  Prog Access'!$F$7:$BA$325,12,FALSE))</f>
        <v>0</v>
      </c>
      <c r="X22" s="102">
        <f>IF(ISNA(VLOOKUP($B22,'[1]1920  Prog Access'!$F$7:$BA$325,13,FALSE)),"",VLOOKUP($B22,'[1]1920  Prog Access'!$F$7:$BA$325,13,FALSE))</f>
        <v>0</v>
      </c>
      <c r="Y22" s="108">
        <f t="shared" si="67"/>
        <v>0</v>
      </c>
      <c r="Z22" s="104">
        <f t="shared" si="68"/>
        <v>0</v>
      </c>
      <c r="AA22" s="105">
        <f t="shared" si="69"/>
        <v>0</v>
      </c>
      <c r="AB22" s="106">
        <f>IF(ISNA(VLOOKUP($B22,'[1]1920  Prog Access'!$F$7:$BA$325,14,FALSE)),"",VLOOKUP($B22,'[1]1920  Prog Access'!$F$7:$BA$325,14,FALSE))</f>
        <v>0</v>
      </c>
      <c r="AC22" s="102">
        <f>IF(ISNA(VLOOKUP($B22,'[1]1920  Prog Access'!$F$7:$BA$325,15,FALSE)),"",VLOOKUP($B22,'[1]1920  Prog Access'!$F$7:$BA$325,15,FALSE))</f>
        <v>0</v>
      </c>
      <c r="AD22" s="102">
        <v>0</v>
      </c>
      <c r="AE22" s="107">
        <f t="shared" si="70"/>
        <v>0</v>
      </c>
      <c r="AF22" s="104">
        <f t="shared" si="71"/>
        <v>0</v>
      </c>
      <c r="AG22" s="109">
        <f t="shared" si="72"/>
        <v>0</v>
      </c>
      <c r="AH22" s="106">
        <f>IF(ISNA(VLOOKUP($B22,'[1]1920  Prog Access'!$F$7:$BA$325,16,FALSE)),"",VLOOKUP($B22,'[1]1920  Prog Access'!$F$7:$BA$325,16,FALSE))</f>
        <v>28012.51</v>
      </c>
      <c r="AI22" s="102">
        <f>IF(ISNA(VLOOKUP($B22,'[1]1920  Prog Access'!$F$7:$BA$325,17,FALSE)),"",VLOOKUP($B22,'[1]1920  Prog Access'!$F$7:$BA$325,17,FALSE))</f>
        <v>1152.8900000000001</v>
      </c>
      <c r="AJ22" s="102">
        <f>IF(ISNA(VLOOKUP($B22,'[1]1920  Prog Access'!$F$7:$BA$325,18,FALSE)),"",VLOOKUP($B22,'[1]1920  Prog Access'!$F$7:$BA$325,18,FALSE))</f>
        <v>33487.339999999997</v>
      </c>
      <c r="AK22" s="102">
        <f>IF(ISNA(VLOOKUP($B22,'[1]1920  Prog Access'!$F$7:$BA$325,19,FALSE)),"",VLOOKUP($B22,'[1]1920  Prog Access'!$F$7:$BA$325,19,FALSE))</f>
        <v>0</v>
      </c>
      <c r="AL22" s="102">
        <f>IF(ISNA(VLOOKUP($B22,'[1]1920  Prog Access'!$F$7:$BA$325,20,FALSE)),"",VLOOKUP($B22,'[1]1920  Prog Access'!$F$7:$BA$325,20,FALSE))</f>
        <v>82783.08</v>
      </c>
      <c r="AM22" s="102">
        <f>IF(ISNA(VLOOKUP($B22,'[1]1920  Prog Access'!$F$7:$BA$325,21,FALSE)),"",VLOOKUP($B22,'[1]1920  Prog Access'!$F$7:$BA$325,21,FALSE))</f>
        <v>0</v>
      </c>
      <c r="AN22" s="102">
        <f>IF(ISNA(VLOOKUP($B22,'[1]1920  Prog Access'!$F$7:$BA$325,22,FALSE)),"",VLOOKUP($B22,'[1]1920  Prog Access'!$F$7:$BA$325,22,FALSE))</f>
        <v>0</v>
      </c>
      <c r="AO22" s="102">
        <f>IF(ISNA(VLOOKUP($B22,'[1]1920  Prog Access'!$F$7:$BA$325,23,FALSE)),"",VLOOKUP($B22,'[1]1920  Prog Access'!$F$7:$BA$325,23,FALSE))</f>
        <v>0</v>
      </c>
      <c r="AP22" s="102">
        <f>IF(ISNA(VLOOKUP($B22,'[1]1920  Prog Access'!$F$7:$BA$325,24,FALSE)),"",VLOOKUP($B22,'[1]1920  Prog Access'!$F$7:$BA$325,24,FALSE))</f>
        <v>0</v>
      </c>
      <c r="AQ22" s="102">
        <f>IF(ISNA(VLOOKUP($B22,'[1]1920  Prog Access'!$F$7:$BA$325,25,FALSE)),"",VLOOKUP($B22,'[1]1920  Prog Access'!$F$7:$BA$325,25,FALSE))</f>
        <v>0</v>
      </c>
      <c r="AR22" s="102">
        <f>IF(ISNA(VLOOKUP($B22,'[1]1920  Prog Access'!$F$7:$BA$325,26,FALSE)),"",VLOOKUP($B22,'[1]1920  Prog Access'!$F$7:$BA$325,26,FALSE))</f>
        <v>0</v>
      </c>
      <c r="AS22" s="102">
        <f>IF(ISNA(VLOOKUP($B22,'[1]1920  Prog Access'!$F$7:$BA$325,27,FALSE)),"",VLOOKUP($B22,'[1]1920  Prog Access'!$F$7:$BA$325,27,FALSE))</f>
        <v>0</v>
      </c>
      <c r="AT22" s="102">
        <f>IF(ISNA(VLOOKUP($B22,'[1]1920  Prog Access'!$F$7:$BA$325,28,FALSE)),"",VLOOKUP($B22,'[1]1920  Prog Access'!$F$7:$BA$325,28,FALSE))</f>
        <v>68986.42</v>
      </c>
      <c r="AU22" s="102">
        <f>IF(ISNA(VLOOKUP($B22,'[1]1920  Prog Access'!$F$7:$BA$325,29,FALSE)),"",VLOOKUP($B22,'[1]1920  Prog Access'!$F$7:$BA$325,29,FALSE))</f>
        <v>0</v>
      </c>
      <c r="AV22" s="102">
        <f>IF(ISNA(VLOOKUP($B22,'[1]1920  Prog Access'!$F$7:$BA$325,30,FALSE)),"",VLOOKUP($B22,'[1]1920  Prog Access'!$F$7:$BA$325,30,FALSE))</f>
        <v>0</v>
      </c>
      <c r="AW22" s="102">
        <f>IF(ISNA(VLOOKUP($B22,'[1]1920  Prog Access'!$F$7:$BA$325,31,FALSE)),"",VLOOKUP($B22,'[1]1920  Prog Access'!$F$7:$BA$325,31,FALSE))</f>
        <v>0</v>
      </c>
      <c r="AX22" s="108">
        <f t="shared" si="73"/>
        <v>214422.24</v>
      </c>
      <c r="AY22" s="104">
        <f t="shared" si="74"/>
        <v>9.7354313608929779E-2</v>
      </c>
      <c r="AZ22" s="105">
        <f t="shared" si="75"/>
        <v>1761.4576521810563</v>
      </c>
      <c r="BA22" s="106">
        <f>IF(ISNA(VLOOKUP($B22,'[1]1920  Prog Access'!$F$7:$BA$325,32,FALSE)),"",VLOOKUP($B22,'[1]1920  Prog Access'!$F$7:$BA$325,32,FALSE))</f>
        <v>0</v>
      </c>
      <c r="BB22" s="102">
        <f>IF(ISNA(VLOOKUP($B22,'[1]1920  Prog Access'!$F$7:$BA$325,33,FALSE)),"",VLOOKUP($B22,'[1]1920  Prog Access'!$F$7:$BA$325,33,FALSE))</f>
        <v>0</v>
      </c>
      <c r="BC22" s="102">
        <f>IF(ISNA(VLOOKUP($B22,'[1]1920  Prog Access'!$F$7:$BA$325,34,FALSE)),"",VLOOKUP($B22,'[1]1920  Prog Access'!$F$7:$BA$325,34,FALSE))</f>
        <v>1261.3399999999999</v>
      </c>
      <c r="BD22" s="102">
        <f>IF(ISNA(VLOOKUP($B22,'[1]1920  Prog Access'!$F$7:$BA$325,35,FALSE)),"",VLOOKUP($B22,'[1]1920  Prog Access'!$F$7:$BA$325,35,FALSE))</f>
        <v>0</v>
      </c>
      <c r="BE22" s="102">
        <f>IF(ISNA(VLOOKUP($B22,'[1]1920  Prog Access'!$F$7:$BA$325,36,FALSE)),"",VLOOKUP($B22,'[1]1920  Prog Access'!$F$7:$BA$325,36,FALSE))</f>
        <v>0</v>
      </c>
      <c r="BF22" s="102">
        <f>IF(ISNA(VLOOKUP($B22,'[1]1920  Prog Access'!$F$7:$BA$325,37,FALSE)),"",VLOOKUP($B22,'[1]1920  Prog Access'!$F$7:$BA$325,37,FALSE))</f>
        <v>0</v>
      </c>
      <c r="BG22" s="102">
        <f>IF(ISNA(VLOOKUP($B22,'[1]1920  Prog Access'!$F$7:$BA$325,38,FALSE)),"",VLOOKUP($B22,'[1]1920  Prog Access'!$F$7:$BA$325,38,FALSE))</f>
        <v>0</v>
      </c>
      <c r="BH22" s="110">
        <f t="shared" si="76"/>
        <v>1261.3399999999999</v>
      </c>
      <c r="BI22" s="104">
        <f t="shared" si="77"/>
        <v>5.7268728247353209E-4</v>
      </c>
      <c r="BJ22" s="105">
        <f t="shared" si="78"/>
        <v>10.361784276677893</v>
      </c>
      <c r="BK22" s="106">
        <f>IF(ISNA(VLOOKUP($B22,'[1]1920  Prog Access'!$F$7:$BA$325,39,FALSE)),"",VLOOKUP($B22,'[1]1920  Prog Access'!$F$7:$BA$325,39,FALSE))</f>
        <v>0</v>
      </c>
      <c r="BL22" s="102">
        <f>IF(ISNA(VLOOKUP($B22,'[1]1920  Prog Access'!$F$7:$BA$325,40,FALSE)),"",VLOOKUP($B22,'[1]1920  Prog Access'!$F$7:$BA$325,40,FALSE))</f>
        <v>0</v>
      </c>
      <c r="BM22" s="102">
        <f>IF(ISNA(VLOOKUP($B22,'[1]1920  Prog Access'!$F$7:$BA$325,41,FALSE)),"",VLOOKUP($B22,'[1]1920  Prog Access'!$F$7:$BA$325,41,FALSE))</f>
        <v>0</v>
      </c>
      <c r="BN22" s="102">
        <f>IF(ISNA(VLOOKUP($B22,'[1]1920  Prog Access'!$F$7:$BA$325,42,FALSE)),"",VLOOKUP($B22,'[1]1920  Prog Access'!$F$7:$BA$325,42,FALSE))</f>
        <v>0</v>
      </c>
      <c r="BO22" s="105">
        <f t="shared" si="22"/>
        <v>0</v>
      </c>
      <c r="BP22" s="104">
        <f t="shared" si="23"/>
        <v>0</v>
      </c>
      <c r="BQ22" s="111">
        <f t="shared" si="24"/>
        <v>0</v>
      </c>
      <c r="BR22" s="106">
        <f>IF(ISNA(VLOOKUP($B22,'[1]1920  Prog Access'!$F$7:$BA$325,43,FALSE)),"",VLOOKUP($B22,'[1]1920  Prog Access'!$F$7:$BA$325,43,FALSE))</f>
        <v>427660.97</v>
      </c>
      <c r="BS22" s="104">
        <f t="shared" si="25"/>
        <v>0.19417127715706686</v>
      </c>
      <c r="BT22" s="111">
        <f t="shared" si="26"/>
        <v>3513.1928858950132</v>
      </c>
      <c r="BU22" s="102">
        <f>IF(ISNA(VLOOKUP($B22,'[1]1920  Prog Access'!$F$7:$BA$325,44,FALSE)),"",VLOOKUP($B22,'[1]1920  Prog Access'!$F$7:$BA$325,44,FALSE))</f>
        <v>90477.85</v>
      </c>
      <c r="BV22" s="104">
        <f t="shared" si="27"/>
        <v>4.1079735868638008E-2</v>
      </c>
      <c r="BW22" s="111">
        <f t="shared" si="28"/>
        <v>743.26665571346427</v>
      </c>
      <c r="BX22" s="143">
        <f>IF(ISNA(VLOOKUP($B22,'[1]1920  Prog Access'!$F$7:$BA$325,45,FALSE)),"",VLOOKUP($B22,'[1]1920  Prog Access'!$F$7:$BA$325,45,FALSE))</f>
        <v>327362.64</v>
      </c>
      <c r="BY22" s="97">
        <f t="shared" si="29"/>
        <v>0.14863274032771592</v>
      </c>
      <c r="BZ22" s="112">
        <f t="shared" si="30"/>
        <v>2689.2519510391853</v>
      </c>
      <c r="CA22" s="89">
        <f t="shared" si="33"/>
        <v>2202493.4699999997</v>
      </c>
      <c r="CB22" s="90">
        <f t="shared" si="31"/>
        <v>0</v>
      </c>
    </row>
    <row r="23" spans="1:80" x14ac:dyDescent="0.25">
      <c r="A23" s="22"/>
      <c r="B23" s="94" t="s">
        <v>64</v>
      </c>
      <c r="C23" s="99" t="s">
        <v>65</v>
      </c>
      <c r="D23" s="100">
        <f>IF(ISNA(VLOOKUP($B23,'[1]1920 enrollment_Rev_Exp by size'!$A$6:$C$339,3,FALSE)),"",VLOOKUP($B23,'[1]1920 enrollment_Rev_Exp by size'!$A$6:$C$339,3,FALSE))</f>
        <v>1394.9099999999999</v>
      </c>
      <c r="E23" s="101">
        <f>IF(ISNA(VLOOKUP($B23,'[1]1920 enrollment_Rev_Exp by size'!$A$6:$D$339,4,FALSE)),"",VLOOKUP($B23,'[1]1920 enrollment_Rev_Exp by size'!$A$6:$D$339,4,FALSE))</f>
        <v>20885270.870000001</v>
      </c>
      <c r="F23" s="102">
        <f>IF(ISNA(VLOOKUP($B23,'[1]1920  Prog Access'!$F$7:$BA$325,2,FALSE)),"",VLOOKUP($B23,'[1]1920  Prog Access'!$F$7:$BA$325,2,FALSE))</f>
        <v>10039887.619999999</v>
      </c>
      <c r="G23" s="102">
        <f>IF(ISNA(VLOOKUP($B23,'[1]1920  Prog Access'!$F$7:$BA$325,3,FALSE)),"",VLOOKUP($B23,'[1]1920  Prog Access'!$F$7:$BA$325,3,FALSE))</f>
        <v>0</v>
      </c>
      <c r="H23" s="102">
        <f>IF(ISNA(VLOOKUP($B23,'[1]1920  Prog Access'!$F$7:$BA$325,4,FALSE)),"",VLOOKUP($B23,'[1]1920  Prog Access'!$F$7:$BA$325,4,FALSE))</f>
        <v>37037.78</v>
      </c>
      <c r="I23" s="103">
        <f t="shared" si="79"/>
        <v>10076925.399999999</v>
      </c>
      <c r="J23" s="104">
        <f t="shared" si="65"/>
        <v>0.48248957184820068</v>
      </c>
      <c r="K23" s="105">
        <f t="shared" si="66"/>
        <v>7224.06850621187</v>
      </c>
      <c r="L23" s="106">
        <f>IF(ISNA(VLOOKUP($B23,'[1]1920  Prog Access'!$F$7:$BA$325,5,FALSE)),"",VLOOKUP($B23,'[1]1920  Prog Access'!$F$7:$BA$325,5,FALSE))</f>
        <v>2096180.49</v>
      </c>
      <c r="M23" s="102">
        <f>IF(ISNA(VLOOKUP($B23,'[1]1920  Prog Access'!$F$7:$BA$325,6,FALSE)),"",VLOOKUP($B23,'[1]1920  Prog Access'!$F$7:$BA$325,6,FALSE))</f>
        <v>213016.91</v>
      </c>
      <c r="N23" s="102">
        <f>IF(ISNA(VLOOKUP($B23,'[1]1920  Prog Access'!$F$7:$BA$325,7,FALSE)),"",VLOOKUP($B23,'[1]1920  Prog Access'!$F$7:$BA$325,7,FALSE))</f>
        <v>106494.95</v>
      </c>
      <c r="O23" s="102">
        <v>0</v>
      </c>
      <c r="P23" s="102">
        <f>IF(ISNA(VLOOKUP($B23,'[1]1920  Prog Access'!$F$7:$BA$325,8,FALSE)),"",VLOOKUP($B23,'[1]1920  Prog Access'!$F$7:$BA$325,8,FALSE))</f>
        <v>0</v>
      </c>
      <c r="Q23" s="102">
        <f>IF(ISNA(VLOOKUP($B23,'[1]1920  Prog Access'!$F$7:$BA$325,9,FALSE)),"",VLOOKUP($B23,'[1]1920  Prog Access'!$F$7:$BA$325,9,FALSE))</f>
        <v>0</v>
      </c>
      <c r="R23" s="107">
        <f t="shared" si="9"/>
        <v>2415692.35</v>
      </c>
      <c r="S23" s="104">
        <f t="shared" si="34"/>
        <v>0.11566488005046401</v>
      </c>
      <c r="T23" s="105">
        <f t="shared" si="35"/>
        <v>1731.7908323834515</v>
      </c>
      <c r="U23" s="106">
        <f>IF(ISNA(VLOOKUP($B23,'[1]1920  Prog Access'!$F$7:$BA$325,10,FALSE)),"",VLOOKUP($B23,'[1]1920  Prog Access'!$F$7:$BA$325,10,FALSE))</f>
        <v>674935.33</v>
      </c>
      <c r="V23" s="102">
        <f>IF(ISNA(VLOOKUP($B23,'[1]1920  Prog Access'!$F$7:$BA$325,11,FALSE)),"",VLOOKUP($B23,'[1]1920  Prog Access'!$F$7:$BA$325,11,FALSE))</f>
        <v>0</v>
      </c>
      <c r="W23" s="102">
        <f>IF(ISNA(VLOOKUP($B23,'[1]1920  Prog Access'!$F$7:$BA$325,12,FALSE)),"",VLOOKUP($B23,'[1]1920  Prog Access'!$F$7:$BA$325,12,FALSE))</f>
        <v>12489.56</v>
      </c>
      <c r="X23" s="102">
        <f>IF(ISNA(VLOOKUP($B23,'[1]1920  Prog Access'!$F$7:$BA$325,13,FALSE)),"",VLOOKUP($B23,'[1]1920  Prog Access'!$F$7:$BA$325,13,FALSE))</f>
        <v>0</v>
      </c>
      <c r="Y23" s="108">
        <f t="shared" si="67"/>
        <v>687424.89</v>
      </c>
      <c r="Z23" s="104">
        <f t="shared" si="68"/>
        <v>3.2914339214409241E-2</v>
      </c>
      <c r="AA23" s="105">
        <f t="shared" si="69"/>
        <v>492.80949308557547</v>
      </c>
      <c r="AB23" s="106">
        <f>IF(ISNA(VLOOKUP($B23,'[1]1920  Prog Access'!$F$7:$BA$325,14,FALSE)),"",VLOOKUP($B23,'[1]1920  Prog Access'!$F$7:$BA$325,14,FALSE))</f>
        <v>0</v>
      </c>
      <c r="AC23" s="102">
        <f>IF(ISNA(VLOOKUP($B23,'[1]1920  Prog Access'!$F$7:$BA$325,15,FALSE)),"",VLOOKUP($B23,'[1]1920  Prog Access'!$F$7:$BA$325,15,FALSE))</f>
        <v>0</v>
      </c>
      <c r="AD23" s="102">
        <v>0</v>
      </c>
      <c r="AE23" s="107">
        <f t="shared" si="70"/>
        <v>0</v>
      </c>
      <c r="AF23" s="104">
        <f t="shared" si="71"/>
        <v>0</v>
      </c>
      <c r="AG23" s="109">
        <f t="shared" si="72"/>
        <v>0</v>
      </c>
      <c r="AH23" s="106">
        <f>IF(ISNA(VLOOKUP($B23,'[1]1920  Prog Access'!$F$7:$BA$325,16,FALSE)),"",VLOOKUP($B23,'[1]1920  Prog Access'!$F$7:$BA$325,16,FALSE))</f>
        <v>466890.75</v>
      </c>
      <c r="AI23" s="102">
        <f>IF(ISNA(VLOOKUP($B23,'[1]1920  Prog Access'!$F$7:$BA$325,17,FALSE)),"",VLOOKUP($B23,'[1]1920  Prog Access'!$F$7:$BA$325,17,FALSE))</f>
        <v>119241.25</v>
      </c>
      <c r="AJ23" s="102">
        <f>IF(ISNA(VLOOKUP($B23,'[1]1920  Prog Access'!$F$7:$BA$325,18,FALSE)),"",VLOOKUP($B23,'[1]1920  Prog Access'!$F$7:$BA$325,18,FALSE))</f>
        <v>184990.75</v>
      </c>
      <c r="AK23" s="102">
        <f>IF(ISNA(VLOOKUP($B23,'[1]1920  Prog Access'!$F$7:$BA$325,19,FALSE)),"",VLOOKUP($B23,'[1]1920  Prog Access'!$F$7:$BA$325,19,FALSE))</f>
        <v>0</v>
      </c>
      <c r="AL23" s="102">
        <f>IF(ISNA(VLOOKUP($B23,'[1]1920  Prog Access'!$F$7:$BA$325,20,FALSE)),"",VLOOKUP($B23,'[1]1920  Prog Access'!$F$7:$BA$325,20,FALSE))</f>
        <v>958007.95</v>
      </c>
      <c r="AM23" s="102">
        <f>IF(ISNA(VLOOKUP($B23,'[1]1920  Prog Access'!$F$7:$BA$325,21,FALSE)),"",VLOOKUP($B23,'[1]1920  Prog Access'!$F$7:$BA$325,21,FALSE))</f>
        <v>0</v>
      </c>
      <c r="AN23" s="102">
        <f>IF(ISNA(VLOOKUP($B23,'[1]1920  Prog Access'!$F$7:$BA$325,22,FALSE)),"",VLOOKUP($B23,'[1]1920  Prog Access'!$F$7:$BA$325,22,FALSE))</f>
        <v>0</v>
      </c>
      <c r="AO23" s="102">
        <f>IF(ISNA(VLOOKUP($B23,'[1]1920  Prog Access'!$F$7:$BA$325,23,FALSE)),"",VLOOKUP($B23,'[1]1920  Prog Access'!$F$7:$BA$325,23,FALSE))</f>
        <v>200106.89</v>
      </c>
      <c r="AP23" s="102">
        <f>IF(ISNA(VLOOKUP($B23,'[1]1920  Prog Access'!$F$7:$BA$325,24,FALSE)),"",VLOOKUP($B23,'[1]1920  Prog Access'!$F$7:$BA$325,24,FALSE))</f>
        <v>0</v>
      </c>
      <c r="AQ23" s="102">
        <f>IF(ISNA(VLOOKUP($B23,'[1]1920  Prog Access'!$F$7:$BA$325,25,FALSE)),"",VLOOKUP($B23,'[1]1920  Prog Access'!$F$7:$BA$325,25,FALSE))</f>
        <v>0</v>
      </c>
      <c r="AR23" s="102">
        <f>IF(ISNA(VLOOKUP($B23,'[1]1920  Prog Access'!$F$7:$BA$325,26,FALSE)),"",VLOOKUP($B23,'[1]1920  Prog Access'!$F$7:$BA$325,26,FALSE))</f>
        <v>0</v>
      </c>
      <c r="AS23" s="102">
        <f>IF(ISNA(VLOOKUP($B23,'[1]1920  Prog Access'!$F$7:$BA$325,27,FALSE)),"",VLOOKUP($B23,'[1]1920  Prog Access'!$F$7:$BA$325,27,FALSE))</f>
        <v>4781.5</v>
      </c>
      <c r="AT23" s="102">
        <f>IF(ISNA(VLOOKUP($B23,'[1]1920  Prog Access'!$F$7:$BA$325,28,FALSE)),"",VLOOKUP($B23,'[1]1920  Prog Access'!$F$7:$BA$325,28,FALSE))</f>
        <v>443418.17</v>
      </c>
      <c r="AU23" s="102">
        <f>IF(ISNA(VLOOKUP($B23,'[1]1920  Prog Access'!$F$7:$BA$325,29,FALSE)),"",VLOOKUP($B23,'[1]1920  Prog Access'!$F$7:$BA$325,29,FALSE))</f>
        <v>0</v>
      </c>
      <c r="AV23" s="102">
        <f>IF(ISNA(VLOOKUP($B23,'[1]1920  Prog Access'!$F$7:$BA$325,30,FALSE)),"",VLOOKUP($B23,'[1]1920  Prog Access'!$F$7:$BA$325,30,FALSE))</f>
        <v>0</v>
      </c>
      <c r="AW23" s="102">
        <f>IF(ISNA(VLOOKUP($B23,'[1]1920  Prog Access'!$F$7:$BA$325,31,FALSE)),"",VLOOKUP($B23,'[1]1920  Prog Access'!$F$7:$BA$325,31,FALSE))</f>
        <v>0</v>
      </c>
      <c r="AX23" s="108">
        <f t="shared" si="73"/>
        <v>2377437.2599999998</v>
      </c>
      <c r="AY23" s="104">
        <f t="shared" si="74"/>
        <v>0.1138332021068013</v>
      </c>
      <c r="AZ23" s="105">
        <f t="shared" si="75"/>
        <v>1704.3660594590333</v>
      </c>
      <c r="BA23" s="106">
        <f>IF(ISNA(VLOOKUP($B23,'[1]1920  Prog Access'!$F$7:$BA$325,32,FALSE)),"",VLOOKUP($B23,'[1]1920  Prog Access'!$F$7:$BA$325,32,FALSE))</f>
        <v>0</v>
      </c>
      <c r="BB23" s="102">
        <f>IF(ISNA(VLOOKUP($B23,'[1]1920  Prog Access'!$F$7:$BA$325,33,FALSE)),"",VLOOKUP($B23,'[1]1920  Prog Access'!$F$7:$BA$325,33,FALSE))</f>
        <v>0</v>
      </c>
      <c r="BC23" s="102">
        <f>IF(ISNA(VLOOKUP($B23,'[1]1920  Prog Access'!$F$7:$BA$325,34,FALSE)),"",VLOOKUP($B23,'[1]1920  Prog Access'!$F$7:$BA$325,34,FALSE))</f>
        <v>35937.25</v>
      </c>
      <c r="BD23" s="102">
        <f>IF(ISNA(VLOOKUP($B23,'[1]1920  Prog Access'!$F$7:$BA$325,35,FALSE)),"",VLOOKUP($B23,'[1]1920  Prog Access'!$F$7:$BA$325,35,FALSE))</f>
        <v>0</v>
      </c>
      <c r="BE23" s="102">
        <f>IF(ISNA(VLOOKUP($B23,'[1]1920  Prog Access'!$F$7:$BA$325,36,FALSE)),"",VLOOKUP($B23,'[1]1920  Prog Access'!$F$7:$BA$325,36,FALSE))</f>
        <v>0</v>
      </c>
      <c r="BF23" s="102">
        <f>IF(ISNA(VLOOKUP($B23,'[1]1920  Prog Access'!$F$7:$BA$325,37,FALSE)),"",VLOOKUP($B23,'[1]1920  Prog Access'!$F$7:$BA$325,37,FALSE))</f>
        <v>0</v>
      </c>
      <c r="BG23" s="102">
        <f>IF(ISNA(VLOOKUP($B23,'[1]1920  Prog Access'!$F$7:$BA$325,38,FALSE)),"",VLOOKUP($B23,'[1]1920  Prog Access'!$F$7:$BA$325,38,FALSE))</f>
        <v>63165.19</v>
      </c>
      <c r="BH23" s="110">
        <f t="shared" si="76"/>
        <v>99102.44</v>
      </c>
      <c r="BI23" s="104">
        <f t="shared" si="77"/>
        <v>4.7450876082413005E-3</v>
      </c>
      <c r="BJ23" s="105">
        <f t="shared" si="78"/>
        <v>71.045759224609483</v>
      </c>
      <c r="BK23" s="106">
        <f>IF(ISNA(VLOOKUP($B23,'[1]1920  Prog Access'!$F$7:$BA$325,39,FALSE)),"",VLOOKUP($B23,'[1]1920  Prog Access'!$F$7:$BA$325,39,FALSE))</f>
        <v>0</v>
      </c>
      <c r="BL23" s="102">
        <f>IF(ISNA(VLOOKUP($B23,'[1]1920  Prog Access'!$F$7:$BA$325,40,FALSE)),"",VLOOKUP($B23,'[1]1920  Prog Access'!$F$7:$BA$325,40,FALSE))</f>
        <v>0</v>
      </c>
      <c r="BM23" s="102">
        <f>IF(ISNA(VLOOKUP($B23,'[1]1920  Prog Access'!$F$7:$BA$325,41,FALSE)),"",VLOOKUP($B23,'[1]1920  Prog Access'!$F$7:$BA$325,41,FALSE))</f>
        <v>421736.7</v>
      </c>
      <c r="BN23" s="102">
        <f>IF(ISNA(VLOOKUP($B23,'[1]1920  Prog Access'!$F$7:$BA$325,42,FALSE)),"",VLOOKUP($B23,'[1]1920  Prog Access'!$F$7:$BA$325,42,FALSE))</f>
        <v>173457.17</v>
      </c>
      <c r="BO23" s="105">
        <f t="shared" si="22"/>
        <v>595193.87</v>
      </c>
      <c r="BP23" s="104">
        <f t="shared" si="23"/>
        <v>2.8498259548787933E-2</v>
      </c>
      <c r="BQ23" s="111">
        <f t="shared" si="24"/>
        <v>426.68980077567733</v>
      </c>
      <c r="BR23" s="106">
        <f>IF(ISNA(VLOOKUP($B23,'[1]1920  Prog Access'!$F$7:$BA$325,43,FALSE)),"",VLOOKUP($B23,'[1]1920  Prog Access'!$F$7:$BA$325,43,FALSE))</f>
        <v>3386431.41</v>
      </c>
      <c r="BS23" s="104">
        <f t="shared" si="25"/>
        <v>0.16214448120298666</v>
      </c>
      <c r="BT23" s="111">
        <f t="shared" si="26"/>
        <v>2427.7060240445626</v>
      </c>
      <c r="BU23" s="102">
        <f>IF(ISNA(VLOOKUP($B23,'[1]1920  Prog Access'!$F$7:$BA$325,44,FALSE)),"",VLOOKUP($B23,'[1]1920  Prog Access'!$F$7:$BA$325,44,FALSE))</f>
        <v>569371.66</v>
      </c>
      <c r="BV23" s="104">
        <f t="shared" si="27"/>
        <v>2.7261875775710254E-2</v>
      </c>
      <c r="BW23" s="111">
        <f t="shared" si="28"/>
        <v>408.178061667061</v>
      </c>
      <c r="BX23" s="143">
        <f>IF(ISNA(VLOOKUP($B23,'[1]1920  Prog Access'!$F$7:$BA$325,45,FALSE)),"",VLOOKUP($B23,'[1]1920  Prog Access'!$F$7:$BA$325,45,FALSE))</f>
        <v>677691.59</v>
      </c>
      <c r="BY23" s="97">
        <f t="shared" si="29"/>
        <v>3.2448302644398498E-2</v>
      </c>
      <c r="BZ23" s="112">
        <f t="shared" si="30"/>
        <v>485.83176692403094</v>
      </c>
      <c r="CA23" s="89">
        <f t="shared" si="33"/>
        <v>20885270.869999997</v>
      </c>
      <c r="CB23" s="90">
        <f t="shared" si="31"/>
        <v>0</v>
      </c>
    </row>
    <row r="24" spans="1:80" x14ac:dyDescent="0.25">
      <c r="A24" s="22"/>
      <c r="B24" s="94" t="s">
        <v>66</v>
      </c>
      <c r="C24" s="99" t="s">
        <v>67</v>
      </c>
      <c r="D24" s="100">
        <f>IF(ISNA(VLOOKUP($B24,'[1]1920 enrollment_Rev_Exp by size'!$A$6:$C$339,3,FALSE)),"",VLOOKUP($B24,'[1]1920 enrollment_Rev_Exp by size'!$A$6:$C$339,3,FALSE))</f>
        <v>874.53999999999985</v>
      </c>
      <c r="E24" s="101">
        <f>IF(ISNA(VLOOKUP($B24,'[1]1920 enrollment_Rev_Exp by size'!$A$6:$D$339,4,FALSE)),"",VLOOKUP($B24,'[1]1920 enrollment_Rev_Exp by size'!$A$6:$D$339,4,FALSE))</f>
        <v>13320852.09</v>
      </c>
      <c r="F24" s="102">
        <f>IF(ISNA(VLOOKUP($B24,'[1]1920  Prog Access'!$F$7:$BA$325,2,FALSE)),"",VLOOKUP($B24,'[1]1920  Prog Access'!$F$7:$BA$325,2,FALSE))</f>
        <v>6515242.2699999996</v>
      </c>
      <c r="G24" s="102">
        <f>IF(ISNA(VLOOKUP($B24,'[1]1920  Prog Access'!$F$7:$BA$325,3,FALSE)),"",VLOOKUP($B24,'[1]1920  Prog Access'!$F$7:$BA$325,3,FALSE))</f>
        <v>0</v>
      </c>
      <c r="H24" s="102">
        <f>IF(ISNA(VLOOKUP($B24,'[1]1920  Prog Access'!$F$7:$BA$325,4,FALSE)),"",VLOOKUP($B24,'[1]1920  Prog Access'!$F$7:$BA$325,4,FALSE))</f>
        <v>0</v>
      </c>
      <c r="I24" s="103">
        <f t="shared" si="79"/>
        <v>6515242.2699999996</v>
      </c>
      <c r="J24" s="104">
        <f t="shared" si="65"/>
        <v>0.48910101440815562</v>
      </c>
      <c r="K24" s="105">
        <f t="shared" si="66"/>
        <v>7449.9076886134435</v>
      </c>
      <c r="L24" s="106">
        <f>IF(ISNA(VLOOKUP($B24,'[1]1920  Prog Access'!$F$7:$BA$325,5,FALSE)),"",VLOOKUP($B24,'[1]1920  Prog Access'!$F$7:$BA$325,5,FALSE))</f>
        <v>1257846.6000000001</v>
      </c>
      <c r="M24" s="102">
        <f>IF(ISNA(VLOOKUP($B24,'[1]1920  Prog Access'!$F$7:$BA$325,6,FALSE)),"",VLOOKUP($B24,'[1]1920  Prog Access'!$F$7:$BA$325,6,FALSE))</f>
        <v>64062.879999999997</v>
      </c>
      <c r="N24" s="102">
        <f>IF(ISNA(VLOOKUP($B24,'[1]1920  Prog Access'!$F$7:$BA$325,7,FALSE)),"",VLOOKUP($B24,'[1]1920  Prog Access'!$F$7:$BA$325,7,FALSE))</f>
        <v>222190.83</v>
      </c>
      <c r="O24" s="102">
        <v>0</v>
      </c>
      <c r="P24" s="102">
        <f>IF(ISNA(VLOOKUP($B24,'[1]1920  Prog Access'!$F$7:$BA$325,8,FALSE)),"",VLOOKUP($B24,'[1]1920  Prog Access'!$F$7:$BA$325,8,FALSE))</f>
        <v>0</v>
      </c>
      <c r="Q24" s="102">
        <f>IF(ISNA(VLOOKUP($B24,'[1]1920  Prog Access'!$F$7:$BA$325,9,FALSE)),"",VLOOKUP($B24,'[1]1920  Prog Access'!$F$7:$BA$325,9,FALSE))</f>
        <v>0</v>
      </c>
      <c r="R24" s="107">
        <f t="shared" si="9"/>
        <v>1544100.31</v>
      </c>
      <c r="S24" s="104">
        <f t="shared" si="34"/>
        <v>0.11591603146462083</v>
      </c>
      <c r="T24" s="105">
        <f t="shared" si="35"/>
        <v>1765.6142772200246</v>
      </c>
      <c r="U24" s="106">
        <f>IF(ISNA(VLOOKUP($B24,'[1]1920  Prog Access'!$F$7:$BA$325,10,FALSE)),"",VLOOKUP($B24,'[1]1920  Prog Access'!$F$7:$BA$325,10,FALSE))</f>
        <v>557546.80000000005</v>
      </c>
      <c r="V24" s="102">
        <f>IF(ISNA(VLOOKUP($B24,'[1]1920  Prog Access'!$F$7:$BA$325,11,FALSE)),"",VLOOKUP($B24,'[1]1920  Prog Access'!$F$7:$BA$325,11,FALSE))</f>
        <v>37111.019999999997</v>
      </c>
      <c r="W24" s="102">
        <f>IF(ISNA(VLOOKUP($B24,'[1]1920  Prog Access'!$F$7:$BA$325,12,FALSE)),"",VLOOKUP($B24,'[1]1920  Prog Access'!$F$7:$BA$325,12,FALSE))</f>
        <v>6643</v>
      </c>
      <c r="X24" s="102">
        <f>IF(ISNA(VLOOKUP($B24,'[1]1920  Prog Access'!$F$7:$BA$325,13,FALSE)),"",VLOOKUP($B24,'[1]1920  Prog Access'!$F$7:$BA$325,13,FALSE))</f>
        <v>0</v>
      </c>
      <c r="Y24" s="108">
        <f t="shared" si="67"/>
        <v>601300.82000000007</v>
      </c>
      <c r="Z24" s="104">
        <f t="shared" si="68"/>
        <v>4.513981657760454E-2</v>
      </c>
      <c r="AA24" s="105">
        <f t="shared" si="69"/>
        <v>687.56239851807823</v>
      </c>
      <c r="AB24" s="106">
        <f>IF(ISNA(VLOOKUP($B24,'[1]1920  Prog Access'!$F$7:$BA$325,14,FALSE)),"",VLOOKUP($B24,'[1]1920  Prog Access'!$F$7:$BA$325,14,FALSE))</f>
        <v>0</v>
      </c>
      <c r="AC24" s="102">
        <f>IF(ISNA(VLOOKUP($B24,'[1]1920  Prog Access'!$F$7:$BA$325,15,FALSE)),"",VLOOKUP($B24,'[1]1920  Prog Access'!$F$7:$BA$325,15,FALSE))</f>
        <v>0</v>
      </c>
      <c r="AD24" s="102">
        <v>0</v>
      </c>
      <c r="AE24" s="107">
        <f t="shared" si="70"/>
        <v>0</v>
      </c>
      <c r="AF24" s="104">
        <f t="shared" si="71"/>
        <v>0</v>
      </c>
      <c r="AG24" s="109">
        <f t="shared" si="72"/>
        <v>0</v>
      </c>
      <c r="AH24" s="106">
        <f>IF(ISNA(VLOOKUP($B24,'[1]1920  Prog Access'!$F$7:$BA$325,16,FALSE)),"",VLOOKUP($B24,'[1]1920  Prog Access'!$F$7:$BA$325,16,FALSE))</f>
        <v>185288.25</v>
      </c>
      <c r="AI24" s="102">
        <f>IF(ISNA(VLOOKUP($B24,'[1]1920  Prog Access'!$F$7:$BA$325,17,FALSE)),"",VLOOKUP($B24,'[1]1920  Prog Access'!$F$7:$BA$325,17,FALSE))</f>
        <v>38254</v>
      </c>
      <c r="AJ24" s="102">
        <f>IF(ISNA(VLOOKUP($B24,'[1]1920  Prog Access'!$F$7:$BA$325,18,FALSE)),"",VLOOKUP($B24,'[1]1920  Prog Access'!$F$7:$BA$325,18,FALSE))</f>
        <v>0</v>
      </c>
      <c r="AK24" s="102">
        <f>IF(ISNA(VLOOKUP($B24,'[1]1920  Prog Access'!$F$7:$BA$325,19,FALSE)),"",VLOOKUP($B24,'[1]1920  Prog Access'!$F$7:$BA$325,19,FALSE))</f>
        <v>0</v>
      </c>
      <c r="AL24" s="102">
        <f>IF(ISNA(VLOOKUP($B24,'[1]1920  Prog Access'!$F$7:$BA$325,20,FALSE)),"",VLOOKUP($B24,'[1]1920  Prog Access'!$F$7:$BA$325,20,FALSE))</f>
        <v>572876.43000000005</v>
      </c>
      <c r="AM24" s="102">
        <f>IF(ISNA(VLOOKUP($B24,'[1]1920  Prog Access'!$F$7:$BA$325,21,FALSE)),"",VLOOKUP($B24,'[1]1920  Prog Access'!$F$7:$BA$325,21,FALSE))</f>
        <v>0</v>
      </c>
      <c r="AN24" s="102">
        <f>IF(ISNA(VLOOKUP($B24,'[1]1920  Prog Access'!$F$7:$BA$325,22,FALSE)),"",VLOOKUP($B24,'[1]1920  Prog Access'!$F$7:$BA$325,22,FALSE))</f>
        <v>0</v>
      </c>
      <c r="AO24" s="102">
        <f>IF(ISNA(VLOOKUP($B24,'[1]1920  Prog Access'!$F$7:$BA$325,23,FALSE)),"",VLOOKUP($B24,'[1]1920  Prog Access'!$F$7:$BA$325,23,FALSE))</f>
        <v>121695.27</v>
      </c>
      <c r="AP24" s="102">
        <f>IF(ISNA(VLOOKUP($B24,'[1]1920  Prog Access'!$F$7:$BA$325,24,FALSE)),"",VLOOKUP($B24,'[1]1920  Prog Access'!$F$7:$BA$325,24,FALSE))</f>
        <v>0</v>
      </c>
      <c r="AQ24" s="102">
        <f>IF(ISNA(VLOOKUP($B24,'[1]1920  Prog Access'!$F$7:$BA$325,25,FALSE)),"",VLOOKUP($B24,'[1]1920  Prog Access'!$F$7:$BA$325,25,FALSE))</f>
        <v>0</v>
      </c>
      <c r="AR24" s="102">
        <f>IF(ISNA(VLOOKUP($B24,'[1]1920  Prog Access'!$F$7:$BA$325,26,FALSE)),"",VLOOKUP($B24,'[1]1920  Prog Access'!$F$7:$BA$325,26,FALSE))</f>
        <v>0</v>
      </c>
      <c r="AS24" s="102">
        <f>IF(ISNA(VLOOKUP($B24,'[1]1920  Prog Access'!$F$7:$BA$325,27,FALSE)),"",VLOOKUP($B24,'[1]1920  Prog Access'!$F$7:$BA$325,27,FALSE))</f>
        <v>22769.58</v>
      </c>
      <c r="AT24" s="102">
        <f>IF(ISNA(VLOOKUP($B24,'[1]1920  Prog Access'!$F$7:$BA$325,28,FALSE)),"",VLOOKUP($B24,'[1]1920  Prog Access'!$F$7:$BA$325,28,FALSE))</f>
        <v>203514.81</v>
      </c>
      <c r="AU24" s="102">
        <f>IF(ISNA(VLOOKUP($B24,'[1]1920  Prog Access'!$F$7:$BA$325,29,FALSE)),"",VLOOKUP($B24,'[1]1920  Prog Access'!$F$7:$BA$325,29,FALSE))</f>
        <v>0</v>
      </c>
      <c r="AV24" s="102">
        <f>IF(ISNA(VLOOKUP($B24,'[1]1920  Prog Access'!$F$7:$BA$325,30,FALSE)),"",VLOOKUP($B24,'[1]1920  Prog Access'!$F$7:$BA$325,30,FALSE))</f>
        <v>0</v>
      </c>
      <c r="AW24" s="102">
        <f>IF(ISNA(VLOOKUP($B24,'[1]1920  Prog Access'!$F$7:$BA$325,31,FALSE)),"",VLOOKUP($B24,'[1]1920  Prog Access'!$F$7:$BA$325,31,FALSE))</f>
        <v>0</v>
      </c>
      <c r="AX24" s="108">
        <f t="shared" si="73"/>
        <v>1144398.3400000001</v>
      </c>
      <c r="AY24" s="104">
        <f t="shared" si="74"/>
        <v>8.5910295547767773E-2</v>
      </c>
      <c r="AZ24" s="105">
        <f t="shared" si="75"/>
        <v>1308.5717520067697</v>
      </c>
      <c r="BA24" s="106">
        <f>IF(ISNA(VLOOKUP($B24,'[1]1920  Prog Access'!$F$7:$BA$325,32,FALSE)),"",VLOOKUP($B24,'[1]1920  Prog Access'!$F$7:$BA$325,32,FALSE))</f>
        <v>0</v>
      </c>
      <c r="BB24" s="102">
        <f>IF(ISNA(VLOOKUP($B24,'[1]1920  Prog Access'!$F$7:$BA$325,33,FALSE)),"",VLOOKUP($B24,'[1]1920  Prog Access'!$F$7:$BA$325,33,FALSE))</f>
        <v>0</v>
      </c>
      <c r="BC24" s="102">
        <f>IF(ISNA(VLOOKUP($B24,'[1]1920  Prog Access'!$F$7:$BA$325,34,FALSE)),"",VLOOKUP($B24,'[1]1920  Prog Access'!$F$7:$BA$325,34,FALSE))</f>
        <v>19610.16</v>
      </c>
      <c r="BD24" s="102">
        <f>IF(ISNA(VLOOKUP($B24,'[1]1920  Prog Access'!$F$7:$BA$325,35,FALSE)),"",VLOOKUP($B24,'[1]1920  Prog Access'!$F$7:$BA$325,35,FALSE))</f>
        <v>0</v>
      </c>
      <c r="BE24" s="102">
        <f>IF(ISNA(VLOOKUP($B24,'[1]1920  Prog Access'!$F$7:$BA$325,36,FALSE)),"",VLOOKUP($B24,'[1]1920  Prog Access'!$F$7:$BA$325,36,FALSE))</f>
        <v>7797.37</v>
      </c>
      <c r="BF24" s="102">
        <f>IF(ISNA(VLOOKUP($B24,'[1]1920  Prog Access'!$F$7:$BA$325,37,FALSE)),"",VLOOKUP($B24,'[1]1920  Prog Access'!$F$7:$BA$325,37,FALSE))</f>
        <v>0</v>
      </c>
      <c r="BG24" s="102">
        <f>IF(ISNA(VLOOKUP($B24,'[1]1920  Prog Access'!$F$7:$BA$325,38,FALSE)),"",VLOOKUP($B24,'[1]1920  Prog Access'!$F$7:$BA$325,38,FALSE))</f>
        <v>58304.62</v>
      </c>
      <c r="BH24" s="110">
        <f t="shared" si="76"/>
        <v>85712.15</v>
      </c>
      <c r="BI24" s="104">
        <f t="shared" si="77"/>
        <v>6.4344344806849365E-3</v>
      </c>
      <c r="BJ24" s="105">
        <f t="shared" si="78"/>
        <v>98.008267203329765</v>
      </c>
      <c r="BK24" s="106">
        <f>IF(ISNA(VLOOKUP($B24,'[1]1920  Prog Access'!$F$7:$BA$325,39,FALSE)),"",VLOOKUP($B24,'[1]1920  Prog Access'!$F$7:$BA$325,39,FALSE))</f>
        <v>0</v>
      </c>
      <c r="BL24" s="102">
        <f>IF(ISNA(VLOOKUP($B24,'[1]1920  Prog Access'!$F$7:$BA$325,40,FALSE)),"",VLOOKUP($B24,'[1]1920  Prog Access'!$F$7:$BA$325,40,FALSE))</f>
        <v>0</v>
      </c>
      <c r="BM24" s="102">
        <f>IF(ISNA(VLOOKUP($B24,'[1]1920  Prog Access'!$F$7:$BA$325,41,FALSE)),"",VLOOKUP($B24,'[1]1920  Prog Access'!$F$7:$BA$325,41,FALSE))</f>
        <v>16135.46</v>
      </c>
      <c r="BN24" s="102">
        <f>IF(ISNA(VLOOKUP($B24,'[1]1920  Prog Access'!$F$7:$BA$325,42,FALSE)),"",VLOOKUP($B24,'[1]1920  Prog Access'!$F$7:$BA$325,42,FALSE))</f>
        <v>253717.29</v>
      </c>
      <c r="BO24" s="105">
        <f t="shared" si="22"/>
        <v>269852.75</v>
      </c>
      <c r="BP24" s="104">
        <f t="shared" si="23"/>
        <v>2.0257919551751439E-2</v>
      </c>
      <c r="BQ24" s="111">
        <f t="shared" si="24"/>
        <v>308.56536007501091</v>
      </c>
      <c r="BR24" s="106">
        <f>IF(ISNA(VLOOKUP($B24,'[1]1920  Prog Access'!$F$7:$BA$325,43,FALSE)),"",VLOOKUP($B24,'[1]1920  Prog Access'!$F$7:$BA$325,43,FALSE))</f>
        <v>2089005.89</v>
      </c>
      <c r="BS24" s="104">
        <f t="shared" si="25"/>
        <v>0.15682224199217873</v>
      </c>
      <c r="BT24" s="111">
        <f t="shared" si="26"/>
        <v>2388.6910718777876</v>
      </c>
      <c r="BU24" s="102">
        <f>IF(ISNA(VLOOKUP($B24,'[1]1920  Prog Access'!$F$7:$BA$325,44,FALSE)),"",VLOOKUP($B24,'[1]1920  Prog Access'!$F$7:$BA$325,44,FALSE))</f>
        <v>516687.25</v>
      </c>
      <c r="BV24" s="104">
        <f t="shared" si="27"/>
        <v>3.878785279718544E-2</v>
      </c>
      <c r="BW24" s="111">
        <f t="shared" si="28"/>
        <v>590.81031170672588</v>
      </c>
      <c r="BX24" s="143">
        <f>IF(ISNA(VLOOKUP($B24,'[1]1920  Prog Access'!$F$7:$BA$325,45,FALSE)),"",VLOOKUP($B24,'[1]1920  Prog Access'!$F$7:$BA$325,45,FALSE))</f>
        <v>554552.31000000006</v>
      </c>
      <c r="BY24" s="97">
        <f t="shared" si="29"/>
        <v>4.1630393180050698E-2</v>
      </c>
      <c r="BZ24" s="112">
        <f t="shared" si="30"/>
        <v>634.1074279049559</v>
      </c>
      <c r="CA24" s="89">
        <f t="shared" si="33"/>
        <v>13320852.09</v>
      </c>
      <c r="CB24" s="90">
        <f t="shared" si="31"/>
        <v>0</v>
      </c>
    </row>
    <row r="25" spans="1:80" x14ac:dyDescent="0.25">
      <c r="A25" s="22"/>
      <c r="B25" s="94" t="s">
        <v>68</v>
      </c>
      <c r="C25" s="99" t="s">
        <v>69</v>
      </c>
      <c r="D25" s="100">
        <f>IF(ISNA(VLOOKUP($B25,'[1]1920 enrollment_Rev_Exp by size'!$A$6:$C$339,3,FALSE)),"",VLOOKUP($B25,'[1]1920 enrollment_Rev_Exp by size'!$A$6:$C$339,3,FALSE))</f>
        <v>2653.8200000000006</v>
      </c>
      <c r="E25" s="101">
        <f>IF(ISNA(VLOOKUP($B25,'[1]1920 enrollment_Rev_Exp by size'!$A$6:$D$339,4,FALSE)),"",VLOOKUP($B25,'[1]1920 enrollment_Rev_Exp by size'!$A$6:$D$339,4,FALSE))</f>
        <v>38200685.689999998</v>
      </c>
      <c r="F25" s="102">
        <f>IF(ISNA(VLOOKUP($B25,'[1]1920  Prog Access'!$F$7:$BA$325,2,FALSE)),"",VLOOKUP($B25,'[1]1920  Prog Access'!$F$7:$BA$325,2,FALSE))</f>
        <v>19928039.350000001</v>
      </c>
      <c r="G25" s="102">
        <f>IF(ISNA(VLOOKUP($B25,'[1]1920  Prog Access'!$F$7:$BA$325,3,FALSE)),"",VLOOKUP($B25,'[1]1920  Prog Access'!$F$7:$BA$325,3,FALSE))</f>
        <v>0</v>
      </c>
      <c r="H25" s="102">
        <f>IF(ISNA(VLOOKUP($B25,'[1]1920  Prog Access'!$F$7:$BA$325,4,FALSE)),"",VLOOKUP($B25,'[1]1920  Prog Access'!$F$7:$BA$325,4,FALSE))</f>
        <v>67999.679999999993</v>
      </c>
      <c r="I25" s="103">
        <f t="shared" si="79"/>
        <v>19996039.030000001</v>
      </c>
      <c r="J25" s="104">
        <f t="shared" si="65"/>
        <v>0.52344712323408571</v>
      </c>
      <c r="K25" s="105">
        <f t="shared" si="66"/>
        <v>7534.8136007717167</v>
      </c>
      <c r="L25" s="106">
        <f>IF(ISNA(VLOOKUP($B25,'[1]1920  Prog Access'!$F$7:$BA$325,5,FALSE)),"",VLOOKUP($B25,'[1]1920  Prog Access'!$F$7:$BA$325,5,FALSE))</f>
        <v>3664691.91</v>
      </c>
      <c r="M25" s="102">
        <f>IF(ISNA(VLOOKUP($B25,'[1]1920  Prog Access'!$F$7:$BA$325,6,FALSE)),"",VLOOKUP($B25,'[1]1920  Prog Access'!$F$7:$BA$325,6,FALSE))</f>
        <v>140653.85999999999</v>
      </c>
      <c r="N25" s="102">
        <f>IF(ISNA(VLOOKUP($B25,'[1]1920  Prog Access'!$F$7:$BA$325,7,FALSE)),"",VLOOKUP($B25,'[1]1920  Prog Access'!$F$7:$BA$325,7,FALSE))</f>
        <v>485536</v>
      </c>
      <c r="O25" s="102">
        <v>0</v>
      </c>
      <c r="P25" s="102">
        <f>IF(ISNA(VLOOKUP($B25,'[1]1920  Prog Access'!$F$7:$BA$325,8,FALSE)),"",VLOOKUP($B25,'[1]1920  Prog Access'!$F$7:$BA$325,8,FALSE))</f>
        <v>0</v>
      </c>
      <c r="Q25" s="102">
        <f>IF(ISNA(VLOOKUP($B25,'[1]1920  Prog Access'!$F$7:$BA$325,9,FALSE)),"",VLOOKUP($B25,'[1]1920  Prog Access'!$F$7:$BA$325,9,FALSE))</f>
        <v>0</v>
      </c>
      <c r="R25" s="107">
        <f t="shared" si="9"/>
        <v>4290881.7699999996</v>
      </c>
      <c r="S25" s="104">
        <f t="shared" si="34"/>
        <v>0.11232473167682556</v>
      </c>
      <c r="T25" s="105">
        <f t="shared" si="35"/>
        <v>1616.869934660225</v>
      </c>
      <c r="U25" s="106">
        <f>IF(ISNA(VLOOKUP($B25,'[1]1920  Prog Access'!$F$7:$BA$325,10,FALSE)),"",VLOOKUP($B25,'[1]1920  Prog Access'!$F$7:$BA$325,10,FALSE))</f>
        <v>1621551.12</v>
      </c>
      <c r="V25" s="102">
        <f>IF(ISNA(VLOOKUP($B25,'[1]1920  Prog Access'!$F$7:$BA$325,11,FALSE)),"",VLOOKUP($B25,'[1]1920  Prog Access'!$F$7:$BA$325,11,FALSE))</f>
        <v>182629.3</v>
      </c>
      <c r="W25" s="102">
        <f>IF(ISNA(VLOOKUP($B25,'[1]1920  Prog Access'!$F$7:$BA$325,12,FALSE)),"",VLOOKUP($B25,'[1]1920  Prog Access'!$F$7:$BA$325,12,FALSE))</f>
        <v>25412</v>
      </c>
      <c r="X25" s="102">
        <f>IF(ISNA(VLOOKUP($B25,'[1]1920  Prog Access'!$F$7:$BA$325,13,FALSE)),"",VLOOKUP($B25,'[1]1920  Prog Access'!$F$7:$BA$325,13,FALSE))</f>
        <v>0</v>
      </c>
      <c r="Y25" s="108">
        <f t="shared" si="67"/>
        <v>1829592.4200000002</v>
      </c>
      <c r="Z25" s="104">
        <f t="shared" si="68"/>
        <v>4.7894229827370419E-2</v>
      </c>
      <c r="AA25" s="105">
        <f t="shared" si="69"/>
        <v>689.41843079033231</v>
      </c>
      <c r="AB25" s="106">
        <f>IF(ISNA(VLOOKUP($B25,'[1]1920  Prog Access'!$F$7:$BA$325,14,FALSE)),"",VLOOKUP($B25,'[1]1920  Prog Access'!$F$7:$BA$325,14,FALSE))</f>
        <v>0</v>
      </c>
      <c r="AC25" s="102">
        <f>IF(ISNA(VLOOKUP($B25,'[1]1920  Prog Access'!$F$7:$BA$325,15,FALSE)),"",VLOOKUP($B25,'[1]1920  Prog Access'!$F$7:$BA$325,15,FALSE))</f>
        <v>0</v>
      </c>
      <c r="AD25" s="102">
        <v>0</v>
      </c>
      <c r="AE25" s="107">
        <f t="shared" si="70"/>
        <v>0</v>
      </c>
      <c r="AF25" s="104">
        <f t="shared" si="71"/>
        <v>0</v>
      </c>
      <c r="AG25" s="109">
        <f t="shared" si="72"/>
        <v>0</v>
      </c>
      <c r="AH25" s="106">
        <f>IF(ISNA(VLOOKUP($B25,'[1]1920  Prog Access'!$F$7:$BA$325,16,FALSE)),"",VLOOKUP($B25,'[1]1920  Prog Access'!$F$7:$BA$325,16,FALSE))</f>
        <v>690665.69</v>
      </c>
      <c r="AI25" s="102">
        <f>IF(ISNA(VLOOKUP($B25,'[1]1920  Prog Access'!$F$7:$BA$325,17,FALSE)),"",VLOOKUP($B25,'[1]1920  Prog Access'!$F$7:$BA$325,17,FALSE))</f>
        <v>114368.62</v>
      </c>
      <c r="AJ25" s="102">
        <f>IF(ISNA(VLOOKUP($B25,'[1]1920  Prog Access'!$F$7:$BA$325,18,FALSE)),"",VLOOKUP($B25,'[1]1920  Prog Access'!$F$7:$BA$325,18,FALSE))</f>
        <v>408025.1</v>
      </c>
      <c r="AK25" s="102">
        <f>IF(ISNA(VLOOKUP($B25,'[1]1920  Prog Access'!$F$7:$BA$325,19,FALSE)),"",VLOOKUP($B25,'[1]1920  Prog Access'!$F$7:$BA$325,19,FALSE))</f>
        <v>0</v>
      </c>
      <c r="AL25" s="102">
        <f>IF(ISNA(VLOOKUP($B25,'[1]1920  Prog Access'!$F$7:$BA$325,20,FALSE)),"",VLOOKUP($B25,'[1]1920  Prog Access'!$F$7:$BA$325,20,FALSE))</f>
        <v>1731017.04</v>
      </c>
      <c r="AM25" s="102">
        <f>IF(ISNA(VLOOKUP($B25,'[1]1920  Prog Access'!$F$7:$BA$325,21,FALSE)),"",VLOOKUP($B25,'[1]1920  Prog Access'!$F$7:$BA$325,21,FALSE))</f>
        <v>0</v>
      </c>
      <c r="AN25" s="102">
        <f>IF(ISNA(VLOOKUP($B25,'[1]1920  Prog Access'!$F$7:$BA$325,22,FALSE)),"",VLOOKUP($B25,'[1]1920  Prog Access'!$F$7:$BA$325,22,FALSE))</f>
        <v>0</v>
      </c>
      <c r="AO25" s="102">
        <f>IF(ISNA(VLOOKUP($B25,'[1]1920  Prog Access'!$F$7:$BA$325,23,FALSE)),"",VLOOKUP($B25,'[1]1920  Prog Access'!$F$7:$BA$325,23,FALSE))</f>
        <v>207163.26</v>
      </c>
      <c r="AP25" s="102">
        <f>IF(ISNA(VLOOKUP($B25,'[1]1920  Prog Access'!$F$7:$BA$325,24,FALSE)),"",VLOOKUP($B25,'[1]1920  Prog Access'!$F$7:$BA$325,24,FALSE))</f>
        <v>0</v>
      </c>
      <c r="AQ25" s="102">
        <f>IF(ISNA(VLOOKUP($B25,'[1]1920  Prog Access'!$F$7:$BA$325,25,FALSE)),"",VLOOKUP($B25,'[1]1920  Prog Access'!$F$7:$BA$325,25,FALSE))</f>
        <v>0</v>
      </c>
      <c r="AR25" s="102">
        <f>IF(ISNA(VLOOKUP($B25,'[1]1920  Prog Access'!$F$7:$BA$325,26,FALSE)),"",VLOOKUP($B25,'[1]1920  Prog Access'!$F$7:$BA$325,26,FALSE))</f>
        <v>0</v>
      </c>
      <c r="AS25" s="102">
        <f>IF(ISNA(VLOOKUP($B25,'[1]1920  Prog Access'!$F$7:$BA$325,27,FALSE)),"",VLOOKUP($B25,'[1]1920  Prog Access'!$F$7:$BA$325,27,FALSE))</f>
        <v>35787.870000000003</v>
      </c>
      <c r="AT25" s="102">
        <f>IF(ISNA(VLOOKUP($B25,'[1]1920  Prog Access'!$F$7:$BA$325,28,FALSE)),"",VLOOKUP($B25,'[1]1920  Prog Access'!$F$7:$BA$325,28,FALSE))</f>
        <v>804361.76</v>
      </c>
      <c r="AU25" s="102">
        <f>IF(ISNA(VLOOKUP($B25,'[1]1920  Prog Access'!$F$7:$BA$325,29,FALSE)),"",VLOOKUP($B25,'[1]1920  Prog Access'!$F$7:$BA$325,29,FALSE))</f>
        <v>0</v>
      </c>
      <c r="AV25" s="102">
        <f>IF(ISNA(VLOOKUP($B25,'[1]1920  Prog Access'!$F$7:$BA$325,30,FALSE)),"",VLOOKUP($B25,'[1]1920  Prog Access'!$F$7:$BA$325,30,FALSE))</f>
        <v>0</v>
      </c>
      <c r="AW25" s="102">
        <f>IF(ISNA(VLOOKUP($B25,'[1]1920  Prog Access'!$F$7:$BA$325,31,FALSE)),"",VLOOKUP($B25,'[1]1920  Prog Access'!$F$7:$BA$325,31,FALSE))</f>
        <v>0</v>
      </c>
      <c r="AX25" s="108">
        <f t="shared" si="73"/>
        <v>3991389.34</v>
      </c>
      <c r="AY25" s="104">
        <f t="shared" si="74"/>
        <v>0.10448475643579476</v>
      </c>
      <c r="AZ25" s="105">
        <f t="shared" si="75"/>
        <v>1504.0166024824589</v>
      </c>
      <c r="BA25" s="106">
        <f>IF(ISNA(VLOOKUP($B25,'[1]1920  Prog Access'!$F$7:$BA$325,32,FALSE)),"",VLOOKUP($B25,'[1]1920  Prog Access'!$F$7:$BA$325,32,FALSE))</f>
        <v>49433.47</v>
      </c>
      <c r="BB25" s="102">
        <f>IF(ISNA(VLOOKUP($B25,'[1]1920  Prog Access'!$F$7:$BA$325,33,FALSE)),"",VLOOKUP($B25,'[1]1920  Prog Access'!$F$7:$BA$325,33,FALSE))</f>
        <v>0</v>
      </c>
      <c r="BC25" s="102">
        <f>IF(ISNA(VLOOKUP($B25,'[1]1920  Prog Access'!$F$7:$BA$325,34,FALSE)),"",VLOOKUP($B25,'[1]1920  Prog Access'!$F$7:$BA$325,34,FALSE))</f>
        <v>60764.44</v>
      </c>
      <c r="BD25" s="102">
        <f>IF(ISNA(VLOOKUP($B25,'[1]1920  Prog Access'!$F$7:$BA$325,35,FALSE)),"",VLOOKUP($B25,'[1]1920  Prog Access'!$F$7:$BA$325,35,FALSE))</f>
        <v>0</v>
      </c>
      <c r="BE25" s="102">
        <f>IF(ISNA(VLOOKUP($B25,'[1]1920  Prog Access'!$F$7:$BA$325,36,FALSE)),"",VLOOKUP($B25,'[1]1920  Prog Access'!$F$7:$BA$325,36,FALSE))</f>
        <v>0</v>
      </c>
      <c r="BF25" s="102">
        <f>IF(ISNA(VLOOKUP($B25,'[1]1920  Prog Access'!$F$7:$BA$325,37,FALSE)),"",VLOOKUP($B25,'[1]1920  Prog Access'!$F$7:$BA$325,37,FALSE))</f>
        <v>0</v>
      </c>
      <c r="BG25" s="102">
        <f>IF(ISNA(VLOOKUP($B25,'[1]1920  Prog Access'!$F$7:$BA$325,38,FALSE)),"",VLOOKUP($B25,'[1]1920  Prog Access'!$F$7:$BA$325,38,FALSE))</f>
        <v>13736.73</v>
      </c>
      <c r="BH25" s="110">
        <f t="shared" si="76"/>
        <v>123934.64</v>
      </c>
      <c r="BI25" s="104">
        <f t="shared" si="77"/>
        <v>3.2443040684068938E-3</v>
      </c>
      <c r="BJ25" s="105">
        <f t="shared" si="78"/>
        <v>46.700469511873436</v>
      </c>
      <c r="BK25" s="106">
        <f>IF(ISNA(VLOOKUP($B25,'[1]1920  Prog Access'!$F$7:$BA$325,39,FALSE)),"",VLOOKUP($B25,'[1]1920  Prog Access'!$F$7:$BA$325,39,FALSE))</f>
        <v>0</v>
      </c>
      <c r="BL25" s="102">
        <f>IF(ISNA(VLOOKUP($B25,'[1]1920  Prog Access'!$F$7:$BA$325,40,FALSE)),"",VLOOKUP($B25,'[1]1920  Prog Access'!$F$7:$BA$325,40,FALSE))</f>
        <v>0</v>
      </c>
      <c r="BM25" s="102">
        <f>IF(ISNA(VLOOKUP($B25,'[1]1920  Prog Access'!$F$7:$BA$325,41,FALSE)),"",VLOOKUP($B25,'[1]1920  Prog Access'!$F$7:$BA$325,41,FALSE))</f>
        <v>0</v>
      </c>
      <c r="BN25" s="102">
        <f>IF(ISNA(VLOOKUP($B25,'[1]1920  Prog Access'!$F$7:$BA$325,42,FALSE)),"",VLOOKUP($B25,'[1]1920  Prog Access'!$F$7:$BA$325,42,FALSE))</f>
        <v>443090</v>
      </c>
      <c r="BO25" s="105">
        <f t="shared" si="22"/>
        <v>443090</v>
      </c>
      <c r="BP25" s="104">
        <f t="shared" si="23"/>
        <v>1.1599006457519953E-2</v>
      </c>
      <c r="BQ25" s="111">
        <f t="shared" si="24"/>
        <v>166.9630947087594</v>
      </c>
      <c r="BR25" s="106">
        <f>IF(ISNA(VLOOKUP($B25,'[1]1920  Prog Access'!$F$7:$BA$325,43,FALSE)),"",VLOOKUP($B25,'[1]1920  Prog Access'!$F$7:$BA$325,43,FALSE))</f>
        <v>5078440.78</v>
      </c>
      <c r="BS25" s="104">
        <f t="shared" si="25"/>
        <v>0.13294108962367163</v>
      </c>
      <c r="BT25" s="111">
        <f t="shared" si="26"/>
        <v>1913.6342253807716</v>
      </c>
      <c r="BU25" s="102">
        <f>IF(ISNA(VLOOKUP($B25,'[1]1920  Prog Access'!$F$7:$BA$325,44,FALSE)),"",VLOOKUP($B25,'[1]1920  Prog Access'!$F$7:$BA$325,44,FALSE))</f>
        <v>1012309</v>
      </c>
      <c r="BV25" s="104">
        <f t="shared" si="27"/>
        <v>2.6499759931403473E-2</v>
      </c>
      <c r="BW25" s="111">
        <f t="shared" si="28"/>
        <v>381.45352736809571</v>
      </c>
      <c r="BX25" s="143">
        <f>IF(ISNA(VLOOKUP($B25,'[1]1920  Prog Access'!$F$7:$BA$325,45,FALSE)),"",VLOOKUP($B25,'[1]1920  Prog Access'!$F$7:$BA$325,45,FALSE))</f>
        <v>1435008.71</v>
      </c>
      <c r="BY25" s="97">
        <f t="shared" si="29"/>
        <v>3.7564998744921745E-2</v>
      </c>
      <c r="BZ25" s="112">
        <f t="shared" si="30"/>
        <v>540.733248675494</v>
      </c>
      <c r="CA25" s="89">
        <f t="shared" si="33"/>
        <v>38200685.689999998</v>
      </c>
      <c r="CB25" s="90">
        <f t="shared" si="31"/>
        <v>0</v>
      </c>
    </row>
    <row r="26" spans="1:80" x14ac:dyDescent="0.25">
      <c r="A26" s="22"/>
      <c r="B26" s="94" t="s">
        <v>70</v>
      </c>
      <c r="C26" s="99" t="s">
        <v>71</v>
      </c>
      <c r="D26" s="100">
        <f>IF(ISNA(VLOOKUP($B26,'[1]1920 enrollment_Rev_Exp by size'!$A$6:$C$339,3,FALSE)),"",VLOOKUP($B26,'[1]1920 enrollment_Rev_Exp by size'!$A$6:$C$339,3,FALSE))</f>
        <v>13925.640000000003</v>
      </c>
      <c r="E26" s="101">
        <f>IF(ISNA(VLOOKUP($B26,'[1]1920 enrollment_Rev_Exp by size'!$A$6:$D$339,4,FALSE)),"",VLOOKUP($B26,'[1]1920 enrollment_Rev_Exp by size'!$A$6:$D$339,4,FALSE))</f>
        <v>180863309.71000001</v>
      </c>
      <c r="F26" s="102">
        <f>IF(ISNA(VLOOKUP($B26,'[1]1920  Prog Access'!$F$7:$BA$325,2,FALSE)),"",VLOOKUP($B26,'[1]1920  Prog Access'!$F$7:$BA$325,2,FALSE))</f>
        <v>112655912.15000001</v>
      </c>
      <c r="G26" s="102">
        <f>IF(ISNA(VLOOKUP($B26,'[1]1920  Prog Access'!$F$7:$BA$325,3,FALSE)),"",VLOOKUP($B26,'[1]1920  Prog Access'!$F$7:$BA$325,3,FALSE))</f>
        <v>0</v>
      </c>
      <c r="H26" s="102">
        <f>IF(ISNA(VLOOKUP($B26,'[1]1920  Prog Access'!$F$7:$BA$325,4,FALSE)),"",VLOOKUP($B26,'[1]1920  Prog Access'!$F$7:$BA$325,4,FALSE))</f>
        <v>0</v>
      </c>
      <c r="I26" s="103">
        <f t="shared" si="79"/>
        <v>112655912.15000001</v>
      </c>
      <c r="J26" s="104">
        <f t="shared" si="65"/>
        <v>0.62287874931977549</v>
      </c>
      <c r="K26" s="105">
        <f t="shared" si="66"/>
        <v>8089.8193655731429</v>
      </c>
      <c r="L26" s="106">
        <f>IF(ISNA(VLOOKUP($B26,'[1]1920  Prog Access'!$F$7:$BA$325,5,FALSE)),"",VLOOKUP($B26,'[1]1920  Prog Access'!$F$7:$BA$325,5,FALSE))</f>
        <v>18488767.530000001</v>
      </c>
      <c r="M26" s="102">
        <f>IF(ISNA(VLOOKUP($B26,'[1]1920  Prog Access'!$F$7:$BA$325,6,FALSE)),"",VLOOKUP($B26,'[1]1920  Prog Access'!$F$7:$BA$325,6,FALSE))</f>
        <v>814255.27</v>
      </c>
      <c r="N26" s="102">
        <f>IF(ISNA(VLOOKUP($B26,'[1]1920  Prog Access'!$F$7:$BA$325,7,FALSE)),"",VLOOKUP($B26,'[1]1920  Prog Access'!$F$7:$BA$325,7,FALSE))</f>
        <v>2386928.9700000002</v>
      </c>
      <c r="O26" s="102">
        <v>0</v>
      </c>
      <c r="P26" s="102">
        <f>IF(ISNA(VLOOKUP($B26,'[1]1920  Prog Access'!$F$7:$BA$325,8,FALSE)),"",VLOOKUP($B26,'[1]1920  Prog Access'!$F$7:$BA$325,8,FALSE))</f>
        <v>0</v>
      </c>
      <c r="Q26" s="102">
        <f>IF(ISNA(VLOOKUP($B26,'[1]1920  Prog Access'!$F$7:$BA$325,9,FALSE)),"",VLOOKUP($B26,'[1]1920  Prog Access'!$F$7:$BA$325,9,FALSE))</f>
        <v>0</v>
      </c>
      <c r="R26" s="107">
        <f t="shared" si="9"/>
        <v>21689951.77</v>
      </c>
      <c r="S26" s="104">
        <f t="shared" si="34"/>
        <v>0.11992455409987862</v>
      </c>
      <c r="T26" s="105">
        <f t="shared" si="35"/>
        <v>1557.5551120092143</v>
      </c>
      <c r="U26" s="106">
        <f>IF(ISNA(VLOOKUP($B26,'[1]1920  Prog Access'!$F$7:$BA$325,10,FALSE)),"",VLOOKUP($B26,'[1]1920  Prog Access'!$F$7:$BA$325,10,FALSE))</f>
        <v>3670063</v>
      </c>
      <c r="V26" s="102">
        <f>IF(ISNA(VLOOKUP($B26,'[1]1920  Prog Access'!$F$7:$BA$325,11,FALSE)),"",VLOOKUP($B26,'[1]1920  Prog Access'!$F$7:$BA$325,11,FALSE))</f>
        <v>692106.23</v>
      </c>
      <c r="W26" s="102">
        <f>IF(ISNA(VLOOKUP($B26,'[1]1920  Prog Access'!$F$7:$BA$325,12,FALSE)),"",VLOOKUP($B26,'[1]1920  Prog Access'!$F$7:$BA$325,12,FALSE))</f>
        <v>53007.67</v>
      </c>
      <c r="X26" s="102">
        <f>IF(ISNA(VLOOKUP($B26,'[1]1920  Prog Access'!$F$7:$BA$325,13,FALSE)),"",VLOOKUP($B26,'[1]1920  Prog Access'!$F$7:$BA$325,13,FALSE))</f>
        <v>0</v>
      </c>
      <c r="Y26" s="108">
        <f t="shared" si="67"/>
        <v>4415176.9000000004</v>
      </c>
      <c r="Z26" s="104">
        <f t="shared" si="68"/>
        <v>2.4411678118018445E-2</v>
      </c>
      <c r="AA26" s="105">
        <f t="shared" si="69"/>
        <v>317.05378711499071</v>
      </c>
      <c r="AB26" s="106">
        <f>IF(ISNA(VLOOKUP($B26,'[1]1920  Prog Access'!$F$7:$BA$325,14,FALSE)),"",VLOOKUP($B26,'[1]1920  Prog Access'!$F$7:$BA$325,14,FALSE))</f>
        <v>0</v>
      </c>
      <c r="AC26" s="102">
        <f>IF(ISNA(VLOOKUP($B26,'[1]1920  Prog Access'!$F$7:$BA$325,15,FALSE)),"",VLOOKUP($B26,'[1]1920  Prog Access'!$F$7:$BA$325,15,FALSE))</f>
        <v>0</v>
      </c>
      <c r="AD26" s="102">
        <v>0</v>
      </c>
      <c r="AE26" s="107">
        <f t="shared" si="70"/>
        <v>0</v>
      </c>
      <c r="AF26" s="104">
        <f t="shared" si="71"/>
        <v>0</v>
      </c>
      <c r="AG26" s="109">
        <f t="shared" si="72"/>
        <v>0</v>
      </c>
      <c r="AH26" s="106">
        <f>IF(ISNA(VLOOKUP($B26,'[1]1920  Prog Access'!$F$7:$BA$325,16,FALSE)),"",VLOOKUP($B26,'[1]1920  Prog Access'!$F$7:$BA$325,16,FALSE))</f>
        <v>1555407.6</v>
      </c>
      <c r="AI26" s="102">
        <f>IF(ISNA(VLOOKUP($B26,'[1]1920  Prog Access'!$F$7:$BA$325,17,FALSE)),"",VLOOKUP($B26,'[1]1920  Prog Access'!$F$7:$BA$325,17,FALSE))</f>
        <v>395077.44</v>
      </c>
      <c r="AJ26" s="102">
        <f>IF(ISNA(VLOOKUP($B26,'[1]1920  Prog Access'!$F$7:$BA$325,18,FALSE)),"",VLOOKUP($B26,'[1]1920  Prog Access'!$F$7:$BA$325,18,FALSE))</f>
        <v>0</v>
      </c>
      <c r="AK26" s="102">
        <f>IF(ISNA(VLOOKUP($B26,'[1]1920  Prog Access'!$F$7:$BA$325,19,FALSE)),"",VLOOKUP($B26,'[1]1920  Prog Access'!$F$7:$BA$325,19,FALSE))</f>
        <v>0</v>
      </c>
      <c r="AL26" s="102">
        <f>IF(ISNA(VLOOKUP($B26,'[1]1920  Prog Access'!$F$7:$BA$325,20,FALSE)),"",VLOOKUP($B26,'[1]1920  Prog Access'!$F$7:$BA$325,20,FALSE))</f>
        <v>3100199.1</v>
      </c>
      <c r="AM26" s="102">
        <f>IF(ISNA(VLOOKUP($B26,'[1]1920  Prog Access'!$F$7:$BA$325,21,FALSE)),"",VLOOKUP($B26,'[1]1920  Prog Access'!$F$7:$BA$325,21,FALSE))</f>
        <v>171201.32</v>
      </c>
      <c r="AN26" s="102">
        <f>IF(ISNA(VLOOKUP($B26,'[1]1920  Prog Access'!$F$7:$BA$325,22,FALSE)),"",VLOOKUP($B26,'[1]1920  Prog Access'!$F$7:$BA$325,22,FALSE))</f>
        <v>40659.54</v>
      </c>
      <c r="AO26" s="102">
        <f>IF(ISNA(VLOOKUP($B26,'[1]1920  Prog Access'!$F$7:$BA$325,23,FALSE)),"",VLOOKUP($B26,'[1]1920  Prog Access'!$F$7:$BA$325,23,FALSE))</f>
        <v>1377711.68</v>
      </c>
      <c r="AP26" s="102">
        <f>IF(ISNA(VLOOKUP($B26,'[1]1920  Prog Access'!$F$7:$BA$325,24,FALSE)),"",VLOOKUP($B26,'[1]1920  Prog Access'!$F$7:$BA$325,24,FALSE))</f>
        <v>0</v>
      </c>
      <c r="AQ26" s="102">
        <f>IF(ISNA(VLOOKUP($B26,'[1]1920  Prog Access'!$F$7:$BA$325,25,FALSE)),"",VLOOKUP($B26,'[1]1920  Prog Access'!$F$7:$BA$325,25,FALSE))</f>
        <v>0</v>
      </c>
      <c r="AR26" s="102">
        <f>IF(ISNA(VLOOKUP($B26,'[1]1920  Prog Access'!$F$7:$BA$325,26,FALSE)),"",VLOOKUP($B26,'[1]1920  Prog Access'!$F$7:$BA$325,26,FALSE))</f>
        <v>0</v>
      </c>
      <c r="AS26" s="102">
        <f>IF(ISNA(VLOOKUP($B26,'[1]1920  Prog Access'!$F$7:$BA$325,27,FALSE)),"",VLOOKUP($B26,'[1]1920  Prog Access'!$F$7:$BA$325,27,FALSE))</f>
        <v>13227.1</v>
      </c>
      <c r="AT26" s="102">
        <f>IF(ISNA(VLOOKUP($B26,'[1]1920  Prog Access'!$F$7:$BA$325,28,FALSE)),"",VLOOKUP($B26,'[1]1920  Prog Access'!$F$7:$BA$325,28,FALSE))</f>
        <v>1144413.26</v>
      </c>
      <c r="AU26" s="102">
        <f>IF(ISNA(VLOOKUP($B26,'[1]1920  Prog Access'!$F$7:$BA$325,29,FALSE)),"",VLOOKUP($B26,'[1]1920  Prog Access'!$F$7:$BA$325,29,FALSE))</f>
        <v>0</v>
      </c>
      <c r="AV26" s="102">
        <f>IF(ISNA(VLOOKUP($B26,'[1]1920  Prog Access'!$F$7:$BA$325,30,FALSE)),"",VLOOKUP($B26,'[1]1920  Prog Access'!$F$7:$BA$325,30,FALSE))</f>
        <v>0</v>
      </c>
      <c r="AW26" s="102">
        <f>IF(ISNA(VLOOKUP($B26,'[1]1920  Prog Access'!$F$7:$BA$325,31,FALSE)),"",VLOOKUP($B26,'[1]1920  Prog Access'!$F$7:$BA$325,31,FALSE))</f>
        <v>0</v>
      </c>
      <c r="AX26" s="108">
        <f t="shared" si="73"/>
        <v>7797897.04</v>
      </c>
      <c r="AY26" s="104">
        <f t="shared" si="74"/>
        <v>4.3114864217089197E-2</v>
      </c>
      <c r="AZ26" s="105">
        <f t="shared" si="75"/>
        <v>559.96686974530428</v>
      </c>
      <c r="BA26" s="106">
        <f>IF(ISNA(VLOOKUP($B26,'[1]1920  Prog Access'!$F$7:$BA$325,32,FALSE)),"",VLOOKUP($B26,'[1]1920  Prog Access'!$F$7:$BA$325,32,FALSE))</f>
        <v>0</v>
      </c>
      <c r="BB26" s="102">
        <f>IF(ISNA(VLOOKUP($B26,'[1]1920  Prog Access'!$F$7:$BA$325,33,FALSE)),"",VLOOKUP($B26,'[1]1920  Prog Access'!$F$7:$BA$325,33,FALSE))</f>
        <v>64398.45</v>
      </c>
      <c r="BC26" s="102">
        <f>IF(ISNA(VLOOKUP($B26,'[1]1920  Prog Access'!$F$7:$BA$325,34,FALSE)),"",VLOOKUP($B26,'[1]1920  Prog Access'!$F$7:$BA$325,34,FALSE))</f>
        <v>177751.63</v>
      </c>
      <c r="BD26" s="102">
        <f>IF(ISNA(VLOOKUP($B26,'[1]1920  Prog Access'!$F$7:$BA$325,35,FALSE)),"",VLOOKUP($B26,'[1]1920  Prog Access'!$F$7:$BA$325,35,FALSE))</f>
        <v>0</v>
      </c>
      <c r="BE26" s="102">
        <f>IF(ISNA(VLOOKUP($B26,'[1]1920  Prog Access'!$F$7:$BA$325,36,FALSE)),"",VLOOKUP($B26,'[1]1920  Prog Access'!$F$7:$BA$325,36,FALSE))</f>
        <v>0</v>
      </c>
      <c r="BF26" s="102">
        <f>IF(ISNA(VLOOKUP($B26,'[1]1920  Prog Access'!$F$7:$BA$325,37,FALSE)),"",VLOOKUP($B26,'[1]1920  Prog Access'!$F$7:$BA$325,37,FALSE))</f>
        <v>0</v>
      </c>
      <c r="BG26" s="102">
        <f>IF(ISNA(VLOOKUP($B26,'[1]1920  Prog Access'!$F$7:$BA$325,38,FALSE)),"",VLOOKUP($B26,'[1]1920  Prog Access'!$F$7:$BA$325,38,FALSE))</f>
        <v>1131253.96</v>
      </c>
      <c r="BH26" s="110">
        <f t="shared" si="76"/>
        <v>1373404.04</v>
      </c>
      <c r="BI26" s="104">
        <f t="shared" si="77"/>
        <v>7.5936022745693678E-3</v>
      </c>
      <c r="BJ26" s="105">
        <f t="shared" si="78"/>
        <v>98.624123559132627</v>
      </c>
      <c r="BK26" s="106">
        <f>IF(ISNA(VLOOKUP($B26,'[1]1920  Prog Access'!$F$7:$BA$325,39,FALSE)),"",VLOOKUP($B26,'[1]1920  Prog Access'!$F$7:$BA$325,39,FALSE))</f>
        <v>0</v>
      </c>
      <c r="BL26" s="102">
        <f>IF(ISNA(VLOOKUP($B26,'[1]1920  Prog Access'!$F$7:$BA$325,40,FALSE)),"",VLOOKUP($B26,'[1]1920  Prog Access'!$F$7:$BA$325,40,FALSE))</f>
        <v>0</v>
      </c>
      <c r="BM26" s="102">
        <f>IF(ISNA(VLOOKUP($B26,'[1]1920  Prog Access'!$F$7:$BA$325,41,FALSE)),"",VLOOKUP($B26,'[1]1920  Prog Access'!$F$7:$BA$325,41,FALSE))</f>
        <v>0</v>
      </c>
      <c r="BN26" s="102">
        <f>IF(ISNA(VLOOKUP($B26,'[1]1920  Prog Access'!$F$7:$BA$325,42,FALSE)),"",VLOOKUP($B26,'[1]1920  Prog Access'!$F$7:$BA$325,42,FALSE))</f>
        <v>2322382.87</v>
      </c>
      <c r="BO26" s="105">
        <f t="shared" si="22"/>
        <v>2322382.87</v>
      </c>
      <c r="BP26" s="104">
        <f t="shared" si="23"/>
        <v>1.2840541698168397E-2</v>
      </c>
      <c r="BQ26" s="111">
        <f t="shared" si="24"/>
        <v>166.77027913977381</v>
      </c>
      <c r="BR26" s="106">
        <f>IF(ISNA(VLOOKUP($B26,'[1]1920  Prog Access'!$F$7:$BA$325,43,FALSE)),"",VLOOKUP($B26,'[1]1920  Prog Access'!$F$7:$BA$325,43,FALSE))</f>
        <v>22992238.66</v>
      </c>
      <c r="BS26" s="104">
        <f t="shared" si="25"/>
        <v>0.1271249469937614</v>
      </c>
      <c r="BT26" s="111">
        <f t="shared" si="26"/>
        <v>1651.0723140911293</v>
      </c>
      <c r="BU26" s="102">
        <f>IF(ISNA(VLOOKUP($B26,'[1]1920  Prog Access'!$F$7:$BA$325,44,FALSE)),"",VLOOKUP($B26,'[1]1920  Prog Access'!$F$7:$BA$325,44,FALSE))</f>
        <v>3158454.31</v>
      </c>
      <c r="BV26" s="104">
        <f t="shared" si="27"/>
        <v>1.7463211942014837E-2</v>
      </c>
      <c r="BW26" s="111">
        <f t="shared" si="28"/>
        <v>226.80855673419674</v>
      </c>
      <c r="BX26" s="143">
        <f>IF(ISNA(VLOOKUP($B26,'[1]1920  Prog Access'!$F$7:$BA$325,45,FALSE)),"",VLOOKUP($B26,'[1]1920  Prog Access'!$F$7:$BA$325,45,FALSE))</f>
        <v>4457891.97</v>
      </c>
      <c r="BY26" s="97">
        <f t="shared" si="29"/>
        <v>2.4647851336724272E-2</v>
      </c>
      <c r="BZ26" s="112">
        <f t="shared" si="30"/>
        <v>320.12115565245108</v>
      </c>
      <c r="CA26" s="89">
        <f t="shared" si="33"/>
        <v>180863309.71000001</v>
      </c>
      <c r="CB26" s="90">
        <f t="shared" si="31"/>
        <v>0</v>
      </c>
    </row>
    <row r="27" spans="1:80" s="127" customFormat="1" x14ac:dyDescent="0.25">
      <c r="A27" s="66"/>
      <c r="B27" s="114" t="s">
        <v>72</v>
      </c>
      <c r="C27" s="115" t="s">
        <v>52</v>
      </c>
      <c r="D27" s="116">
        <f>SUM(D21:D26)</f>
        <v>38203.910000000003</v>
      </c>
      <c r="E27" s="116">
        <f t="shared" ref="E27:H27" si="80">SUM(E21:E26)</f>
        <v>511194513.89999998</v>
      </c>
      <c r="F27" s="116">
        <f t="shared" si="80"/>
        <v>292079352.60000002</v>
      </c>
      <c r="G27" s="116">
        <f t="shared" si="80"/>
        <v>415321.66</v>
      </c>
      <c r="H27" s="116">
        <f t="shared" si="80"/>
        <v>421490.86000000004</v>
      </c>
      <c r="I27" s="117">
        <f t="shared" si="79"/>
        <v>292916165.12000006</v>
      </c>
      <c r="J27" s="118">
        <f t="shared" si="65"/>
        <v>0.57300334247581619</v>
      </c>
      <c r="K27" s="75">
        <f t="shared" si="66"/>
        <v>7667.1776558996198</v>
      </c>
      <c r="L27" s="119">
        <f>SUM(L21:L26)</f>
        <v>51244212.700000003</v>
      </c>
      <c r="M27" s="119">
        <f t="shared" ref="M27:Q27" si="81">SUM(M21:M26)</f>
        <v>2381454.92</v>
      </c>
      <c r="N27" s="119">
        <f t="shared" si="81"/>
        <v>6496542.1400000006</v>
      </c>
      <c r="O27" s="119">
        <f t="shared" si="81"/>
        <v>0</v>
      </c>
      <c r="P27" s="119">
        <f t="shared" si="81"/>
        <v>0</v>
      </c>
      <c r="Q27" s="119">
        <f t="shared" si="81"/>
        <v>3242.22</v>
      </c>
      <c r="R27" s="120">
        <f t="shared" si="9"/>
        <v>60125451.980000004</v>
      </c>
      <c r="S27" s="118">
        <f t="shared" si="34"/>
        <v>0.11761756111444061</v>
      </c>
      <c r="T27" s="75">
        <f t="shared" si="35"/>
        <v>1573.8036232417048</v>
      </c>
      <c r="U27" s="119">
        <f>SUM(U21:U26)</f>
        <v>13217142.98</v>
      </c>
      <c r="V27" s="121">
        <f t="shared" ref="V27:X27" si="82">SUM(V21:V26)</f>
        <v>2244525.84</v>
      </c>
      <c r="W27" s="121">
        <f t="shared" si="82"/>
        <v>191871.08000000002</v>
      </c>
      <c r="X27" s="121">
        <f t="shared" si="82"/>
        <v>48881.9</v>
      </c>
      <c r="Y27" s="122">
        <f t="shared" si="10"/>
        <v>15702421.800000001</v>
      </c>
      <c r="Z27" s="118">
        <f t="shared" si="68"/>
        <v>3.0717117208874649E-2</v>
      </c>
      <c r="AA27" s="75">
        <f t="shared" si="69"/>
        <v>411.0160923319105</v>
      </c>
      <c r="AB27" s="119">
        <f>SUM(AB21:AB26)</f>
        <v>4177226.37</v>
      </c>
      <c r="AC27" s="121">
        <f>SUM(AC21:AC26)</f>
        <v>90040.23</v>
      </c>
      <c r="AD27" s="121"/>
      <c r="AE27" s="120">
        <f t="shared" si="70"/>
        <v>4267266.6000000006</v>
      </c>
      <c r="AF27" s="118">
        <f t="shared" si="71"/>
        <v>8.3476377073067824E-3</v>
      </c>
      <c r="AG27" s="123">
        <f t="shared" si="72"/>
        <v>111.69711686578678</v>
      </c>
      <c r="AH27" s="119">
        <f>SUM(AH21:AH26)</f>
        <v>7394901.4100000001</v>
      </c>
      <c r="AI27" s="121">
        <f t="shared" ref="AI27:AW27" si="83">SUM(AI21:AI26)</f>
        <v>1138090.6200000001</v>
      </c>
      <c r="AJ27" s="121">
        <f t="shared" si="83"/>
        <v>1819547.7200000002</v>
      </c>
      <c r="AK27" s="121">
        <f t="shared" si="83"/>
        <v>0</v>
      </c>
      <c r="AL27" s="121">
        <f t="shared" si="83"/>
        <v>15388004.92</v>
      </c>
      <c r="AM27" s="121">
        <f t="shared" si="83"/>
        <v>854840.37000000011</v>
      </c>
      <c r="AN27" s="121">
        <f t="shared" si="83"/>
        <v>40659.54</v>
      </c>
      <c r="AO27" s="121">
        <f t="shared" si="83"/>
        <v>3422922.44</v>
      </c>
      <c r="AP27" s="121">
        <f t="shared" si="83"/>
        <v>4503.45</v>
      </c>
      <c r="AQ27" s="121">
        <f t="shared" si="83"/>
        <v>0</v>
      </c>
      <c r="AR27" s="121">
        <f t="shared" si="83"/>
        <v>0</v>
      </c>
      <c r="AS27" s="121">
        <f t="shared" si="83"/>
        <v>332841.94</v>
      </c>
      <c r="AT27" s="121">
        <f t="shared" si="83"/>
        <v>6386637.2799999993</v>
      </c>
      <c r="AU27" s="121">
        <f t="shared" si="83"/>
        <v>0</v>
      </c>
      <c r="AV27" s="121">
        <f t="shared" si="83"/>
        <v>0</v>
      </c>
      <c r="AW27" s="121">
        <f t="shared" si="83"/>
        <v>0</v>
      </c>
      <c r="AX27" s="122">
        <f t="shared" si="16"/>
        <v>36782949.690000005</v>
      </c>
      <c r="AY27" s="118">
        <f t="shared" si="74"/>
        <v>7.1954899142746859E-2</v>
      </c>
      <c r="AZ27" s="75">
        <f t="shared" si="75"/>
        <v>962.8058931664325</v>
      </c>
      <c r="BA27" s="119">
        <f>SUM(BA21:BA26)</f>
        <v>49433.47</v>
      </c>
      <c r="BB27" s="119">
        <f t="shared" ref="BB27:BG27" si="84">SUM(BB21:BB26)</f>
        <v>71342.94</v>
      </c>
      <c r="BC27" s="119">
        <f t="shared" si="84"/>
        <v>747342.36</v>
      </c>
      <c r="BD27" s="119">
        <f t="shared" si="84"/>
        <v>9627.7999999999993</v>
      </c>
      <c r="BE27" s="119">
        <f t="shared" si="84"/>
        <v>7797.37</v>
      </c>
      <c r="BF27" s="119">
        <f t="shared" si="84"/>
        <v>0</v>
      </c>
      <c r="BG27" s="119">
        <f t="shared" si="84"/>
        <v>1653909.42</v>
      </c>
      <c r="BH27" s="124">
        <f t="shared" si="19"/>
        <v>2539453.36</v>
      </c>
      <c r="BI27" s="118">
        <f t="shared" si="77"/>
        <v>4.9676850806281703E-3</v>
      </c>
      <c r="BJ27" s="75">
        <f t="shared" si="78"/>
        <v>66.47103293877511</v>
      </c>
      <c r="BK27" s="119">
        <f>SUM(BK21:BK26)</f>
        <v>0</v>
      </c>
      <c r="BL27" s="119">
        <f t="shared" ref="BL27:BN27" si="85">SUM(BL21:BL26)</f>
        <v>151329.57</v>
      </c>
      <c r="BM27" s="119">
        <f t="shared" si="85"/>
        <v>2702948.66</v>
      </c>
      <c r="BN27" s="119">
        <f t="shared" si="85"/>
        <v>5967817.3000000007</v>
      </c>
      <c r="BO27" s="75">
        <f t="shared" si="22"/>
        <v>8822095.5300000012</v>
      </c>
      <c r="BP27" s="118">
        <f t="shared" si="23"/>
        <v>1.7257805571297236E-2</v>
      </c>
      <c r="BQ27" s="86">
        <f t="shared" si="24"/>
        <v>230.92127297965052</v>
      </c>
      <c r="BR27" s="119">
        <f>SUM(BR21:BR26)</f>
        <v>62107457.510000005</v>
      </c>
      <c r="BS27" s="118">
        <f t="shared" si="25"/>
        <v>0.12149476534122094</v>
      </c>
      <c r="BT27" s="86">
        <f t="shared" si="26"/>
        <v>1625.6832745653521</v>
      </c>
      <c r="BU27" s="121">
        <f>SUM(BU21:BU26)</f>
        <v>11926704.800000001</v>
      </c>
      <c r="BV27" s="118">
        <f t="shared" si="27"/>
        <v>2.333105007134937E-2</v>
      </c>
      <c r="BW27" s="86">
        <f t="shared" si="28"/>
        <v>312.18544908099722</v>
      </c>
      <c r="BX27" s="144">
        <f>SUM(BX21:BX26)</f>
        <v>16004547.509999998</v>
      </c>
      <c r="BY27" s="125">
        <f t="shared" si="29"/>
        <v>3.1308136286319406E-2</v>
      </c>
      <c r="BZ27" s="126">
        <f t="shared" si="30"/>
        <v>418.92433287587568</v>
      </c>
      <c r="CA27" s="89">
        <f t="shared" si="33"/>
        <v>511194513.9000001</v>
      </c>
      <c r="CB27" s="90">
        <f t="shared" si="31"/>
        <v>0</v>
      </c>
    </row>
    <row r="28" spans="1:80" s="79" customFormat="1" x14ac:dyDescent="0.25">
      <c r="A28" s="22"/>
      <c r="B28" s="94"/>
      <c r="C28" s="99"/>
      <c r="D28" s="100" t="str">
        <f>IF(ISNA(VLOOKUP($B28,'[1]1920 enrollment_Rev_Exp by size'!$A$6:$C$339,3,FALSE)),"",VLOOKUP($B28,'[1]1920 enrollment_Rev_Exp by size'!$A$6:$C$339,3,FALSE))</f>
        <v/>
      </c>
      <c r="E28" s="101" t="str">
        <f>IF(ISNA(VLOOKUP($B28,'[1]1920 enrollment_Rev_Exp by size'!$A$6:$D$339,4,FALSE)),"",VLOOKUP($B28,'[1]1920 enrollment_Rev_Exp by size'!$A$6:$D$339,4,FALSE))</f>
        <v/>
      </c>
      <c r="F28" s="102" t="str">
        <f>IF(ISNA(VLOOKUP($B28,'[1]1920  Prog Access'!$F$7:$BA$325,2,FALSE)),"",VLOOKUP($B28,'[1]1920  Prog Access'!$F$7:$BA$325,2,FALSE))</f>
        <v/>
      </c>
      <c r="G28" s="102" t="str">
        <f>IF(ISNA(VLOOKUP($B28,'[1]1920  Prog Access'!$F$7:$BA$325,3,FALSE)),"",VLOOKUP($B28,'[1]1920  Prog Access'!$F$7:$BA$325,3,FALSE))</f>
        <v/>
      </c>
      <c r="H28" s="102" t="str">
        <f>IF(ISNA(VLOOKUP($B28,'[1]1920  Prog Access'!$F$7:$BA$325,4,FALSE)),"",VLOOKUP($B28,'[1]1920  Prog Access'!$F$7:$BA$325,4,FALSE))</f>
        <v/>
      </c>
      <c r="I28" s="96"/>
      <c r="J28" s="21"/>
      <c r="K28" s="94"/>
      <c r="L28" s="106" t="str">
        <f>IF(ISNA(VLOOKUP($B28,'[1]1920  Prog Access'!$F$7:$BA$325,5,FALSE)),"",VLOOKUP($B28,'[1]1920  Prog Access'!$F$7:$BA$325,5,FALSE))</f>
        <v/>
      </c>
      <c r="M28" s="102" t="str">
        <f>IF(ISNA(VLOOKUP($B28,'[1]1920  Prog Access'!$F$7:$BA$325,6,FALSE)),"",VLOOKUP($B28,'[1]1920  Prog Access'!$F$7:$BA$325,6,FALSE))</f>
        <v/>
      </c>
      <c r="N28" s="102" t="str">
        <f>IF(ISNA(VLOOKUP($B28,'[1]1920  Prog Access'!$F$7:$BA$325,7,FALSE)),"",VLOOKUP($B28,'[1]1920  Prog Access'!$F$7:$BA$325,7,FALSE))</f>
        <v/>
      </c>
      <c r="O28" s="102">
        <v>0</v>
      </c>
      <c r="P28" s="102" t="str">
        <f>IF(ISNA(VLOOKUP($B28,'[1]1920  Prog Access'!$F$7:$BA$325,8,FALSE)),"",VLOOKUP($B28,'[1]1920  Prog Access'!$F$7:$BA$325,8,FALSE))</f>
        <v/>
      </c>
      <c r="Q28" s="102" t="str">
        <f>IF(ISNA(VLOOKUP($B28,'[1]1920  Prog Access'!$F$7:$BA$325,9,FALSE)),"",VLOOKUP($B28,'[1]1920  Prog Access'!$F$7:$BA$325,9,FALSE))</f>
        <v/>
      </c>
      <c r="R28" s="107"/>
      <c r="S28" s="104"/>
      <c r="T28" s="105"/>
      <c r="U28" s="106"/>
      <c r="V28" s="102"/>
      <c r="W28" s="102"/>
      <c r="X28" s="102"/>
      <c r="Y28" s="108"/>
      <c r="Z28" s="104"/>
      <c r="AA28" s="105"/>
      <c r="AB28" s="106"/>
      <c r="AC28" s="102"/>
      <c r="AD28" s="102"/>
      <c r="AE28" s="107"/>
      <c r="AF28" s="104"/>
      <c r="AG28" s="109"/>
      <c r="AH28" s="106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8"/>
      <c r="AY28" s="104"/>
      <c r="AZ28" s="105"/>
      <c r="BA28" s="106" t="str">
        <f>IF(ISNA(VLOOKUP($B28,'[1]1920  Prog Access'!$F$7:$BA$325,32,FALSE)),"",VLOOKUP($B28,'[1]1920  Prog Access'!$F$7:$BA$325,32,FALSE))</f>
        <v/>
      </c>
      <c r="BB28" s="102" t="str">
        <f>IF(ISNA(VLOOKUP($B28,'[1]1920  Prog Access'!$F$7:$BA$325,33,FALSE)),"",VLOOKUP($B28,'[1]1920  Prog Access'!$F$7:$BA$325,33,FALSE))</f>
        <v/>
      </c>
      <c r="BC28" s="102" t="str">
        <f>IF(ISNA(VLOOKUP($B28,'[1]1920  Prog Access'!$F$7:$BA$325,34,FALSE)),"",VLOOKUP($B28,'[1]1920  Prog Access'!$F$7:$BA$325,34,FALSE))</f>
        <v/>
      </c>
      <c r="BD28" s="102" t="str">
        <f>IF(ISNA(VLOOKUP($B28,'[1]1920  Prog Access'!$F$7:$BA$325,35,FALSE)),"",VLOOKUP($B28,'[1]1920  Prog Access'!$F$7:$BA$325,35,FALSE))</f>
        <v/>
      </c>
      <c r="BE28" s="102" t="str">
        <f>IF(ISNA(VLOOKUP($B28,'[1]1920  Prog Access'!$F$7:$BA$325,36,FALSE)),"",VLOOKUP($B28,'[1]1920  Prog Access'!$F$7:$BA$325,36,FALSE))</f>
        <v/>
      </c>
      <c r="BF28" s="102" t="str">
        <f>IF(ISNA(VLOOKUP($B28,'[1]1920  Prog Access'!$F$7:$BA$325,37,FALSE)),"",VLOOKUP($B28,'[1]1920  Prog Access'!$F$7:$BA$325,37,FALSE))</f>
        <v/>
      </c>
      <c r="BG28" s="102" t="str">
        <f>IF(ISNA(VLOOKUP($B28,'[1]1920  Prog Access'!$F$7:$BA$325,38,FALSE)),"",VLOOKUP($B28,'[1]1920  Prog Access'!$F$7:$BA$325,38,FALSE))</f>
        <v/>
      </c>
      <c r="BH28" s="110"/>
      <c r="BI28" s="104"/>
      <c r="BJ28" s="105"/>
      <c r="BK28" s="106" t="str">
        <f>IF(ISNA(VLOOKUP($B28,'[1]1920  Prog Access'!$F$7:$BA$325,39,FALSE)),"",VLOOKUP($B28,'[1]1920  Prog Access'!$F$7:$BA$325,39,FALSE))</f>
        <v/>
      </c>
      <c r="BL28" s="102" t="str">
        <f>IF(ISNA(VLOOKUP($B28,'[1]1920  Prog Access'!$F$7:$BA$325,40,FALSE)),"",VLOOKUP($B28,'[1]1920  Prog Access'!$F$7:$BA$325,40,FALSE))</f>
        <v/>
      </c>
      <c r="BM28" s="102" t="str">
        <f>IF(ISNA(VLOOKUP($B28,'[1]1920  Prog Access'!$F$7:$BA$325,41,FALSE)),"",VLOOKUP($B28,'[1]1920  Prog Access'!$F$7:$BA$325,41,FALSE))</f>
        <v/>
      </c>
      <c r="BN28" s="102" t="str">
        <f>IF(ISNA(VLOOKUP($B28,'[1]1920  Prog Access'!$F$7:$BA$325,42,FALSE)),"",VLOOKUP($B28,'[1]1920  Prog Access'!$F$7:$BA$325,42,FALSE))</f>
        <v/>
      </c>
      <c r="BO28" s="105"/>
      <c r="BP28" s="104"/>
      <c r="BQ28" s="111"/>
      <c r="BR28" s="106" t="str">
        <f>IF(ISNA(VLOOKUP($B28,'[1]1920  Prog Access'!$F$7:$BA$325,43,FALSE)),"",VLOOKUP($B28,'[1]1920  Prog Access'!$F$7:$BA$325,43,FALSE))</f>
        <v/>
      </c>
      <c r="BS28" s="104"/>
      <c r="BT28" s="111"/>
      <c r="BU28" s="102"/>
      <c r="BV28" s="104"/>
      <c r="BW28" s="111"/>
      <c r="BX28" s="143"/>
      <c r="BY28" s="97"/>
      <c r="BZ28" s="112"/>
      <c r="CA28" s="89"/>
      <c r="CB28" s="90"/>
    </row>
    <row r="29" spans="1:80" x14ac:dyDescent="0.25">
      <c r="A29" s="66" t="s">
        <v>73</v>
      </c>
      <c r="B29" s="94"/>
      <c r="C29" s="99"/>
      <c r="D29" s="100" t="str">
        <f>IF(ISNA(VLOOKUP($B29,'[1]1920 enrollment_Rev_Exp by size'!$A$6:$C$339,3,FALSE)),"",VLOOKUP($B29,'[1]1920 enrollment_Rev_Exp by size'!$A$6:$C$339,3,FALSE))</f>
        <v/>
      </c>
      <c r="E29" s="101" t="str">
        <f>IF(ISNA(VLOOKUP($B29,'[1]1920 enrollment_Rev_Exp by size'!$A$6:$D$339,4,FALSE)),"",VLOOKUP($B29,'[1]1920 enrollment_Rev_Exp by size'!$A$6:$D$339,4,FALSE))</f>
        <v/>
      </c>
      <c r="F29" s="102" t="str">
        <f>IF(ISNA(VLOOKUP($B29,'[1]1920  Prog Access'!$F$7:$BA$325,2,FALSE)),"",VLOOKUP($B29,'[1]1920  Prog Access'!$F$7:$BA$325,2,FALSE))</f>
        <v/>
      </c>
      <c r="G29" s="102" t="str">
        <f>IF(ISNA(VLOOKUP($B29,'[1]1920  Prog Access'!$F$7:$BA$325,3,FALSE)),"",VLOOKUP($B29,'[1]1920  Prog Access'!$F$7:$BA$325,3,FALSE))</f>
        <v/>
      </c>
      <c r="H29" s="102" t="str">
        <f>IF(ISNA(VLOOKUP($B29,'[1]1920  Prog Access'!$F$7:$BA$325,4,FALSE)),"",VLOOKUP($B29,'[1]1920  Prog Access'!$F$7:$BA$325,4,FALSE))</f>
        <v/>
      </c>
      <c r="I29" s="94"/>
      <c r="J29" s="94"/>
      <c r="K29" s="94"/>
      <c r="L29" s="106" t="str">
        <f>IF(ISNA(VLOOKUP($B29,'[1]1920  Prog Access'!$F$7:$BA$325,5,FALSE)),"",VLOOKUP($B29,'[1]1920  Prog Access'!$F$7:$BA$325,5,FALSE))</f>
        <v/>
      </c>
      <c r="M29" s="102" t="str">
        <f>IF(ISNA(VLOOKUP($B29,'[1]1920  Prog Access'!$F$7:$BA$325,6,FALSE)),"",VLOOKUP($B29,'[1]1920  Prog Access'!$F$7:$BA$325,6,FALSE))</f>
        <v/>
      </c>
      <c r="N29" s="102" t="str">
        <f>IF(ISNA(VLOOKUP($B29,'[1]1920  Prog Access'!$F$7:$BA$325,7,FALSE)),"",VLOOKUP($B29,'[1]1920  Prog Access'!$F$7:$BA$325,7,FALSE))</f>
        <v/>
      </c>
      <c r="O29" s="102">
        <v>0</v>
      </c>
      <c r="P29" s="102" t="str">
        <f>IF(ISNA(VLOOKUP($B29,'[1]1920  Prog Access'!$F$7:$BA$325,8,FALSE)),"",VLOOKUP($B29,'[1]1920  Prog Access'!$F$7:$BA$325,8,FALSE))</f>
        <v/>
      </c>
      <c r="Q29" s="102" t="str">
        <f>IF(ISNA(VLOOKUP($B29,'[1]1920  Prog Access'!$F$7:$BA$325,9,FALSE)),"",VLOOKUP($B29,'[1]1920  Prog Access'!$F$7:$BA$325,9,FALSE))</f>
        <v/>
      </c>
      <c r="R29" s="107"/>
      <c r="S29" s="104"/>
      <c r="T29" s="105"/>
      <c r="U29" s="106"/>
      <c r="V29" s="102"/>
      <c r="W29" s="102"/>
      <c r="X29" s="102"/>
      <c r="Y29" s="108"/>
      <c r="Z29" s="104"/>
      <c r="AA29" s="105"/>
      <c r="AB29" s="106"/>
      <c r="AC29" s="102"/>
      <c r="AD29" s="102"/>
      <c r="AE29" s="107"/>
      <c r="AF29" s="104"/>
      <c r="AG29" s="109"/>
      <c r="AH29" s="106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8"/>
      <c r="AY29" s="104"/>
      <c r="AZ29" s="105"/>
      <c r="BA29" s="106" t="str">
        <f>IF(ISNA(VLOOKUP($B29,'[1]1920  Prog Access'!$F$7:$BA$325,32,FALSE)),"",VLOOKUP($B29,'[1]1920  Prog Access'!$F$7:$BA$325,32,FALSE))</f>
        <v/>
      </c>
      <c r="BB29" s="102" t="str">
        <f>IF(ISNA(VLOOKUP($B29,'[1]1920  Prog Access'!$F$7:$BA$325,33,FALSE)),"",VLOOKUP($B29,'[1]1920  Prog Access'!$F$7:$BA$325,33,FALSE))</f>
        <v/>
      </c>
      <c r="BC29" s="102" t="str">
        <f>IF(ISNA(VLOOKUP($B29,'[1]1920  Prog Access'!$F$7:$BA$325,34,FALSE)),"",VLOOKUP($B29,'[1]1920  Prog Access'!$F$7:$BA$325,34,FALSE))</f>
        <v/>
      </c>
      <c r="BD29" s="102" t="str">
        <f>IF(ISNA(VLOOKUP($B29,'[1]1920  Prog Access'!$F$7:$BA$325,35,FALSE)),"",VLOOKUP($B29,'[1]1920  Prog Access'!$F$7:$BA$325,35,FALSE))</f>
        <v/>
      </c>
      <c r="BE29" s="102" t="str">
        <f>IF(ISNA(VLOOKUP($B29,'[1]1920  Prog Access'!$F$7:$BA$325,36,FALSE)),"",VLOOKUP($B29,'[1]1920  Prog Access'!$F$7:$BA$325,36,FALSE))</f>
        <v/>
      </c>
      <c r="BF29" s="102" t="str">
        <f>IF(ISNA(VLOOKUP($B29,'[1]1920  Prog Access'!$F$7:$BA$325,37,FALSE)),"",VLOOKUP($B29,'[1]1920  Prog Access'!$F$7:$BA$325,37,FALSE))</f>
        <v/>
      </c>
      <c r="BG29" s="102" t="str">
        <f>IF(ISNA(VLOOKUP($B29,'[1]1920  Prog Access'!$F$7:$BA$325,38,FALSE)),"",VLOOKUP($B29,'[1]1920  Prog Access'!$F$7:$BA$325,38,FALSE))</f>
        <v/>
      </c>
      <c r="BH29" s="110"/>
      <c r="BI29" s="104"/>
      <c r="BJ29" s="105"/>
      <c r="BK29" s="106" t="str">
        <f>IF(ISNA(VLOOKUP($B29,'[1]1920  Prog Access'!$F$7:$BA$325,39,FALSE)),"",VLOOKUP($B29,'[1]1920  Prog Access'!$F$7:$BA$325,39,FALSE))</f>
        <v/>
      </c>
      <c r="BL29" s="102" t="str">
        <f>IF(ISNA(VLOOKUP($B29,'[1]1920  Prog Access'!$F$7:$BA$325,40,FALSE)),"",VLOOKUP($B29,'[1]1920  Prog Access'!$F$7:$BA$325,40,FALSE))</f>
        <v/>
      </c>
      <c r="BM29" s="102" t="str">
        <f>IF(ISNA(VLOOKUP($B29,'[1]1920  Prog Access'!$F$7:$BA$325,41,FALSE)),"",VLOOKUP($B29,'[1]1920  Prog Access'!$F$7:$BA$325,41,FALSE))</f>
        <v/>
      </c>
      <c r="BN29" s="102" t="str">
        <f>IF(ISNA(VLOOKUP($B29,'[1]1920  Prog Access'!$F$7:$BA$325,42,FALSE)),"",VLOOKUP($B29,'[1]1920  Prog Access'!$F$7:$BA$325,42,FALSE))</f>
        <v/>
      </c>
      <c r="BO29" s="105"/>
      <c r="BP29" s="104"/>
      <c r="BQ29" s="111"/>
      <c r="BR29" s="106" t="str">
        <f>IF(ISNA(VLOOKUP($B29,'[1]1920  Prog Access'!$F$7:$BA$325,43,FALSE)),"",VLOOKUP($B29,'[1]1920  Prog Access'!$F$7:$BA$325,43,FALSE))</f>
        <v/>
      </c>
      <c r="BS29" s="104"/>
      <c r="BT29" s="111"/>
      <c r="BU29" s="102"/>
      <c r="BV29" s="104"/>
      <c r="BW29" s="111"/>
      <c r="BX29" s="143"/>
      <c r="BZ29" s="112"/>
      <c r="CA29" s="89"/>
      <c r="CB29" s="90"/>
    </row>
    <row r="30" spans="1:80" x14ac:dyDescent="0.25">
      <c r="A30" s="66"/>
      <c r="B30" s="94" t="s">
        <v>74</v>
      </c>
      <c r="C30" s="99" t="s">
        <v>75</v>
      </c>
      <c r="D30" s="100">
        <f>IF(ISNA(VLOOKUP($B30,'[1]1920 enrollment_Rev_Exp by size'!$A$6:$C$339,3,FALSE)),"",VLOOKUP($B30,'[1]1920 enrollment_Rev_Exp by size'!$A$6:$C$339,3,FALSE))</f>
        <v>639.54</v>
      </c>
      <c r="E30" s="101">
        <f>IF(ISNA(VLOOKUP($B30,'[1]1920 enrollment_Rev_Exp by size'!$A$6:$D$339,4,FALSE)),"",VLOOKUP($B30,'[1]1920 enrollment_Rev_Exp by size'!$A$6:$D$339,4,FALSE))</f>
        <v>10284466.41</v>
      </c>
      <c r="F30" s="102">
        <f>IF(ISNA(VLOOKUP($B30,'[1]1920  Prog Access'!$F$7:$BA$325,2,FALSE)),"",VLOOKUP($B30,'[1]1920  Prog Access'!$F$7:$BA$325,2,FALSE))</f>
        <v>4974037.42</v>
      </c>
      <c r="G30" s="102">
        <f>IF(ISNA(VLOOKUP($B30,'[1]1920  Prog Access'!$F$7:$BA$325,3,FALSE)),"",VLOOKUP($B30,'[1]1920  Prog Access'!$F$7:$BA$325,3,FALSE))</f>
        <v>0</v>
      </c>
      <c r="H30" s="102">
        <f>IF(ISNA(VLOOKUP($B30,'[1]1920  Prog Access'!$F$7:$BA$325,4,FALSE)),"",VLOOKUP($B30,'[1]1920  Prog Access'!$F$7:$BA$325,4,FALSE))</f>
        <v>0</v>
      </c>
      <c r="I30" s="103">
        <f t="shared" ref="I30:I37" si="86">SUM(F30:H30)</f>
        <v>4974037.42</v>
      </c>
      <c r="J30" s="104">
        <f t="shared" ref="J30:J37" si="87">I30/E30</f>
        <v>0.48364564788344716</v>
      </c>
      <c r="K30" s="105">
        <f t="shared" ref="K30:K37" si="88">I30/D30</f>
        <v>7777.52356381149</v>
      </c>
      <c r="L30" s="106">
        <f>IF(ISNA(VLOOKUP($B30,'[1]1920  Prog Access'!$F$7:$BA$325,5,FALSE)),"",VLOOKUP($B30,'[1]1920  Prog Access'!$F$7:$BA$325,5,FALSE))</f>
        <v>750822.66</v>
      </c>
      <c r="M30" s="102">
        <f>IF(ISNA(VLOOKUP($B30,'[1]1920  Prog Access'!$F$7:$BA$325,6,FALSE)),"",VLOOKUP($B30,'[1]1920  Prog Access'!$F$7:$BA$325,6,FALSE))</f>
        <v>14819.63</v>
      </c>
      <c r="N30" s="102">
        <f>IF(ISNA(VLOOKUP($B30,'[1]1920  Prog Access'!$F$7:$BA$325,7,FALSE)),"",VLOOKUP($B30,'[1]1920  Prog Access'!$F$7:$BA$325,7,FALSE))</f>
        <v>132109.45000000001</v>
      </c>
      <c r="O30" s="102">
        <v>0</v>
      </c>
      <c r="P30" s="102">
        <f>IF(ISNA(VLOOKUP($B30,'[1]1920  Prog Access'!$F$7:$BA$325,8,FALSE)),"",VLOOKUP($B30,'[1]1920  Prog Access'!$F$7:$BA$325,8,FALSE))</f>
        <v>0</v>
      </c>
      <c r="Q30" s="102">
        <f>IF(ISNA(VLOOKUP($B30,'[1]1920  Prog Access'!$F$7:$BA$325,9,FALSE)),"",VLOOKUP($B30,'[1]1920  Prog Access'!$F$7:$BA$325,9,FALSE))</f>
        <v>0</v>
      </c>
      <c r="R30" s="107">
        <f t="shared" si="9"/>
        <v>897751.74</v>
      </c>
      <c r="S30" s="104">
        <f t="shared" si="34"/>
        <v>8.7292009542379354E-2</v>
      </c>
      <c r="T30" s="105">
        <f t="shared" si="35"/>
        <v>1403.7460362135284</v>
      </c>
      <c r="U30" s="106">
        <f>IF(ISNA(VLOOKUP($B30,'[1]1920  Prog Access'!$F$7:$BA$325,10,FALSE)),"",VLOOKUP($B30,'[1]1920  Prog Access'!$F$7:$BA$325,10,FALSE))</f>
        <v>306489.44</v>
      </c>
      <c r="V30" s="102">
        <f>IF(ISNA(VLOOKUP($B30,'[1]1920  Prog Access'!$F$7:$BA$325,11,FALSE)),"",VLOOKUP($B30,'[1]1920  Prog Access'!$F$7:$BA$325,11,FALSE))</f>
        <v>41920.25</v>
      </c>
      <c r="W30" s="102">
        <f>IF(ISNA(VLOOKUP($B30,'[1]1920  Prog Access'!$F$7:$BA$325,12,FALSE)),"",VLOOKUP($B30,'[1]1920  Prog Access'!$F$7:$BA$325,12,FALSE))</f>
        <v>8857.9</v>
      </c>
      <c r="X30" s="102">
        <f>IF(ISNA(VLOOKUP($B30,'[1]1920  Prog Access'!$F$7:$BA$325,13,FALSE)),"",VLOOKUP($B30,'[1]1920  Prog Access'!$F$7:$BA$325,13,FALSE))</f>
        <v>0</v>
      </c>
      <c r="Y30" s="108">
        <f t="shared" ref="Y30:Y36" si="89">SUM(U30:X30)</f>
        <v>357267.59</v>
      </c>
      <c r="Z30" s="104">
        <f t="shared" ref="Z30:Z37" si="90">Y30/E30</f>
        <v>3.4738563553731325E-2</v>
      </c>
      <c r="AA30" s="105">
        <f t="shared" ref="AA30:AA37" si="91">Y30/D30</f>
        <v>558.63212621571756</v>
      </c>
      <c r="AB30" s="106">
        <f>IF(ISNA(VLOOKUP($B30,'[1]1920  Prog Access'!$F$7:$BA$325,14,FALSE)),"",VLOOKUP($B30,'[1]1920  Prog Access'!$F$7:$BA$325,14,FALSE))</f>
        <v>0</v>
      </c>
      <c r="AC30" s="102">
        <f>IF(ISNA(VLOOKUP($B30,'[1]1920  Prog Access'!$F$7:$BA$325,15,FALSE)),"",VLOOKUP($B30,'[1]1920  Prog Access'!$F$7:$BA$325,15,FALSE))</f>
        <v>0</v>
      </c>
      <c r="AD30" s="102">
        <v>0</v>
      </c>
      <c r="AE30" s="107">
        <f t="shared" ref="AE30:AE36" si="92">SUM(AB30:AC30)</f>
        <v>0</v>
      </c>
      <c r="AF30" s="104">
        <f t="shared" ref="AF30:AF37" si="93">AE30/E30</f>
        <v>0</v>
      </c>
      <c r="AG30" s="109">
        <f t="shared" ref="AG30:AG37" si="94">AE30/D30</f>
        <v>0</v>
      </c>
      <c r="AH30" s="106">
        <f>IF(ISNA(VLOOKUP($B30,'[1]1920  Prog Access'!$F$7:$BA$325,16,FALSE)),"",VLOOKUP($B30,'[1]1920  Prog Access'!$F$7:$BA$325,16,FALSE))</f>
        <v>156729.29999999999</v>
      </c>
      <c r="AI30" s="102">
        <f>IF(ISNA(VLOOKUP($B30,'[1]1920  Prog Access'!$F$7:$BA$325,17,FALSE)),"",VLOOKUP($B30,'[1]1920  Prog Access'!$F$7:$BA$325,17,FALSE))</f>
        <v>68879.88</v>
      </c>
      <c r="AJ30" s="102">
        <f>IF(ISNA(VLOOKUP($B30,'[1]1920  Prog Access'!$F$7:$BA$325,18,FALSE)),"",VLOOKUP($B30,'[1]1920  Prog Access'!$F$7:$BA$325,18,FALSE))</f>
        <v>28918.81</v>
      </c>
      <c r="AK30" s="102">
        <f>IF(ISNA(VLOOKUP($B30,'[1]1920  Prog Access'!$F$7:$BA$325,19,FALSE)),"",VLOOKUP($B30,'[1]1920  Prog Access'!$F$7:$BA$325,19,FALSE))</f>
        <v>0</v>
      </c>
      <c r="AL30" s="102">
        <f>IF(ISNA(VLOOKUP($B30,'[1]1920  Prog Access'!$F$7:$BA$325,20,FALSE)),"",VLOOKUP($B30,'[1]1920  Prog Access'!$F$7:$BA$325,20,FALSE))</f>
        <v>359550.3</v>
      </c>
      <c r="AM30" s="102">
        <f>IF(ISNA(VLOOKUP($B30,'[1]1920  Prog Access'!$F$7:$BA$325,21,FALSE)),"",VLOOKUP($B30,'[1]1920  Prog Access'!$F$7:$BA$325,21,FALSE))</f>
        <v>0</v>
      </c>
      <c r="AN30" s="102">
        <f>IF(ISNA(VLOOKUP($B30,'[1]1920  Prog Access'!$F$7:$BA$325,22,FALSE)),"",VLOOKUP($B30,'[1]1920  Prog Access'!$F$7:$BA$325,22,FALSE))</f>
        <v>0</v>
      </c>
      <c r="AO30" s="102">
        <f>IF(ISNA(VLOOKUP($B30,'[1]1920  Prog Access'!$F$7:$BA$325,23,FALSE)),"",VLOOKUP($B30,'[1]1920  Prog Access'!$F$7:$BA$325,23,FALSE))</f>
        <v>160073.92000000001</v>
      </c>
      <c r="AP30" s="102">
        <f>IF(ISNA(VLOOKUP($B30,'[1]1920  Prog Access'!$F$7:$BA$325,24,FALSE)),"",VLOOKUP($B30,'[1]1920  Prog Access'!$F$7:$BA$325,24,FALSE))</f>
        <v>0</v>
      </c>
      <c r="AQ30" s="102">
        <f>IF(ISNA(VLOOKUP($B30,'[1]1920  Prog Access'!$F$7:$BA$325,25,FALSE)),"",VLOOKUP($B30,'[1]1920  Prog Access'!$F$7:$BA$325,25,FALSE))</f>
        <v>0</v>
      </c>
      <c r="AR30" s="102">
        <f>IF(ISNA(VLOOKUP($B30,'[1]1920  Prog Access'!$F$7:$BA$325,26,FALSE)),"",VLOOKUP($B30,'[1]1920  Prog Access'!$F$7:$BA$325,26,FALSE))</f>
        <v>0</v>
      </c>
      <c r="AS30" s="102">
        <f>IF(ISNA(VLOOKUP($B30,'[1]1920  Prog Access'!$F$7:$BA$325,27,FALSE)),"",VLOOKUP($B30,'[1]1920  Prog Access'!$F$7:$BA$325,27,FALSE))</f>
        <v>20176.060000000001</v>
      </c>
      <c r="AT30" s="102">
        <f>IF(ISNA(VLOOKUP($B30,'[1]1920  Prog Access'!$F$7:$BA$325,28,FALSE)),"",VLOOKUP($B30,'[1]1920  Prog Access'!$F$7:$BA$325,28,FALSE))</f>
        <v>301769.15000000002</v>
      </c>
      <c r="AU30" s="102">
        <f>IF(ISNA(VLOOKUP($B30,'[1]1920  Prog Access'!$F$7:$BA$325,29,FALSE)),"",VLOOKUP($B30,'[1]1920  Prog Access'!$F$7:$BA$325,29,FALSE))</f>
        <v>0</v>
      </c>
      <c r="AV30" s="102">
        <f>IF(ISNA(VLOOKUP($B30,'[1]1920  Prog Access'!$F$7:$BA$325,30,FALSE)),"",VLOOKUP($B30,'[1]1920  Prog Access'!$F$7:$BA$325,30,FALSE))</f>
        <v>0</v>
      </c>
      <c r="AW30" s="102">
        <f>IF(ISNA(VLOOKUP($B30,'[1]1920  Prog Access'!$F$7:$BA$325,31,FALSE)),"",VLOOKUP($B30,'[1]1920  Prog Access'!$F$7:$BA$325,31,FALSE))</f>
        <v>0</v>
      </c>
      <c r="AX30" s="108">
        <f t="shared" ref="AX30:AX36" si="95">SUM(AH30:AW30)</f>
        <v>1096097.4200000002</v>
      </c>
      <c r="AY30" s="104">
        <f t="shared" ref="AY30:AY37" si="96">AX30/E30</f>
        <v>0.10657795711542414</v>
      </c>
      <c r="AZ30" s="105">
        <f t="shared" ref="AZ30:AZ37" si="97">AX30/D30</f>
        <v>1713.884072927417</v>
      </c>
      <c r="BA30" s="106">
        <f>IF(ISNA(VLOOKUP($B30,'[1]1920  Prog Access'!$F$7:$BA$325,32,FALSE)),"",VLOOKUP($B30,'[1]1920  Prog Access'!$F$7:$BA$325,32,FALSE))</f>
        <v>0</v>
      </c>
      <c r="BB30" s="102">
        <f>IF(ISNA(VLOOKUP($B30,'[1]1920  Prog Access'!$F$7:$BA$325,33,FALSE)),"",VLOOKUP($B30,'[1]1920  Prog Access'!$F$7:$BA$325,33,FALSE))</f>
        <v>0</v>
      </c>
      <c r="BC30" s="102">
        <f>IF(ISNA(VLOOKUP($B30,'[1]1920  Prog Access'!$F$7:$BA$325,34,FALSE)),"",VLOOKUP($B30,'[1]1920  Prog Access'!$F$7:$BA$325,34,FALSE))</f>
        <v>26628.959999999999</v>
      </c>
      <c r="BD30" s="102">
        <f>IF(ISNA(VLOOKUP($B30,'[1]1920  Prog Access'!$F$7:$BA$325,35,FALSE)),"",VLOOKUP($B30,'[1]1920  Prog Access'!$F$7:$BA$325,35,FALSE))</f>
        <v>0</v>
      </c>
      <c r="BE30" s="102">
        <f>IF(ISNA(VLOOKUP($B30,'[1]1920  Prog Access'!$F$7:$BA$325,36,FALSE)),"",VLOOKUP($B30,'[1]1920  Prog Access'!$F$7:$BA$325,36,FALSE))</f>
        <v>0</v>
      </c>
      <c r="BF30" s="102">
        <f>IF(ISNA(VLOOKUP($B30,'[1]1920  Prog Access'!$F$7:$BA$325,37,FALSE)),"",VLOOKUP($B30,'[1]1920  Prog Access'!$F$7:$BA$325,37,FALSE))</f>
        <v>0</v>
      </c>
      <c r="BG30" s="102">
        <f>IF(ISNA(VLOOKUP($B30,'[1]1920  Prog Access'!$F$7:$BA$325,38,FALSE)),"",VLOOKUP($B30,'[1]1920  Prog Access'!$F$7:$BA$325,38,FALSE))</f>
        <v>0</v>
      </c>
      <c r="BH30" s="110">
        <f t="shared" ref="BH30:BH36" si="98">SUM(BA30:BG30)</f>
        <v>26628.959999999999</v>
      </c>
      <c r="BI30" s="104">
        <f t="shared" ref="BI30:BI37" si="99">BH30/E30</f>
        <v>2.5892407965966606E-3</v>
      </c>
      <c r="BJ30" s="105">
        <f t="shared" ref="BJ30:BJ37" si="100">BH30/D30</f>
        <v>41.637677080401538</v>
      </c>
      <c r="BK30" s="106">
        <f>IF(ISNA(VLOOKUP($B30,'[1]1920  Prog Access'!$F$7:$BA$325,39,FALSE)),"",VLOOKUP($B30,'[1]1920  Prog Access'!$F$7:$BA$325,39,FALSE))</f>
        <v>0</v>
      </c>
      <c r="BL30" s="102">
        <f>IF(ISNA(VLOOKUP($B30,'[1]1920  Prog Access'!$F$7:$BA$325,40,FALSE)),"",VLOOKUP($B30,'[1]1920  Prog Access'!$F$7:$BA$325,40,FALSE))</f>
        <v>0</v>
      </c>
      <c r="BM30" s="102">
        <f>IF(ISNA(VLOOKUP($B30,'[1]1920  Prog Access'!$F$7:$BA$325,41,FALSE)),"",VLOOKUP($B30,'[1]1920  Prog Access'!$F$7:$BA$325,41,FALSE))</f>
        <v>358762.01</v>
      </c>
      <c r="BN30" s="102">
        <f>IF(ISNA(VLOOKUP($B30,'[1]1920  Prog Access'!$F$7:$BA$325,42,FALSE)),"",VLOOKUP($B30,'[1]1920  Prog Access'!$F$7:$BA$325,42,FALSE))</f>
        <v>231385.9</v>
      </c>
      <c r="BO30" s="105">
        <f t="shared" si="22"/>
        <v>590147.91</v>
      </c>
      <c r="BP30" s="104">
        <f t="shared" si="23"/>
        <v>5.7382452960921287E-2</v>
      </c>
      <c r="BQ30" s="111">
        <f t="shared" si="24"/>
        <v>922.7693498452013</v>
      </c>
      <c r="BR30" s="106">
        <f>IF(ISNA(VLOOKUP($B30,'[1]1920  Prog Access'!$F$7:$BA$325,43,FALSE)),"",VLOOKUP($B30,'[1]1920  Prog Access'!$F$7:$BA$325,43,FALSE))</f>
        <v>1532865.22</v>
      </c>
      <c r="BS30" s="104">
        <f t="shared" si="25"/>
        <v>0.14904664558090575</v>
      </c>
      <c r="BT30" s="111">
        <f t="shared" si="26"/>
        <v>2396.8246239484629</v>
      </c>
      <c r="BU30" s="102">
        <f>IF(ISNA(VLOOKUP($B30,'[1]1920  Prog Access'!$F$7:$BA$325,44,FALSE)),"",VLOOKUP($B30,'[1]1920  Prog Access'!$F$7:$BA$325,44,FALSE))</f>
        <v>409502.01</v>
      </c>
      <c r="BV30" s="104">
        <f t="shared" si="27"/>
        <v>3.9817526128708508E-2</v>
      </c>
      <c r="BW30" s="111">
        <f t="shared" si="28"/>
        <v>640.30711136129094</v>
      </c>
      <c r="BX30" s="143">
        <f>IF(ISNA(VLOOKUP($B30,'[1]1920  Prog Access'!$F$7:$BA$325,45,FALSE)),"",VLOOKUP($B30,'[1]1920  Prog Access'!$F$7:$BA$325,45,FALSE))</f>
        <v>400168.14</v>
      </c>
      <c r="BY30" s="97">
        <f t="shared" si="29"/>
        <v>3.8909956437885827E-2</v>
      </c>
      <c r="BZ30" s="112">
        <f t="shared" si="30"/>
        <v>625.7124495731307</v>
      </c>
      <c r="CA30" s="89">
        <f t="shared" si="33"/>
        <v>10284466.41</v>
      </c>
      <c r="CB30" s="90">
        <f t="shared" si="31"/>
        <v>0</v>
      </c>
    </row>
    <row r="31" spans="1:80" x14ac:dyDescent="0.25">
      <c r="A31" s="113"/>
      <c r="B31" s="94" t="s">
        <v>76</v>
      </c>
      <c r="C31" s="99" t="s">
        <v>77</v>
      </c>
      <c r="D31" s="100">
        <f>IF(ISNA(VLOOKUP($B31,'[1]1920 enrollment_Rev_Exp by size'!$A$6:$C$339,3,FALSE)),"",VLOOKUP($B31,'[1]1920 enrollment_Rev_Exp by size'!$A$6:$C$339,3,FALSE))</f>
        <v>9.6999999999999993</v>
      </c>
      <c r="E31" s="101">
        <f>IF(ISNA(VLOOKUP($B31,'[1]1920 enrollment_Rev_Exp by size'!$A$6:$D$339,4,FALSE)),"",VLOOKUP($B31,'[1]1920 enrollment_Rev_Exp by size'!$A$6:$D$339,4,FALSE))</f>
        <v>192905.85</v>
      </c>
      <c r="F31" s="102">
        <f>IF(ISNA(VLOOKUP($B31,'[1]1920  Prog Access'!$F$7:$BA$325,2,FALSE)),"",VLOOKUP($B31,'[1]1920  Prog Access'!$F$7:$BA$325,2,FALSE))</f>
        <v>96525.85</v>
      </c>
      <c r="G31" s="102">
        <f>IF(ISNA(VLOOKUP($B31,'[1]1920  Prog Access'!$F$7:$BA$325,3,FALSE)),"",VLOOKUP($B31,'[1]1920  Prog Access'!$F$7:$BA$325,3,FALSE))</f>
        <v>0</v>
      </c>
      <c r="H31" s="102">
        <f>IF(ISNA(VLOOKUP($B31,'[1]1920  Prog Access'!$F$7:$BA$325,4,FALSE)),"",VLOOKUP($B31,'[1]1920  Prog Access'!$F$7:$BA$325,4,FALSE))</f>
        <v>0</v>
      </c>
      <c r="I31" s="103">
        <f t="shared" si="86"/>
        <v>96525.85</v>
      </c>
      <c r="J31" s="104">
        <f t="shared" si="87"/>
        <v>0.50037803415500359</v>
      </c>
      <c r="K31" s="105">
        <f t="shared" si="88"/>
        <v>9951.1185567010325</v>
      </c>
      <c r="L31" s="106">
        <f>IF(ISNA(VLOOKUP($B31,'[1]1920  Prog Access'!$F$7:$BA$325,5,FALSE)),"",VLOOKUP($B31,'[1]1920  Prog Access'!$F$7:$BA$325,5,FALSE))</f>
        <v>0</v>
      </c>
      <c r="M31" s="102">
        <f>IF(ISNA(VLOOKUP($B31,'[1]1920  Prog Access'!$F$7:$BA$325,6,FALSE)),"",VLOOKUP($B31,'[1]1920  Prog Access'!$F$7:$BA$325,6,FALSE))</f>
        <v>0</v>
      </c>
      <c r="N31" s="102">
        <f>IF(ISNA(VLOOKUP($B31,'[1]1920  Prog Access'!$F$7:$BA$325,7,FALSE)),"",VLOOKUP($B31,'[1]1920  Prog Access'!$F$7:$BA$325,7,FALSE))</f>
        <v>0</v>
      </c>
      <c r="O31" s="102">
        <v>0</v>
      </c>
      <c r="P31" s="102">
        <f>IF(ISNA(VLOOKUP($B31,'[1]1920  Prog Access'!$F$7:$BA$325,8,FALSE)),"",VLOOKUP($B31,'[1]1920  Prog Access'!$F$7:$BA$325,8,FALSE))</f>
        <v>0</v>
      </c>
      <c r="Q31" s="102">
        <f>IF(ISNA(VLOOKUP($B31,'[1]1920  Prog Access'!$F$7:$BA$325,9,FALSE)),"",VLOOKUP($B31,'[1]1920  Prog Access'!$F$7:$BA$325,9,FALSE))</f>
        <v>0</v>
      </c>
      <c r="R31" s="107">
        <f t="shared" si="9"/>
        <v>0</v>
      </c>
      <c r="S31" s="104">
        <f t="shared" si="34"/>
        <v>0</v>
      </c>
      <c r="T31" s="105">
        <f t="shared" si="35"/>
        <v>0</v>
      </c>
      <c r="U31" s="106">
        <f>IF(ISNA(VLOOKUP($B31,'[1]1920  Prog Access'!$F$7:$BA$325,10,FALSE)),"",VLOOKUP($B31,'[1]1920  Prog Access'!$F$7:$BA$325,10,FALSE))</f>
        <v>0</v>
      </c>
      <c r="V31" s="102">
        <f>IF(ISNA(VLOOKUP($B31,'[1]1920  Prog Access'!$F$7:$BA$325,11,FALSE)),"",VLOOKUP($B31,'[1]1920  Prog Access'!$F$7:$BA$325,11,FALSE))</f>
        <v>0</v>
      </c>
      <c r="W31" s="102">
        <f>IF(ISNA(VLOOKUP($B31,'[1]1920  Prog Access'!$F$7:$BA$325,12,FALSE)),"",VLOOKUP($B31,'[1]1920  Prog Access'!$F$7:$BA$325,12,FALSE))</f>
        <v>0</v>
      </c>
      <c r="X31" s="102">
        <f>IF(ISNA(VLOOKUP($B31,'[1]1920  Prog Access'!$F$7:$BA$325,13,FALSE)),"",VLOOKUP($B31,'[1]1920  Prog Access'!$F$7:$BA$325,13,FALSE))</f>
        <v>0</v>
      </c>
      <c r="Y31" s="108">
        <f t="shared" si="89"/>
        <v>0</v>
      </c>
      <c r="Z31" s="104">
        <f t="shared" si="90"/>
        <v>0</v>
      </c>
      <c r="AA31" s="105">
        <f t="shared" si="91"/>
        <v>0</v>
      </c>
      <c r="AB31" s="106">
        <f>IF(ISNA(VLOOKUP($B31,'[1]1920  Prog Access'!$F$7:$BA$325,14,FALSE)),"",VLOOKUP($B31,'[1]1920  Prog Access'!$F$7:$BA$325,14,FALSE))</f>
        <v>0</v>
      </c>
      <c r="AC31" s="102">
        <f>IF(ISNA(VLOOKUP($B31,'[1]1920  Prog Access'!$F$7:$BA$325,15,FALSE)),"",VLOOKUP($B31,'[1]1920  Prog Access'!$F$7:$BA$325,15,FALSE))</f>
        <v>0</v>
      </c>
      <c r="AD31" s="102">
        <v>0</v>
      </c>
      <c r="AE31" s="107">
        <f t="shared" si="92"/>
        <v>0</v>
      </c>
      <c r="AF31" s="104">
        <f t="shared" si="93"/>
        <v>0</v>
      </c>
      <c r="AG31" s="109">
        <f t="shared" si="94"/>
        <v>0</v>
      </c>
      <c r="AH31" s="106">
        <f>IF(ISNA(VLOOKUP($B31,'[1]1920  Prog Access'!$F$7:$BA$325,16,FALSE)),"",VLOOKUP($B31,'[1]1920  Prog Access'!$F$7:$BA$325,16,FALSE))</f>
        <v>0</v>
      </c>
      <c r="AI31" s="102">
        <f>IF(ISNA(VLOOKUP($B31,'[1]1920  Prog Access'!$F$7:$BA$325,17,FALSE)),"",VLOOKUP($B31,'[1]1920  Prog Access'!$F$7:$BA$325,17,FALSE))</f>
        <v>0</v>
      </c>
      <c r="AJ31" s="102">
        <f>IF(ISNA(VLOOKUP($B31,'[1]1920  Prog Access'!$F$7:$BA$325,18,FALSE)),"",VLOOKUP($B31,'[1]1920  Prog Access'!$F$7:$BA$325,18,FALSE))</f>
        <v>0</v>
      </c>
      <c r="AK31" s="102">
        <f>IF(ISNA(VLOOKUP($B31,'[1]1920  Prog Access'!$F$7:$BA$325,19,FALSE)),"",VLOOKUP($B31,'[1]1920  Prog Access'!$F$7:$BA$325,19,FALSE))</f>
        <v>0</v>
      </c>
      <c r="AL31" s="102">
        <f>IF(ISNA(VLOOKUP($B31,'[1]1920  Prog Access'!$F$7:$BA$325,20,FALSE)),"",VLOOKUP($B31,'[1]1920  Prog Access'!$F$7:$BA$325,20,FALSE))</f>
        <v>0</v>
      </c>
      <c r="AM31" s="102">
        <f>IF(ISNA(VLOOKUP($B31,'[1]1920  Prog Access'!$F$7:$BA$325,21,FALSE)),"",VLOOKUP($B31,'[1]1920  Prog Access'!$F$7:$BA$325,21,FALSE))</f>
        <v>0</v>
      </c>
      <c r="AN31" s="102">
        <f>IF(ISNA(VLOOKUP($B31,'[1]1920  Prog Access'!$F$7:$BA$325,22,FALSE)),"",VLOOKUP($B31,'[1]1920  Prog Access'!$F$7:$BA$325,22,FALSE))</f>
        <v>0</v>
      </c>
      <c r="AO31" s="102">
        <f>IF(ISNA(VLOOKUP($B31,'[1]1920  Prog Access'!$F$7:$BA$325,23,FALSE)),"",VLOOKUP($B31,'[1]1920  Prog Access'!$F$7:$BA$325,23,FALSE))</f>
        <v>0</v>
      </c>
      <c r="AP31" s="102">
        <f>IF(ISNA(VLOOKUP($B31,'[1]1920  Prog Access'!$F$7:$BA$325,24,FALSE)),"",VLOOKUP($B31,'[1]1920  Prog Access'!$F$7:$BA$325,24,FALSE))</f>
        <v>0</v>
      </c>
      <c r="AQ31" s="102">
        <f>IF(ISNA(VLOOKUP($B31,'[1]1920  Prog Access'!$F$7:$BA$325,25,FALSE)),"",VLOOKUP($B31,'[1]1920  Prog Access'!$F$7:$BA$325,25,FALSE))</f>
        <v>0</v>
      </c>
      <c r="AR31" s="102">
        <f>IF(ISNA(VLOOKUP($B31,'[1]1920  Prog Access'!$F$7:$BA$325,26,FALSE)),"",VLOOKUP($B31,'[1]1920  Prog Access'!$F$7:$BA$325,26,FALSE))</f>
        <v>0</v>
      </c>
      <c r="AS31" s="102">
        <f>IF(ISNA(VLOOKUP($B31,'[1]1920  Prog Access'!$F$7:$BA$325,27,FALSE)),"",VLOOKUP($B31,'[1]1920  Prog Access'!$F$7:$BA$325,27,FALSE))</f>
        <v>0</v>
      </c>
      <c r="AT31" s="102">
        <f>IF(ISNA(VLOOKUP($B31,'[1]1920  Prog Access'!$F$7:$BA$325,28,FALSE)),"",VLOOKUP($B31,'[1]1920  Prog Access'!$F$7:$BA$325,28,FALSE))</f>
        <v>0</v>
      </c>
      <c r="AU31" s="102">
        <f>IF(ISNA(VLOOKUP($B31,'[1]1920  Prog Access'!$F$7:$BA$325,29,FALSE)),"",VLOOKUP($B31,'[1]1920  Prog Access'!$F$7:$BA$325,29,FALSE))</f>
        <v>0</v>
      </c>
      <c r="AV31" s="102">
        <f>IF(ISNA(VLOOKUP($B31,'[1]1920  Prog Access'!$F$7:$BA$325,30,FALSE)),"",VLOOKUP($B31,'[1]1920  Prog Access'!$F$7:$BA$325,30,FALSE))</f>
        <v>0</v>
      </c>
      <c r="AW31" s="102">
        <f>IF(ISNA(VLOOKUP($B31,'[1]1920  Prog Access'!$F$7:$BA$325,31,FALSE)),"",VLOOKUP($B31,'[1]1920  Prog Access'!$F$7:$BA$325,31,FALSE))</f>
        <v>0</v>
      </c>
      <c r="AX31" s="108">
        <f t="shared" si="95"/>
        <v>0</v>
      </c>
      <c r="AY31" s="104">
        <f t="shared" si="96"/>
        <v>0</v>
      </c>
      <c r="AZ31" s="105">
        <f t="shared" si="97"/>
        <v>0</v>
      </c>
      <c r="BA31" s="106">
        <f>IF(ISNA(VLOOKUP($B31,'[1]1920  Prog Access'!$F$7:$BA$325,32,FALSE)),"",VLOOKUP($B31,'[1]1920  Prog Access'!$F$7:$BA$325,32,FALSE))</f>
        <v>0</v>
      </c>
      <c r="BB31" s="102">
        <f>IF(ISNA(VLOOKUP($B31,'[1]1920  Prog Access'!$F$7:$BA$325,33,FALSE)),"",VLOOKUP($B31,'[1]1920  Prog Access'!$F$7:$BA$325,33,FALSE))</f>
        <v>0</v>
      </c>
      <c r="BC31" s="102">
        <f>IF(ISNA(VLOOKUP($B31,'[1]1920  Prog Access'!$F$7:$BA$325,34,FALSE)),"",VLOOKUP($B31,'[1]1920  Prog Access'!$F$7:$BA$325,34,FALSE))</f>
        <v>0</v>
      </c>
      <c r="BD31" s="102">
        <f>IF(ISNA(VLOOKUP($B31,'[1]1920  Prog Access'!$F$7:$BA$325,35,FALSE)),"",VLOOKUP($B31,'[1]1920  Prog Access'!$F$7:$BA$325,35,FALSE))</f>
        <v>0</v>
      </c>
      <c r="BE31" s="102">
        <f>IF(ISNA(VLOOKUP($B31,'[1]1920  Prog Access'!$F$7:$BA$325,36,FALSE)),"",VLOOKUP($B31,'[1]1920  Prog Access'!$F$7:$BA$325,36,FALSE))</f>
        <v>0</v>
      </c>
      <c r="BF31" s="102">
        <f>IF(ISNA(VLOOKUP($B31,'[1]1920  Prog Access'!$F$7:$BA$325,37,FALSE)),"",VLOOKUP($B31,'[1]1920  Prog Access'!$F$7:$BA$325,37,FALSE))</f>
        <v>0</v>
      </c>
      <c r="BG31" s="102">
        <f>IF(ISNA(VLOOKUP($B31,'[1]1920  Prog Access'!$F$7:$BA$325,38,FALSE)),"",VLOOKUP($B31,'[1]1920  Prog Access'!$F$7:$BA$325,38,FALSE))</f>
        <v>0</v>
      </c>
      <c r="BH31" s="110">
        <f t="shared" si="98"/>
        <v>0</v>
      </c>
      <c r="BI31" s="104">
        <f t="shared" si="99"/>
        <v>0</v>
      </c>
      <c r="BJ31" s="105">
        <f t="shared" si="100"/>
        <v>0</v>
      </c>
      <c r="BK31" s="106">
        <f>IF(ISNA(VLOOKUP($B31,'[1]1920  Prog Access'!$F$7:$BA$325,39,FALSE)),"",VLOOKUP($B31,'[1]1920  Prog Access'!$F$7:$BA$325,39,FALSE))</f>
        <v>0</v>
      </c>
      <c r="BL31" s="102">
        <f>IF(ISNA(VLOOKUP($B31,'[1]1920  Prog Access'!$F$7:$BA$325,40,FALSE)),"",VLOOKUP($B31,'[1]1920  Prog Access'!$F$7:$BA$325,40,FALSE))</f>
        <v>0</v>
      </c>
      <c r="BM31" s="102">
        <f>IF(ISNA(VLOOKUP($B31,'[1]1920  Prog Access'!$F$7:$BA$325,41,FALSE)),"",VLOOKUP($B31,'[1]1920  Prog Access'!$F$7:$BA$325,41,FALSE))</f>
        <v>0</v>
      </c>
      <c r="BN31" s="102">
        <f>IF(ISNA(VLOOKUP($B31,'[1]1920  Prog Access'!$F$7:$BA$325,42,FALSE)),"",VLOOKUP($B31,'[1]1920  Prog Access'!$F$7:$BA$325,42,FALSE))</f>
        <v>0</v>
      </c>
      <c r="BO31" s="105">
        <f t="shared" si="22"/>
        <v>0</v>
      </c>
      <c r="BP31" s="104">
        <f t="shared" si="23"/>
        <v>0</v>
      </c>
      <c r="BQ31" s="111">
        <f t="shared" si="24"/>
        <v>0</v>
      </c>
      <c r="BR31" s="106">
        <f>IF(ISNA(VLOOKUP($B31,'[1]1920  Prog Access'!$F$7:$BA$325,43,FALSE)),"",VLOOKUP($B31,'[1]1920  Prog Access'!$F$7:$BA$325,43,FALSE))</f>
        <v>92843</v>
      </c>
      <c r="BS31" s="104">
        <f t="shared" si="25"/>
        <v>0.48128659654437644</v>
      </c>
      <c r="BT31" s="111">
        <f t="shared" si="26"/>
        <v>9571.4432989690722</v>
      </c>
      <c r="BU31" s="102">
        <f>IF(ISNA(VLOOKUP($B31,'[1]1920  Prog Access'!$F$7:$BA$325,44,FALSE)),"",VLOOKUP($B31,'[1]1920  Prog Access'!$F$7:$BA$325,44,FALSE))</f>
        <v>0</v>
      </c>
      <c r="BV31" s="104">
        <f t="shared" si="27"/>
        <v>0</v>
      </c>
      <c r="BW31" s="111">
        <f t="shared" si="28"/>
        <v>0</v>
      </c>
      <c r="BX31" s="143">
        <f>IF(ISNA(VLOOKUP($B31,'[1]1920  Prog Access'!$F$7:$BA$325,45,FALSE)),"",VLOOKUP($B31,'[1]1920  Prog Access'!$F$7:$BA$325,45,FALSE))</f>
        <v>3537</v>
      </c>
      <c r="BY31" s="97">
        <f t="shared" si="29"/>
        <v>1.8335369300619964E-2</v>
      </c>
      <c r="BZ31" s="112">
        <f t="shared" si="30"/>
        <v>364.63917525773201</v>
      </c>
      <c r="CA31" s="89">
        <f t="shared" si="33"/>
        <v>192905.85</v>
      </c>
      <c r="CB31" s="90">
        <f t="shared" si="31"/>
        <v>0</v>
      </c>
    </row>
    <row r="32" spans="1:80" x14ac:dyDescent="0.25">
      <c r="A32" s="22"/>
      <c r="B32" s="94" t="s">
        <v>78</v>
      </c>
      <c r="C32" s="99" t="s">
        <v>79</v>
      </c>
      <c r="D32" s="100">
        <f>IF(ISNA(VLOOKUP($B32,'[1]1920 enrollment_Rev_Exp by size'!$A$6:$C$339,3,FALSE)),"",VLOOKUP($B32,'[1]1920 enrollment_Rev_Exp by size'!$A$6:$C$339,3,FALSE))</f>
        <v>312.90999999999997</v>
      </c>
      <c r="E32" s="101">
        <f>IF(ISNA(VLOOKUP($B32,'[1]1920 enrollment_Rev_Exp by size'!$A$6:$D$339,4,FALSE)),"",VLOOKUP($B32,'[1]1920 enrollment_Rev_Exp by size'!$A$6:$D$339,4,FALSE))</f>
        <v>5401312.2199999997</v>
      </c>
      <c r="F32" s="102">
        <f>IF(ISNA(VLOOKUP($B32,'[1]1920  Prog Access'!$F$7:$BA$325,2,FALSE)),"",VLOOKUP($B32,'[1]1920  Prog Access'!$F$7:$BA$325,2,FALSE))</f>
        <v>2975150.04</v>
      </c>
      <c r="G32" s="102">
        <f>IF(ISNA(VLOOKUP($B32,'[1]1920  Prog Access'!$F$7:$BA$325,3,FALSE)),"",VLOOKUP($B32,'[1]1920  Prog Access'!$F$7:$BA$325,3,FALSE))</f>
        <v>0</v>
      </c>
      <c r="H32" s="102">
        <f>IF(ISNA(VLOOKUP($B32,'[1]1920  Prog Access'!$F$7:$BA$325,4,FALSE)),"",VLOOKUP($B32,'[1]1920  Prog Access'!$F$7:$BA$325,4,FALSE))</f>
        <v>0</v>
      </c>
      <c r="I32" s="103">
        <f t="shared" si="86"/>
        <v>2975150.04</v>
      </c>
      <c r="J32" s="104">
        <f t="shared" si="87"/>
        <v>0.55081985984509518</v>
      </c>
      <c r="K32" s="105">
        <f t="shared" si="88"/>
        <v>9508.0056246204986</v>
      </c>
      <c r="L32" s="106">
        <f>IF(ISNA(VLOOKUP($B32,'[1]1920  Prog Access'!$F$7:$BA$325,5,FALSE)),"",VLOOKUP($B32,'[1]1920  Prog Access'!$F$7:$BA$325,5,FALSE))</f>
        <v>308041.64</v>
      </c>
      <c r="M32" s="102">
        <f>IF(ISNA(VLOOKUP($B32,'[1]1920  Prog Access'!$F$7:$BA$325,6,FALSE)),"",VLOOKUP($B32,'[1]1920  Prog Access'!$F$7:$BA$325,6,FALSE))</f>
        <v>18204.66</v>
      </c>
      <c r="N32" s="102">
        <f>IF(ISNA(VLOOKUP($B32,'[1]1920  Prog Access'!$F$7:$BA$325,7,FALSE)),"",VLOOKUP($B32,'[1]1920  Prog Access'!$F$7:$BA$325,7,FALSE))</f>
        <v>64904.98</v>
      </c>
      <c r="O32" s="102">
        <v>0</v>
      </c>
      <c r="P32" s="102">
        <f>IF(ISNA(VLOOKUP($B32,'[1]1920  Prog Access'!$F$7:$BA$325,8,FALSE)),"",VLOOKUP($B32,'[1]1920  Prog Access'!$F$7:$BA$325,8,FALSE))</f>
        <v>0</v>
      </c>
      <c r="Q32" s="102">
        <f>IF(ISNA(VLOOKUP($B32,'[1]1920  Prog Access'!$F$7:$BA$325,9,FALSE)),"",VLOOKUP($B32,'[1]1920  Prog Access'!$F$7:$BA$325,9,FALSE))</f>
        <v>0</v>
      </c>
      <c r="R32" s="107">
        <f t="shared" si="9"/>
        <v>391151.27999999997</v>
      </c>
      <c r="S32" s="104">
        <f t="shared" si="34"/>
        <v>7.2417824422673346E-2</v>
      </c>
      <c r="T32" s="105">
        <f t="shared" si="35"/>
        <v>1250.044038221853</v>
      </c>
      <c r="U32" s="106">
        <f>IF(ISNA(VLOOKUP($B32,'[1]1920  Prog Access'!$F$7:$BA$325,10,FALSE)),"",VLOOKUP($B32,'[1]1920  Prog Access'!$F$7:$BA$325,10,FALSE))</f>
        <v>25166.85</v>
      </c>
      <c r="V32" s="102">
        <f>IF(ISNA(VLOOKUP($B32,'[1]1920  Prog Access'!$F$7:$BA$325,11,FALSE)),"",VLOOKUP($B32,'[1]1920  Prog Access'!$F$7:$BA$325,11,FALSE))</f>
        <v>0</v>
      </c>
      <c r="W32" s="102">
        <f>IF(ISNA(VLOOKUP($B32,'[1]1920  Prog Access'!$F$7:$BA$325,12,FALSE)),"",VLOOKUP($B32,'[1]1920  Prog Access'!$F$7:$BA$325,12,FALSE))</f>
        <v>0</v>
      </c>
      <c r="X32" s="102">
        <f>IF(ISNA(VLOOKUP($B32,'[1]1920  Prog Access'!$F$7:$BA$325,13,FALSE)),"",VLOOKUP($B32,'[1]1920  Prog Access'!$F$7:$BA$325,13,FALSE))</f>
        <v>0</v>
      </c>
      <c r="Y32" s="108">
        <f t="shared" si="89"/>
        <v>25166.85</v>
      </c>
      <c r="Z32" s="104">
        <f t="shared" si="90"/>
        <v>4.659395527407597E-3</v>
      </c>
      <c r="AA32" s="105">
        <f t="shared" si="91"/>
        <v>80.428397941900229</v>
      </c>
      <c r="AB32" s="106">
        <f>IF(ISNA(VLOOKUP($B32,'[1]1920  Prog Access'!$F$7:$BA$325,14,FALSE)),"",VLOOKUP($B32,'[1]1920  Prog Access'!$F$7:$BA$325,14,FALSE))</f>
        <v>0</v>
      </c>
      <c r="AC32" s="102">
        <f>IF(ISNA(VLOOKUP($B32,'[1]1920  Prog Access'!$F$7:$BA$325,15,FALSE)),"",VLOOKUP($B32,'[1]1920  Prog Access'!$F$7:$BA$325,15,FALSE))</f>
        <v>0</v>
      </c>
      <c r="AD32" s="102">
        <v>0</v>
      </c>
      <c r="AE32" s="107">
        <f t="shared" si="92"/>
        <v>0</v>
      </c>
      <c r="AF32" s="104">
        <f t="shared" si="93"/>
        <v>0</v>
      </c>
      <c r="AG32" s="109">
        <f t="shared" si="94"/>
        <v>0</v>
      </c>
      <c r="AH32" s="106">
        <f>IF(ISNA(VLOOKUP($B32,'[1]1920  Prog Access'!$F$7:$BA$325,16,FALSE)),"",VLOOKUP($B32,'[1]1920  Prog Access'!$F$7:$BA$325,16,FALSE))</f>
        <v>153679.07</v>
      </c>
      <c r="AI32" s="102">
        <f>IF(ISNA(VLOOKUP($B32,'[1]1920  Prog Access'!$F$7:$BA$325,17,FALSE)),"",VLOOKUP($B32,'[1]1920  Prog Access'!$F$7:$BA$325,17,FALSE))</f>
        <v>54349.66</v>
      </c>
      <c r="AJ32" s="102">
        <f>IF(ISNA(VLOOKUP($B32,'[1]1920  Prog Access'!$F$7:$BA$325,18,FALSE)),"",VLOOKUP($B32,'[1]1920  Prog Access'!$F$7:$BA$325,18,FALSE))</f>
        <v>0</v>
      </c>
      <c r="AK32" s="102">
        <f>IF(ISNA(VLOOKUP($B32,'[1]1920  Prog Access'!$F$7:$BA$325,19,FALSE)),"",VLOOKUP($B32,'[1]1920  Prog Access'!$F$7:$BA$325,19,FALSE))</f>
        <v>0</v>
      </c>
      <c r="AL32" s="102">
        <f>IF(ISNA(VLOOKUP($B32,'[1]1920  Prog Access'!$F$7:$BA$325,20,FALSE)),"",VLOOKUP($B32,'[1]1920  Prog Access'!$F$7:$BA$325,20,FALSE))</f>
        <v>205346.95</v>
      </c>
      <c r="AM32" s="102">
        <f>IF(ISNA(VLOOKUP($B32,'[1]1920  Prog Access'!$F$7:$BA$325,21,FALSE)),"",VLOOKUP($B32,'[1]1920  Prog Access'!$F$7:$BA$325,21,FALSE))</f>
        <v>0</v>
      </c>
      <c r="AN32" s="102">
        <f>IF(ISNA(VLOOKUP($B32,'[1]1920  Prog Access'!$F$7:$BA$325,22,FALSE)),"",VLOOKUP($B32,'[1]1920  Prog Access'!$F$7:$BA$325,22,FALSE))</f>
        <v>0</v>
      </c>
      <c r="AO32" s="102">
        <f>IF(ISNA(VLOOKUP($B32,'[1]1920  Prog Access'!$F$7:$BA$325,23,FALSE)),"",VLOOKUP($B32,'[1]1920  Prog Access'!$F$7:$BA$325,23,FALSE))</f>
        <v>0</v>
      </c>
      <c r="AP32" s="102">
        <f>IF(ISNA(VLOOKUP($B32,'[1]1920  Prog Access'!$F$7:$BA$325,24,FALSE)),"",VLOOKUP($B32,'[1]1920  Prog Access'!$F$7:$BA$325,24,FALSE))</f>
        <v>0</v>
      </c>
      <c r="AQ32" s="102">
        <f>IF(ISNA(VLOOKUP($B32,'[1]1920  Prog Access'!$F$7:$BA$325,25,FALSE)),"",VLOOKUP($B32,'[1]1920  Prog Access'!$F$7:$BA$325,25,FALSE))</f>
        <v>0</v>
      </c>
      <c r="AR32" s="102">
        <f>IF(ISNA(VLOOKUP($B32,'[1]1920  Prog Access'!$F$7:$BA$325,26,FALSE)),"",VLOOKUP($B32,'[1]1920  Prog Access'!$F$7:$BA$325,26,FALSE))</f>
        <v>0</v>
      </c>
      <c r="AS32" s="102">
        <f>IF(ISNA(VLOOKUP($B32,'[1]1920  Prog Access'!$F$7:$BA$325,27,FALSE)),"",VLOOKUP($B32,'[1]1920  Prog Access'!$F$7:$BA$325,27,FALSE))</f>
        <v>0</v>
      </c>
      <c r="AT32" s="102">
        <f>IF(ISNA(VLOOKUP($B32,'[1]1920  Prog Access'!$F$7:$BA$325,28,FALSE)),"",VLOOKUP($B32,'[1]1920  Prog Access'!$F$7:$BA$325,28,FALSE))</f>
        <v>95566.48</v>
      </c>
      <c r="AU32" s="102">
        <f>IF(ISNA(VLOOKUP($B32,'[1]1920  Prog Access'!$F$7:$BA$325,29,FALSE)),"",VLOOKUP($B32,'[1]1920  Prog Access'!$F$7:$BA$325,29,FALSE))</f>
        <v>0</v>
      </c>
      <c r="AV32" s="102">
        <f>IF(ISNA(VLOOKUP($B32,'[1]1920  Prog Access'!$F$7:$BA$325,30,FALSE)),"",VLOOKUP($B32,'[1]1920  Prog Access'!$F$7:$BA$325,30,FALSE))</f>
        <v>0</v>
      </c>
      <c r="AW32" s="102">
        <f>IF(ISNA(VLOOKUP($B32,'[1]1920  Prog Access'!$F$7:$BA$325,31,FALSE)),"",VLOOKUP($B32,'[1]1920  Prog Access'!$F$7:$BA$325,31,FALSE))</f>
        <v>0</v>
      </c>
      <c r="AX32" s="108">
        <f t="shared" si="95"/>
        <v>508942.16000000003</v>
      </c>
      <c r="AY32" s="104">
        <f t="shared" si="96"/>
        <v>9.4225650965979527E-2</v>
      </c>
      <c r="AZ32" s="105">
        <f t="shared" si="97"/>
        <v>1626.4809689687133</v>
      </c>
      <c r="BA32" s="106">
        <f>IF(ISNA(VLOOKUP($B32,'[1]1920  Prog Access'!$F$7:$BA$325,32,FALSE)),"",VLOOKUP($B32,'[1]1920  Prog Access'!$F$7:$BA$325,32,FALSE))</f>
        <v>0</v>
      </c>
      <c r="BB32" s="102">
        <f>IF(ISNA(VLOOKUP($B32,'[1]1920  Prog Access'!$F$7:$BA$325,33,FALSE)),"",VLOOKUP($B32,'[1]1920  Prog Access'!$F$7:$BA$325,33,FALSE))</f>
        <v>0</v>
      </c>
      <c r="BC32" s="102">
        <f>IF(ISNA(VLOOKUP($B32,'[1]1920  Prog Access'!$F$7:$BA$325,34,FALSE)),"",VLOOKUP($B32,'[1]1920  Prog Access'!$F$7:$BA$325,34,FALSE))</f>
        <v>2827.37</v>
      </c>
      <c r="BD32" s="102">
        <f>IF(ISNA(VLOOKUP($B32,'[1]1920  Prog Access'!$F$7:$BA$325,35,FALSE)),"",VLOOKUP($B32,'[1]1920  Prog Access'!$F$7:$BA$325,35,FALSE))</f>
        <v>0</v>
      </c>
      <c r="BE32" s="102">
        <f>IF(ISNA(VLOOKUP($B32,'[1]1920  Prog Access'!$F$7:$BA$325,36,FALSE)),"",VLOOKUP($B32,'[1]1920  Prog Access'!$F$7:$BA$325,36,FALSE))</f>
        <v>0</v>
      </c>
      <c r="BF32" s="102">
        <f>IF(ISNA(VLOOKUP($B32,'[1]1920  Prog Access'!$F$7:$BA$325,37,FALSE)),"",VLOOKUP($B32,'[1]1920  Prog Access'!$F$7:$BA$325,37,FALSE))</f>
        <v>0</v>
      </c>
      <c r="BG32" s="102">
        <f>IF(ISNA(VLOOKUP($B32,'[1]1920  Prog Access'!$F$7:$BA$325,38,FALSE)),"",VLOOKUP($B32,'[1]1920  Prog Access'!$F$7:$BA$325,38,FALSE))</f>
        <v>0</v>
      </c>
      <c r="BH32" s="110">
        <f t="shared" si="98"/>
        <v>2827.37</v>
      </c>
      <c r="BI32" s="104">
        <f t="shared" si="99"/>
        <v>5.2345983435854774E-4</v>
      </c>
      <c r="BJ32" s="105">
        <f t="shared" si="100"/>
        <v>9.0357291233901122</v>
      </c>
      <c r="BK32" s="106">
        <f>IF(ISNA(VLOOKUP($B32,'[1]1920  Prog Access'!$F$7:$BA$325,39,FALSE)),"",VLOOKUP($B32,'[1]1920  Prog Access'!$F$7:$BA$325,39,FALSE))</f>
        <v>0</v>
      </c>
      <c r="BL32" s="102">
        <f>IF(ISNA(VLOOKUP($B32,'[1]1920  Prog Access'!$F$7:$BA$325,40,FALSE)),"",VLOOKUP($B32,'[1]1920  Prog Access'!$F$7:$BA$325,40,FALSE))</f>
        <v>0</v>
      </c>
      <c r="BM32" s="102">
        <f>IF(ISNA(VLOOKUP($B32,'[1]1920  Prog Access'!$F$7:$BA$325,41,FALSE)),"",VLOOKUP($B32,'[1]1920  Prog Access'!$F$7:$BA$325,41,FALSE))</f>
        <v>0</v>
      </c>
      <c r="BN32" s="102">
        <f>IF(ISNA(VLOOKUP($B32,'[1]1920  Prog Access'!$F$7:$BA$325,42,FALSE)),"",VLOOKUP($B32,'[1]1920  Prog Access'!$F$7:$BA$325,42,FALSE))</f>
        <v>72153.179999999993</v>
      </c>
      <c r="BO32" s="105">
        <f t="shared" si="22"/>
        <v>72153.179999999993</v>
      </c>
      <c r="BP32" s="104">
        <f t="shared" si="23"/>
        <v>1.3358453846239609E-2</v>
      </c>
      <c r="BQ32" s="111">
        <f t="shared" si="24"/>
        <v>230.58764500974721</v>
      </c>
      <c r="BR32" s="106">
        <f>IF(ISNA(VLOOKUP($B32,'[1]1920  Prog Access'!$F$7:$BA$325,43,FALSE)),"",VLOOKUP($B32,'[1]1920  Prog Access'!$F$7:$BA$325,43,FALSE))</f>
        <v>1012875.24</v>
      </c>
      <c r="BS32" s="104">
        <f t="shared" si="25"/>
        <v>0.18752391988182457</v>
      </c>
      <c r="BT32" s="111">
        <f t="shared" si="26"/>
        <v>3236.9538845035318</v>
      </c>
      <c r="BU32" s="102">
        <f>IF(ISNA(VLOOKUP($B32,'[1]1920  Prog Access'!$F$7:$BA$325,44,FALSE)),"",VLOOKUP($B32,'[1]1920  Prog Access'!$F$7:$BA$325,44,FALSE))</f>
        <v>169056.6</v>
      </c>
      <c r="BV32" s="104">
        <f t="shared" si="27"/>
        <v>3.1299171963067897E-2</v>
      </c>
      <c r="BW32" s="111">
        <f t="shared" si="28"/>
        <v>540.27228276501239</v>
      </c>
      <c r="BX32" s="143">
        <f>IF(ISNA(VLOOKUP($B32,'[1]1920  Prog Access'!$F$7:$BA$325,45,FALSE)),"",VLOOKUP($B32,'[1]1920  Prog Access'!$F$7:$BA$325,45,FALSE))</f>
        <v>243989.5</v>
      </c>
      <c r="BY32" s="97">
        <f t="shared" si="29"/>
        <v>4.5172263713353721E-2</v>
      </c>
      <c r="BZ32" s="112">
        <f t="shared" si="30"/>
        <v>779.74337668978308</v>
      </c>
      <c r="CA32" s="89">
        <f t="shared" si="33"/>
        <v>5401312.2199999997</v>
      </c>
      <c r="CB32" s="90">
        <f t="shared" si="31"/>
        <v>0</v>
      </c>
    </row>
    <row r="33" spans="1:80" x14ac:dyDescent="0.25">
      <c r="A33" s="22"/>
      <c r="B33" s="94" t="s">
        <v>80</v>
      </c>
      <c r="C33" s="99" t="s">
        <v>81</v>
      </c>
      <c r="D33" s="100">
        <f>IF(ISNA(VLOOKUP($B33,'[1]1920 enrollment_Rev_Exp by size'!$A$6:$C$339,3,FALSE)),"",VLOOKUP($B33,'[1]1920 enrollment_Rev_Exp by size'!$A$6:$C$339,3,FALSE))</f>
        <v>1390.5200000000002</v>
      </c>
      <c r="E33" s="101">
        <f>IF(ISNA(VLOOKUP($B33,'[1]1920 enrollment_Rev_Exp by size'!$A$6:$D$339,4,FALSE)),"",VLOOKUP($B33,'[1]1920 enrollment_Rev_Exp by size'!$A$6:$D$339,4,FALSE))</f>
        <v>21212439.140000001</v>
      </c>
      <c r="F33" s="102">
        <f>IF(ISNA(VLOOKUP($B33,'[1]1920  Prog Access'!$F$7:$BA$325,2,FALSE)),"",VLOOKUP($B33,'[1]1920  Prog Access'!$F$7:$BA$325,2,FALSE))</f>
        <v>10851691.24</v>
      </c>
      <c r="G33" s="102">
        <f>IF(ISNA(VLOOKUP($B33,'[1]1920  Prog Access'!$F$7:$BA$325,3,FALSE)),"",VLOOKUP($B33,'[1]1920  Prog Access'!$F$7:$BA$325,3,FALSE))</f>
        <v>0</v>
      </c>
      <c r="H33" s="102">
        <f>IF(ISNA(VLOOKUP($B33,'[1]1920  Prog Access'!$F$7:$BA$325,4,FALSE)),"",VLOOKUP($B33,'[1]1920  Prog Access'!$F$7:$BA$325,4,FALSE))</f>
        <v>0</v>
      </c>
      <c r="I33" s="103">
        <f t="shared" si="86"/>
        <v>10851691.24</v>
      </c>
      <c r="J33" s="104">
        <f t="shared" si="87"/>
        <v>0.5115720624290262</v>
      </c>
      <c r="K33" s="105">
        <f t="shared" si="88"/>
        <v>7804.0526134108095</v>
      </c>
      <c r="L33" s="106">
        <f>IF(ISNA(VLOOKUP($B33,'[1]1920  Prog Access'!$F$7:$BA$325,5,FALSE)),"",VLOOKUP($B33,'[1]1920  Prog Access'!$F$7:$BA$325,5,FALSE))</f>
        <v>1756338.66</v>
      </c>
      <c r="M33" s="102">
        <f>IF(ISNA(VLOOKUP($B33,'[1]1920  Prog Access'!$F$7:$BA$325,6,FALSE)),"",VLOOKUP($B33,'[1]1920  Prog Access'!$F$7:$BA$325,6,FALSE))</f>
        <v>38654.449999999997</v>
      </c>
      <c r="N33" s="102">
        <f>IF(ISNA(VLOOKUP($B33,'[1]1920  Prog Access'!$F$7:$BA$325,7,FALSE)),"",VLOOKUP($B33,'[1]1920  Prog Access'!$F$7:$BA$325,7,FALSE))</f>
        <v>230192.28</v>
      </c>
      <c r="O33" s="102">
        <v>0</v>
      </c>
      <c r="P33" s="102">
        <f>IF(ISNA(VLOOKUP($B33,'[1]1920  Prog Access'!$F$7:$BA$325,8,FALSE)),"",VLOOKUP($B33,'[1]1920  Prog Access'!$F$7:$BA$325,8,FALSE))</f>
        <v>0</v>
      </c>
      <c r="Q33" s="102">
        <f>IF(ISNA(VLOOKUP($B33,'[1]1920  Prog Access'!$F$7:$BA$325,9,FALSE)),"",VLOOKUP($B33,'[1]1920  Prog Access'!$F$7:$BA$325,9,FALSE))</f>
        <v>0</v>
      </c>
      <c r="R33" s="107">
        <f t="shared" si="9"/>
        <v>2025185.39</v>
      </c>
      <c r="S33" s="104">
        <f t="shared" si="34"/>
        <v>9.5471594597583836E-2</v>
      </c>
      <c r="T33" s="105">
        <f t="shared" si="35"/>
        <v>1456.4230575611998</v>
      </c>
      <c r="U33" s="106">
        <f>IF(ISNA(VLOOKUP($B33,'[1]1920  Prog Access'!$F$7:$BA$325,10,FALSE)),"",VLOOKUP($B33,'[1]1920  Prog Access'!$F$7:$BA$325,10,FALSE))</f>
        <v>921941.88</v>
      </c>
      <c r="V33" s="102">
        <f>IF(ISNA(VLOOKUP($B33,'[1]1920  Prog Access'!$F$7:$BA$325,11,FALSE)),"",VLOOKUP($B33,'[1]1920  Prog Access'!$F$7:$BA$325,11,FALSE))</f>
        <v>0</v>
      </c>
      <c r="W33" s="102">
        <f>IF(ISNA(VLOOKUP($B33,'[1]1920  Prog Access'!$F$7:$BA$325,12,FALSE)),"",VLOOKUP($B33,'[1]1920  Prog Access'!$F$7:$BA$325,12,FALSE))</f>
        <v>726.68</v>
      </c>
      <c r="X33" s="102">
        <f>IF(ISNA(VLOOKUP($B33,'[1]1920  Prog Access'!$F$7:$BA$325,13,FALSE)),"",VLOOKUP($B33,'[1]1920  Prog Access'!$F$7:$BA$325,13,FALSE))</f>
        <v>0</v>
      </c>
      <c r="Y33" s="108">
        <f t="shared" si="89"/>
        <v>922668.56</v>
      </c>
      <c r="Z33" s="104">
        <f t="shared" si="90"/>
        <v>4.3496580186299122E-2</v>
      </c>
      <c r="AA33" s="105">
        <f t="shared" si="91"/>
        <v>663.54209935851327</v>
      </c>
      <c r="AB33" s="106">
        <f>IF(ISNA(VLOOKUP($B33,'[1]1920  Prog Access'!$F$7:$BA$325,14,FALSE)),"",VLOOKUP($B33,'[1]1920  Prog Access'!$F$7:$BA$325,14,FALSE))</f>
        <v>0</v>
      </c>
      <c r="AC33" s="102">
        <f>IF(ISNA(VLOOKUP($B33,'[1]1920  Prog Access'!$F$7:$BA$325,15,FALSE)),"",VLOOKUP($B33,'[1]1920  Prog Access'!$F$7:$BA$325,15,FALSE))</f>
        <v>0</v>
      </c>
      <c r="AD33" s="102">
        <v>0</v>
      </c>
      <c r="AE33" s="107">
        <f t="shared" si="92"/>
        <v>0</v>
      </c>
      <c r="AF33" s="104">
        <f t="shared" si="93"/>
        <v>0</v>
      </c>
      <c r="AG33" s="109">
        <f t="shared" si="94"/>
        <v>0</v>
      </c>
      <c r="AH33" s="106">
        <f>IF(ISNA(VLOOKUP($B33,'[1]1920  Prog Access'!$F$7:$BA$325,16,FALSE)),"",VLOOKUP($B33,'[1]1920  Prog Access'!$F$7:$BA$325,16,FALSE))</f>
        <v>244765.02</v>
      </c>
      <c r="AI33" s="102">
        <f>IF(ISNA(VLOOKUP($B33,'[1]1920  Prog Access'!$F$7:$BA$325,17,FALSE)),"",VLOOKUP($B33,'[1]1920  Prog Access'!$F$7:$BA$325,17,FALSE))</f>
        <v>93707.45</v>
      </c>
      <c r="AJ33" s="102">
        <f>IF(ISNA(VLOOKUP($B33,'[1]1920  Prog Access'!$F$7:$BA$325,18,FALSE)),"",VLOOKUP($B33,'[1]1920  Prog Access'!$F$7:$BA$325,18,FALSE))</f>
        <v>104454.46</v>
      </c>
      <c r="AK33" s="102">
        <f>IF(ISNA(VLOOKUP($B33,'[1]1920  Prog Access'!$F$7:$BA$325,19,FALSE)),"",VLOOKUP($B33,'[1]1920  Prog Access'!$F$7:$BA$325,19,FALSE))</f>
        <v>0</v>
      </c>
      <c r="AL33" s="102">
        <f>IF(ISNA(VLOOKUP($B33,'[1]1920  Prog Access'!$F$7:$BA$325,20,FALSE)),"",VLOOKUP($B33,'[1]1920  Prog Access'!$F$7:$BA$325,20,FALSE))</f>
        <v>884354.85</v>
      </c>
      <c r="AM33" s="102">
        <f>IF(ISNA(VLOOKUP($B33,'[1]1920  Prog Access'!$F$7:$BA$325,21,FALSE)),"",VLOOKUP($B33,'[1]1920  Prog Access'!$F$7:$BA$325,21,FALSE))</f>
        <v>0</v>
      </c>
      <c r="AN33" s="102">
        <f>IF(ISNA(VLOOKUP($B33,'[1]1920  Prog Access'!$F$7:$BA$325,22,FALSE)),"",VLOOKUP($B33,'[1]1920  Prog Access'!$F$7:$BA$325,22,FALSE))</f>
        <v>0</v>
      </c>
      <c r="AO33" s="102">
        <f>IF(ISNA(VLOOKUP($B33,'[1]1920  Prog Access'!$F$7:$BA$325,23,FALSE)),"",VLOOKUP($B33,'[1]1920  Prog Access'!$F$7:$BA$325,23,FALSE))</f>
        <v>245699.75</v>
      </c>
      <c r="AP33" s="102">
        <f>IF(ISNA(VLOOKUP($B33,'[1]1920  Prog Access'!$F$7:$BA$325,24,FALSE)),"",VLOOKUP($B33,'[1]1920  Prog Access'!$F$7:$BA$325,24,FALSE))</f>
        <v>0</v>
      </c>
      <c r="AQ33" s="102">
        <f>IF(ISNA(VLOOKUP($B33,'[1]1920  Prog Access'!$F$7:$BA$325,25,FALSE)),"",VLOOKUP($B33,'[1]1920  Prog Access'!$F$7:$BA$325,25,FALSE))</f>
        <v>0</v>
      </c>
      <c r="AR33" s="102">
        <f>IF(ISNA(VLOOKUP($B33,'[1]1920  Prog Access'!$F$7:$BA$325,26,FALSE)),"",VLOOKUP($B33,'[1]1920  Prog Access'!$F$7:$BA$325,26,FALSE))</f>
        <v>0</v>
      </c>
      <c r="AS33" s="102">
        <f>IF(ISNA(VLOOKUP($B33,'[1]1920  Prog Access'!$F$7:$BA$325,27,FALSE)),"",VLOOKUP($B33,'[1]1920  Prog Access'!$F$7:$BA$325,27,FALSE))</f>
        <v>18287.89</v>
      </c>
      <c r="AT33" s="102">
        <f>IF(ISNA(VLOOKUP($B33,'[1]1920  Prog Access'!$F$7:$BA$325,28,FALSE)),"",VLOOKUP($B33,'[1]1920  Prog Access'!$F$7:$BA$325,28,FALSE))</f>
        <v>496217.63</v>
      </c>
      <c r="AU33" s="102">
        <f>IF(ISNA(VLOOKUP($B33,'[1]1920  Prog Access'!$F$7:$BA$325,29,FALSE)),"",VLOOKUP($B33,'[1]1920  Prog Access'!$F$7:$BA$325,29,FALSE))</f>
        <v>0</v>
      </c>
      <c r="AV33" s="102">
        <f>IF(ISNA(VLOOKUP($B33,'[1]1920  Prog Access'!$F$7:$BA$325,30,FALSE)),"",VLOOKUP($B33,'[1]1920  Prog Access'!$F$7:$BA$325,30,FALSE))</f>
        <v>0</v>
      </c>
      <c r="AW33" s="102">
        <f>IF(ISNA(VLOOKUP($B33,'[1]1920  Prog Access'!$F$7:$BA$325,31,FALSE)),"",VLOOKUP($B33,'[1]1920  Prog Access'!$F$7:$BA$325,31,FALSE))</f>
        <v>0</v>
      </c>
      <c r="AX33" s="108">
        <f t="shared" si="95"/>
        <v>2087487.0499999998</v>
      </c>
      <c r="AY33" s="104">
        <f t="shared" si="96"/>
        <v>9.8408628834373624E-2</v>
      </c>
      <c r="AZ33" s="105">
        <f t="shared" si="97"/>
        <v>1501.2276342663172</v>
      </c>
      <c r="BA33" s="106">
        <f>IF(ISNA(VLOOKUP($B33,'[1]1920  Prog Access'!$F$7:$BA$325,32,FALSE)),"",VLOOKUP($B33,'[1]1920  Prog Access'!$F$7:$BA$325,32,FALSE))</f>
        <v>0</v>
      </c>
      <c r="BB33" s="102">
        <f>IF(ISNA(VLOOKUP($B33,'[1]1920  Prog Access'!$F$7:$BA$325,33,FALSE)),"",VLOOKUP($B33,'[1]1920  Prog Access'!$F$7:$BA$325,33,FALSE))</f>
        <v>0</v>
      </c>
      <c r="BC33" s="102">
        <f>IF(ISNA(VLOOKUP($B33,'[1]1920  Prog Access'!$F$7:$BA$325,34,FALSE)),"",VLOOKUP($B33,'[1]1920  Prog Access'!$F$7:$BA$325,34,FALSE))</f>
        <v>38458.82</v>
      </c>
      <c r="BD33" s="102">
        <f>IF(ISNA(VLOOKUP($B33,'[1]1920  Prog Access'!$F$7:$BA$325,35,FALSE)),"",VLOOKUP($B33,'[1]1920  Prog Access'!$F$7:$BA$325,35,FALSE))</f>
        <v>0</v>
      </c>
      <c r="BE33" s="102">
        <f>IF(ISNA(VLOOKUP($B33,'[1]1920  Prog Access'!$F$7:$BA$325,36,FALSE)),"",VLOOKUP($B33,'[1]1920  Prog Access'!$F$7:$BA$325,36,FALSE))</f>
        <v>157851.01</v>
      </c>
      <c r="BF33" s="102">
        <f>IF(ISNA(VLOOKUP($B33,'[1]1920  Prog Access'!$F$7:$BA$325,37,FALSE)),"",VLOOKUP($B33,'[1]1920  Prog Access'!$F$7:$BA$325,37,FALSE))</f>
        <v>0</v>
      </c>
      <c r="BG33" s="102">
        <f>IF(ISNA(VLOOKUP($B33,'[1]1920  Prog Access'!$F$7:$BA$325,38,FALSE)),"",VLOOKUP($B33,'[1]1920  Prog Access'!$F$7:$BA$325,38,FALSE))</f>
        <v>0</v>
      </c>
      <c r="BH33" s="110">
        <f t="shared" si="98"/>
        <v>196309.83000000002</v>
      </c>
      <c r="BI33" s="104">
        <f t="shared" si="99"/>
        <v>9.254467565204292E-3</v>
      </c>
      <c r="BJ33" s="105">
        <f t="shared" si="100"/>
        <v>141.17727900353825</v>
      </c>
      <c r="BK33" s="106">
        <f>IF(ISNA(VLOOKUP($B33,'[1]1920  Prog Access'!$F$7:$BA$325,39,FALSE)),"",VLOOKUP($B33,'[1]1920  Prog Access'!$F$7:$BA$325,39,FALSE))</f>
        <v>0</v>
      </c>
      <c r="BL33" s="102">
        <f>IF(ISNA(VLOOKUP($B33,'[1]1920  Prog Access'!$F$7:$BA$325,40,FALSE)),"",VLOOKUP($B33,'[1]1920  Prog Access'!$F$7:$BA$325,40,FALSE))</f>
        <v>0</v>
      </c>
      <c r="BM33" s="102">
        <f>IF(ISNA(VLOOKUP($B33,'[1]1920  Prog Access'!$F$7:$BA$325,41,FALSE)),"",VLOOKUP($B33,'[1]1920  Prog Access'!$F$7:$BA$325,41,FALSE))</f>
        <v>177349.84</v>
      </c>
      <c r="BN33" s="102">
        <f>IF(ISNA(VLOOKUP($B33,'[1]1920  Prog Access'!$F$7:$BA$325,42,FALSE)),"",VLOOKUP($B33,'[1]1920  Prog Access'!$F$7:$BA$325,42,FALSE))</f>
        <v>183821.58</v>
      </c>
      <c r="BO33" s="105">
        <f t="shared" si="22"/>
        <v>361171.42</v>
      </c>
      <c r="BP33" s="104">
        <f t="shared" si="23"/>
        <v>1.7026397465011181E-2</v>
      </c>
      <c r="BQ33" s="111">
        <f t="shared" si="24"/>
        <v>259.73838563990444</v>
      </c>
      <c r="BR33" s="106">
        <f>IF(ISNA(VLOOKUP($B33,'[1]1920  Prog Access'!$F$7:$BA$325,43,FALSE)),"",VLOOKUP($B33,'[1]1920  Prog Access'!$F$7:$BA$325,43,FALSE))</f>
        <v>3282567.99</v>
      </c>
      <c r="BS33" s="104">
        <f t="shared" si="25"/>
        <v>0.15474731445711529</v>
      </c>
      <c r="BT33" s="111">
        <f t="shared" si="26"/>
        <v>2360.6765742312227</v>
      </c>
      <c r="BU33" s="102">
        <f>IF(ISNA(VLOOKUP($B33,'[1]1920  Prog Access'!$F$7:$BA$325,44,FALSE)),"",VLOOKUP($B33,'[1]1920  Prog Access'!$F$7:$BA$325,44,FALSE))</f>
        <v>710853.51</v>
      </c>
      <c r="BV33" s="104">
        <f t="shared" si="27"/>
        <v>3.3511163205156992E-2</v>
      </c>
      <c r="BW33" s="111">
        <f t="shared" si="28"/>
        <v>511.21415729367425</v>
      </c>
      <c r="BX33" s="143">
        <f>IF(ISNA(VLOOKUP($B33,'[1]1920  Prog Access'!$F$7:$BA$325,45,FALSE)),"",VLOOKUP($B33,'[1]1920  Prog Access'!$F$7:$BA$325,45,FALSE))</f>
        <v>774504.15</v>
      </c>
      <c r="BY33" s="97">
        <f t="shared" si="29"/>
        <v>3.6511791260229395E-2</v>
      </c>
      <c r="BZ33" s="112">
        <f t="shared" si="30"/>
        <v>556.98886028248421</v>
      </c>
      <c r="CA33" s="89">
        <f t="shared" si="33"/>
        <v>21212439.140000001</v>
      </c>
      <c r="CB33" s="90">
        <f t="shared" si="31"/>
        <v>0</v>
      </c>
    </row>
    <row r="34" spans="1:80" x14ac:dyDescent="0.25">
      <c r="A34" s="22"/>
      <c r="B34" s="94" t="s">
        <v>82</v>
      </c>
      <c r="C34" s="99" t="s">
        <v>83</v>
      </c>
      <c r="D34" s="100">
        <f>IF(ISNA(VLOOKUP($B34,'[1]1920 enrollment_Rev_Exp by size'!$A$6:$C$339,3,FALSE)),"",VLOOKUP($B34,'[1]1920 enrollment_Rev_Exp by size'!$A$6:$C$339,3,FALSE))</f>
        <v>1605.62</v>
      </c>
      <c r="E34" s="101">
        <f>IF(ISNA(VLOOKUP($B34,'[1]1920 enrollment_Rev_Exp by size'!$A$6:$D$339,4,FALSE)),"",VLOOKUP($B34,'[1]1920 enrollment_Rev_Exp by size'!$A$6:$D$339,4,FALSE))</f>
        <v>21547601.460000001</v>
      </c>
      <c r="F34" s="102">
        <f>IF(ISNA(VLOOKUP($B34,'[1]1920  Prog Access'!$F$7:$BA$325,2,FALSE)),"",VLOOKUP($B34,'[1]1920  Prog Access'!$F$7:$BA$325,2,FALSE))</f>
        <v>11527981.75</v>
      </c>
      <c r="G34" s="102">
        <f>IF(ISNA(VLOOKUP($B34,'[1]1920  Prog Access'!$F$7:$BA$325,3,FALSE)),"",VLOOKUP($B34,'[1]1920  Prog Access'!$F$7:$BA$325,3,FALSE))</f>
        <v>0</v>
      </c>
      <c r="H34" s="102">
        <f>IF(ISNA(VLOOKUP($B34,'[1]1920  Prog Access'!$F$7:$BA$325,4,FALSE)),"",VLOOKUP($B34,'[1]1920  Prog Access'!$F$7:$BA$325,4,FALSE))</f>
        <v>0</v>
      </c>
      <c r="I34" s="103">
        <f t="shared" si="86"/>
        <v>11527981.75</v>
      </c>
      <c r="J34" s="104">
        <f t="shared" si="87"/>
        <v>0.53500069468984879</v>
      </c>
      <c r="K34" s="105">
        <f t="shared" si="88"/>
        <v>7179.7696528443848</v>
      </c>
      <c r="L34" s="106">
        <f>IF(ISNA(VLOOKUP($B34,'[1]1920  Prog Access'!$F$7:$BA$325,5,FALSE)),"",VLOOKUP($B34,'[1]1920  Prog Access'!$F$7:$BA$325,5,FALSE))</f>
        <v>2171219.31</v>
      </c>
      <c r="M34" s="102">
        <f>IF(ISNA(VLOOKUP($B34,'[1]1920  Prog Access'!$F$7:$BA$325,6,FALSE)),"",VLOOKUP($B34,'[1]1920  Prog Access'!$F$7:$BA$325,6,FALSE))</f>
        <v>61089.59</v>
      </c>
      <c r="N34" s="102">
        <f>IF(ISNA(VLOOKUP($B34,'[1]1920  Prog Access'!$F$7:$BA$325,7,FALSE)),"",VLOOKUP($B34,'[1]1920  Prog Access'!$F$7:$BA$325,7,FALSE))</f>
        <v>290891</v>
      </c>
      <c r="O34" s="102">
        <v>0</v>
      </c>
      <c r="P34" s="102">
        <f>IF(ISNA(VLOOKUP($B34,'[1]1920  Prog Access'!$F$7:$BA$325,8,FALSE)),"",VLOOKUP($B34,'[1]1920  Prog Access'!$F$7:$BA$325,8,FALSE))</f>
        <v>0</v>
      </c>
      <c r="Q34" s="102">
        <f>IF(ISNA(VLOOKUP($B34,'[1]1920  Prog Access'!$F$7:$BA$325,9,FALSE)),"",VLOOKUP($B34,'[1]1920  Prog Access'!$F$7:$BA$325,9,FALSE))</f>
        <v>0</v>
      </c>
      <c r="R34" s="107">
        <f t="shared" si="9"/>
        <v>2523199.9</v>
      </c>
      <c r="S34" s="104">
        <f t="shared" si="34"/>
        <v>0.11709887546806334</v>
      </c>
      <c r="T34" s="105">
        <f t="shared" si="35"/>
        <v>1571.4801136009767</v>
      </c>
      <c r="U34" s="106">
        <f>IF(ISNA(VLOOKUP($B34,'[1]1920  Prog Access'!$F$7:$BA$325,10,FALSE)),"",VLOOKUP($B34,'[1]1920  Prog Access'!$F$7:$BA$325,10,FALSE))</f>
        <v>984269.06</v>
      </c>
      <c r="V34" s="102">
        <f>IF(ISNA(VLOOKUP($B34,'[1]1920  Prog Access'!$F$7:$BA$325,11,FALSE)),"",VLOOKUP($B34,'[1]1920  Prog Access'!$F$7:$BA$325,11,FALSE))</f>
        <v>426772.17</v>
      </c>
      <c r="W34" s="102">
        <f>IF(ISNA(VLOOKUP($B34,'[1]1920  Prog Access'!$F$7:$BA$325,12,FALSE)),"",VLOOKUP($B34,'[1]1920  Prog Access'!$F$7:$BA$325,12,FALSE))</f>
        <v>10697</v>
      </c>
      <c r="X34" s="102">
        <f>IF(ISNA(VLOOKUP($B34,'[1]1920  Prog Access'!$F$7:$BA$325,13,FALSE)),"",VLOOKUP($B34,'[1]1920  Prog Access'!$F$7:$BA$325,13,FALSE))</f>
        <v>0</v>
      </c>
      <c r="Y34" s="108">
        <f t="shared" si="89"/>
        <v>1421738.23</v>
      </c>
      <c r="Z34" s="104">
        <f t="shared" si="90"/>
        <v>6.5981275579059279E-2</v>
      </c>
      <c r="AA34" s="105">
        <f t="shared" si="91"/>
        <v>885.47615874241728</v>
      </c>
      <c r="AB34" s="106">
        <f>IF(ISNA(VLOOKUP($B34,'[1]1920  Prog Access'!$F$7:$BA$325,14,FALSE)),"",VLOOKUP($B34,'[1]1920  Prog Access'!$F$7:$BA$325,14,FALSE))</f>
        <v>0</v>
      </c>
      <c r="AC34" s="102">
        <f>IF(ISNA(VLOOKUP($B34,'[1]1920  Prog Access'!$F$7:$BA$325,15,FALSE)),"",VLOOKUP($B34,'[1]1920  Prog Access'!$F$7:$BA$325,15,FALSE))</f>
        <v>0</v>
      </c>
      <c r="AD34" s="102">
        <v>0</v>
      </c>
      <c r="AE34" s="107">
        <f t="shared" si="92"/>
        <v>0</v>
      </c>
      <c r="AF34" s="104">
        <f t="shared" si="93"/>
        <v>0</v>
      </c>
      <c r="AG34" s="109">
        <f t="shared" si="94"/>
        <v>0</v>
      </c>
      <c r="AH34" s="106">
        <f>IF(ISNA(VLOOKUP($B34,'[1]1920  Prog Access'!$F$7:$BA$325,16,FALSE)),"",VLOOKUP($B34,'[1]1920  Prog Access'!$F$7:$BA$325,16,FALSE))</f>
        <v>352760.77</v>
      </c>
      <c r="AI34" s="102">
        <f>IF(ISNA(VLOOKUP($B34,'[1]1920  Prog Access'!$F$7:$BA$325,17,FALSE)),"",VLOOKUP($B34,'[1]1920  Prog Access'!$F$7:$BA$325,17,FALSE))</f>
        <v>70845.350000000006</v>
      </c>
      <c r="AJ34" s="102">
        <f>IF(ISNA(VLOOKUP($B34,'[1]1920  Prog Access'!$F$7:$BA$325,18,FALSE)),"",VLOOKUP($B34,'[1]1920  Prog Access'!$F$7:$BA$325,18,FALSE))</f>
        <v>130289.25</v>
      </c>
      <c r="AK34" s="102">
        <f>IF(ISNA(VLOOKUP($B34,'[1]1920  Prog Access'!$F$7:$BA$325,19,FALSE)),"",VLOOKUP($B34,'[1]1920  Prog Access'!$F$7:$BA$325,19,FALSE))</f>
        <v>0</v>
      </c>
      <c r="AL34" s="102">
        <f>IF(ISNA(VLOOKUP($B34,'[1]1920  Prog Access'!$F$7:$BA$325,20,FALSE)),"",VLOOKUP($B34,'[1]1920  Prog Access'!$F$7:$BA$325,20,FALSE))</f>
        <v>407772.79</v>
      </c>
      <c r="AM34" s="102">
        <f>IF(ISNA(VLOOKUP($B34,'[1]1920  Prog Access'!$F$7:$BA$325,21,FALSE)),"",VLOOKUP($B34,'[1]1920  Prog Access'!$F$7:$BA$325,21,FALSE))</f>
        <v>0</v>
      </c>
      <c r="AN34" s="102">
        <f>IF(ISNA(VLOOKUP($B34,'[1]1920  Prog Access'!$F$7:$BA$325,22,FALSE)),"",VLOOKUP($B34,'[1]1920  Prog Access'!$F$7:$BA$325,22,FALSE))</f>
        <v>0</v>
      </c>
      <c r="AO34" s="102">
        <f>IF(ISNA(VLOOKUP($B34,'[1]1920  Prog Access'!$F$7:$BA$325,23,FALSE)),"",VLOOKUP($B34,'[1]1920  Prog Access'!$F$7:$BA$325,23,FALSE))</f>
        <v>178717.23</v>
      </c>
      <c r="AP34" s="102">
        <f>IF(ISNA(VLOOKUP($B34,'[1]1920  Prog Access'!$F$7:$BA$325,24,FALSE)),"",VLOOKUP($B34,'[1]1920  Prog Access'!$F$7:$BA$325,24,FALSE))</f>
        <v>0</v>
      </c>
      <c r="AQ34" s="102">
        <f>IF(ISNA(VLOOKUP($B34,'[1]1920  Prog Access'!$F$7:$BA$325,25,FALSE)),"",VLOOKUP($B34,'[1]1920  Prog Access'!$F$7:$BA$325,25,FALSE))</f>
        <v>0</v>
      </c>
      <c r="AR34" s="102">
        <f>IF(ISNA(VLOOKUP($B34,'[1]1920  Prog Access'!$F$7:$BA$325,26,FALSE)),"",VLOOKUP($B34,'[1]1920  Prog Access'!$F$7:$BA$325,26,FALSE))</f>
        <v>0</v>
      </c>
      <c r="AS34" s="102">
        <f>IF(ISNA(VLOOKUP($B34,'[1]1920  Prog Access'!$F$7:$BA$325,27,FALSE)),"",VLOOKUP($B34,'[1]1920  Prog Access'!$F$7:$BA$325,27,FALSE))</f>
        <v>28687</v>
      </c>
      <c r="AT34" s="102">
        <f>IF(ISNA(VLOOKUP($B34,'[1]1920  Prog Access'!$F$7:$BA$325,28,FALSE)),"",VLOOKUP($B34,'[1]1920  Prog Access'!$F$7:$BA$325,28,FALSE))</f>
        <v>355755.66</v>
      </c>
      <c r="AU34" s="102">
        <f>IF(ISNA(VLOOKUP($B34,'[1]1920  Prog Access'!$F$7:$BA$325,29,FALSE)),"",VLOOKUP($B34,'[1]1920  Prog Access'!$F$7:$BA$325,29,FALSE))</f>
        <v>0</v>
      </c>
      <c r="AV34" s="102">
        <f>IF(ISNA(VLOOKUP($B34,'[1]1920  Prog Access'!$F$7:$BA$325,30,FALSE)),"",VLOOKUP($B34,'[1]1920  Prog Access'!$F$7:$BA$325,30,FALSE))</f>
        <v>0</v>
      </c>
      <c r="AW34" s="102">
        <f>IF(ISNA(VLOOKUP($B34,'[1]1920  Prog Access'!$F$7:$BA$325,31,FALSE)),"",VLOOKUP($B34,'[1]1920  Prog Access'!$F$7:$BA$325,31,FALSE))</f>
        <v>0</v>
      </c>
      <c r="AX34" s="108">
        <f t="shared" si="95"/>
        <v>1524828.0499999998</v>
      </c>
      <c r="AY34" s="104">
        <f t="shared" si="96"/>
        <v>7.0765558423317887E-2</v>
      </c>
      <c r="AZ34" s="105">
        <f t="shared" si="97"/>
        <v>949.68177401875903</v>
      </c>
      <c r="BA34" s="106">
        <f>IF(ISNA(VLOOKUP($B34,'[1]1920  Prog Access'!$F$7:$BA$325,32,FALSE)),"",VLOOKUP($B34,'[1]1920  Prog Access'!$F$7:$BA$325,32,FALSE))</f>
        <v>34983.74</v>
      </c>
      <c r="BB34" s="102">
        <f>IF(ISNA(VLOOKUP($B34,'[1]1920  Prog Access'!$F$7:$BA$325,33,FALSE)),"",VLOOKUP($B34,'[1]1920  Prog Access'!$F$7:$BA$325,33,FALSE))</f>
        <v>0</v>
      </c>
      <c r="BC34" s="102">
        <f>IF(ISNA(VLOOKUP($B34,'[1]1920  Prog Access'!$F$7:$BA$325,34,FALSE)),"",VLOOKUP($B34,'[1]1920  Prog Access'!$F$7:$BA$325,34,FALSE))</f>
        <v>45281.37</v>
      </c>
      <c r="BD34" s="102">
        <f>IF(ISNA(VLOOKUP($B34,'[1]1920  Prog Access'!$F$7:$BA$325,35,FALSE)),"",VLOOKUP($B34,'[1]1920  Prog Access'!$F$7:$BA$325,35,FALSE))</f>
        <v>0</v>
      </c>
      <c r="BE34" s="102">
        <f>IF(ISNA(VLOOKUP($B34,'[1]1920  Prog Access'!$F$7:$BA$325,36,FALSE)),"",VLOOKUP($B34,'[1]1920  Prog Access'!$F$7:$BA$325,36,FALSE))</f>
        <v>0</v>
      </c>
      <c r="BF34" s="102">
        <f>IF(ISNA(VLOOKUP($B34,'[1]1920  Prog Access'!$F$7:$BA$325,37,FALSE)),"",VLOOKUP($B34,'[1]1920  Prog Access'!$F$7:$BA$325,37,FALSE))</f>
        <v>0</v>
      </c>
      <c r="BG34" s="102">
        <f>IF(ISNA(VLOOKUP($B34,'[1]1920  Prog Access'!$F$7:$BA$325,38,FALSE)),"",VLOOKUP($B34,'[1]1920  Prog Access'!$F$7:$BA$325,38,FALSE))</f>
        <v>53443.49</v>
      </c>
      <c r="BH34" s="110">
        <f t="shared" si="98"/>
        <v>133708.6</v>
      </c>
      <c r="BI34" s="104">
        <f t="shared" si="99"/>
        <v>6.2052660593435718E-3</v>
      </c>
      <c r="BJ34" s="105">
        <f t="shared" si="100"/>
        <v>83.27537026195489</v>
      </c>
      <c r="BK34" s="106">
        <f>IF(ISNA(VLOOKUP($B34,'[1]1920  Prog Access'!$F$7:$BA$325,39,FALSE)),"",VLOOKUP($B34,'[1]1920  Prog Access'!$F$7:$BA$325,39,FALSE))</f>
        <v>0</v>
      </c>
      <c r="BL34" s="102">
        <f>IF(ISNA(VLOOKUP($B34,'[1]1920  Prog Access'!$F$7:$BA$325,40,FALSE)),"",VLOOKUP($B34,'[1]1920  Prog Access'!$F$7:$BA$325,40,FALSE))</f>
        <v>0</v>
      </c>
      <c r="BM34" s="102">
        <f>IF(ISNA(VLOOKUP($B34,'[1]1920  Prog Access'!$F$7:$BA$325,41,FALSE)),"",VLOOKUP($B34,'[1]1920  Prog Access'!$F$7:$BA$325,41,FALSE))</f>
        <v>110500</v>
      </c>
      <c r="BN34" s="102">
        <f>IF(ISNA(VLOOKUP($B34,'[1]1920  Prog Access'!$F$7:$BA$325,42,FALSE)),"",VLOOKUP($B34,'[1]1920  Prog Access'!$F$7:$BA$325,42,FALSE))</f>
        <v>285212.59999999998</v>
      </c>
      <c r="BO34" s="105">
        <f t="shared" si="22"/>
        <v>395712.6</v>
      </c>
      <c r="BP34" s="104">
        <f t="shared" si="23"/>
        <v>1.8364577641487526E-2</v>
      </c>
      <c r="BQ34" s="111">
        <f t="shared" si="24"/>
        <v>246.45470285621755</v>
      </c>
      <c r="BR34" s="106">
        <f>IF(ISNA(VLOOKUP($B34,'[1]1920  Prog Access'!$F$7:$BA$325,43,FALSE)),"",VLOOKUP($B34,'[1]1920  Prog Access'!$F$7:$BA$325,43,FALSE))</f>
        <v>3159135.12</v>
      </c>
      <c r="BS34" s="104">
        <f t="shared" si="25"/>
        <v>0.14661191529203269</v>
      </c>
      <c r="BT34" s="111">
        <f t="shared" si="26"/>
        <v>1967.5484361181352</v>
      </c>
      <c r="BU34" s="102">
        <f>IF(ISNA(VLOOKUP($B34,'[1]1920  Prog Access'!$F$7:$BA$325,44,FALSE)),"",VLOOKUP($B34,'[1]1920  Prog Access'!$F$7:$BA$325,44,FALSE))</f>
        <v>412747.37</v>
      </c>
      <c r="BV34" s="104">
        <f t="shared" si="27"/>
        <v>1.9155142198365126E-2</v>
      </c>
      <c r="BW34" s="111">
        <f t="shared" si="28"/>
        <v>257.0641683586403</v>
      </c>
      <c r="BX34" s="143">
        <f>IF(ISNA(VLOOKUP($B34,'[1]1920  Prog Access'!$F$7:$BA$325,45,FALSE)),"",VLOOKUP($B34,'[1]1920  Prog Access'!$F$7:$BA$325,45,FALSE))</f>
        <v>448549.84</v>
      </c>
      <c r="BY34" s="97">
        <f t="shared" si="29"/>
        <v>2.0816694648481772E-2</v>
      </c>
      <c r="BZ34" s="112">
        <f t="shared" si="30"/>
        <v>279.36238960650718</v>
      </c>
      <c r="CA34" s="89">
        <f t="shared" si="33"/>
        <v>21547601.460000001</v>
      </c>
      <c r="CB34" s="90">
        <f t="shared" si="31"/>
        <v>0</v>
      </c>
    </row>
    <row r="35" spans="1:80" x14ac:dyDescent="0.25">
      <c r="A35" s="22"/>
      <c r="B35" s="94" t="s">
        <v>84</v>
      </c>
      <c r="C35" s="99" t="s">
        <v>85</v>
      </c>
      <c r="D35" s="100">
        <f>IF(ISNA(VLOOKUP($B35,'[1]1920 enrollment_Rev_Exp by size'!$A$6:$C$339,3,FALSE)),"",VLOOKUP($B35,'[1]1920 enrollment_Rev_Exp by size'!$A$6:$C$339,3,FALSE))</f>
        <v>1325.8999999999999</v>
      </c>
      <c r="E35" s="101">
        <f>IF(ISNA(VLOOKUP($B35,'[1]1920 enrollment_Rev_Exp by size'!$A$6:$D$339,4,FALSE)),"",VLOOKUP($B35,'[1]1920 enrollment_Rev_Exp by size'!$A$6:$D$339,4,FALSE))</f>
        <v>19098162.469999999</v>
      </c>
      <c r="F35" s="102">
        <f>IF(ISNA(VLOOKUP($B35,'[1]1920  Prog Access'!$F$7:$BA$325,2,FALSE)),"",VLOOKUP($B35,'[1]1920  Prog Access'!$F$7:$BA$325,2,FALSE))</f>
        <v>9667678.8900000006</v>
      </c>
      <c r="G35" s="102">
        <f>IF(ISNA(VLOOKUP($B35,'[1]1920  Prog Access'!$F$7:$BA$325,3,FALSE)),"",VLOOKUP($B35,'[1]1920  Prog Access'!$F$7:$BA$325,3,FALSE))</f>
        <v>131703.44</v>
      </c>
      <c r="H35" s="102">
        <f>IF(ISNA(VLOOKUP($B35,'[1]1920  Prog Access'!$F$7:$BA$325,4,FALSE)),"",VLOOKUP($B35,'[1]1920  Prog Access'!$F$7:$BA$325,4,FALSE))</f>
        <v>0</v>
      </c>
      <c r="I35" s="103">
        <f t="shared" si="86"/>
        <v>9799382.3300000001</v>
      </c>
      <c r="J35" s="104">
        <f t="shared" si="87"/>
        <v>0.51310603024731738</v>
      </c>
      <c r="K35" s="105">
        <f t="shared" si="88"/>
        <v>7390.7401236895703</v>
      </c>
      <c r="L35" s="106">
        <f>IF(ISNA(VLOOKUP($B35,'[1]1920  Prog Access'!$F$7:$BA$325,5,FALSE)),"",VLOOKUP($B35,'[1]1920  Prog Access'!$F$7:$BA$325,5,FALSE))</f>
        <v>1980174.34</v>
      </c>
      <c r="M35" s="102">
        <f>IF(ISNA(VLOOKUP($B35,'[1]1920  Prog Access'!$F$7:$BA$325,6,FALSE)),"",VLOOKUP($B35,'[1]1920  Prog Access'!$F$7:$BA$325,6,FALSE))</f>
        <v>90566.76</v>
      </c>
      <c r="N35" s="102">
        <f>IF(ISNA(VLOOKUP($B35,'[1]1920  Prog Access'!$F$7:$BA$325,7,FALSE)),"",VLOOKUP($B35,'[1]1920  Prog Access'!$F$7:$BA$325,7,FALSE))</f>
        <v>370076.97</v>
      </c>
      <c r="O35" s="102">
        <v>0</v>
      </c>
      <c r="P35" s="102">
        <f>IF(ISNA(VLOOKUP($B35,'[1]1920  Prog Access'!$F$7:$BA$325,8,FALSE)),"",VLOOKUP($B35,'[1]1920  Prog Access'!$F$7:$BA$325,8,FALSE))</f>
        <v>0</v>
      </c>
      <c r="Q35" s="102">
        <f>IF(ISNA(VLOOKUP($B35,'[1]1920  Prog Access'!$F$7:$BA$325,9,FALSE)),"",VLOOKUP($B35,'[1]1920  Prog Access'!$F$7:$BA$325,9,FALSE))</f>
        <v>0</v>
      </c>
      <c r="R35" s="107">
        <f t="shared" si="9"/>
        <v>2440818.0700000003</v>
      </c>
      <c r="S35" s="104">
        <f t="shared" si="34"/>
        <v>0.12780381745281072</v>
      </c>
      <c r="T35" s="105">
        <f t="shared" si="35"/>
        <v>1840.8764386454488</v>
      </c>
      <c r="U35" s="106">
        <f>IF(ISNA(VLOOKUP($B35,'[1]1920  Prog Access'!$F$7:$BA$325,10,FALSE)),"",VLOOKUP($B35,'[1]1920  Prog Access'!$F$7:$BA$325,10,FALSE))</f>
        <v>972488.99</v>
      </c>
      <c r="V35" s="102">
        <f>IF(ISNA(VLOOKUP($B35,'[1]1920  Prog Access'!$F$7:$BA$325,11,FALSE)),"",VLOOKUP($B35,'[1]1920  Prog Access'!$F$7:$BA$325,11,FALSE))</f>
        <v>366742.77</v>
      </c>
      <c r="W35" s="102">
        <f>IF(ISNA(VLOOKUP($B35,'[1]1920  Prog Access'!$F$7:$BA$325,12,FALSE)),"",VLOOKUP($B35,'[1]1920  Prog Access'!$F$7:$BA$325,12,FALSE))</f>
        <v>18369.830000000002</v>
      </c>
      <c r="X35" s="102">
        <f>IF(ISNA(VLOOKUP($B35,'[1]1920  Prog Access'!$F$7:$BA$325,13,FALSE)),"",VLOOKUP($B35,'[1]1920  Prog Access'!$F$7:$BA$325,13,FALSE))</f>
        <v>0</v>
      </c>
      <c r="Y35" s="108">
        <f t="shared" si="89"/>
        <v>1357601.59</v>
      </c>
      <c r="Z35" s="104">
        <f t="shared" si="90"/>
        <v>7.1085456107757169E-2</v>
      </c>
      <c r="AA35" s="105">
        <f t="shared" si="91"/>
        <v>1023.9094878950149</v>
      </c>
      <c r="AB35" s="106">
        <f>IF(ISNA(VLOOKUP($B35,'[1]1920  Prog Access'!$F$7:$BA$325,14,FALSE)),"",VLOOKUP($B35,'[1]1920  Prog Access'!$F$7:$BA$325,14,FALSE))</f>
        <v>0</v>
      </c>
      <c r="AC35" s="102">
        <f>IF(ISNA(VLOOKUP($B35,'[1]1920  Prog Access'!$F$7:$BA$325,15,FALSE)),"",VLOOKUP($B35,'[1]1920  Prog Access'!$F$7:$BA$325,15,FALSE))</f>
        <v>0</v>
      </c>
      <c r="AD35" s="102">
        <v>0</v>
      </c>
      <c r="AE35" s="107">
        <f t="shared" si="92"/>
        <v>0</v>
      </c>
      <c r="AF35" s="104">
        <f t="shared" si="93"/>
        <v>0</v>
      </c>
      <c r="AG35" s="109">
        <f t="shared" si="94"/>
        <v>0</v>
      </c>
      <c r="AH35" s="106">
        <f>IF(ISNA(VLOOKUP($B35,'[1]1920  Prog Access'!$F$7:$BA$325,16,FALSE)),"",VLOOKUP($B35,'[1]1920  Prog Access'!$F$7:$BA$325,16,FALSE))</f>
        <v>427176</v>
      </c>
      <c r="AI35" s="102">
        <f>IF(ISNA(VLOOKUP($B35,'[1]1920  Prog Access'!$F$7:$BA$325,17,FALSE)),"",VLOOKUP($B35,'[1]1920  Prog Access'!$F$7:$BA$325,17,FALSE))</f>
        <v>97588.84</v>
      </c>
      <c r="AJ35" s="102">
        <f>IF(ISNA(VLOOKUP($B35,'[1]1920  Prog Access'!$F$7:$BA$325,18,FALSE)),"",VLOOKUP($B35,'[1]1920  Prog Access'!$F$7:$BA$325,18,FALSE))</f>
        <v>34480.629999999997</v>
      </c>
      <c r="AK35" s="102">
        <f>IF(ISNA(VLOOKUP($B35,'[1]1920  Prog Access'!$F$7:$BA$325,19,FALSE)),"",VLOOKUP($B35,'[1]1920  Prog Access'!$F$7:$BA$325,19,FALSE))</f>
        <v>0</v>
      </c>
      <c r="AL35" s="102">
        <f>IF(ISNA(VLOOKUP($B35,'[1]1920  Prog Access'!$F$7:$BA$325,20,FALSE)),"",VLOOKUP($B35,'[1]1920  Prog Access'!$F$7:$BA$325,20,FALSE))</f>
        <v>319219.92</v>
      </c>
      <c r="AM35" s="102">
        <f>IF(ISNA(VLOOKUP($B35,'[1]1920  Prog Access'!$F$7:$BA$325,21,FALSE)),"",VLOOKUP($B35,'[1]1920  Prog Access'!$F$7:$BA$325,21,FALSE))</f>
        <v>0</v>
      </c>
      <c r="AN35" s="102">
        <f>IF(ISNA(VLOOKUP($B35,'[1]1920  Prog Access'!$F$7:$BA$325,22,FALSE)),"",VLOOKUP($B35,'[1]1920  Prog Access'!$F$7:$BA$325,22,FALSE))</f>
        <v>0</v>
      </c>
      <c r="AO35" s="102">
        <f>IF(ISNA(VLOOKUP($B35,'[1]1920  Prog Access'!$F$7:$BA$325,23,FALSE)),"",VLOOKUP($B35,'[1]1920  Prog Access'!$F$7:$BA$325,23,FALSE))</f>
        <v>194524.96</v>
      </c>
      <c r="AP35" s="102">
        <f>IF(ISNA(VLOOKUP($B35,'[1]1920  Prog Access'!$F$7:$BA$325,24,FALSE)),"",VLOOKUP($B35,'[1]1920  Prog Access'!$F$7:$BA$325,24,FALSE))</f>
        <v>0</v>
      </c>
      <c r="AQ35" s="102">
        <f>IF(ISNA(VLOOKUP($B35,'[1]1920  Prog Access'!$F$7:$BA$325,25,FALSE)),"",VLOOKUP($B35,'[1]1920  Prog Access'!$F$7:$BA$325,25,FALSE))</f>
        <v>0</v>
      </c>
      <c r="AR35" s="102">
        <f>IF(ISNA(VLOOKUP($B35,'[1]1920  Prog Access'!$F$7:$BA$325,26,FALSE)),"",VLOOKUP($B35,'[1]1920  Prog Access'!$F$7:$BA$325,26,FALSE))</f>
        <v>0</v>
      </c>
      <c r="AS35" s="102">
        <f>IF(ISNA(VLOOKUP($B35,'[1]1920  Prog Access'!$F$7:$BA$325,27,FALSE)),"",VLOOKUP($B35,'[1]1920  Prog Access'!$F$7:$BA$325,27,FALSE))</f>
        <v>11939.76</v>
      </c>
      <c r="AT35" s="102">
        <f>IF(ISNA(VLOOKUP($B35,'[1]1920  Prog Access'!$F$7:$BA$325,28,FALSE)),"",VLOOKUP($B35,'[1]1920  Prog Access'!$F$7:$BA$325,28,FALSE))</f>
        <v>241632.93</v>
      </c>
      <c r="AU35" s="102">
        <f>IF(ISNA(VLOOKUP($B35,'[1]1920  Prog Access'!$F$7:$BA$325,29,FALSE)),"",VLOOKUP($B35,'[1]1920  Prog Access'!$F$7:$BA$325,29,FALSE))</f>
        <v>0</v>
      </c>
      <c r="AV35" s="102">
        <f>IF(ISNA(VLOOKUP($B35,'[1]1920  Prog Access'!$F$7:$BA$325,30,FALSE)),"",VLOOKUP($B35,'[1]1920  Prog Access'!$F$7:$BA$325,30,FALSE))</f>
        <v>0</v>
      </c>
      <c r="AW35" s="102">
        <f>IF(ISNA(VLOOKUP($B35,'[1]1920  Prog Access'!$F$7:$BA$325,31,FALSE)),"",VLOOKUP($B35,'[1]1920  Prog Access'!$F$7:$BA$325,31,FALSE))</f>
        <v>0</v>
      </c>
      <c r="AX35" s="108">
        <f t="shared" si="95"/>
        <v>1326563.0399999998</v>
      </c>
      <c r="AY35" s="104">
        <f t="shared" si="96"/>
        <v>6.9460244779245506E-2</v>
      </c>
      <c r="AZ35" s="105">
        <f t="shared" si="97"/>
        <v>1000.5000678784222</v>
      </c>
      <c r="BA35" s="106">
        <f>IF(ISNA(VLOOKUP($B35,'[1]1920  Prog Access'!$F$7:$BA$325,32,FALSE)),"",VLOOKUP($B35,'[1]1920  Prog Access'!$F$7:$BA$325,32,FALSE))</f>
        <v>0</v>
      </c>
      <c r="BB35" s="102">
        <f>IF(ISNA(VLOOKUP($B35,'[1]1920  Prog Access'!$F$7:$BA$325,33,FALSE)),"",VLOOKUP($B35,'[1]1920  Prog Access'!$F$7:$BA$325,33,FALSE))</f>
        <v>0</v>
      </c>
      <c r="BC35" s="102">
        <f>IF(ISNA(VLOOKUP($B35,'[1]1920  Prog Access'!$F$7:$BA$325,34,FALSE)),"",VLOOKUP($B35,'[1]1920  Prog Access'!$F$7:$BA$325,34,FALSE))</f>
        <v>42477.38</v>
      </c>
      <c r="BD35" s="102">
        <f>IF(ISNA(VLOOKUP($B35,'[1]1920  Prog Access'!$F$7:$BA$325,35,FALSE)),"",VLOOKUP($B35,'[1]1920  Prog Access'!$F$7:$BA$325,35,FALSE))</f>
        <v>0</v>
      </c>
      <c r="BE35" s="102">
        <f>IF(ISNA(VLOOKUP($B35,'[1]1920  Prog Access'!$F$7:$BA$325,36,FALSE)),"",VLOOKUP($B35,'[1]1920  Prog Access'!$F$7:$BA$325,36,FALSE))</f>
        <v>64752.72</v>
      </c>
      <c r="BF35" s="102">
        <f>IF(ISNA(VLOOKUP($B35,'[1]1920  Prog Access'!$F$7:$BA$325,37,FALSE)),"",VLOOKUP($B35,'[1]1920  Prog Access'!$F$7:$BA$325,37,FALSE))</f>
        <v>0</v>
      </c>
      <c r="BG35" s="102">
        <f>IF(ISNA(VLOOKUP($B35,'[1]1920  Prog Access'!$F$7:$BA$325,38,FALSE)),"",VLOOKUP($B35,'[1]1920  Prog Access'!$F$7:$BA$325,38,FALSE))</f>
        <v>56035.92</v>
      </c>
      <c r="BH35" s="110">
        <f t="shared" si="98"/>
        <v>163266.02000000002</v>
      </c>
      <c r="BI35" s="104">
        <f t="shared" si="99"/>
        <v>8.548781604327824E-3</v>
      </c>
      <c r="BJ35" s="105">
        <f t="shared" si="100"/>
        <v>123.13599818990876</v>
      </c>
      <c r="BK35" s="106">
        <f>IF(ISNA(VLOOKUP($B35,'[1]1920  Prog Access'!$F$7:$BA$325,39,FALSE)),"",VLOOKUP($B35,'[1]1920  Prog Access'!$F$7:$BA$325,39,FALSE))</f>
        <v>0</v>
      </c>
      <c r="BL35" s="102">
        <f>IF(ISNA(VLOOKUP($B35,'[1]1920  Prog Access'!$F$7:$BA$325,40,FALSE)),"",VLOOKUP($B35,'[1]1920  Prog Access'!$F$7:$BA$325,40,FALSE))</f>
        <v>0</v>
      </c>
      <c r="BM35" s="102">
        <f>IF(ISNA(VLOOKUP($B35,'[1]1920  Prog Access'!$F$7:$BA$325,41,FALSE)),"",VLOOKUP($B35,'[1]1920  Prog Access'!$F$7:$BA$325,41,FALSE))</f>
        <v>1120</v>
      </c>
      <c r="BN35" s="102">
        <f>IF(ISNA(VLOOKUP($B35,'[1]1920  Prog Access'!$F$7:$BA$325,42,FALSE)),"",VLOOKUP($B35,'[1]1920  Prog Access'!$F$7:$BA$325,42,FALSE))</f>
        <v>52524.29</v>
      </c>
      <c r="BO35" s="105">
        <f t="shared" si="22"/>
        <v>53644.29</v>
      </c>
      <c r="BP35" s="104">
        <f t="shared" si="23"/>
        <v>2.8088718003245684E-3</v>
      </c>
      <c r="BQ35" s="111">
        <f t="shared" si="24"/>
        <v>40.458775171581571</v>
      </c>
      <c r="BR35" s="106">
        <f>IF(ISNA(VLOOKUP($B35,'[1]1920  Prog Access'!$F$7:$BA$325,43,FALSE)),"",VLOOKUP($B35,'[1]1920  Prog Access'!$F$7:$BA$325,43,FALSE))</f>
        <v>2586384.2599999998</v>
      </c>
      <c r="BS35" s="104">
        <f t="shared" si="25"/>
        <v>0.13542581722523173</v>
      </c>
      <c r="BT35" s="111">
        <f t="shared" si="26"/>
        <v>1950.6631420167434</v>
      </c>
      <c r="BU35" s="102">
        <f>IF(ISNA(VLOOKUP($B35,'[1]1920  Prog Access'!$F$7:$BA$325,44,FALSE)),"",VLOOKUP($B35,'[1]1920  Prog Access'!$F$7:$BA$325,44,FALSE))</f>
        <v>412204.9</v>
      </c>
      <c r="BV35" s="104">
        <f t="shared" si="27"/>
        <v>2.1583484832507032E-2</v>
      </c>
      <c r="BW35" s="111">
        <f t="shared" si="28"/>
        <v>310.88686929632706</v>
      </c>
      <c r="BX35" s="143">
        <f>IF(ISNA(VLOOKUP($B35,'[1]1920  Prog Access'!$F$7:$BA$325,45,FALSE)),"",VLOOKUP($B35,'[1]1920  Prog Access'!$F$7:$BA$325,45,FALSE))</f>
        <v>958297.97</v>
      </c>
      <c r="BY35" s="97">
        <f t="shared" si="29"/>
        <v>5.0177495950478213E-2</v>
      </c>
      <c r="BZ35" s="112">
        <f t="shared" si="30"/>
        <v>722.75282449656845</v>
      </c>
      <c r="CA35" s="89">
        <f t="shared" si="33"/>
        <v>19098162.469999999</v>
      </c>
      <c r="CB35" s="90">
        <f t="shared" si="31"/>
        <v>0</v>
      </c>
    </row>
    <row r="36" spans="1:80" x14ac:dyDescent="0.25">
      <c r="A36" s="22"/>
      <c r="B36" s="94" t="s">
        <v>86</v>
      </c>
      <c r="C36" s="99" t="s">
        <v>87</v>
      </c>
      <c r="D36" s="100">
        <f>IF(ISNA(VLOOKUP($B36,'[1]1920 enrollment_Rev_Exp by size'!$A$6:$C$339,3,FALSE)),"",VLOOKUP($B36,'[1]1920 enrollment_Rev_Exp by size'!$A$6:$C$339,3,FALSE))</f>
        <v>7854.5499999999993</v>
      </c>
      <c r="E36" s="101">
        <f>IF(ISNA(VLOOKUP($B36,'[1]1920 enrollment_Rev_Exp by size'!$A$6:$D$339,4,FALSE)),"",VLOOKUP($B36,'[1]1920 enrollment_Rev_Exp by size'!$A$6:$D$339,4,FALSE))</f>
        <v>110579990.77</v>
      </c>
      <c r="F36" s="102">
        <f>IF(ISNA(VLOOKUP($B36,'[1]1920  Prog Access'!$F$7:$BA$325,2,FALSE)),"",VLOOKUP($B36,'[1]1920  Prog Access'!$F$7:$BA$325,2,FALSE))</f>
        <v>57523797.770000003</v>
      </c>
      <c r="G36" s="102">
        <f>IF(ISNA(VLOOKUP($B36,'[1]1920  Prog Access'!$F$7:$BA$325,3,FALSE)),"",VLOOKUP($B36,'[1]1920  Prog Access'!$F$7:$BA$325,3,FALSE))</f>
        <v>1484593.58</v>
      </c>
      <c r="H36" s="102">
        <f>IF(ISNA(VLOOKUP($B36,'[1]1920  Prog Access'!$F$7:$BA$325,4,FALSE)),"",VLOOKUP($B36,'[1]1920  Prog Access'!$F$7:$BA$325,4,FALSE))</f>
        <v>649358.13</v>
      </c>
      <c r="I36" s="103">
        <f t="shared" si="86"/>
        <v>59657749.480000004</v>
      </c>
      <c r="J36" s="104">
        <f t="shared" si="87"/>
        <v>0.53949859341266071</v>
      </c>
      <c r="K36" s="105">
        <f t="shared" si="88"/>
        <v>7595.310931880249</v>
      </c>
      <c r="L36" s="106">
        <f>IF(ISNA(VLOOKUP($B36,'[1]1920  Prog Access'!$F$7:$BA$325,5,FALSE)),"",VLOOKUP($B36,'[1]1920  Prog Access'!$F$7:$BA$325,5,FALSE))</f>
        <v>11206758.9</v>
      </c>
      <c r="M36" s="102">
        <f>IF(ISNA(VLOOKUP($B36,'[1]1920  Prog Access'!$F$7:$BA$325,6,FALSE)),"",VLOOKUP($B36,'[1]1920  Prog Access'!$F$7:$BA$325,6,FALSE))</f>
        <v>582212.31000000006</v>
      </c>
      <c r="N36" s="102">
        <f>IF(ISNA(VLOOKUP($B36,'[1]1920  Prog Access'!$F$7:$BA$325,7,FALSE)),"",VLOOKUP($B36,'[1]1920  Prog Access'!$F$7:$BA$325,7,FALSE))</f>
        <v>1600372</v>
      </c>
      <c r="O36" s="102">
        <v>0</v>
      </c>
      <c r="P36" s="102">
        <f>IF(ISNA(VLOOKUP($B36,'[1]1920  Prog Access'!$F$7:$BA$325,8,FALSE)),"",VLOOKUP($B36,'[1]1920  Prog Access'!$F$7:$BA$325,8,FALSE))</f>
        <v>0</v>
      </c>
      <c r="Q36" s="102">
        <f>IF(ISNA(VLOOKUP($B36,'[1]1920  Prog Access'!$F$7:$BA$325,9,FALSE)),"",VLOOKUP($B36,'[1]1920  Prog Access'!$F$7:$BA$325,9,FALSE))</f>
        <v>0</v>
      </c>
      <c r="R36" s="107">
        <f t="shared" si="9"/>
        <v>13389343.210000001</v>
      </c>
      <c r="S36" s="104">
        <f t="shared" si="34"/>
        <v>0.12108287509129081</v>
      </c>
      <c r="T36" s="105">
        <f t="shared" si="35"/>
        <v>1704.6607647796502</v>
      </c>
      <c r="U36" s="106">
        <f>IF(ISNA(VLOOKUP($B36,'[1]1920  Prog Access'!$F$7:$BA$325,10,FALSE)),"",VLOOKUP($B36,'[1]1920  Prog Access'!$F$7:$BA$325,10,FALSE))</f>
        <v>3847619.89</v>
      </c>
      <c r="V36" s="102">
        <f>IF(ISNA(VLOOKUP($B36,'[1]1920  Prog Access'!$F$7:$BA$325,11,FALSE)),"",VLOOKUP($B36,'[1]1920  Prog Access'!$F$7:$BA$325,11,FALSE))</f>
        <v>422740.47</v>
      </c>
      <c r="W36" s="102">
        <f>IF(ISNA(VLOOKUP($B36,'[1]1920  Prog Access'!$F$7:$BA$325,12,FALSE)),"",VLOOKUP($B36,'[1]1920  Prog Access'!$F$7:$BA$325,12,FALSE))</f>
        <v>47681</v>
      </c>
      <c r="X36" s="102">
        <f>IF(ISNA(VLOOKUP($B36,'[1]1920  Prog Access'!$F$7:$BA$325,13,FALSE)),"",VLOOKUP($B36,'[1]1920  Prog Access'!$F$7:$BA$325,13,FALSE))</f>
        <v>0</v>
      </c>
      <c r="Y36" s="108">
        <f t="shared" si="89"/>
        <v>4318041.3600000003</v>
      </c>
      <c r="Z36" s="104">
        <f t="shared" si="90"/>
        <v>3.9049029846469033E-2</v>
      </c>
      <c r="AA36" s="105">
        <f t="shared" si="91"/>
        <v>549.75031796856604</v>
      </c>
      <c r="AB36" s="106">
        <f>IF(ISNA(VLOOKUP($B36,'[1]1920  Prog Access'!$F$7:$BA$325,14,FALSE)),"",VLOOKUP($B36,'[1]1920  Prog Access'!$F$7:$BA$325,14,FALSE))</f>
        <v>1581467.98</v>
      </c>
      <c r="AC36" s="102">
        <f>IF(ISNA(VLOOKUP($B36,'[1]1920  Prog Access'!$F$7:$BA$325,15,FALSE)),"",VLOOKUP($B36,'[1]1920  Prog Access'!$F$7:$BA$325,15,FALSE))</f>
        <v>20377</v>
      </c>
      <c r="AD36" s="102">
        <v>0</v>
      </c>
      <c r="AE36" s="107">
        <f t="shared" si="92"/>
        <v>1601844.98</v>
      </c>
      <c r="AF36" s="104">
        <f t="shared" si="93"/>
        <v>1.4485848378589081E-2</v>
      </c>
      <c r="AG36" s="109">
        <f t="shared" si="94"/>
        <v>203.93847897078766</v>
      </c>
      <c r="AH36" s="106">
        <f>IF(ISNA(VLOOKUP($B36,'[1]1920  Prog Access'!$F$7:$BA$325,16,FALSE)),"",VLOOKUP($B36,'[1]1920  Prog Access'!$F$7:$BA$325,16,FALSE))</f>
        <v>1685206.74</v>
      </c>
      <c r="AI36" s="102">
        <f>IF(ISNA(VLOOKUP($B36,'[1]1920  Prog Access'!$F$7:$BA$325,17,FALSE)),"",VLOOKUP($B36,'[1]1920  Prog Access'!$F$7:$BA$325,17,FALSE))</f>
        <v>951053.52</v>
      </c>
      <c r="AJ36" s="102">
        <f>IF(ISNA(VLOOKUP($B36,'[1]1920  Prog Access'!$F$7:$BA$325,18,FALSE)),"",VLOOKUP($B36,'[1]1920  Prog Access'!$F$7:$BA$325,18,FALSE))</f>
        <v>856987.12</v>
      </c>
      <c r="AK36" s="102">
        <f>IF(ISNA(VLOOKUP($B36,'[1]1920  Prog Access'!$F$7:$BA$325,19,FALSE)),"",VLOOKUP($B36,'[1]1920  Prog Access'!$F$7:$BA$325,19,FALSE))</f>
        <v>0</v>
      </c>
      <c r="AL36" s="102">
        <f>IF(ISNA(VLOOKUP($B36,'[1]1920  Prog Access'!$F$7:$BA$325,20,FALSE)),"",VLOOKUP($B36,'[1]1920  Prog Access'!$F$7:$BA$325,20,FALSE))</f>
        <v>3769180.56</v>
      </c>
      <c r="AM36" s="102">
        <f>IF(ISNA(VLOOKUP($B36,'[1]1920  Prog Access'!$F$7:$BA$325,21,FALSE)),"",VLOOKUP($B36,'[1]1920  Prog Access'!$F$7:$BA$325,21,FALSE))</f>
        <v>149970.69</v>
      </c>
      <c r="AN36" s="102">
        <f>IF(ISNA(VLOOKUP($B36,'[1]1920  Prog Access'!$F$7:$BA$325,22,FALSE)),"",VLOOKUP($B36,'[1]1920  Prog Access'!$F$7:$BA$325,22,FALSE))</f>
        <v>0</v>
      </c>
      <c r="AO36" s="102">
        <f>IF(ISNA(VLOOKUP($B36,'[1]1920  Prog Access'!$F$7:$BA$325,23,FALSE)),"",VLOOKUP($B36,'[1]1920  Prog Access'!$F$7:$BA$325,23,FALSE))</f>
        <v>1471418.54</v>
      </c>
      <c r="AP36" s="102">
        <f>IF(ISNA(VLOOKUP($B36,'[1]1920  Prog Access'!$F$7:$BA$325,24,FALSE)),"",VLOOKUP($B36,'[1]1920  Prog Access'!$F$7:$BA$325,24,FALSE))</f>
        <v>0</v>
      </c>
      <c r="AQ36" s="102">
        <f>IF(ISNA(VLOOKUP($B36,'[1]1920  Prog Access'!$F$7:$BA$325,25,FALSE)),"",VLOOKUP($B36,'[1]1920  Prog Access'!$F$7:$BA$325,25,FALSE))</f>
        <v>0</v>
      </c>
      <c r="AR36" s="102">
        <f>IF(ISNA(VLOOKUP($B36,'[1]1920  Prog Access'!$F$7:$BA$325,26,FALSE)),"",VLOOKUP($B36,'[1]1920  Prog Access'!$F$7:$BA$325,26,FALSE))</f>
        <v>0</v>
      </c>
      <c r="AS36" s="102">
        <f>IF(ISNA(VLOOKUP($B36,'[1]1920  Prog Access'!$F$7:$BA$325,27,FALSE)),"",VLOOKUP($B36,'[1]1920  Prog Access'!$F$7:$BA$325,27,FALSE))</f>
        <v>225547.03</v>
      </c>
      <c r="AT36" s="102">
        <f>IF(ISNA(VLOOKUP($B36,'[1]1920  Prog Access'!$F$7:$BA$325,28,FALSE)),"",VLOOKUP($B36,'[1]1920  Prog Access'!$F$7:$BA$325,28,FALSE))</f>
        <v>2330747.5299999998</v>
      </c>
      <c r="AU36" s="102">
        <f>IF(ISNA(VLOOKUP($B36,'[1]1920  Prog Access'!$F$7:$BA$325,29,FALSE)),"",VLOOKUP($B36,'[1]1920  Prog Access'!$F$7:$BA$325,29,FALSE))</f>
        <v>0</v>
      </c>
      <c r="AV36" s="102">
        <f>IF(ISNA(VLOOKUP($B36,'[1]1920  Prog Access'!$F$7:$BA$325,30,FALSE)),"",VLOOKUP($B36,'[1]1920  Prog Access'!$F$7:$BA$325,30,FALSE))</f>
        <v>0</v>
      </c>
      <c r="AW36" s="102">
        <f>IF(ISNA(VLOOKUP($B36,'[1]1920  Prog Access'!$F$7:$BA$325,31,FALSE)),"",VLOOKUP($B36,'[1]1920  Prog Access'!$F$7:$BA$325,31,FALSE))</f>
        <v>2558.65</v>
      </c>
      <c r="AX36" s="108">
        <f t="shared" si="95"/>
        <v>11442670.379999999</v>
      </c>
      <c r="AY36" s="104">
        <f t="shared" si="96"/>
        <v>0.10347867005885444</v>
      </c>
      <c r="AZ36" s="105">
        <f t="shared" si="97"/>
        <v>1456.8206173491799</v>
      </c>
      <c r="BA36" s="106">
        <f>IF(ISNA(VLOOKUP($B36,'[1]1920  Prog Access'!$F$7:$BA$325,32,FALSE)),"",VLOOKUP($B36,'[1]1920  Prog Access'!$F$7:$BA$325,32,FALSE))</f>
        <v>0</v>
      </c>
      <c r="BB36" s="102">
        <f>IF(ISNA(VLOOKUP($B36,'[1]1920  Prog Access'!$F$7:$BA$325,33,FALSE)),"",VLOOKUP($B36,'[1]1920  Prog Access'!$F$7:$BA$325,33,FALSE))</f>
        <v>0</v>
      </c>
      <c r="BC36" s="102">
        <f>IF(ISNA(VLOOKUP($B36,'[1]1920  Prog Access'!$F$7:$BA$325,34,FALSE)),"",VLOOKUP($B36,'[1]1920  Prog Access'!$F$7:$BA$325,34,FALSE))</f>
        <v>495945.46</v>
      </c>
      <c r="BD36" s="102">
        <f>IF(ISNA(VLOOKUP($B36,'[1]1920  Prog Access'!$F$7:$BA$325,35,FALSE)),"",VLOOKUP($B36,'[1]1920  Prog Access'!$F$7:$BA$325,35,FALSE))</f>
        <v>0</v>
      </c>
      <c r="BE36" s="102">
        <f>IF(ISNA(VLOOKUP($B36,'[1]1920  Prog Access'!$F$7:$BA$325,36,FALSE)),"",VLOOKUP($B36,'[1]1920  Prog Access'!$F$7:$BA$325,36,FALSE))</f>
        <v>0</v>
      </c>
      <c r="BF36" s="102">
        <f>IF(ISNA(VLOOKUP($B36,'[1]1920  Prog Access'!$F$7:$BA$325,37,FALSE)),"",VLOOKUP($B36,'[1]1920  Prog Access'!$F$7:$BA$325,37,FALSE))</f>
        <v>0</v>
      </c>
      <c r="BG36" s="102">
        <f>IF(ISNA(VLOOKUP($B36,'[1]1920  Prog Access'!$F$7:$BA$325,38,FALSE)),"",VLOOKUP($B36,'[1]1920  Prog Access'!$F$7:$BA$325,38,FALSE))</f>
        <v>976502.41</v>
      </c>
      <c r="BH36" s="110">
        <f t="shared" si="98"/>
        <v>1472447.87</v>
      </c>
      <c r="BI36" s="104">
        <f t="shared" si="99"/>
        <v>1.3315680890791597E-2</v>
      </c>
      <c r="BJ36" s="105">
        <f t="shared" si="100"/>
        <v>187.4643194072226</v>
      </c>
      <c r="BK36" s="106">
        <f>IF(ISNA(VLOOKUP($B36,'[1]1920  Prog Access'!$F$7:$BA$325,39,FALSE)),"",VLOOKUP($B36,'[1]1920  Prog Access'!$F$7:$BA$325,39,FALSE))</f>
        <v>0</v>
      </c>
      <c r="BL36" s="102">
        <f>IF(ISNA(VLOOKUP($B36,'[1]1920  Prog Access'!$F$7:$BA$325,40,FALSE)),"",VLOOKUP($B36,'[1]1920  Prog Access'!$F$7:$BA$325,40,FALSE))</f>
        <v>0</v>
      </c>
      <c r="BM36" s="102">
        <f>IF(ISNA(VLOOKUP($B36,'[1]1920  Prog Access'!$F$7:$BA$325,41,FALSE)),"",VLOOKUP($B36,'[1]1920  Prog Access'!$F$7:$BA$325,41,FALSE))</f>
        <v>212601.47</v>
      </c>
      <c r="BN36" s="102">
        <f>IF(ISNA(VLOOKUP($B36,'[1]1920  Prog Access'!$F$7:$BA$325,42,FALSE)),"",VLOOKUP($B36,'[1]1920  Prog Access'!$F$7:$BA$325,42,FALSE))</f>
        <v>922988.25</v>
      </c>
      <c r="BO36" s="105">
        <f t="shared" si="22"/>
        <v>1135589.72</v>
      </c>
      <c r="BP36" s="104">
        <f t="shared" si="23"/>
        <v>1.0269396046179468E-2</v>
      </c>
      <c r="BQ36" s="111">
        <f t="shared" si="24"/>
        <v>144.57731123998192</v>
      </c>
      <c r="BR36" s="106">
        <f>IF(ISNA(VLOOKUP($B36,'[1]1920  Prog Access'!$F$7:$BA$325,43,FALSE)),"",VLOOKUP($B36,'[1]1920  Prog Access'!$F$7:$BA$325,43,FALSE))</f>
        <v>12656637.82</v>
      </c>
      <c r="BS36" s="104">
        <f t="shared" si="25"/>
        <v>0.11445685364837005</v>
      </c>
      <c r="BT36" s="111">
        <f t="shared" si="26"/>
        <v>1611.3765677218939</v>
      </c>
      <c r="BU36" s="102">
        <f>IF(ISNA(VLOOKUP($B36,'[1]1920  Prog Access'!$F$7:$BA$325,44,FALSE)),"",VLOOKUP($B36,'[1]1920  Prog Access'!$F$7:$BA$325,44,FALSE))</f>
        <v>2519307.98</v>
      </c>
      <c r="BV36" s="104">
        <f t="shared" si="27"/>
        <v>2.278267489857198E-2</v>
      </c>
      <c r="BW36" s="111">
        <f t="shared" si="28"/>
        <v>320.74504331884071</v>
      </c>
      <c r="BX36" s="143">
        <f>IF(ISNA(VLOOKUP($B36,'[1]1920  Prog Access'!$F$7:$BA$325,45,FALSE)),"",VLOOKUP($B36,'[1]1920  Prog Access'!$F$7:$BA$325,45,FALSE))</f>
        <v>2386357.9700000002</v>
      </c>
      <c r="BY36" s="97">
        <f t="shared" si="29"/>
        <v>2.1580377728222886E-2</v>
      </c>
      <c r="BZ36" s="112">
        <f t="shared" si="30"/>
        <v>303.81854721148892</v>
      </c>
      <c r="CA36" s="89">
        <f t="shared" si="33"/>
        <v>110579990.77000001</v>
      </c>
      <c r="CB36" s="90">
        <f t="shared" si="31"/>
        <v>0</v>
      </c>
    </row>
    <row r="37" spans="1:80" s="127" customFormat="1" x14ac:dyDescent="0.25">
      <c r="A37" s="66"/>
      <c r="B37" s="114" t="s">
        <v>88</v>
      </c>
      <c r="C37" s="115" t="s">
        <v>52</v>
      </c>
      <c r="D37" s="116">
        <f>SUM(D30:D36)</f>
        <v>13138.739999999998</v>
      </c>
      <c r="E37" s="116">
        <f t="shared" ref="E37:H37" si="101">SUM(E30:E36)</f>
        <v>188316878.31999999</v>
      </c>
      <c r="F37" s="116">
        <f t="shared" si="101"/>
        <v>97616862.960000008</v>
      </c>
      <c r="G37" s="116">
        <f t="shared" si="101"/>
        <v>1616297.02</v>
      </c>
      <c r="H37" s="116">
        <f t="shared" si="101"/>
        <v>649358.13</v>
      </c>
      <c r="I37" s="117">
        <f t="shared" si="86"/>
        <v>99882518.109999999</v>
      </c>
      <c r="J37" s="118">
        <f t="shared" si="87"/>
        <v>0.53039599530889248</v>
      </c>
      <c r="K37" s="75">
        <f t="shared" si="88"/>
        <v>7602.1382651608919</v>
      </c>
      <c r="L37" s="119">
        <f>SUM(L30:L36)</f>
        <v>18173355.509999998</v>
      </c>
      <c r="M37" s="119">
        <f t="shared" ref="M37:Q37" si="102">SUM(M30:M36)</f>
        <v>805547.4</v>
      </c>
      <c r="N37" s="119">
        <f t="shared" si="102"/>
        <v>2688546.6799999997</v>
      </c>
      <c r="O37" s="119">
        <f t="shared" si="102"/>
        <v>0</v>
      </c>
      <c r="P37" s="119">
        <f t="shared" si="102"/>
        <v>0</v>
      </c>
      <c r="Q37" s="119">
        <f t="shared" si="102"/>
        <v>0</v>
      </c>
      <c r="R37" s="120">
        <f t="shared" si="9"/>
        <v>21667449.589999996</v>
      </c>
      <c r="S37" s="118">
        <f t="shared" si="34"/>
        <v>0.11505845776171635</v>
      </c>
      <c r="T37" s="75">
        <f t="shared" si="35"/>
        <v>1649.1269018185915</v>
      </c>
      <c r="U37" s="119">
        <f>SUM(U30:U36)</f>
        <v>7057976.1099999994</v>
      </c>
      <c r="V37" s="121">
        <f t="shared" ref="V37:X37" si="103">SUM(V30:V36)</f>
        <v>1258175.6599999999</v>
      </c>
      <c r="W37" s="121">
        <f t="shared" si="103"/>
        <v>86332.41</v>
      </c>
      <c r="X37" s="121">
        <f t="shared" si="103"/>
        <v>0</v>
      </c>
      <c r="Y37" s="122">
        <f t="shared" si="10"/>
        <v>8402484.1799999997</v>
      </c>
      <c r="Z37" s="118">
        <f t="shared" si="90"/>
        <v>4.4618858675651817E-2</v>
      </c>
      <c r="AA37" s="75">
        <f t="shared" si="91"/>
        <v>639.51978500221492</v>
      </c>
      <c r="AB37" s="119">
        <f>SUM(AB30:AB36)</f>
        <v>1581467.98</v>
      </c>
      <c r="AC37" s="121">
        <f>SUM(AC30:AC36)</f>
        <v>20377</v>
      </c>
      <c r="AD37" s="121"/>
      <c r="AE37" s="120">
        <f t="shared" si="70"/>
        <v>1601844.98</v>
      </c>
      <c r="AF37" s="118">
        <f t="shared" si="93"/>
        <v>8.5061147693731593E-3</v>
      </c>
      <c r="AG37" s="123">
        <f t="shared" si="94"/>
        <v>121.91770139297986</v>
      </c>
      <c r="AH37" s="119">
        <f>SUM(AH30:AH36)</f>
        <v>3020316.9000000004</v>
      </c>
      <c r="AI37" s="121">
        <f t="shared" ref="AI37:AX37" si="104">SUM(AI30:AI36)</f>
        <v>1336424.7</v>
      </c>
      <c r="AJ37" s="121">
        <f t="shared" si="104"/>
        <v>1155130.27</v>
      </c>
      <c r="AK37" s="121">
        <f t="shared" si="104"/>
        <v>0</v>
      </c>
      <c r="AL37" s="121">
        <f t="shared" si="104"/>
        <v>5945425.3700000001</v>
      </c>
      <c r="AM37" s="121">
        <f t="shared" si="104"/>
        <v>149970.69</v>
      </c>
      <c r="AN37" s="121">
        <f t="shared" si="104"/>
        <v>0</v>
      </c>
      <c r="AO37" s="121">
        <f t="shared" si="104"/>
        <v>2250434.4</v>
      </c>
      <c r="AP37" s="121">
        <f t="shared" si="104"/>
        <v>0</v>
      </c>
      <c r="AQ37" s="121">
        <f t="shared" si="104"/>
        <v>0</v>
      </c>
      <c r="AR37" s="121">
        <f t="shared" si="104"/>
        <v>0</v>
      </c>
      <c r="AS37" s="121">
        <f t="shared" si="104"/>
        <v>304637.74</v>
      </c>
      <c r="AT37" s="121">
        <f t="shared" si="104"/>
        <v>3821689.38</v>
      </c>
      <c r="AU37" s="121">
        <f t="shared" si="104"/>
        <v>0</v>
      </c>
      <c r="AV37" s="121">
        <f t="shared" si="104"/>
        <v>0</v>
      </c>
      <c r="AW37" s="121">
        <f t="shared" si="104"/>
        <v>2558.65</v>
      </c>
      <c r="AX37" s="121">
        <f t="shared" si="104"/>
        <v>17986588.099999998</v>
      </c>
      <c r="AY37" s="118">
        <f t="shared" si="96"/>
        <v>9.5512352692232114E-2</v>
      </c>
      <c r="AZ37" s="75">
        <f t="shared" si="97"/>
        <v>1368.9735925971593</v>
      </c>
      <c r="BA37" s="119">
        <f>SUM(BA30:BA36)</f>
        <v>34983.74</v>
      </c>
      <c r="BB37" s="119">
        <f t="shared" ref="BB37:BG37" si="105">SUM(BB30:BB36)</f>
        <v>0</v>
      </c>
      <c r="BC37" s="119">
        <f t="shared" si="105"/>
        <v>651619.36</v>
      </c>
      <c r="BD37" s="119">
        <f t="shared" si="105"/>
        <v>0</v>
      </c>
      <c r="BE37" s="119">
        <f t="shared" si="105"/>
        <v>222603.73</v>
      </c>
      <c r="BF37" s="119">
        <f t="shared" si="105"/>
        <v>0</v>
      </c>
      <c r="BG37" s="119">
        <f t="shared" si="105"/>
        <v>1085981.82</v>
      </c>
      <c r="BH37" s="124">
        <f t="shared" si="19"/>
        <v>1995188.65</v>
      </c>
      <c r="BI37" s="118">
        <f t="shared" si="99"/>
        <v>1.0594847725808458E-2</v>
      </c>
      <c r="BJ37" s="75">
        <f t="shared" si="100"/>
        <v>151.85540242062788</v>
      </c>
      <c r="BK37" s="119">
        <f>SUM(BK30:BK36)</f>
        <v>0</v>
      </c>
      <c r="BL37" s="119">
        <f t="shared" ref="BL37:BN37" si="106">SUM(BL30:BL36)</f>
        <v>0</v>
      </c>
      <c r="BM37" s="119">
        <f t="shared" si="106"/>
        <v>860333.32</v>
      </c>
      <c r="BN37" s="119">
        <f t="shared" si="106"/>
        <v>1748085.7999999998</v>
      </c>
      <c r="BO37" s="75">
        <f t="shared" si="22"/>
        <v>2608419.1199999996</v>
      </c>
      <c r="BP37" s="118">
        <f t="shared" si="23"/>
        <v>1.3851223232192752E-2</v>
      </c>
      <c r="BQ37" s="86">
        <f t="shared" si="24"/>
        <v>198.52886349832633</v>
      </c>
      <c r="BR37" s="119">
        <f>SUM(BR30:BR36)</f>
        <v>24323308.649999999</v>
      </c>
      <c r="BS37" s="118">
        <f t="shared" si="25"/>
        <v>0.12916159649093317</v>
      </c>
      <c r="BT37" s="86">
        <f t="shared" si="26"/>
        <v>1851.2664570575262</v>
      </c>
      <c r="BU37" s="121">
        <f>SUM(BU30:BU36)</f>
        <v>4633672.37</v>
      </c>
      <c r="BV37" s="118">
        <f t="shared" si="27"/>
        <v>2.4605719951061263E-2</v>
      </c>
      <c r="BW37" s="86">
        <f t="shared" si="28"/>
        <v>352.67250664827839</v>
      </c>
      <c r="BX37" s="144">
        <f>SUM(BX30:BX36)</f>
        <v>5215404.57</v>
      </c>
      <c r="BY37" s="125">
        <f t="shared" si="29"/>
        <v>2.7694833392138404E-2</v>
      </c>
      <c r="BZ37" s="126">
        <f t="shared" si="30"/>
        <v>396.94860922736893</v>
      </c>
      <c r="CA37" s="89">
        <f t="shared" si="33"/>
        <v>188316878.31999999</v>
      </c>
      <c r="CB37" s="90">
        <f t="shared" si="31"/>
        <v>0</v>
      </c>
    </row>
    <row r="38" spans="1:80" s="79" customFormat="1" x14ac:dyDescent="0.25">
      <c r="A38" s="22"/>
      <c r="B38" s="94"/>
      <c r="C38" s="99"/>
      <c r="D38" s="100" t="str">
        <f>IF(ISNA(VLOOKUP($B38,'[1]1920 enrollment_Rev_Exp by size'!$A$6:$C$339,3,FALSE)),"",VLOOKUP($B38,'[1]1920 enrollment_Rev_Exp by size'!$A$6:$C$339,3,FALSE))</f>
        <v/>
      </c>
      <c r="E38" s="101" t="str">
        <f>IF(ISNA(VLOOKUP($B38,'[1]1920 enrollment_Rev_Exp by size'!$A$6:$D$339,4,FALSE)),"",VLOOKUP($B38,'[1]1920 enrollment_Rev_Exp by size'!$A$6:$D$339,4,FALSE))</f>
        <v/>
      </c>
      <c r="F38" s="102" t="str">
        <f>IF(ISNA(VLOOKUP($B38,'[1]1920  Prog Access'!$F$7:$BA$325,2,FALSE)),"",VLOOKUP($B38,'[1]1920  Prog Access'!$F$7:$BA$325,2,FALSE))</f>
        <v/>
      </c>
      <c r="G38" s="102" t="str">
        <f>IF(ISNA(VLOOKUP($B38,'[1]1920  Prog Access'!$F$7:$BA$325,3,FALSE)),"",VLOOKUP($B38,'[1]1920  Prog Access'!$F$7:$BA$325,3,FALSE))</f>
        <v/>
      </c>
      <c r="H38" s="102" t="str">
        <f>IF(ISNA(VLOOKUP($B38,'[1]1920  Prog Access'!$F$7:$BA$325,4,FALSE)),"",VLOOKUP($B38,'[1]1920  Prog Access'!$F$7:$BA$325,4,FALSE))</f>
        <v/>
      </c>
      <c r="I38" s="96"/>
      <c r="J38" s="21"/>
      <c r="K38" s="94"/>
      <c r="L38" s="106" t="str">
        <f>IF(ISNA(VLOOKUP($B38,'[1]1920  Prog Access'!$F$7:$BA$325,5,FALSE)),"",VLOOKUP($B38,'[1]1920  Prog Access'!$F$7:$BA$325,5,FALSE))</f>
        <v/>
      </c>
      <c r="M38" s="102" t="str">
        <f>IF(ISNA(VLOOKUP($B38,'[1]1920  Prog Access'!$F$7:$BA$325,6,FALSE)),"",VLOOKUP($B38,'[1]1920  Prog Access'!$F$7:$BA$325,6,FALSE))</f>
        <v/>
      </c>
      <c r="N38" s="102" t="str">
        <f>IF(ISNA(VLOOKUP($B38,'[1]1920  Prog Access'!$F$7:$BA$325,7,FALSE)),"",VLOOKUP($B38,'[1]1920  Prog Access'!$F$7:$BA$325,7,FALSE))</f>
        <v/>
      </c>
      <c r="O38" s="102">
        <v>0</v>
      </c>
      <c r="P38" s="102" t="str">
        <f>IF(ISNA(VLOOKUP($B38,'[1]1920  Prog Access'!$F$7:$BA$325,8,FALSE)),"",VLOOKUP($B38,'[1]1920  Prog Access'!$F$7:$BA$325,8,FALSE))</f>
        <v/>
      </c>
      <c r="Q38" s="102" t="str">
        <f>IF(ISNA(VLOOKUP($B38,'[1]1920  Prog Access'!$F$7:$BA$325,9,FALSE)),"",VLOOKUP($B38,'[1]1920  Prog Access'!$F$7:$BA$325,9,FALSE))</f>
        <v/>
      </c>
      <c r="R38" s="107"/>
      <c r="S38" s="104"/>
      <c r="T38" s="105"/>
      <c r="U38" s="106"/>
      <c r="V38" s="102"/>
      <c r="W38" s="102"/>
      <c r="X38" s="102"/>
      <c r="Y38" s="108"/>
      <c r="Z38" s="104"/>
      <c r="AA38" s="105"/>
      <c r="AB38" s="106"/>
      <c r="AC38" s="102"/>
      <c r="AD38" s="102"/>
      <c r="AE38" s="107"/>
      <c r="AF38" s="104"/>
      <c r="AG38" s="109"/>
      <c r="AH38" s="106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8"/>
      <c r="AY38" s="104"/>
      <c r="AZ38" s="105"/>
      <c r="BA38" s="106" t="str">
        <f>IF(ISNA(VLOOKUP($B38,'[1]1920  Prog Access'!$F$7:$BA$325,32,FALSE)),"",VLOOKUP($B38,'[1]1920  Prog Access'!$F$7:$BA$325,32,FALSE))</f>
        <v/>
      </c>
      <c r="BB38" s="102" t="str">
        <f>IF(ISNA(VLOOKUP($B38,'[1]1920  Prog Access'!$F$7:$BA$325,33,FALSE)),"",VLOOKUP($B38,'[1]1920  Prog Access'!$F$7:$BA$325,33,FALSE))</f>
        <v/>
      </c>
      <c r="BC38" s="102" t="str">
        <f>IF(ISNA(VLOOKUP($B38,'[1]1920  Prog Access'!$F$7:$BA$325,34,FALSE)),"",VLOOKUP($B38,'[1]1920  Prog Access'!$F$7:$BA$325,34,FALSE))</f>
        <v/>
      </c>
      <c r="BD38" s="102" t="str">
        <f>IF(ISNA(VLOOKUP($B38,'[1]1920  Prog Access'!$F$7:$BA$325,35,FALSE)),"",VLOOKUP($B38,'[1]1920  Prog Access'!$F$7:$BA$325,35,FALSE))</f>
        <v/>
      </c>
      <c r="BE38" s="102" t="str">
        <f>IF(ISNA(VLOOKUP($B38,'[1]1920  Prog Access'!$F$7:$BA$325,36,FALSE)),"",VLOOKUP($B38,'[1]1920  Prog Access'!$F$7:$BA$325,36,FALSE))</f>
        <v/>
      </c>
      <c r="BF38" s="102" t="str">
        <f>IF(ISNA(VLOOKUP($B38,'[1]1920  Prog Access'!$F$7:$BA$325,37,FALSE)),"",VLOOKUP($B38,'[1]1920  Prog Access'!$F$7:$BA$325,37,FALSE))</f>
        <v/>
      </c>
      <c r="BG38" s="102" t="str">
        <f>IF(ISNA(VLOOKUP($B38,'[1]1920  Prog Access'!$F$7:$BA$325,38,FALSE)),"",VLOOKUP($B38,'[1]1920  Prog Access'!$F$7:$BA$325,38,FALSE))</f>
        <v/>
      </c>
      <c r="BH38" s="110"/>
      <c r="BI38" s="104"/>
      <c r="BJ38" s="105"/>
      <c r="BK38" s="106" t="str">
        <f>IF(ISNA(VLOOKUP($B38,'[1]1920  Prog Access'!$F$7:$BA$325,39,FALSE)),"",VLOOKUP($B38,'[1]1920  Prog Access'!$F$7:$BA$325,39,FALSE))</f>
        <v/>
      </c>
      <c r="BL38" s="102" t="str">
        <f>IF(ISNA(VLOOKUP($B38,'[1]1920  Prog Access'!$F$7:$BA$325,40,FALSE)),"",VLOOKUP($B38,'[1]1920  Prog Access'!$F$7:$BA$325,40,FALSE))</f>
        <v/>
      </c>
      <c r="BM38" s="102" t="str">
        <f>IF(ISNA(VLOOKUP($B38,'[1]1920  Prog Access'!$F$7:$BA$325,41,FALSE)),"",VLOOKUP($B38,'[1]1920  Prog Access'!$F$7:$BA$325,41,FALSE))</f>
        <v/>
      </c>
      <c r="BN38" s="102" t="str">
        <f>IF(ISNA(VLOOKUP($B38,'[1]1920  Prog Access'!$F$7:$BA$325,42,FALSE)),"",VLOOKUP($B38,'[1]1920  Prog Access'!$F$7:$BA$325,42,FALSE))</f>
        <v/>
      </c>
      <c r="BO38" s="105"/>
      <c r="BP38" s="104"/>
      <c r="BQ38" s="111"/>
      <c r="BR38" s="106" t="str">
        <f>IF(ISNA(VLOOKUP($B38,'[1]1920  Prog Access'!$F$7:$BA$325,43,FALSE)),"",VLOOKUP($B38,'[1]1920  Prog Access'!$F$7:$BA$325,43,FALSE))</f>
        <v/>
      </c>
      <c r="BS38" s="104"/>
      <c r="BT38" s="111"/>
      <c r="BU38" s="102"/>
      <c r="BV38" s="104"/>
      <c r="BW38" s="111"/>
      <c r="BX38" s="143"/>
      <c r="BY38" s="97"/>
      <c r="BZ38" s="112"/>
      <c r="CA38" s="89"/>
      <c r="CB38" s="90"/>
    </row>
    <row r="39" spans="1:80" x14ac:dyDescent="0.25">
      <c r="A39" s="66" t="s">
        <v>89</v>
      </c>
      <c r="B39" s="94"/>
      <c r="C39" s="99"/>
      <c r="D39" s="100" t="str">
        <f>IF(ISNA(VLOOKUP($B39,'[1]1920 enrollment_Rev_Exp by size'!$A$6:$C$339,3,FALSE)),"",VLOOKUP($B39,'[1]1920 enrollment_Rev_Exp by size'!$A$6:$C$339,3,FALSE))</f>
        <v/>
      </c>
      <c r="E39" s="101" t="str">
        <f>IF(ISNA(VLOOKUP($B39,'[1]1920 enrollment_Rev_Exp by size'!$A$6:$D$339,4,FALSE)),"",VLOOKUP($B39,'[1]1920 enrollment_Rev_Exp by size'!$A$6:$D$339,4,FALSE))</f>
        <v/>
      </c>
      <c r="F39" s="102" t="str">
        <f>IF(ISNA(VLOOKUP($B39,'[1]1920  Prog Access'!$F$7:$BA$325,2,FALSE)),"",VLOOKUP($B39,'[1]1920  Prog Access'!$F$7:$BA$325,2,FALSE))</f>
        <v/>
      </c>
      <c r="G39" s="102" t="str">
        <f>IF(ISNA(VLOOKUP($B39,'[1]1920  Prog Access'!$F$7:$BA$325,3,FALSE)),"",VLOOKUP($B39,'[1]1920  Prog Access'!$F$7:$BA$325,3,FALSE))</f>
        <v/>
      </c>
      <c r="H39" s="102" t="str">
        <f>IF(ISNA(VLOOKUP($B39,'[1]1920  Prog Access'!$F$7:$BA$325,4,FALSE)),"",VLOOKUP($B39,'[1]1920  Prog Access'!$F$7:$BA$325,4,FALSE))</f>
        <v/>
      </c>
      <c r="I39" s="94"/>
      <c r="J39" s="94"/>
      <c r="K39" s="94"/>
      <c r="L39" s="106" t="str">
        <f>IF(ISNA(VLOOKUP($B39,'[1]1920  Prog Access'!$F$7:$BA$325,5,FALSE)),"",VLOOKUP($B39,'[1]1920  Prog Access'!$F$7:$BA$325,5,FALSE))</f>
        <v/>
      </c>
      <c r="M39" s="102" t="str">
        <f>IF(ISNA(VLOOKUP($B39,'[1]1920  Prog Access'!$F$7:$BA$325,6,FALSE)),"",VLOOKUP($B39,'[1]1920  Prog Access'!$F$7:$BA$325,6,FALSE))</f>
        <v/>
      </c>
      <c r="N39" s="102" t="str">
        <f>IF(ISNA(VLOOKUP($B39,'[1]1920  Prog Access'!$F$7:$BA$325,7,FALSE)),"",VLOOKUP($B39,'[1]1920  Prog Access'!$F$7:$BA$325,7,FALSE))</f>
        <v/>
      </c>
      <c r="O39" s="102">
        <v>0</v>
      </c>
      <c r="P39" s="102" t="str">
        <f>IF(ISNA(VLOOKUP($B39,'[1]1920  Prog Access'!$F$7:$BA$325,8,FALSE)),"",VLOOKUP($B39,'[1]1920  Prog Access'!$F$7:$BA$325,8,FALSE))</f>
        <v/>
      </c>
      <c r="Q39" s="102" t="str">
        <f>IF(ISNA(VLOOKUP($B39,'[1]1920  Prog Access'!$F$7:$BA$325,9,FALSE)),"",VLOOKUP($B39,'[1]1920  Prog Access'!$F$7:$BA$325,9,FALSE))</f>
        <v/>
      </c>
      <c r="R39" s="107"/>
      <c r="S39" s="104"/>
      <c r="T39" s="105"/>
      <c r="U39" s="106"/>
      <c r="V39" s="102"/>
      <c r="W39" s="102"/>
      <c r="X39" s="102"/>
      <c r="Y39" s="108"/>
      <c r="Z39" s="104"/>
      <c r="AA39" s="105"/>
      <c r="AB39" s="106"/>
      <c r="AC39" s="102"/>
      <c r="AD39" s="102"/>
      <c r="AE39" s="107"/>
      <c r="AF39" s="104"/>
      <c r="AG39" s="109"/>
      <c r="AH39" s="106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8"/>
      <c r="AY39" s="104"/>
      <c r="AZ39" s="105"/>
      <c r="BA39" s="106" t="str">
        <f>IF(ISNA(VLOOKUP($B39,'[1]1920  Prog Access'!$F$7:$BA$325,32,FALSE)),"",VLOOKUP($B39,'[1]1920  Prog Access'!$F$7:$BA$325,32,FALSE))</f>
        <v/>
      </c>
      <c r="BB39" s="102" t="str">
        <f>IF(ISNA(VLOOKUP($B39,'[1]1920  Prog Access'!$F$7:$BA$325,33,FALSE)),"",VLOOKUP($B39,'[1]1920  Prog Access'!$F$7:$BA$325,33,FALSE))</f>
        <v/>
      </c>
      <c r="BC39" s="102" t="str">
        <f>IF(ISNA(VLOOKUP($B39,'[1]1920  Prog Access'!$F$7:$BA$325,34,FALSE)),"",VLOOKUP($B39,'[1]1920  Prog Access'!$F$7:$BA$325,34,FALSE))</f>
        <v/>
      </c>
      <c r="BD39" s="102" t="str">
        <f>IF(ISNA(VLOOKUP($B39,'[1]1920  Prog Access'!$F$7:$BA$325,35,FALSE)),"",VLOOKUP($B39,'[1]1920  Prog Access'!$F$7:$BA$325,35,FALSE))</f>
        <v/>
      </c>
      <c r="BE39" s="102" t="str">
        <f>IF(ISNA(VLOOKUP($B39,'[1]1920  Prog Access'!$F$7:$BA$325,36,FALSE)),"",VLOOKUP($B39,'[1]1920  Prog Access'!$F$7:$BA$325,36,FALSE))</f>
        <v/>
      </c>
      <c r="BF39" s="102" t="str">
        <f>IF(ISNA(VLOOKUP($B39,'[1]1920  Prog Access'!$F$7:$BA$325,37,FALSE)),"",VLOOKUP($B39,'[1]1920  Prog Access'!$F$7:$BA$325,37,FALSE))</f>
        <v/>
      </c>
      <c r="BG39" s="102" t="str">
        <f>IF(ISNA(VLOOKUP($B39,'[1]1920  Prog Access'!$F$7:$BA$325,38,FALSE)),"",VLOOKUP($B39,'[1]1920  Prog Access'!$F$7:$BA$325,38,FALSE))</f>
        <v/>
      </c>
      <c r="BH39" s="110"/>
      <c r="BI39" s="104"/>
      <c r="BJ39" s="105"/>
      <c r="BK39" s="106" t="str">
        <f>IF(ISNA(VLOOKUP($B39,'[1]1920  Prog Access'!$F$7:$BA$325,39,FALSE)),"",VLOOKUP($B39,'[1]1920  Prog Access'!$F$7:$BA$325,39,FALSE))</f>
        <v/>
      </c>
      <c r="BL39" s="102" t="str">
        <f>IF(ISNA(VLOOKUP($B39,'[1]1920  Prog Access'!$F$7:$BA$325,40,FALSE)),"",VLOOKUP($B39,'[1]1920  Prog Access'!$F$7:$BA$325,40,FALSE))</f>
        <v/>
      </c>
      <c r="BM39" s="102" t="str">
        <f>IF(ISNA(VLOOKUP($B39,'[1]1920  Prog Access'!$F$7:$BA$325,41,FALSE)),"",VLOOKUP($B39,'[1]1920  Prog Access'!$F$7:$BA$325,41,FALSE))</f>
        <v/>
      </c>
      <c r="BN39" s="102" t="str">
        <f>IF(ISNA(VLOOKUP($B39,'[1]1920  Prog Access'!$F$7:$BA$325,42,FALSE)),"",VLOOKUP($B39,'[1]1920  Prog Access'!$F$7:$BA$325,42,FALSE))</f>
        <v/>
      </c>
      <c r="BO39" s="105"/>
      <c r="BP39" s="104"/>
      <c r="BQ39" s="111"/>
      <c r="BR39" s="106" t="str">
        <f>IF(ISNA(VLOOKUP($B39,'[1]1920  Prog Access'!$F$7:$BA$325,43,FALSE)),"",VLOOKUP($B39,'[1]1920  Prog Access'!$F$7:$BA$325,43,FALSE))</f>
        <v/>
      </c>
      <c r="BS39" s="104"/>
      <c r="BT39" s="111"/>
      <c r="BU39" s="102"/>
      <c r="BV39" s="104"/>
      <c r="BW39" s="111"/>
      <c r="BX39" s="143"/>
      <c r="BZ39" s="112"/>
      <c r="CA39" s="89"/>
      <c r="CB39" s="90"/>
    </row>
    <row r="40" spans="1:80" x14ac:dyDescent="0.25">
      <c r="A40" s="22"/>
      <c r="B40" s="94" t="s">
        <v>90</v>
      </c>
      <c r="C40" s="99" t="s">
        <v>91</v>
      </c>
      <c r="D40" s="100">
        <f>IF(ISNA(VLOOKUP($B40,'[1]1920 enrollment_Rev_Exp by size'!$A$6:$C$339,3,FALSE)),"",VLOOKUP($B40,'[1]1920 enrollment_Rev_Exp by size'!$A$6:$C$339,3,FALSE))</f>
        <v>3721.2500000000005</v>
      </c>
      <c r="E40" s="101">
        <f>IF(ISNA(VLOOKUP($B40,'[1]1920 enrollment_Rev_Exp by size'!$A$6:$D$339,4,FALSE)),"",VLOOKUP($B40,'[1]1920 enrollment_Rev_Exp by size'!$A$6:$D$339,4,FALSE))</f>
        <v>53618469.700000003</v>
      </c>
      <c r="F40" s="102">
        <f>IF(ISNA(VLOOKUP($B40,'[1]1920  Prog Access'!$F$7:$BA$325,2,FALSE)),"",VLOOKUP($B40,'[1]1920  Prog Access'!$F$7:$BA$325,2,FALSE))</f>
        <v>27509684.800000001</v>
      </c>
      <c r="G40" s="102">
        <f>IF(ISNA(VLOOKUP($B40,'[1]1920  Prog Access'!$F$7:$BA$325,3,FALSE)),"",VLOOKUP($B40,'[1]1920  Prog Access'!$F$7:$BA$325,3,FALSE))</f>
        <v>194646.09</v>
      </c>
      <c r="H40" s="102">
        <f>IF(ISNA(VLOOKUP($B40,'[1]1920  Prog Access'!$F$7:$BA$325,4,FALSE)),"",VLOOKUP($B40,'[1]1920  Prog Access'!$F$7:$BA$325,4,FALSE))</f>
        <v>0</v>
      </c>
      <c r="I40" s="103">
        <f t="shared" ref="I40:I46" si="107">SUM(F40:H40)</f>
        <v>27704330.890000001</v>
      </c>
      <c r="J40" s="104">
        <f t="shared" ref="J40:J46" si="108">I40/E40</f>
        <v>0.51669380056924674</v>
      </c>
      <c r="K40" s="105">
        <f t="shared" ref="K40:K46" si="109">I40/D40</f>
        <v>7444.8991306684575</v>
      </c>
      <c r="L40" s="106">
        <f>IF(ISNA(VLOOKUP($B40,'[1]1920  Prog Access'!$F$7:$BA$325,5,FALSE)),"",VLOOKUP($B40,'[1]1920  Prog Access'!$F$7:$BA$325,5,FALSE))</f>
        <v>7431868.4299999997</v>
      </c>
      <c r="M40" s="102">
        <f>IF(ISNA(VLOOKUP($B40,'[1]1920  Prog Access'!$F$7:$BA$325,6,FALSE)),"",VLOOKUP($B40,'[1]1920  Prog Access'!$F$7:$BA$325,6,FALSE))</f>
        <v>167189.16</v>
      </c>
      <c r="N40" s="102">
        <f>IF(ISNA(VLOOKUP($B40,'[1]1920  Prog Access'!$F$7:$BA$325,7,FALSE)),"",VLOOKUP($B40,'[1]1920  Prog Access'!$F$7:$BA$325,7,FALSE))</f>
        <v>770497.7</v>
      </c>
      <c r="O40" s="102">
        <v>0</v>
      </c>
      <c r="P40" s="102">
        <f>IF(ISNA(VLOOKUP($B40,'[1]1920  Prog Access'!$F$7:$BA$325,8,FALSE)),"",VLOOKUP($B40,'[1]1920  Prog Access'!$F$7:$BA$325,8,FALSE))</f>
        <v>0</v>
      </c>
      <c r="Q40" s="102">
        <f>IF(ISNA(VLOOKUP($B40,'[1]1920  Prog Access'!$F$7:$BA$325,9,FALSE)),"",VLOOKUP($B40,'[1]1920  Prog Access'!$F$7:$BA$325,9,FALSE))</f>
        <v>14563</v>
      </c>
      <c r="R40" s="107">
        <f t="shared" ref="R40:R103" si="110">SUM(L40:Q40)</f>
        <v>8384118.29</v>
      </c>
      <c r="S40" s="104">
        <f t="shared" ref="S40:S103" si="111">R40/E40</f>
        <v>0.15636623605466307</v>
      </c>
      <c r="T40" s="105">
        <f t="shared" ref="T40:T103" si="112">R40/D40</f>
        <v>2253.0381699697678</v>
      </c>
      <c r="U40" s="106">
        <f>IF(ISNA(VLOOKUP($B40,'[1]1920  Prog Access'!$F$7:$BA$325,10,FALSE)),"",VLOOKUP($B40,'[1]1920  Prog Access'!$F$7:$BA$325,10,FALSE))</f>
        <v>1787441.21</v>
      </c>
      <c r="V40" s="102">
        <f>IF(ISNA(VLOOKUP($B40,'[1]1920  Prog Access'!$F$7:$BA$325,11,FALSE)),"",VLOOKUP($B40,'[1]1920  Prog Access'!$F$7:$BA$325,11,FALSE))</f>
        <v>440081.36</v>
      </c>
      <c r="W40" s="102">
        <f>IF(ISNA(VLOOKUP($B40,'[1]1920  Prog Access'!$F$7:$BA$325,12,FALSE)),"",VLOOKUP($B40,'[1]1920  Prog Access'!$F$7:$BA$325,12,FALSE))</f>
        <v>35565.699999999997</v>
      </c>
      <c r="X40" s="102">
        <f>IF(ISNA(VLOOKUP($B40,'[1]1920  Prog Access'!$F$7:$BA$325,13,FALSE)),"",VLOOKUP($B40,'[1]1920  Prog Access'!$F$7:$BA$325,13,FALSE))</f>
        <v>0</v>
      </c>
      <c r="Y40" s="108">
        <f t="shared" ref="Y40:Y45" si="113">SUM(U40:X40)</f>
        <v>2263088.27</v>
      </c>
      <c r="Z40" s="104">
        <f t="shared" ref="Z40:Z46" si="114">Y40/E40</f>
        <v>4.2207252140207943E-2</v>
      </c>
      <c r="AA40" s="105">
        <f t="shared" ref="AA40:AA46" si="115">Y40/D40</f>
        <v>608.15270943903249</v>
      </c>
      <c r="AB40" s="106">
        <f>IF(ISNA(VLOOKUP($B40,'[1]1920  Prog Access'!$F$7:$BA$325,14,FALSE)),"",VLOOKUP($B40,'[1]1920  Prog Access'!$F$7:$BA$325,14,FALSE))</f>
        <v>0</v>
      </c>
      <c r="AC40" s="102">
        <f>IF(ISNA(VLOOKUP($B40,'[1]1920  Prog Access'!$F$7:$BA$325,15,FALSE)),"",VLOOKUP($B40,'[1]1920  Prog Access'!$F$7:$BA$325,15,FALSE))</f>
        <v>0</v>
      </c>
      <c r="AD40" s="102">
        <v>0</v>
      </c>
      <c r="AE40" s="107">
        <f t="shared" ref="AE40:AE45" si="116">SUM(AB40:AC40)</f>
        <v>0</v>
      </c>
      <c r="AF40" s="104">
        <f t="shared" ref="AF40:AF46" si="117">AE40/E40</f>
        <v>0</v>
      </c>
      <c r="AG40" s="109">
        <f t="shared" ref="AG40:AG46" si="118">AE40/D40</f>
        <v>0</v>
      </c>
      <c r="AH40" s="106">
        <f>IF(ISNA(VLOOKUP($B40,'[1]1920  Prog Access'!$F$7:$BA$325,16,FALSE)),"",VLOOKUP($B40,'[1]1920  Prog Access'!$F$7:$BA$325,16,FALSE))</f>
        <v>1314210.76</v>
      </c>
      <c r="AI40" s="102">
        <f>IF(ISNA(VLOOKUP($B40,'[1]1920  Prog Access'!$F$7:$BA$325,17,FALSE)),"",VLOOKUP($B40,'[1]1920  Prog Access'!$F$7:$BA$325,17,FALSE))</f>
        <v>202866.73</v>
      </c>
      <c r="AJ40" s="102">
        <f>IF(ISNA(VLOOKUP($B40,'[1]1920  Prog Access'!$F$7:$BA$325,18,FALSE)),"",VLOOKUP($B40,'[1]1920  Prog Access'!$F$7:$BA$325,18,FALSE))</f>
        <v>0</v>
      </c>
      <c r="AK40" s="102">
        <f>IF(ISNA(VLOOKUP($B40,'[1]1920  Prog Access'!$F$7:$BA$325,19,FALSE)),"",VLOOKUP($B40,'[1]1920  Prog Access'!$F$7:$BA$325,19,FALSE))</f>
        <v>0</v>
      </c>
      <c r="AL40" s="102">
        <f>IF(ISNA(VLOOKUP($B40,'[1]1920  Prog Access'!$F$7:$BA$325,20,FALSE)),"",VLOOKUP($B40,'[1]1920  Prog Access'!$F$7:$BA$325,20,FALSE))</f>
        <v>1969981.38</v>
      </c>
      <c r="AM40" s="102">
        <f>IF(ISNA(VLOOKUP($B40,'[1]1920  Prog Access'!$F$7:$BA$325,21,FALSE)),"",VLOOKUP($B40,'[1]1920  Prog Access'!$F$7:$BA$325,21,FALSE))</f>
        <v>0</v>
      </c>
      <c r="AN40" s="102">
        <f>IF(ISNA(VLOOKUP($B40,'[1]1920  Prog Access'!$F$7:$BA$325,22,FALSE)),"",VLOOKUP($B40,'[1]1920  Prog Access'!$F$7:$BA$325,22,FALSE))</f>
        <v>0</v>
      </c>
      <c r="AO40" s="102">
        <f>IF(ISNA(VLOOKUP($B40,'[1]1920  Prog Access'!$F$7:$BA$325,23,FALSE)),"",VLOOKUP($B40,'[1]1920  Prog Access'!$F$7:$BA$325,23,FALSE))</f>
        <v>133030.39000000001</v>
      </c>
      <c r="AP40" s="102">
        <f>IF(ISNA(VLOOKUP($B40,'[1]1920  Prog Access'!$F$7:$BA$325,24,FALSE)),"",VLOOKUP($B40,'[1]1920  Prog Access'!$F$7:$BA$325,24,FALSE))</f>
        <v>0</v>
      </c>
      <c r="AQ40" s="102">
        <f>IF(ISNA(VLOOKUP($B40,'[1]1920  Prog Access'!$F$7:$BA$325,25,FALSE)),"",VLOOKUP($B40,'[1]1920  Prog Access'!$F$7:$BA$325,25,FALSE))</f>
        <v>0</v>
      </c>
      <c r="AR40" s="102">
        <f>IF(ISNA(VLOOKUP($B40,'[1]1920  Prog Access'!$F$7:$BA$325,26,FALSE)),"",VLOOKUP($B40,'[1]1920  Prog Access'!$F$7:$BA$325,26,FALSE))</f>
        <v>0</v>
      </c>
      <c r="AS40" s="102">
        <f>IF(ISNA(VLOOKUP($B40,'[1]1920  Prog Access'!$F$7:$BA$325,27,FALSE)),"",VLOOKUP($B40,'[1]1920  Prog Access'!$F$7:$BA$325,27,FALSE))</f>
        <v>0</v>
      </c>
      <c r="AT40" s="102">
        <f>IF(ISNA(VLOOKUP($B40,'[1]1920  Prog Access'!$F$7:$BA$325,28,FALSE)),"",VLOOKUP($B40,'[1]1920  Prog Access'!$F$7:$BA$325,28,FALSE))</f>
        <v>127317.93</v>
      </c>
      <c r="AU40" s="102">
        <f>IF(ISNA(VLOOKUP($B40,'[1]1920  Prog Access'!$F$7:$BA$325,29,FALSE)),"",VLOOKUP($B40,'[1]1920  Prog Access'!$F$7:$BA$325,29,FALSE))</f>
        <v>0</v>
      </c>
      <c r="AV40" s="102">
        <f>IF(ISNA(VLOOKUP($B40,'[1]1920  Prog Access'!$F$7:$BA$325,30,FALSE)),"",VLOOKUP($B40,'[1]1920  Prog Access'!$F$7:$BA$325,30,FALSE))</f>
        <v>88484.01</v>
      </c>
      <c r="AW40" s="102">
        <f>IF(ISNA(VLOOKUP($B40,'[1]1920  Prog Access'!$F$7:$BA$325,31,FALSE)),"",VLOOKUP($B40,'[1]1920  Prog Access'!$F$7:$BA$325,31,FALSE))</f>
        <v>0</v>
      </c>
      <c r="AX40" s="108">
        <f t="shared" ref="AX40:AX45" si="119">SUM(AH40:AW40)</f>
        <v>3835891.2</v>
      </c>
      <c r="AY40" s="104">
        <f t="shared" ref="AY40:AY46" si="120">AX40/E40</f>
        <v>7.1540482625896351E-2</v>
      </c>
      <c r="AZ40" s="105">
        <f t="shared" ref="AZ40:AZ46" si="121">AX40/D40</f>
        <v>1030.8071750083977</v>
      </c>
      <c r="BA40" s="106">
        <f>IF(ISNA(VLOOKUP($B40,'[1]1920  Prog Access'!$F$7:$BA$325,32,FALSE)),"",VLOOKUP($B40,'[1]1920  Prog Access'!$F$7:$BA$325,32,FALSE))</f>
        <v>0</v>
      </c>
      <c r="BB40" s="102">
        <f>IF(ISNA(VLOOKUP($B40,'[1]1920  Prog Access'!$F$7:$BA$325,33,FALSE)),"",VLOOKUP($B40,'[1]1920  Prog Access'!$F$7:$BA$325,33,FALSE))</f>
        <v>0</v>
      </c>
      <c r="BC40" s="102">
        <f>IF(ISNA(VLOOKUP($B40,'[1]1920  Prog Access'!$F$7:$BA$325,34,FALSE)),"",VLOOKUP($B40,'[1]1920  Prog Access'!$F$7:$BA$325,34,FALSE))</f>
        <v>503281.27</v>
      </c>
      <c r="BD40" s="102">
        <f>IF(ISNA(VLOOKUP($B40,'[1]1920  Prog Access'!$F$7:$BA$325,35,FALSE)),"",VLOOKUP($B40,'[1]1920  Prog Access'!$F$7:$BA$325,35,FALSE))</f>
        <v>0</v>
      </c>
      <c r="BE40" s="102">
        <f>IF(ISNA(VLOOKUP($B40,'[1]1920  Prog Access'!$F$7:$BA$325,36,FALSE)),"",VLOOKUP($B40,'[1]1920  Prog Access'!$F$7:$BA$325,36,FALSE))</f>
        <v>0</v>
      </c>
      <c r="BF40" s="102">
        <f>IF(ISNA(VLOOKUP($B40,'[1]1920  Prog Access'!$F$7:$BA$325,37,FALSE)),"",VLOOKUP($B40,'[1]1920  Prog Access'!$F$7:$BA$325,37,FALSE))</f>
        <v>0</v>
      </c>
      <c r="BG40" s="102">
        <f>IF(ISNA(VLOOKUP($B40,'[1]1920  Prog Access'!$F$7:$BA$325,38,FALSE)),"",VLOOKUP($B40,'[1]1920  Prog Access'!$F$7:$BA$325,38,FALSE))</f>
        <v>373997.92</v>
      </c>
      <c r="BH40" s="110">
        <f t="shared" ref="BH40:BH45" si="122">SUM(BA40:BG40)</f>
        <v>877279.19</v>
      </c>
      <c r="BI40" s="104">
        <f t="shared" ref="BI40:BI46" si="123">BH40/E40</f>
        <v>1.6361511152937658E-2</v>
      </c>
      <c r="BJ40" s="105">
        <f t="shared" ref="BJ40:BJ46" si="124">BH40/D40</f>
        <v>235.74852267383267</v>
      </c>
      <c r="BK40" s="106">
        <f>IF(ISNA(VLOOKUP($B40,'[1]1920  Prog Access'!$F$7:$BA$325,39,FALSE)),"",VLOOKUP($B40,'[1]1920  Prog Access'!$F$7:$BA$325,39,FALSE))</f>
        <v>0</v>
      </c>
      <c r="BL40" s="102">
        <f>IF(ISNA(VLOOKUP($B40,'[1]1920  Prog Access'!$F$7:$BA$325,40,FALSE)),"",VLOOKUP($B40,'[1]1920  Prog Access'!$F$7:$BA$325,40,FALSE))</f>
        <v>0</v>
      </c>
      <c r="BM40" s="102">
        <f>IF(ISNA(VLOOKUP($B40,'[1]1920  Prog Access'!$F$7:$BA$325,41,FALSE)),"",VLOOKUP($B40,'[1]1920  Prog Access'!$F$7:$BA$325,41,FALSE))</f>
        <v>19396.07</v>
      </c>
      <c r="BN40" s="102">
        <f>IF(ISNA(VLOOKUP($B40,'[1]1920  Prog Access'!$F$7:$BA$325,42,FALSE)),"",VLOOKUP($B40,'[1]1920  Prog Access'!$F$7:$BA$325,42,FALSE))</f>
        <v>0</v>
      </c>
      <c r="BO40" s="105">
        <f t="shared" si="22"/>
        <v>19396.07</v>
      </c>
      <c r="BP40" s="104">
        <f t="shared" si="23"/>
        <v>3.6174232701012722E-4</v>
      </c>
      <c r="BQ40" s="111">
        <f t="shared" si="24"/>
        <v>5.2122458851192466</v>
      </c>
      <c r="BR40" s="106">
        <f>IF(ISNA(VLOOKUP($B40,'[1]1920  Prog Access'!$F$7:$BA$325,43,FALSE)),"",VLOOKUP($B40,'[1]1920  Prog Access'!$F$7:$BA$325,43,FALSE))</f>
        <v>7345388.4299999997</v>
      </c>
      <c r="BS40" s="104">
        <f t="shared" si="25"/>
        <v>0.13699362311341756</v>
      </c>
      <c r="BT40" s="111">
        <f t="shared" si="26"/>
        <v>1973.9035082297612</v>
      </c>
      <c r="BU40" s="102">
        <f>IF(ISNA(VLOOKUP($B40,'[1]1920  Prog Access'!$F$7:$BA$325,44,FALSE)),"",VLOOKUP($B40,'[1]1920  Prog Access'!$F$7:$BA$325,44,FALSE))</f>
        <v>1313625.8</v>
      </c>
      <c r="BV40" s="104">
        <f t="shared" si="27"/>
        <v>2.4499501894586894E-2</v>
      </c>
      <c r="BW40" s="111">
        <f t="shared" si="28"/>
        <v>353.00659724554919</v>
      </c>
      <c r="BX40" s="143">
        <f>IF(ISNA(VLOOKUP($B40,'[1]1920  Prog Access'!$F$7:$BA$325,45,FALSE)),"",VLOOKUP($B40,'[1]1920  Prog Access'!$F$7:$BA$325,45,FALSE))</f>
        <v>1875351.56</v>
      </c>
      <c r="BY40" s="97">
        <f t="shared" si="29"/>
        <v>3.4975850122033601E-2</v>
      </c>
      <c r="BZ40" s="112">
        <f t="shared" si="30"/>
        <v>503.95742290896874</v>
      </c>
      <c r="CA40" s="89">
        <f t="shared" si="33"/>
        <v>53618469.700000003</v>
      </c>
      <c r="CB40" s="90">
        <f t="shared" si="31"/>
        <v>0</v>
      </c>
    </row>
    <row r="41" spans="1:80" x14ac:dyDescent="0.25">
      <c r="A41" s="22"/>
      <c r="B41" s="94" t="s">
        <v>92</v>
      </c>
      <c r="C41" s="99" t="s">
        <v>93</v>
      </c>
      <c r="D41" s="100">
        <f>IF(ISNA(VLOOKUP($B41,'[1]1920 enrollment_Rev_Exp by size'!$A$6:$C$339,3,FALSE)),"",VLOOKUP($B41,'[1]1920 enrollment_Rev_Exp by size'!$A$6:$C$339,3,FALSE))</f>
        <v>368.84</v>
      </c>
      <c r="E41" s="101">
        <f>IF(ISNA(VLOOKUP($B41,'[1]1920 enrollment_Rev_Exp by size'!$A$6:$D$339,4,FALSE)),"",VLOOKUP($B41,'[1]1920 enrollment_Rev_Exp by size'!$A$6:$D$339,4,FALSE))</f>
        <v>5165541.37</v>
      </c>
      <c r="F41" s="102">
        <f>IF(ISNA(VLOOKUP($B41,'[1]1920  Prog Access'!$F$7:$BA$325,2,FALSE)),"",VLOOKUP($B41,'[1]1920  Prog Access'!$F$7:$BA$325,2,FALSE))</f>
        <v>2159288.5</v>
      </c>
      <c r="G41" s="102">
        <f>IF(ISNA(VLOOKUP($B41,'[1]1920  Prog Access'!$F$7:$BA$325,3,FALSE)),"",VLOOKUP($B41,'[1]1920  Prog Access'!$F$7:$BA$325,3,FALSE))</f>
        <v>753729.63</v>
      </c>
      <c r="H41" s="102">
        <f>IF(ISNA(VLOOKUP($B41,'[1]1920  Prog Access'!$F$7:$BA$325,4,FALSE)),"",VLOOKUP($B41,'[1]1920  Prog Access'!$F$7:$BA$325,4,FALSE))</f>
        <v>0</v>
      </c>
      <c r="I41" s="103">
        <f t="shared" si="107"/>
        <v>2913018.13</v>
      </c>
      <c r="J41" s="104">
        <f t="shared" si="108"/>
        <v>0.56393278484187226</v>
      </c>
      <c r="K41" s="105">
        <f t="shared" si="109"/>
        <v>7897.7825886563278</v>
      </c>
      <c r="L41" s="106">
        <f>IF(ISNA(VLOOKUP($B41,'[1]1920  Prog Access'!$F$7:$BA$325,5,FALSE)),"",VLOOKUP($B41,'[1]1920  Prog Access'!$F$7:$BA$325,5,FALSE))</f>
        <v>488114.91</v>
      </c>
      <c r="M41" s="102">
        <f>IF(ISNA(VLOOKUP($B41,'[1]1920  Prog Access'!$F$7:$BA$325,6,FALSE)),"",VLOOKUP($B41,'[1]1920  Prog Access'!$F$7:$BA$325,6,FALSE))</f>
        <v>4433.17</v>
      </c>
      <c r="N41" s="102">
        <f>IF(ISNA(VLOOKUP($B41,'[1]1920  Prog Access'!$F$7:$BA$325,7,FALSE)),"",VLOOKUP($B41,'[1]1920  Prog Access'!$F$7:$BA$325,7,FALSE))</f>
        <v>55031.3</v>
      </c>
      <c r="O41" s="102">
        <v>0</v>
      </c>
      <c r="P41" s="102">
        <f>IF(ISNA(VLOOKUP($B41,'[1]1920  Prog Access'!$F$7:$BA$325,8,FALSE)),"",VLOOKUP($B41,'[1]1920  Prog Access'!$F$7:$BA$325,8,FALSE))</f>
        <v>0</v>
      </c>
      <c r="Q41" s="102">
        <f>IF(ISNA(VLOOKUP($B41,'[1]1920  Prog Access'!$F$7:$BA$325,9,FALSE)),"",VLOOKUP($B41,'[1]1920  Prog Access'!$F$7:$BA$325,9,FALSE))</f>
        <v>0</v>
      </c>
      <c r="R41" s="107">
        <f t="shared" si="110"/>
        <v>547579.38</v>
      </c>
      <c r="S41" s="104">
        <f t="shared" si="111"/>
        <v>0.10600619388708912</v>
      </c>
      <c r="T41" s="105">
        <f t="shared" si="112"/>
        <v>1484.5986877778985</v>
      </c>
      <c r="U41" s="106">
        <f>IF(ISNA(VLOOKUP($B41,'[1]1920  Prog Access'!$F$7:$BA$325,10,FALSE)),"",VLOOKUP($B41,'[1]1920  Prog Access'!$F$7:$BA$325,10,FALSE))</f>
        <v>0</v>
      </c>
      <c r="V41" s="102">
        <f>IF(ISNA(VLOOKUP($B41,'[1]1920  Prog Access'!$F$7:$BA$325,11,FALSE)),"",VLOOKUP($B41,'[1]1920  Prog Access'!$F$7:$BA$325,11,FALSE))</f>
        <v>0</v>
      </c>
      <c r="W41" s="102">
        <f>IF(ISNA(VLOOKUP($B41,'[1]1920  Prog Access'!$F$7:$BA$325,12,FALSE)),"",VLOOKUP($B41,'[1]1920  Prog Access'!$F$7:$BA$325,12,FALSE))</f>
        <v>0</v>
      </c>
      <c r="X41" s="102">
        <f>IF(ISNA(VLOOKUP($B41,'[1]1920  Prog Access'!$F$7:$BA$325,13,FALSE)),"",VLOOKUP($B41,'[1]1920  Prog Access'!$F$7:$BA$325,13,FALSE))</f>
        <v>0</v>
      </c>
      <c r="Y41" s="108">
        <f t="shared" si="113"/>
        <v>0</v>
      </c>
      <c r="Z41" s="104">
        <f t="shared" si="114"/>
        <v>0</v>
      </c>
      <c r="AA41" s="105">
        <f t="shared" si="115"/>
        <v>0</v>
      </c>
      <c r="AB41" s="106">
        <f>IF(ISNA(VLOOKUP($B41,'[1]1920  Prog Access'!$F$7:$BA$325,14,FALSE)),"",VLOOKUP($B41,'[1]1920  Prog Access'!$F$7:$BA$325,14,FALSE))</f>
        <v>0</v>
      </c>
      <c r="AC41" s="102">
        <f>IF(ISNA(VLOOKUP($B41,'[1]1920  Prog Access'!$F$7:$BA$325,15,FALSE)),"",VLOOKUP($B41,'[1]1920  Prog Access'!$F$7:$BA$325,15,FALSE))</f>
        <v>0</v>
      </c>
      <c r="AD41" s="102">
        <v>0</v>
      </c>
      <c r="AE41" s="107">
        <f t="shared" si="116"/>
        <v>0</v>
      </c>
      <c r="AF41" s="104">
        <f t="shared" si="117"/>
        <v>0</v>
      </c>
      <c r="AG41" s="109">
        <f t="shared" si="118"/>
        <v>0</v>
      </c>
      <c r="AH41" s="106">
        <f>IF(ISNA(VLOOKUP($B41,'[1]1920  Prog Access'!$F$7:$BA$325,16,FALSE)),"",VLOOKUP($B41,'[1]1920  Prog Access'!$F$7:$BA$325,16,FALSE))</f>
        <v>120458.43</v>
      </c>
      <c r="AI41" s="102">
        <f>IF(ISNA(VLOOKUP($B41,'[1]1920  Prog Access'!$F$7:$BA$325,17,FALSE)),"",VLOOKUP($B41,'[1]1920  Prog Access'!$F$7:$BA$325,17,FALSE))</f>
        <v>37567.68</v>
      </c>
      <c r="AJ41" s="102">
        <f>IF(ISNA(VLOOKUP($B41,'[1]1920  Prog Access'!$F$7:$BA$325,18,FALSE)),"",VLOOKUP($B41,'[1]1920  Prog Access'!$F$7:$BA$325,18,FALSE))</f>
        <v>0</v>
      </c>
      <c r="AK41" s="102">
        <f>IF(ISNA(VLOOKUP($B41,'[1]1920  Prog Access'!$F$7:$BA$325,19,FALSE)),"",VLOOKUP($B41,'[1]1920  Prog Access'!$F$7:$BA$325,19,FALSE))</f>
        <v>0</v>
      </c>
      <c r="AL41" s="102">
        <f>IF(ISNA(VLOOKUP($B41,'[1]1920  Prog Access'!$F$7:$BA$325,20,FALSE)),"",VLOOKUP($B41,'[1]1920  Prog Access'!$F$7:$BA$325,20,FALSE))</f>
        <v>151425.5</v>
      </c>
      <c r="AM41" s="102">
        <f>IF(ISNA(VLOOKUP($B41,'[1]1920  Prog Access'!$F$7:$BA$325,21,FALSE)),"",VLOOKUP($B41,'[1]1920  Prog Access'!$F$7:$BA$325,21,FALSE))</f>
        <v>0</v>
      </c>
      <c r="AN41" s="102">
        <f>IF(ISNA(VLOOKUP($B41,'[1]1920  Prog Access'!$F$7:$BA$325,22,FALSE)),"",VLOOKUP($B41,'[1]1920  Prog Access'!$F$7:$BA$325,22,FALSE))</f>
        <v>0</v>
      </c>
      <c r="AO41" s="102">
        <f>IF(ISNA(VLOOKUP($B41,'[1]1920  Prog Access'!$F$7:$BA$325,23,FALSE)),"",VLOOKUP($B41,'[1]1920  Prog Access'!$F$7:$BA$325,23,FALSE))</f>
        <v>130112.11</v>
      </c>
      <c r="AP41" s="102">
        <f>IF(ISNA(VLOOKUP($B41,'[1]1920  Prog Access'!$F$7:$BA$325,24,FALSE)),"",VLOOKUP($B41,'[1]1920  Prog Access'!$F$7:$BA$325,24,FALSE))</f>
        <v>0</v>
      </c>
      <c r="AQ41" s="102">
        <f>IF(ISNA(VLOOKUP($B41,'[1]1920  Prog Access'!$F$7:$BA$325,25,FALSE)),"",VLOOKUP($B41,'[1]1920  Prog Access'!$F$7:$BA$325,25,FALSE))</f>
        <v>0</v>
      </c>
      <c r="AR41" s="102">
        <f>IF(ISNA(VLOOKUP($B41,'[1]1920  Prog Access'!$F$7:$BA$325,26,FALSE)),"",VLOOKUP($B41,'[1]1920  Prog Access'!$F$7:$BA$325,26,FALSE))</f>
        <v>0</v>
      </c>
      <c r="AS41" s="102">
        <f>IF(ISNA(VLOOKUP($B41,'[1]1920  Prog Access'!$F$7:$BA$325,27,FALSE)),"",VLOOKUP($B41,'[1]1920  Prog Access'!$F$7:$BA$325,27,FALSE))</f>
        <v>0</v>
      </c>
      <c r="AT41" s="102">
        <f>IF(ISNA(VLOOKUP($B41,'[1]1920  Prog Access'!$F$7:$BA$325,28,FALSE)),"",VLOOKUP($B41,'[1]1920  Prog Access'!$F$7:$BA$325,28,FALSE))</f>
        <v>0</v>
      </c>
      <c r="AU41" s="102">
        <f>IF(ISNA(VLOOKUP($B41,'[1]1920  Prog Access'!$F$7:$BA$325,29,FALSE)),"",VLOOKUP($B41,'[1]1920  Prog Access'!$F$7:$BA$325,29,FALSE))</f>
        <v>0</v>
      </c>
      <c r="AV41" s="102">
        <f>IF(ISNA(VLOOKUP($B41,'[1]1920  Prog Access'!$F$7:$BA$325,30,FALSE)),"",VLOOKUP($B41,'[1]1920  Prog Access'!$F$7:$BA$325,30,FALSE))</f>
        <v>0</v>
      </c>
      <c r="AW41" s="102">
        <f>IF(ISNA(VLOOKUP($B41,'[1]1920  Prog Access'!$F$7:$BA$325,31,FALSE)),"",VLOOKUP($B41,'[1]1920  Prog Access'!$F$7:$BA$325,31,FALSE))</f>
        <v>0</v>
      </c>
      <c r="AX41" s="108">
        <f t="shared" si="119"/>
        <v>439563.72</v>
      </c>
      <c r="AY41" s="104">
        <f t="shared" si="120"/>
        <v>8.5095382751721141E-2</v>
      </c>
      <c r="AZ41" s="105">
        <f t="shared" si="121"/>
        <v>1191.7463398763691</v>
      </c>
      <c r="BA41" s="106">
        <f>IF(ISNA(VLOOKUP($B41,'[1]1920  Prog Access'!$F$7:$BA$325,32,FALSE)),"",VLOOKUP($B41,'[1]1920  Prog Access'!$F$7:$BA$325,32,FALSE))</f>
        <v>0</v>
      </c>
      <c r="BB41" s="102">
        <f>IF(ISNA(VLOOKUP($B41,'[1]1920  Prog Access'!$F$7:$BA$325,33,FALSE)),"",VLOOKUP($B41,'[1]1920  Prog Access'!$F$7:$BA$325,33,FALSE))</f>
        <v>0</v>
      </c>
      <c r="BC41" s="102">
        <f>IF(ISNA(VLOOKUP($B41,'[1]1920  Prog Access'!$F$7:$BA$325,34,FALSE)),"",VLOOKUP($B41,'[1]1920  Prog Access'!$F$7:$BA$325,34,FALSE))</f>
        <v>0</v>
      </c>
      <c r="BD41" s="102">
        <f>IF(ISNA(VLOOKUP($B41,'[1]1920  Prog Access'!$F$7:$BA$325,35,FALSE)),"",VLOOKUP($B41,'[1]1920  Prog Access'!$F$7:$BA$325,35,FALSE))</f>
        <v>0</v>
      </c>
      <c r="BE41" s="102">
        <f>IF(ISNA(VLOOKUP($B41,'[1]1920  Prog Access'!$F$7:$BA$325,36,FALSE)),"",VLOOKUP($B41,'[1]1920  Prog Access'!$F$7:$BA$325,36,FALSE))</f>
        <v>0</v>
      </c>
      <c r="BF41" s="102">
        <f>IF(ISNA(VLOOKUP($B41,'[1]1920  Prog Access'!$F$7:$BA$325,37,FALSE)),"",VLOOKUP($B41,'[1]1920  Prog Access'!$F$7:$BA$325,37,FALSE))</f>
        <v>0</v>
      </c>
      <c r="BG41" s="102">
        <f>IF(ISNA(VLOOKUP($B41,'[1]1920  Prog Access'!$F$7:$BA$325,38,FALSE)),"",VLOOKUP($B41,'[1]1920  Prog Access'!$F$7:$BA$325,38,FALSE))</f>
        <v>0</v>
      </c>
      <c r="BH41" s="110">
        <f t="shared" si="122"/>
        <v>0</v>
      </c>
      <c r="BI41" s="104">
        <f t="shared" si="123"/>
        <v>0</v>
      </c>
      <c r="BJ41" s="105">
        <f t="shared" si="124"/>
        <v>0</v>
      </c>
      <c r="BK41" s="106">
        <f>IF(ISNA(VLOOKUP($B41,'[1]1920  Prog Access'!$F$7:$BA$325,39,FALSE)),"",VLOOKUP($B41,'[1]1920  Prog Access'!$F$7:$BA$325,39,FALSE))</f>
        <v>0</v>
      </c>
      <c r="BL41" s="102">
        <f>IF(ISNA(VLOOKUP($B41,'[1]1920  Prog Access'!$F$7:$BA$325,40,FALSE)),"",VLOOKUP($B41,'[1]1920  Prog Access'!$F$7:$BA$325,40,FALSE))</f>
        <v>0</v>
      </c>
      <c r="BM41" s="102">
        <f>IF(ISNA(VLOOKUP($B41,'[1]1920  Prog Access'!$F$7:$BA$325,41,FALSE)),"",VLOOKUP($B41,'[1]1920  Prog Access'!$F$7:$BA$325,41,FALSE))</f>
        <v>0</v>
      </c>
      <c r="BN41" s="102">
        <f>IF(ISNA(VLOOKUP($B41,'[1]1920  Prog Access'!$F$7:$BA$325,42,FALSE)),"",VLOOKUP($B41,'[1]1920  Prog Access'!$F$7:$BA$325,42,FALSE))</f>
        <v>41691.29</v>
      </c>
      <c r="BO41" s="105">
        <f t="shared" si="22"/>
        <v>41691.29</v>
      </c>
      <c r="BP41" s="104">
        <f t="shared" si="23"/>
        <v>8.0710398027457868E-3</v>
      </c>
      <c r="BQ41" s="111">
        <f t="shared" si="24"/>
        <v>113.03353757726929</v>
      </c>
      <c r="BR41" s="106">
        <f>IF(ISNA(VLOOKUP($B41,'[1]1920  Prog Access'!$F$7:$BA$325,43,FALSE)),"",VLOOKUP($B41,'[1]1920  Prog Access'!$F$7:$BA$325,43,FALSE))</f>
        <v>953784.58</v>
      </c>
      <c r="BS41" s="104">
        <f t="shared" si="25"/>
        <v>0.18464368237166978</v>
      </c>
      <c r="BT41" s="111">
        <f t="shared" si="26"/>
        <v>2585.903318512092</v>
      </c>
      <c r="BU41" s="102">
        <f>IF(ISNA(VLOOKUP($B41,'[1]1920  Prog Access'!$F$7:$BA$325,44,FALSE)),"",VLOOKUP($B41,'[1]1920  Prog Access'!$F$7:$BA$325,44,FALSE))</f>
        <v>146597.21</v>
      </c>
      <c r="BV41" s="104">
        <f t="shared" si="27"/>
        <v>2.8379834658066049E-2</v>
      </c>
      <c r="BW41" s="111">
        <f t="shared" si="28"/>
        <v>397.45475002711203</v>
      </c>
      <c r="BX41" s="143">
        <f>IF(ISNA(VLOOKUP($B41,'[1]1920  Prog Access'!$F$7:$BA$325,45,FALSE)),"",VLOOKUP($B41,'[1]1920  Prog Access'!$F$7:$BA$325,45,FALSE))</f>
        <v>123307.06</v>
      </c>
      <c r="BY41" s="97">
        <f t="shared" si="29"/>
        <v>2.3871081686835854E-2</v>
      </c>
      <c r="BZ41" s="112">
        <f t="shared" si="30"/>
        <v>334.31043270794925</v>
      </c>
      <c r="CA41" s="89">
        <f t="shared" si="33"/>
        <v>5165541.37</v>
      </c>
      <c r="CB41" s="90">
        <f t="shared" si="31"/>
        <v>0</v>
      </c>
    </row>
    <row r="42" spans="1:80" x14ac:dyDescent="0.25">
      <c r="A42" s="22"/>
      <c r="B42" s="94" t="s">
        <v>94</v>
      </c>
      <c r="C42" s="99" t="s">
        <v>95</v>
      </c>
      <c r="D42" s="100">
        <f>IF(ISNA(VLOOKUP($B42,'[1]1920 enrollment_Rev_Exp by size'!$A$6:$C$339,3,FALSE)),"",VLOOKUP($B42,'[1]1920 enrollment_Rev_Exp by size'!$A$6:$C$339,3,FALSE))</f>
        <v>2749.1700000000005</v>
      </c>
      <c r="E42" s="101">
        <f>IF(ISNA(VLOOKUP($B42,'[1]1920 enrollment_Rev_Exp by size'!$A$6:$D$339,4,FALSE)),"",VLOOKUP($B42,'[1]1920 enrollment_Rev_Exp by size'!$A$6:$D$339,4,FALSE))</f>
        <v>39230117.170000002</v>
      </c>
      <c r="F42" s="102">
        <f>IF(ISNA(VLOOKUP($B42,'[1]1920  Prog Access'!$F$7:$BA$325,2,FALSE)),"",VLOOKUP($B42,'[1]1920  Prog Access'!$F$7:$BA$325,2,FALSE))</f>
        <v>20399373.309999999</v>
      </c>
      <c r="G42" s="102">
        <f>IF(ISNA(VLOOKUP($B42,'[1]1920  Prog Access'!$F$7:$BA$325,3,FALSE)),"",VLOOKUP($B42,'[1]1920  Prog Access'!$F$7:$BA$325,3,FALSE))</f>
        <v>662668.91</v>
      </c>
      <c r="H42" s="102">
        <f>IF(ISNA(VLOOKUP($B42,'[1]1920  Prog Access'!$F$7:$BA$325,4,FALSE)),"",VLOOKUP($B42,'[1]1920  Prog Access'!$F$7:$BA$325,4,FALSE))</f>
        <v>0</v>
      </c>
      <c r="I42" s="103">
        <f t="shared" si="107"/>
        <v>21062042.219999999</v>
      </c>
      <c r="J42" s="104">
        <f t="shared" si="108"/>
        <v>0.53688450964165191</v>
      </c>
      <c r="K42" s="105">
        <f t="shared" si="109"/>
        <v>7661.2367441809693</v>
      </c>
      <c r="L42" s="106">
        <f>IF(ISNA(VLOOKUP($B42,'[1]1920  Prog Access'!$F$7:$BA$325,5,FALSE)),"",VLOOKUP($B42,'[1]1920  Prog Access'!$F$7:$BA$325,5,FALSE))</f>
        <v>5674183.4000000004</v>
      </c>
      <c r="M42" s="102">
        <f>IF(ISNA(VLOOKUP($B42,'[1]1920  Prog Access'!$F$7:$BA$325,6,FALSE)),"",VLOOKUP($B42,'[1]1920  Prog Access'!$F$7:$BA$325,6,FALSE))</f>
        <v>48571.06</v>
      </c>
      <c r="N42" s="102">
        <f>IF(ISNA(VLOOKUP($B42,'[1]1920  Prog Access'!$F$7:$BA$325,7,FALSE)),"",VLOOKUP($B42,'[1]1920  Prog Access'!$F$7:$BA$325,7,FALSE))</f>
        <v>482375.98</v>
      </c>
      <c r="O42" s="102">
        <v>0</v>
      </c>
      <c r="P42" s="102">
        <f>IF(ISNA(VLOOKUP($B42,'[1]1920  Prog Access'!$F$7:$BA$325,8,FALSE)),"",VLOOKUP($B42,'[1]1920  Prog Access'!$F$7:$BA$325,8,FALSE))</f>
        <v>0</v>
      </c>
      <c r="Q42" s="102">
        <f>IF(ISNA(VLOOKUP($B42,'[1]1920  Prog Access'!$F$7:$BA$325,9,FALSE)),"",VLOOKUP($B42,'[1]1920  Prog Access'!$F$7:$BA$325,9,FALSE))</f>
        <v>0</v>
      </c>
      <c r="R42" s="107">
        <f t="shared" si="110"/>
        <v>6205130.4399999995</v>
      </c>
      <c r="S42" s="104">
        <f t="shared" si="111"/>
        <v>0.15817262061978182</v>
      </c>
      <c r="T42" s="105">
        <f t="shared" si="112"/>
        <v>2257.0923005852669</v>
      </c>
      <c r="U42" s="106">
        <f>IF(ISNA(VLOOKUP($B42,'[1]1920  Prog Access'!$F$7:$BA$325,10,FALSE)),"",VLOOKUP($B42,'[1]1920  Prog Access'!$F$7:$BA$325,10,FALSE))</f>
        <v>1937935.7</v>
      </c>
      <c r="V42" s="102">
        <f>IF(ISNA(VLOOKUP($B42,'[1]1920  Prog Access'!$F$7:$BA$325,11,FALSE)),"",VLOOKUP($B42,'[1]1920  Prog Access'!$F$7:$BA$325,11,FALSE))</f>
        <v>131521.24</v>
      </c>
      <c r="W42" s="102">
        <f>IF(ISNA(VLOOKUP($B42,'[1]1920  Prog Access'!$F$7:$BA$325,12,FALSE)),"",VLOOKUP($B42,'[1]1920  Prog Access'!$F$7:$BA$325,12,FALSE))</f>
        <v>13697.39</v>
      </c>
      <c r="X42" s="102">
        <f>IF(ISNA(VLOOKUP($B42,'[1]1920  Prog Access'!$F$7:$BA$325,13,FALSE)),"",VLOOKUP($B42,'[1]1920  Prog Access'!$F$7:$BA$325,13,FALSE))</f>
        <v>0</v>
      </c>
      <c r="Y42" s="108">
        <f t="shared" si="113"/>
        <v>2083154.3299999998</v>
      </c>
      <c r="Z42" s="104">
        <f t="shared" si="114"/>
        <v>5.3100894931637541E-2</v>
      </c>
      <c r="AA42" s="105">
        <f t="shared" si="115"/>
        <v>757.73936497197315</v>
      </c>
      <c r="AB42" s="106">
        <f>IF(ISNA(VLOOKUP($B42,'[1]1920  Prog Access'!$F$7:$BA$325,14,FALSE)),"",VLOOKUP($B42,'[1]1920  Prog Access'!$F$7:$BA$325,14,FALSE))</f>
        <v>0</v>
      </c>
      <c r="AC42" s="102">
        <f>IF(ISNA(VLOOKUP($B42,'[1]1920  Prog Access'!$F$7:$BA$325,15,FALSE)),"",VLOOKUP($B42,'[1]1920  Prog Access'!$F$7:$BA$325,15,FALSE))</f>
        <v>0</v>
      </c>
      <c r="AD42" s="102">
        <v>0</v>
      </c>
      <c r="AE42" s="107">
        <f t="shared" si="116"/>
        <v>0</v>
      </c>
      <c r="AF42" s="104">
        <f t="shared" si="117"/>
        <v>0</v>
      </c>
      <c r="AG42" s="109">
        <f t="shared" si="118"/>
        <v>0</v>
      </c>
      <c r="AH42" s="106">
        <f>IF(ISNA(VLOOKUP($B42,'[1]1920  Prog Access'!$F$7:$BA$325,16,FALSE)),"",VLOOKUP($B42,'[1]1920  Prog Access'!$F$7:$BA$325,16,FALSE))</f>
        <v>669350.24</v>
      </c>
      <c r="AI42" s="102">
        <f>IF(ISNA(VLOOKUP($B42,'[1]1920  Prog Access'!$F$7:$BA$325,17,FALSE)),"",VLOOKUP($B42,'[1]1920  Prog Access'!$F$7:$BA$325,17,FALSE))</f>
        <v>94581.19</v>
      </c>
      <c r="AJ42" s="102">
        <f>IF(ISNA(VLOOKUP($B42,'[1]1920  Prog Access'!$F$7:$BA$325,18,FALSE)),"",VLOOKUP($B42,'[1]1920  Prog Access'!$F$7:$BA$325,18,FALSE))</f>
        <v>0</v>
      </c>
      <c r="AK42" s="102">
        <f>IF(ISNA(VLOOKUP($B42,'[1]1920  Prog Access'!$F$7:$BA$325,19,FALSE)),"",VLOOKUP($B42,'[1]1920  Prog Access'!$F$7:$BA$325,19,FALSE))</f>
        <v>0</v>
      </c>
      <c r="AL42" s="102">
        <f>IF(ISNA(VLOOKUP($B42,'[1]1920  Prog Access'!$F$7:$BA$325,20,FALSE)),"",VLOOKUP($B42,'[1]1920  Prog Access'!$F$7:$BA$325,20,FALSE))</f>
        <v>960430.7</v>
      </c>
      <c r="AM42" s="102">
        <f>IF(ISNA(VLOOKUP($B42,'[1]1920  Prog Access'!$F$7:$BA$325,21,FALSE)),"",VLOOKUP($B42,'[1]1920  Prog Access'!$F$7:$BA$325,21,FALSE))</f>
        <v>0</v>
      </c>
      <c r="AN42" s="102">
        <f>IF(ISNA(VLOOKUP($B42,'[1]1920  Prog Access'!$F$7:$BA$325,22,FALSE)),"",VLOOKUP($B42,'[1]1920  Prog Access'!$F$7:$BA$325,22,FALSE))</f>
        <v>0</v>
      </c>
      <c r="AO42" s="102">
        <f>IF(ISNA(VLOOKUP($B42,'[1]1920  Prog Access'!$F$7:$BA$325,23,FALSE)),"",VLOOKUP($B42,'[1]1920  Prog Access'!$F$7:$BA$325,23,FALSE))</f>
        <v>237188.81</v>
      </c>
      <c r="AP42" s="102">
        <f>IF(ISNA(VLOOKUP($B42,'[1]1920  Prog Access'!$F$7:$BA$325,24,FALSE)),"",VLOOKUP($B42,'[1]1920  Prog Access'!$F$7:$BA$325,24,FALSE))</f>
        <v>0</v>
      </c>
      <c r="AQ42" s="102">
        <f>IF(ISNA(VLOOKUP($B42,'[1]1920  Prog Access'!$F$7:$BA$325,25,FALSE)),"",VLOOKUP($B42,'[1]1920  Prog Access'!$F$7:$BA$325,25,FALSE))</f>
        <v>0</v>
      </c>
      <c r="AR42" s="102">
        <f>IF(ISNA(VLOOKUP($B42,'[1]1920  Prog Access'!$F$7:$BA$325,26,FALSE)),"",VLOOKUP($B42,'[1]1920  Prog Access'!$F$7:$BA$325,26,FALSE))</f>
        <v>0</v>
      </c>
      <c r="AS42" s="102">
        <f>IF(ISNA(VLOOKUP($B42,'[1]1920  Prog Access'!$F$7:$BA$325,27,FALSE)),"",VLOOKUP($B42,'[1]1920  Prog Access'!$F$7:$BA$325,27,FALSE))</f>
        <v>0</v>
      </c>
      <c r="AT42" s="102">
        <f>IF(ISNA(VLOOKUP($B42,'[1]1920  Prog Access'!$F$7:$BA$325,28,FALSE)),"",VLOOKUP($B42,'[1]1920  Prog Access'!$F$7:$BA$325,28,FALSE))</f>
        <v>84247.19</v>
      </c>
      <c r="AU42" s="102">
        <f>IF(ISNA(VLOOKUP($B42,'[1]1920  Prog Access'!$F$7:$BA$325,29,FALSE)),"",VLOOKUP($B42,'[1]1920  Prog Access'!$F$7:$BA$325,29,FALSE))</f>
        <v>0</v>
      </c>
      <c r="AV42" s="102">
        <f>IF(ISNA(VLOOKUP($B42,'[1]1920  Prog Access'!$F$7:$BA$325,30,FALSE)),"",VLOOKUP($B42,'[1]1920  Prog Access'!$F$7:$BA$325,30,FALSE))</f>
        <v>24074.33</v>
      </c>
      <c r="AW42" s="102">
        <f>IF(ISNA(VLOOKUP($B42,'[1]1920  Prog Access'!$F$7:$BA$325,31,FALSE)),"",VLOOKUP($B42,'[1]1920  Prog Access'!$F$7:$BA$325,31,FALSE))</f>
        <v>0</v>
      </c>
      <c r="AX42" s="108">
        <f t="shared" si="119"/>
        <v>2069872.46</v>
      </c>
      <c r="AY42" s="104">
        <f t="shared" si="120"/>
        <v>5.2762331833738949E-2</v>
      </c>
      <c r="AZ42" s="105">
        <f t="shared" si="121"/>
        <v>752.9081359101109</v>
      </c>
      <c r="BA42" s="106">
        <f>IF(ISNA(VLOOKUP($B42,'[1]1920  Prog Access'!$F$7:$BA$325,32,FALSE)),"",VLOOKUP($B42,'[1]1920  Prog Access'!$F$7:$BA$325,32,FALSE))</f>
        <v>0</v>
      </c>
      <c r="BB42" s="102">
        <f>IF(ISNA(VLOOKUP($B42,'[1]1920  Prog Access'!$F$7:$BA$325,33,FALSE)),"",VLOOKUP($B42,'[1]1920  Prog Access'!$F$7:$BA$325,33,FALSE))</f>
        <v>0</v>
      </c>
      <c r="BC42" s="102">
        <f>IF(ISNA(VLOOKUP($B42,'[1]1920  Prog Access'!$F$7:$BA$325,34,FALSE)),"",VLOOKUP($B42,'[1]1920  Prog Access'!$F$7:$BA$325,34,FALSE))</f>
        <v>78157.149999999994</v>
      </c>
      <c r="BD42" s="102">
        <f>IF(ISNA(VLOOKUP($B42,'[1]1920  Prog Access'!$F$7:$BA$325,35,FALSE)),"",VLOOKUP($B42,'[1]1920  Prog Access'!$F$7:$BA$325,35,FALSE))</f>
        <v>0</v>
      </c>
      <c r="BE42" s="102">
        <f>IF(ISNA(VLOOKUP($B42,'[1]1920  Prog Access'!$F$7:$BA$325,36,FALSE)),"",VLOOKUP($B42,'[1]1920  Prog Access'!$F$7:$BA$325,36,FALSE))</f>
        <v>0</v>
      </c>
      <c r="BF42" s="102">
        <f>IF(ISNA(VLOOKUP($B42,'[1]1920  Prog Access'!$F$7:$BA$325,37,FALSE)),"",VLOOKUP($B42,'[1]1920  Prog Access'!$F$7:$BA$325,37,FALSE))</f>
        <v>0</v>
      </c>
      <c r="BG42" s="102">
        <f>IF(ISNA(VLOOKUP($B42,'[1]1920  Prog Access'!$F$7:$BA$325,38,FALSE)),"",VLOOKUP($B42,'[1]1920  Prog Access'!$F$7:$BA$325,38,FALSE))</f>
        <v>15976.04</v>
      </c>
      <c r="BH42" s="110">
        <f t="shared" si="122"/>
        <v>94133.19</v>
      </c>
      <c r="BI42" s="104">
        <f t="shared" si="123"/>
        <v>2.3995133532760744E-3</v>
      </c>
      <c r="BJ42" s="105">
        <f t="shared" si="124"/>
        <v>34.240585340302701</v>
      </c>
      <c r="BK42" s="106">
        <f>IF(ISNA(VLOOKUP($B42,'[1]1920  Prog Access'!$F$7:$BA$325,39,FALSE)),"",VLOOKUP($B42,'[1]1920  Prog Access'!$F$7:$BA$325,39,FALSE))</f>
        <v>0</v>
      </c>
      <c r="BL42" s="102">
        <f>IF(ISNA(VLOOKUP($B42,'[1]1920  Prog Access'!$F$7:$BA$325,40,FALSE)),"",VLOOKUP($B42,'[1]1920  Prog Access'!$F$7:$BA$325,40,FALSE))</f>
        <v>0</v>
      </c>
      <c r="BM42" s="102">
        <f>IF(ISNA(VLOOKUP($B42,'[1]1920  Prog Access'!$F$7:$BA$325,41,FALSE)),"",VLOOKUP($B42,'[1]1920  Prog Access'!$F$7:$BA$325,41,FALSE))</f>
        <v>0</v>
      </c>
      <c r="BN42" s="102">
        <f>IF(ISNA(VLOOKUP($B42,'[1]1920  Prog Access'!$F$7:$BA$325,42,FALSE)),"",VLOOKUP($B42,'[1]1920  Prog Access'!$F$7:$BA$325,42,FALSE))</f>
        <v>0</v>
      </c>
      <c r="BO42" s="105">
        <f t="shared" si="22"/>
        <v>0</v>
      </c>
      <c r="BP42" s="104">
        <f t="shared" si="23"/>
        <v>0</v>
      </c>
      <c r="BQ42" s="111">
        <f t="shared" si="24"/>
        <v>0</v>
      </c>
      <c r="BR42" s="106">
        <f>IF(ISNA(VLOOKUP($B42,'[1]1920  Prog Access'!$F$7:$BA$325,43,FALSE)),"",VLOOKUP($B42,'[1]1920  Prog Access'!$F$7:$BA$325,43,FALSE))</f>
        <v>5605643.2599999998</v>
      </c>
      <c r="BS42" s="104">
        <f t="shared" si="25"/>
        <v>0.14289132086219561</v>
      </c>
      <c r="BT42" s="111">
        <f t="shared" si="26"/>
        <v>2039.0311475827245</v>
      </c>
      <c r="BU42" s="102">
        <f>IF(ISNA(VLOOKUP($B42,'[1]1920  Prog Access'!$F$7:$BA$325,44,FALSE)),"",VLOOKUP($B42,'[1]1920  Prog Access'!$F$7:$BA$325,44,FALSE))</f>
        <v>669332.05000000005</v>
      </c>
      <c r="BV42" s="104">
        <f t="shared" si="27"/>
        <v>1.7061688781084005E-2</v>
      </c>
      <c r="BW42" s="111">
        <f t="shared" si="28"/>
        <v>243.46695548110881</v>
      </c>
      <c r="BX42" s="143">
        <f>IF(ISNA(VLOOKUP($B42,'[1]1920  Prog Access'!$F$7:$BA$325,45,FALSE)),"",VLOOKUP($B42,'[1]1920  Prog Access'!$F$7:$BA$325,45,FALSE))</f>
        <v>1440809.22</v>
      </c>
      <c r="BY42" s="97">
        <f t="shared" si="29"/>
        <v>3.6727119976634012E-2</v>
      </c>
      <c r="BZ42" s="112">
        <f t="shared" si="30"/>
        <v>524.08880498477708</v>
      </c>
      <c r="CA42" s="89">
        <f t="shared" si="33"/>
        <v>39230117.170000002</v>
      </c>
      <c r="CB42" s="90">
        <f t="shared" si="31"/>
        <v>0</v>
      </c>
    </row>
    <row r="43" spans="1:80" x14ac:dyDescent="0.25">
      <c r="A43" s="22"/>
      <c r="B43" s="94" t="s">
        <v>96</v>
      </c>
      <c r="C43" s="99" t="s">
        <v>97</v>
      </c>
      <c r="D43" s="100">
        <f>IF(ISNA(VLOOKUP($B43,'[1]1920 enrollment_Rev_Exp by size'!$A$6:$C$339,3,FALSE)),"",VLOOKUP($B43,'[1]1920 enrollment_Rev_Exp by size'!$A$6:$C$339,3,FALSE))</f>
        <v>528.92999999999995</v>
      </c>
      <c r="E43" s="101">
        <f>IF(ISNA(VLOOKUP($B43,'[1]1920 enrollment_Rev_Exp by size'!$A$6:$D$339,4,FALSE)),"",VLOOKUP($B43,'[1]1920 enrollment_Rev_Exp by size'!$A$6:$D$339,4,FALSE))</f>
        <v>11449294.390000001</v>
      </c>
      <c r="F43" s="102">
        <f>IF(ISNA(VLOOKUP($B43,'[1]1920  Prog Access'!$F$7:$BA$325,2,FALSE)),"",VLOOKUP($B43,'[1]1920  Prog Access'!$F$7:$BA$325,2,FALSE))</f>
        <v>5498520.96</v>
      </c>
      <c r="G43" s="102">
        <f>IF(ISNA(VLOOKUP($B43,'[1]1920  Prog Access'!$F$7:$BA$325,3,FALSE)),"",VLOOKUP($B43,'[1]1920  Prog Access'!$F$7:$BA$325,3,FALSE))</f>
        <v>256630.27</v>
      </c>
      <c r="H43" s="102">
        <f>IF(ISNA(VLOOKUP($B43,'[1]1920  Prog Access'!$F$7:$BA$325,4,FALSE)),"",VLOOKUP($B43,'[1]1920  Prog Access'!$F$7:$BA$325,4,FALSE))</f>
        <v>0</v>
      </c>
      <c r="I43" s="103">
        <f t="shared" si="107"/>
        <v>5755151.2299999995</v>
      </c>
      <c r="J43" s="104">
        <f t="shared" si="108"/>
        <v>0.50266427204689945</v>
      </c>
      <c r="K43" s="105">
        <f t="shared" si="109"/>
        <v>10880.742688068365</v>
      </c>
      <c r="L43" s="106">
        <f>IF(ISNA(VLOOKUP($B43,'[1]1920  Prog Access'!$F$7:$BA$325,5,FALSE)),"",VLOOKUP($B43,'[1]1920  Prog Access'!$F$7:$BA$325,5,FALSE))</f>
        <v>1314538.57</v>
      </c>
      <c r="M43" s="102">
        <f>IF(ISNA(VLOOKUP($B43,'[1]1920  Prog Access'!$F$7:$BA$325,6,FALSE)),"",VLOOKUP($B43,'[1]1920  Prog Access'!$F$7:$BA$325,6,FALSE))</f>
        <v>36650.1</v>
      </c>
      <c r="N43" s="102">
        <f>IF(ISNA(VLOOKUP($B43,'[1]1920  Prog Access'!$F$7:$BA$325,7,FALSE)),"",VLOOKUP($B43,'[1]1920  Prog Access'!$F$7:$BA$325,7,FALSE))</f>
        <v>102889.19</v>
      </c>
      <c r="O43" s="102">
        <v>0</v>
      </c>
      <c r="P43" s="102">
        <f>IF(ISNA(VLOOKUP($B43,'[1]1920  Prog Access'!$F$7:$BA$325,8,FALSE)),"",VLOOKUP($B43,'[1]1920  Prog Access'!$F$7:$BA$325,8,FALSE))</f>
        <v>0</v>
      </c>
      <c r="Q43" s="102">
        <f>IF(ISNA(VLOOKUP($B43,'[1]1920  Prog Access'!$F$7:$BA$325,9,FALSE)),"",VLOOKUP($B43,'[1]1920  Prog Access'!$F$7:$BA$325,9,FALSE))</f>
        <v>281.73</v>
      </c>
      <c r="R43" s="107">
        <f t="shared" si="110"/>
        <v>1454359.59</v>
      </c>
      <c r="S43" s="104">
        <f t="shared" si="111"/>
        <v>0.12702613283053157</v>
      </c>
      <c r="T43" s="105">
        <f t="shared" si="112"/>
        <v>2749.6258295048497</v>
      </c>
      <c r="U43" s="106">
        <f>IF(ISNA(VLOOKUP($B43,'[1]1920  Prog Access'!$F$7:$BA$325,10,FALSE)),"",VLOOKUP($B43,'[1]1920  Prog Access'!$F$7:$BA$325,10,FALSE))</f>
        <v>134201.98000000001</v>
      </c>
      <c r="V43" s="102">
        <f>IF(ISNA(VLOOKUP($B43,'[1]1920  Prog Access'!$F$7:$BA$325,11,FALSE)),"",VLOOKUP($B43,'[1]1920  Prog Access'!$F$7:$BA$325,11,FALSE))</f>
        <v>0</v>
      </c>
      <c r="W43" s="102">
        <f>IF(ISNA(VLOOKUP($B43,'[1]1920  Prog Access'!$F$7:$BA$325,12,FALSE)),"",VLOOKUP($B43,'[1]1920  Prog Access'!$F$7:$BA$325,12,FALSE))</f>
        <v>0</v>
      </c>
      <c r="X43" s="102">
        <f>IF(ISNA(VLOOKUP($B43,'[1]1920  Prog Access'!$F$7:$BA$325,13,FALSE)),"",VLOOKUP($B43,'[1]1920  Prog Access'!$F$7:$BA$325,13,FALSE))</f>
        <v>0</v>
      </c>
      <c r="Y43" s="108">
        <f t="shared" si="113"/>
        <v>134201.98000000001</v>
      </c>
      <c r="Z43" s="104">
        <f t="shared" si="114"/>
        <v>1.1721419279533435E-2</v>
      </c>
      <c r="AA43" s="105">
        <f t="shared" si="115"/>
        <v>253.72351728962249</v>
      </c>
      <c r="AB43" s="106">
        <f>IF(ISNA(VLOOKUP($B43,'[1]1920  Prog Access'!$F$7:$BA$325,14,FALSE)),"",VLOOKUP($B43,'[1]1920  Prog Access'!$F$7:$BA$325,14,FALSE))</f>
        <v>0</v>
      </c>
      <c r="AC43" s="102">
        <f>IF(ISNA(VLOOKUP($B43,'[1]1920  Prog Access'!$F$7:$BA$325,15,FALSE)),"",VLOOKUP($B43,'[1]1920  Prog Access'!$F$7:$BA$325,15,FALSE))</f>
        <v>0</v>
      </c>
      <c r="AD43" s="102">
        <v>0</v>
      </c>
      <c r="AE43" s="107">
        <f t="shared" si="116"/>
        <v>0</v>
      </c>
      <c r="AF43" s="104">
        <f t="shared" si="117"/>
        <v>0</v>
      </c>
      <c r="AG43" s="109">
        <f t="shared" si="118"/>
        <v>0</v>
      </c>
      <c r="AH43" s="106">
        <f>IF(ISNA(VLOOKUP($B43,'[1]1920  Prog Access'!$F$7:$BA$325,16,FALSE)),"",VLOOKUP($B43,'[1]1920  Prog Access'!$F$7:$BA$325,16,FALSE))</f>
        <v>159406.88</v>
      </c>
      <c r="AI43" s="102">
        <f>IF(ISNA(VLOOKUP($B43,'[1]1920  Prog Access'!$F$7:$BA$325,17,FALSE)),"",VLOOKUP($B43,'[1]1920  Prog Access'!$F$7:$BA$325,17,FALSE))</f>
        <v>54368.67</v>
      </c>
      <c r="AJ43" s="102">
        <f>IF(ISNA(VLOOKUP($B43,'[1]1920  Prog Access'!$F$7:$BA$325,18,FALSE)),"",VLOOKUP($B43,'[1]1920  Prog Access'!$F$7:$BA$325,18,FALSE))</f>
        <v>0</v>
      </c>
      <c r="AK43" s="102">
        <f>IF(ISNA(VLOOKUP($B43,'[1]1920  Prog Access'!$F$7:$BA$325,19,FALSE)),"",VLOOKUP($B43,'[1]1920  Prog Access'!$F$7:$BA$325,19,FALSE))</f>
        <v>0</v>
      </c>
      <c r="AL43" s="102">
        <f>IF(ISNA(VLOOKUP($B43,'[1]1920  Prog Access'!$F$7:$BA$325,20,FALSE)),"",VLOOKUP($B43,'[1]1920  Prog Access'!$F$7:$BA$325,20,FALSE))</f>
        <v>428367.85</v>
      </c>
      <c r="AM43" s="102">
        <f>IF(ISNA(VLOOKUP($B43,'[1]1920  Prog Access'!$F$7:$BA$325,21,FALSE)),"",VLOOKUP($B43,'[1]1920  Prog Access'!$F$7:$BA$325,21,FALSE))</f>
        <v>0</v>
      </c>
      <c r="AN43" s="102">
        <f>IF(ISNA(VLOOKUP($B43,'[1]1920  Prog Access'!$F$7:$BA$325,22,FALSE)),"",VLOOKUP($B43,'[1]1920  Prog Access'!$F$7:$BA$325,22,FALSE))</f>
        <v>0</v>
      </c>
      <c r="AO43" s="102">
        <f>IF(ISNA(VLOOKUP($B43,'[1]1920  Prog Access'!$F$7:$BA$325,23,FALSE)),"",VLOOKUP($B43,'[1]1920  Prog Access'!$F$7:$BA$325,23,FALSE))</f>
        <v>106925.9</v>
      </c>
      <c r="AP43" s="102">
        <f>IF(ISNA(VLOOKUP($B43,'[1]1920  Prog Access'!$F$7:$BA$325,24,FALSE)),"",VLOOKUP($B43,'[1]1920  Prog Access'!$F$7:$BA$325,24,FALSE))</f>
        <v>0</v>
      </c>
      <c r="AQ43" s="102">
        <f>IF(ISNA(VLOOKUP($B43,'[1]1920  Prog Access'!$F$7:$BA$325,25,FALSE)),"",VLOOKUP($B43,'[1]1920  Prog Access'!$F$7:$BA$325,25,FALSE))</f>
        <v>0</v>
      </c>
      <c r="AR43" s="102">
        <f>IF(ISNA(VLOOKUP($B43,'[1]1920  Prog Access'!$F$7:$BA$325,26,FALSE)),"",VLOOKUP($B43,'[1]1920  Prog Access'!$F$7:$BA$325,26,FALSE))</f>
        <v>0</v>
      </c>
      <c r="AS43" s="102">
        <f>IF(ISNA(VLOOKUP($B43,'[1]1920  Prog Access'!$F$7:$BA$325,27,FALSE)),"",VLOOKUP($B43,'[1]1920  Prog Access'!$F$7:$BA$325,27,FALSE))</f>
        <v>0</v>
      </c>
      <c r="AT43" s="102">
        <f>IF(ISNA(VLOOKUP($B43,'[1]1920  Prog Access'!$F$7:$BA$325,28,FALSE)),"",VLOOKUP($B43,'[1]1920  Prog Access'!$F$7:$BA$325,28,FALSE))</f>
        <v>0</v>
      </c>
      <c r="AU43" s="102">
        <f>IF(ISNA(VLOOKUP($B43,'[1]1920  Prog Access'!$F$7:$BA$325,29,FALSE)),"",VLOOKUP($B43,'[1]1920  Prog Access'!$F$7:$BA$325,29,FALSE))</f>
        <v>0</v>
      </c>
      <c r="AV43" s="102">
        <f>IF(ISNA(VLOOKUP($B43,'[1]1920  Prog Access'!$F$7:$BA$325,30,FALSE)),"",VLOOKUP($B43,'[1]1920  Prog Access'!$F$7:$BA$325,30,FALSE))</f>
        <v>59074</v>
      </c>
      <c r="AW43" s="102">
        <f>IF(ISNA(VLOOKUP($B43,'[1]1920  Prog Access'!$F$7:$BA$325,31,FALSE)),"",VLOOKUP($B43,'[1]1920  Prog Access'!$F$7:$BA$325,31,FALSE))</f>
        <v>0</v>
      </c>
      <c r="AX43" s="108">
        <f t="shared" si="119"/>
        <v>808143.29999999993</v>
      </c>
      <c r="AY43" s="104">
        <f t="shared" si="120"/>
        <v>7.0584550669414645E-2</v>
      </c>
      <c r="AZ43" s="105">
        <f t="shared" si="121"/>
        <v>1527.883273779139</v>
      </c>
      <c r="BA43" s="106">
        <f>IF(ISNA(VLOOKUP($B43,'[1]1920  Prog Access'!$F$7:$BA$325,32,FALSE)),"",VLOOKUP($B43,'[1]1920  Prog Access'!$F$7:$BA$325,32,FALSE))</f>
        <v>0</v>
      </c>
      <c r="BB43" s="102">
        <f>IF(ISNA(VLOOKUP($B43,'[1]1920  Prog Access'!$F$7:$BA$325,33,FALSE)),"",VLOOKUP($B43,'[1]1920  Prog Access'!$F$7:$BA$325,33,FALSE))</f>
        <v>0</v>
      </c>
      <c r="BC43" s="102">
        <f>IF(ISNA(VLOOKUP($B43,'[1]1920  Prog Access'!$F$7:$BA$325,34,FALSE)),"",VLOOKUP($B43,'[1]1920  Prog Access'!$F$7:$BA$325,34,FALSE))</f>
        <v>0</v>
      </c>
      <c r="BD43" s="102">
        <f>IF(ISNA(VLOOKUP($B43,'[1]1920  Prog Access'!$F$7:$BA$325,35,FALSE)),"",VLOOKUP($B43,'[1]1920  Prog Access'!$F$7:$BA$325,35,FALSE))</f>
        <v>0</v>
      </c>
      <c r="BE43" s="102">
        <f>IF(ISNA(VLOOKUP($B43,'[1]1920  Prog Access'!$F$7:$BA$325,36,FALSE)),"",VLOOKUP($B43,'[1]1920  Prog Access'!$F$7:$BA$325,36,FALSE))</f>
        <v>0</v>
      </c>
      <c r="BF43" s="102">
        <f>IF(ISNA(VLOOKUP($B43,'[1]1920  Prog Access'!$F$7:$BA$325,37,FALSE)),"",VLOOKUP($B43,'[1]1920  Prog Access'!$F$7:$BA$325,37,FALSE))</f>
        <v>0</v>
      </c>
      <c r="BG43" s="102">
        <f>IF(ISNA(VLOOKUP($B43,'[1]1920  Prog Access'!$F$7:$BA$325,38,FALSE)),"",VLOOKUP($B43,'[1]1920  Prog Access'!$F$7:$BA$325,38,FALSE))</f>
        <v>1988.86</v>
      </c>
      <c r="BH43" s="110">
        <f t="shared" si="122"/>
        <v>1988.86</v>
      </c>
      <c r="BI43" s="104">
        <f t="shared" si="123"/>
        <v>1.7371026827095148E-4</v>
      </c>
      <c r="BJ43" s="105">
        <f t="shared" si="124"/>
        <v>3.7601572986973704</v>
      </c>
      <c r="BK43" s="106">
        <f>IF(ISNA(VLOOKUP($B43,'[1]1920  Prog Access'!$F$7:$BA$325,39,FALSE)),"",VLOOKUP($B43,'[1]1920  Prog Access'!$F$7:$BA$325,39,FALSE))</f>
        <v>0</v>
      </c>
      <c r="BL43" s="102">
        <f>IF(ISNA(VLOOKUP($B43,'[1]1920  Prog Access'!$F$7:$BA$325,40,FALSE)),"",VLOOKUP($B43,'[1]1920  Prog Access'!$F$7:$BA$325,40,FALSE))</f>
        <v>0</v>
      </c>
      <c r="BM43" s="102">
        <f>IF(ISNA(VLOOKUP($B43,'[1]1920  Prog Access'!$F$7:$BA$325,41,FALSE)),"",VLOOKUP($B43,'[1]1920  Prog Access'!$F$7:$BA$325,41,FALSE))</f>
        <v>0</v>
      </c>
      <c r="BN43" s="102">
        <f>IF(ISNA(VLOOKUP($B43,'[1]1920  Prog Access'!$F$7:$BA$325,42,FALSE)),"",VLOOKUP($B43,'[1]1920  Prog Access'!$F$7:$BA$325,42,FALSE))</f>
        <v>195312.66</v>
      </c>
      <c r="BO43" s="105">
        <f t="shared" si="22"/>
        <v>195312.66</v>
      </c>
      <c r="BP43" s="104">
        <f t="shared" si="23"/>
        <v>1.7058925497678637E-2</v>
      </c>
      <c r="BQ43" s="111">
        <f t="shared" si="24"/>
        <v>369.2599398786229</v>
      </c>
      <c r="BR43" s="106">
        <f>IF(ISNA(VLOOKUP($B43,'[1]1920  Prog Access'!$F$7:$BA$325,43,FALSE)),"",VLOOKUP($B43,'[1]1920  Prog Access'!$F$7:$BA$325,43,FALSE))</f>
        <v>2316419.65</v>
      </c>
      <c r="BS43" s="104">
        <f t="shared" si="25"/>
        <v>0.20231986104079902</v>
      </c>
      <c r="BT43" s="111">
        <f t="shared" si="26"/>
        <v>4379.444633505379</v>
      </c>
      <c r="BU43" s="102">
        <f>IF(ISNA(VLOOKUP($B43,'[1]1920  Prog Access'!$F$7:$BA$325,44,FALSE)),"",VLOOKUP($B43,'[1]1920  Prog Access'!$F$7:$BA$325,44,FALSE))</f>
        <v>406370.69</v>
      </c>
      <c r="BV43" s="104">
        <f t="shared" si="27"/>
        <v>3.5493077228840472E-2</v>
      </c>
      <c r="BW43" s="111">
        <f t="shared" si="28"/>
        <v>768.28822339440012</v>
      </c>
      <c r="BX43" s="143">
        <f>IF(ISNA(VLOOKUP($B43,'[1]1920  Prog Access'!$F$7:$BA$325,45,FALSE)),"",VLOOKUP($B43,'[1]1920  Prog Access'!$F$7:$BA$325,45,FALSE))</f>
        <v>377346.43</v>
      </c>
      <c r="BY43" s="97">
        <f t="shared" si="29"/>
        <v>3.2958051138031748E-2</v>
      </c>
      <c r="BZ43" s="112">
        <f t="shared" si="30"/>
        <v>713.4146862533795</v>
      </c>
      <c r="CA43" s="89">
        <f t="shared" si="33"/>
        <v>11449294.390000001</v>
      </c>
      <c r="CB43" s="90">
        <f t="shared" si="31"/>
        <v>0</v>
      </c>
    </row>
    <row r="44" spans="1:80" x14ac:dyDescent="0.25">
      <c r="A44" s="22"/>
      <c r="B44" s="94" t="s">
        <v>98</v>
      </c>
      <c r="C44" s="99" t="s">
        <v>99</v>
      </c>
      <c r="D44" s="100">
        <f>IF(ISNA(VLOOKUP($B44,'[1]1920 enrollment_Rev_Exp by size'!$A$6:$C$339,3,FALSE)),"",VLOOKUP($B44,'[1]1920 enrollment_Rev_Exp by size'!$A$6:$C$339,3,FALSE))</f>
        <v>3359.06</v>
      </c>
      <c r="E44" s="101">
        <f>IF(ISNA(VLOOKUP($B44,'[1]1920 enrollment_Rev_Exp by size'!$A$6:$D$339,4,FALSE)),"",VLOOKUP($B44,'[1]1920 enrollment_Rev_Exp by size'!$A$6:$D$339,4,FALSE))</f>
        <v>41149515.450000003</v>
      </c>
      <c r="F44" s="102">
        <f>IF(ISNA(VLOOKUP($B44,'[1]1920  Prog Access'!$F$7:$BA$325,2,FALSE)),"",VLOOKUP($B44,'[1]1920  Prog Access'!$F$7:$BA$325,2,FALSE))</f>
        <v>8712436.0299999993</v>
      </c>
      <c r="G44" s="102">
        <f>IF(ISNA(VLOOKUP($B44,'[1]1920  Prog Access'!$F$7:$BA$325,3,FALSE)),"",VLOOKUP($B44,'[1]1920  Prog Access'!$F$7:$BA$325,3,FALSE))</f>
        <v>18624052.989999998</v>
      </c>
      <c r="H44" s="102">
        <f>IF(ISNA(VLOOKUP($B44,'[1]1920  Prog Access'!$F$7:$BA$325,4,FALSE)),"",VLOOKUP($B44,'[1]1920  Prog Access'!$F$7:$BA$325,4,FALSE))</f>
        <v>77352.710000000006</v>
      </c>
      <c r="I44" s="103">
        <f t="shared" si="107"/>
        <v>27413841.729999997</v>
      </c>
      <c r="J44" s="104">
        <f t="shared" si="108"/>
        <v>0.66620083931024743</v>
      </c>
      <c r="K44" s="105">
        <f t="shared" si="109"/>
        <v>8161.164650229528</v>
      </c>
      <c r="L44" s="106">
        <f>IF(ISNA(VLOOKUP($B44,'[1]1920  Prog Access'!$F$7:$BA$325,5,FALSE)),"",VLOOKUP($B44,'[1]1920  Prog Access'!$F$7:$BA$325,5,FALSE))</f>
        <v>4908299.93</v>
      </c>
      <c r="M44" s="102">
        <f>IF(ISNA(VLOOKUP($B44,'[1]1920  Prog Access'!$F$7:$BA$325,6,FALSE)),"",VLOOKUP($B44,'[1]1920  Prog Access'!$F$7:$BA$325,6,FALSE))</f>
        <v>96225.09</v>
      </c>
      <c r="N44" s="102">
        <f>IF(ISNA(VLOOKUP($B44,'[1]1920  Prog Access'!$F$7:$BA$325,7,FALSE)),"",VLOOKUP($B44,'[1]1920  Prog Access'!$F$7:$BA$325,7,FALSE))</f>
        <v>551474.43000000005</v>
      </c>
      <c r="O44" s="102">
        <v>0</v>
      </c>
      <c r="P44" s="102">
        <f>IF(ISNA(VLOOKUP($B44,'[1]1920  Prog Access'!$F$7:$BA$325,8,FALSE)),"",VLOOKUP($B44,'[1]1920  Prog Access'!$F$7:$BA$325,8,FALSE))</f>
        <v>0</v>
      </c>
      <c r="Q44" s="102">
        <f>IF(ISNA(VLOOKUP($B44,'[1]1920  Prog Access'!$F$7:$BA$325,9,FALSE)),"",VLOOKUP($B44,'[1]1920  Prog Access'!$F$7:$BA$325,9,FALSE))</f>
        <v>0</v>
      </c>
      <c r="R44" s="107">
        <f t="shared" si="110"/>
        <v>5555999.4499999993</v>
      </c>
      <c r="S44" s="104">
        <f t="shared" si="111"/>
        <v>0.13501980252357987</v>
      </c>
      <c r="T44" s="105">
        <f t="shared" si="112"/>
        <v>1654.0340005834964</v>
      </c>
      <c r="U44" s="106">
        <f>IF(ISNA(VLOOKUP($B44,'[1]1920  Prog Access'!$F$7:$BA$325,10,FALSE)),"",VLOOKUP($B44,'[1]1920  Prog Access'!$F$7:$BA$325,10,FALSE))</f>
        <v>411593.59</v>
      </c>
      <c r="V44" s="102">
        <f>IF(ISNA(VLOOKUP($B44,'[1]1920  Prog Access'!$F$7:$BA$325,11,FALSE)),"",VLOOKUP($B44,'[1]1920  Prog Access'!$F$7:$BA$325,11,FALSE))</f>
        <v>66925.48</v>
      </c>
      <c r="W44" s="102">
        <f>IF(ISNA(VLOOKUP($B44,'[1]1920  Prog Access'!$F$7:$BA$325,12,FALSE)),"",VLOOKUP($B44,'[1]1920  Prog Access'!$F$7:$BA$325,12,FALSE))</f>
        <v>0</v>
      </c>
      <c r="X44" s="102">
        <f>IF(ISNA(VLOOKUP($B44,'[1]1920  Prog Access'!$F$7:$BA$325,13,FALSE)),"",VLOOKUP($B44,'[1]1920  Prog Access'!$F$7:$BA$325,13,FALSE))</f>
        <v>0</v>
      </c>
      <c r="Y44" s="108">
        <f t="shared" si="113"/>
        <v>478519.07</v>
      </c>
      <c r="Z44" s="104">
        <f t="shared" si="114"/>
        <v>1.1628789908387609E-2</v>
      </c>
      <c r="AA44" s="105">
        <f t="shared" si="115"/>
        <v>142.45624371103821</v>
      </c>
      <c r="AB44" s="106">
        <f>IF(ISNA(VLOOKUP($B44,'[1]1920  Prog Access'!$F$7:$BA$325,14,FALSE)),"",VLOOKUP($B44,'[1]1920  Prog Access'!$F$7:$BA$325,14,FALSE))</f>
        <v>0</v>
      </c>
      <c r="AC44" s="102">
        <f>IF(ISNA(VLOOKUP($B44,'[1]1920  Prog Access'!$F$7:$BA$325,15,FALSE)),"",VLOOKUP($B44,'[1]1920  Prog Access'!$F$7:$BA$325,15,FALSE))</f>
        <v>0</v>
      </c>
      <c r="AD44" s="102">
        <v>0</v>
      </c>
      <c r="AE44" s="107">
        <f t="shared" si="116"/>
        <v>0</v>
      </c>
      <c r="AF44" s="104">
        <f t="shared" si="117"/>
        <v>0</v>
      </c>
      <c r="AG44" s="109">
        <f t="shared" si="118"/>
        <v>0</v>
      </c>
      <c r="AH44" s="106">
        <f>IF(ISNA(VLOOKUP($B44,'[1]1920  Prog Access'!$F$7:$BA$325,16,FALSE)),"",VLOOKUP($B44,'[1]1920  Prog Access'!$F$7:$BA$325,16,FALSE))</f>
        <v>429294.19</v>
      </c>
      <c r="AI44" s="102">
        <f>IF(ISNA(VLOOKUP($B44,'[1]1920  Prog Access'!$F$7:$BA$325,17,FALSE)),"",VLOOKUP($B44,'[1]1920  Prog Access'!$F$7:$BA$325,17,FALSE))</f>
        <v>91252.24</v>
      </c>
      <c r="AJ44" s="102">
        <f>IF(ISNA(VLOOKUP($B44,'[1]1920  Prog Access'!$F$7:$BA$325,18,FALSE)),"",VLOOKUP($B44,'[1]1920  Prog Access'!$F$7:$BA$325,18,FALSE))</f>
        <v>37361.629999999997</v>
      </c>
      <c r="AK44" s="102">
        <f>IF(ISNA(VLOOKUP($B44,'[1]1920  Prog Access'!$F$7:$BA$325,19,FALSE)),"",VLOOKUP($B44,'[1]1920  Prog Access'!$F$7:$BA$325,19,FALSE))</f>
        <v>0</v>
      </c>
      <c r="AL44" s="102">
        <f>IF(ISNA(VLOOKUP($B44,'[1]1920  Prog Access'!$F$7:$BA$325,20,FALSE)),"",VLOOKUP($B44,'[1]1920  Prog Access'!$F$7:$BA$325,20,FALSE))</f>
        <v>1320606.05</v>
      </c>
      <c r="AM44" s="102">
        <f>IF(ISNA(VLOOKUP($B44,'[1]1920  Prog Access'!$F$7:$BA$325,21,FALSE)),"",VLOOKUP($B44,'[1]1920  Prog Access'!$F$7:$BA$325,21,FALSE))</f>
        <v>0</v>
      </c>
      <c r="AN44" s="102">
        <f>IF(ISNA(VLOOKUP($B44,'[1]1920  Prog Access'!$F$7:$BA$325,22,FALSE)),"",VLOOKUP($B44,'[1]1920  Prog Access'!$F$7:$BA$325,22,FALSE))</f>
        <v>0</v>
      </c>
      <c r="AO44" s="102">
        <f>IF(ISNA(VLOOKUP($B44,'[1]1920  Prog Access'!$F$7:$BA$325,23,FALSE)),"",VLOOKUP($B44,'[1]1920  Prog Access'!$F$7:$BA$325,23,FALSE))</f>
        <v>125675.12</v>
      </c>
      <c r="AP44" s="102">
        <f>IF(ISNA(VLOOKUP($B44,'[1]1920  Prog Access'!$F$7:$BA$325,24,FALSE)),"",VLOOKUP($B44,'[1]1920  Prog Access'!$F$7:$BA$325,24,FALSE))</f>
        <v>0</v>
      </c>
      <c r="AQ44" s="102">
        <f>IF(ISNA(VLOOKUP($B44,'[1]1920  Prog Access'!$F$7:$BA$325,25,FALSE)),"",VLOOKUP($B44,'[1]1920  Prog Access'!$F$7:$BA$325,25,FALSE))</f>
        <v>0</v>
      </c>
      <c r="AR44" s="102">
        <f>IF(ISNA(VLOOKUP($B44,'[1]1920  Prog Access'!$F$7:$BA$325,26,FALSE)),"",VLOOKUP($B44,'[1]1920  Prog Access'!$F$7:$BA$325,26,FALSE))</f>
        <v>0</v>
      </c>
      <c r="AS44" s="102">
        <f>IF(ISNA(VLOOKUP($B44,'[1]1920  Prog Access'!$F$7:$BA$325,27,FALSE)),"",VLOOKUP($B44,'[1]1920  Prog Access'!$F$7:$BA$325,27,FALSE))</f>
        <v>21440.03</v>
      </c>
      <c r="AT44" s="102">
        <f>IF(ISNA(VLOOKUP($B44,'[1]1920  Prog Access'!$F$7:$BA$325,28,FALSE)),"",VLOOKUP($B44,'[1]1920  Prog Access'!$F$7:$BA$325,28,FALSE))</f>
        <v>301923.24</v>
      </c>
      <c r="AU44" s="102">
        <f>IF(ISNA(VLOOKUP($B44,'[1]1920  Prog Access'!$F$7:$BA$325,29,FALSE)),"",VLOOKUP($B44,'[1]1920  Prog Access'!$F$7:$BA$325,29,FALSE))</f>
        <v>0</v>
      </c>
      <c r="AV44" s="102">
        <f>IF(ISNA(VLOOKUP($B44,'[1]1920  Prog Access'!$F$7:$BA$325,30,FALSE)),"",VLOOKUP($B44,'[1]1920  Prog Access'!$F$7:$BA$325,30,FALSE))</f>
        <v>43466.22</v>
      </c>
      <c r="AW44" s="102">
        <f>IF(ISNA(VLOOKUP($B44,'[1]1920  Prog Access'!$F$7:$BA$325,31,FALSE)),"",VLOOKUP($B44,'[1]1920  Prog Access'!$F$7:$BA$325,31,FALSE))</f>
        <v>0</v>
      </c>
      <c r="AX44" s="108">
        <f t="shared" si="119"/>
        <v>2371018.7200000002</v>
      </c>
      <c r="AY44" s="104">
        <f t="shared" si="120"/>
        <v>5.7619602419887062E-2</v>
      </c>
      <c r="AZ44" s="105">
        <f t="shared" si="121"/>
        <v>705.85780545747923</v>
      </c>
      <c r="BA44" s="106">
        <f>IF(ISNA(VLOOKUP($B44,'[1]1920  Prog Access'!$F$7:$BA$325,32,FALSE)),"",VLOOKUP($B44,'[1]1920  Prog Access'!$F$7:$BA$325,32,FALSE))</f>
        <v>0</v>
      </c>
      <c r="BB44" s="102">
        <f>IF(ISNA(VLOOKUP($B44,'[1]1920  Prog Access'!$F$7:$BA$325,33,FALSE)),"",VLOOKUP($B44,'[1]1920  Prog Access'!$F$7:$BA$325,33,FALSE))</f>
        <v>0</v>
      </c>
      <c r="BC44" s="102">
        <f>IF(ISNA(VLOOKUP($B44,'[1]1920  Prog Access'!$F$7:$BA$325,34,FALSE)),"",VLOOKUP($B44,'[1]1920  Prog Access'!$F$7:$BA$325,34,FALSE))</f>
        <v>83658.429999999993</v>
      </c>
      <c r="BD44" s="102">
        <f>IF(ISNA(VLOOKUP($B44,'[1]1920  Prog Access'!$F$7:$BA$325,35,FALSE)),"",VLOOKUP($B44,'[1]1920  Prog Access'!$F$7:$BA$325,35,FALSE))</f>
        <v>0</v>
      </c>
      <c r="BE44" s="102">
        <f>IF(ISNA(VLOOKUP($B44,'[1]1920  Prog Access'!$F$7:$BA$325,36,FALSE)),"",VLOOKUP($B44,'[1]1920  Prog Access'!$F$7:$BA$325,36,FALSE))</f>
        <v>0</v>
      </c>
      <c r="BF44" s="102">
        <f>IF(ISNA(VLOOKUP($B44,'[1]1920  Prog Access'!$F$7:$BA$325,37,FALSE)),"",VLOOKUP($B44,'[1]1920  Prog Access'!$F$7:$BA$325,37,FALSE))</f>
        <v>0</v>
      </c>
      <c r="BG44" s="102">
        <f>IF(ISNA(VLOOKUP($B44,'[1]1920  Prog Access'!$F$7:$BA$325,38,FALSE)),"",VLOOKUP($B44,'[1]1920  Prog Access'!$F$7:$BA$325,38,FALSE))</f>
        <v>85347.1</v>
      </c>
      <c r="BH44" s="110">
        <f t="shared" si="122"/>
        <v>169005.53</v>
      </c>
      <c r="BI44" s="104">
        <f t="shared" si="123"/>
        <v>4.1071086293921347E-3</v>
      </c>
      <c r="BJ44" s="105">
        <f t="shared" si="124"/>
        <v>50.313340636963915</v>
      </c>
      <c r="BK44" s="106">
        <f>IF(ISNA(VLOOKUP($B44,'[1]1920  Prog Access'!$F$7:$BA$325,39,FALSE)),"",VLOOKUP($B44,'[1]1920  Prog Access'!$F$7:$BA$325,39,FALSE))</f>
        <v>0</v>
      </c>
      <c r="BL44" s="102">
        <f>IF(ISNA(VLOOKUP($B44,'[1]1920  Prog Access'!$F$7:$BA$325,40,FALSE)),"",VLOOKUP($B44,'[1]1920  Prog Access'!$F$7:$BA$325,40,FALSE))</f>
        <v>0</v>
      </c>
      <c r="BM44" s="102">
        <f>IF(ISNA(VLOOKUP($B44,'[1]1920  Prog Access'!$F$7:$BA$325,41,FALSE)),"",VLOOKUP($B44,'[1]1920  Prog Access'!$F$7:$BA$325,41,FALSE))</f>
        <v>348643</v>
      </c>
      <c r="BN44" s="102">
        <f>IF(ISNA(VLOOKUP($B44,'[1]1920  Prog Access'!$F$7:$BA$325,42,FALSE)),"",VLOOKUP($B44,'[1]1920  Prog Access'!$F$7:$BA$325,42,FALSE))</f>
        <v>258726.15</v>
      </c>
      <c r="BO44" s="105">
        <f t="shared" si="22"/>
        <v>607369.15</v>
      </c>
      <c r="BP44" s="104">
        <f t="shared" si="23"/>
        <v>1.4760055941314857E-2</v>
      </c>
      <c r="BQ44" s="111">
        <f t="shared" si="24"/>
        <v>180.81521318464095</v>
      </c>
      <c r="BR44" s="106">
        <f>IF(ISNA(VLOOKUP($B44,'[1]1920  Prog Access'!$F$7:$BA$325,43,FALSE)),"",VLOOKUP($B44,'[1]1920  Prog Access'!$F$7:$BA$325,43,FALSE))</f>
        <v>3352094.45</v>
      </c>
      <c r="BS44" s="104">
        <f t="shared" si="25"/>
        <v>8.1461334680187583E-2</v>
      </c>
      <c r="BT44" s="111">
        <f t="shared" si="26"/>
        <v>997.92633951164919</v>
      </c>
      <c r="BU44" s="102">
        <f>IF(ISNA(VLOOKUP($B44,'[1]1920  Prog Access'!$F$7:$BA$325,44,FALSE)),"",VLOOKUP($B44,'[1]1920  Prog Access'!$F$7:$BA$325,44,FALSE))</f>
        <v>561461.18999999994</v>
      </c>
      <c r="BV44" s="104">
        <f t="shared" si="27"/>
        <v>1.3644418017077766E-2</v>
      </c>
      <c r="BW44" s="111">
        <f t="shared" si="28"/>
        <v>167.14830637142532</v>
      </c>
      <c r="BX44" s="143">
        <f>IF(ISNA(VLOOKUP($B44,'[1]1920  Prog Access'!$F$7:$BA$325,45,FALSE)),"",VLOOKUP($B44,'[1]1920  Prog Access'!$F$7:$BA$325,45,FALSE))</f>
        <v>640206.16</v>
      </c>
      <c r="BY44" s="97">
        <f t="shared" si="29"/>
        <v>1.5558048569925506E-2</v>
      </c>
      <c r="BZ44" s="112">
        <f t="shared" si="30"/>
        <v>190.59086768322092</v>
      </c>
      <c r="CA44" s="89">
        <f t="shared" si="33"/>
        <v>41149515.449999996</v>
      </c>
      <c r="CB44" s="90">
        <f t="shared" si="31"/>
        <v>0</v>
      </c>
    </row>
    <row r="45" spans="1:80" x14ac:dyDescent="0.25">
      <c r="A45" s="66"/>
      <c r="B45" s="128" t="s">
        <v>100</v>
      </c>
      <c r="C45" s="99" t="s">
        <v>101</v>
      </c>
      <c r="D45" s="100">
        <f>IF(ISNA(VLOOKUP($B45,'[1]1920 enrollment_Rev_Exp by size'!$A$6:$C$339,3,FALSE)),"",VLOOKUP($B45,'[1]1920 enrollment_Rev_Exp by size'!$A$6:$C$339,3,FALSE))</f>
        <v>114.36000000000001</v>
      </c>
      <c r="E45" s="101">
        <f>IF(ISNA(VLOOKUP($B45,'[1]1920 enrollment_Rev_Exp by size'!$A$6:$D$339,4,FALSE)),"",VLOOKUP($B45,'[1]1920 enrollment_Rev_Exp by size'!$A$6:$D$339,4,FALSE))</f>
        <v>2311464.9</v>
      </c>
      <c r="F45" s="102">
        <f>IF(ISNA(VLOOKUP($B45,'[1]1920  Prog Access'!$F$7:$BA$325,2,FALSE)),"",VLOOKUP($B45,'[1]1920  Prog Access'!$F$7:$BA$325,2,FALSE))</f>
        <v>1788950.18</v>
      </c>
      <c r="G45" s="102">
        <f>IF(ISNA(VLOOKUP($B45,'[1]1920  Prog Access'!$F$7:$BA$325,3,FALSE)),"",VLOOKUP($B45,'[1]1920  Prog Access'!$F$7:$BA$325,3,FALSE))</f>
        <v>0</v>
      </c>
      <c r="H45" s="102">
        <f>IF(ISNA(VLOOKUP($B45,'[1]1920  Prog Access'!$F$7:$BA$325,4,FALSE)),"",VLOOKUP($B45,'[1]1920  Prog Access'!$F$7:$BA$325,4,FALSE))</f>
        <v>0</v>
      </c>
      <c r="I45" s="103">
        <f t="shared" si="107"/>
        <v>1788950.18</v>
      </c>
      <c r="J45" s="104">
        <f t="shared" si="108"/>
        <v>0.77394650466031301</v>
      </c>
      <c r="K45" s="105">
        <f t="shared" si="109"/>
        <v>15643.146030080445</v>
      </c>
      <c r="L45" s="106">
        <f>IF(ISNA(VLOOKUP($B45,'[1]1920  Prog Access'!$F$7:$BA$325,5,FALSE)),"",VLOOKUP($B45,'[1]1920  Prog Access'!$F$7:$BA$325,5,FALSE))</f>
        <v>25294.32</v>
      </c>
      <c r="M45" s="102">
        <f>IF(ISNA(VLOOKUP($B45,'[1]1920  Prog Access'!$F$7:$BA$325,6,FALSE)),"",VLOOKUP($B45,'[1]1920  Prog Access'!$F$7:$BA$325,6,FALSE))</f>
        <v>0</v>
      </c>
      <c r="N45" s="102">
        <f>IF(ISNA(VLOOKUP($B45,'[1]1920  Prog Access'!$F$7:$BA$325,7,FALSE)),"",VLOOKUP($B45,'[1]1920  Prog Access'!$F$7:$BA$325,7,FALSE))</f>
        <v>0</v>
      </c>
      <c r="O45" s="102">
        <v>0</v>
      </c>
      <c r="P45" s="102">
        <f>IF(ISNA(VLOOKUP($B45,'[1]1920  Prog Access'!$F$7:$BA$325,8,FALSE)),"",VLOOKUP($B45,'[1]1920  Prog Access'!$F$7:$BA$325,8,FALSE))</f>
        <v>0</v>
      </c>
      <c r="Q45" s="102">
        <f>IF(ISNA(VLOOKUP($B45,'[1]1920  Prog Access'!$F$7:$BA$325,9,FALSE)),"",VLOOKUP($B45,'[1]1920  Prog Access'!$F$7:$BA$325,9,FALSE))</f>
        <v>0</v>
      </c>
      <c r="R45" s="107">
        <f t="shared" si="110"/>
        <v>25294.32</v>
      </c>
      <c r="S45" s="104">
        <f t="shared" si="111"/>
        <v>1.0942982521603507E-2</v>
      </c>
      <c r="T45" s="105">
        <f t="shared" si="112"/>
        <v>221.18153200419724</v>
      </c>
      <c r="U45" s="106">
        <f>IF(ISNA(VLOOKUP($B45,'[1]1920  Prog Access'!$F$7:$BA$325,10,FALSE)),"",VLOOKUP($B45,'[1]1920  Prog Access'!$F$7:$BA$325,10,FALSE))</f>
        <v>127757.94</v>
      </c>
      <c r="V45" s="102">
        <f>IF(ISNA(VLOOKUP($B45,'[1]1920  Prog Access'!$F$7:$BA$325,11,FALSE)),"",VLOOKUP($B45,'[1]1920  Prog Access'!$F$7:$BA$325,11,FALSE))</f>
        <v>36468.39</v>
      </c>
      <c r="W45" s="102">
        <f>IF(ISNA(VLOOKUP($B45,'[1]1920  Prog Access'!$F$7:$BA$325,12,FALSE)),"",VLOOKUP($B45,'[1]1920  Prog Access'!$F$7:$BA$325,12,FALSE))</f>
        <v>0</v>
      </c>
      <c r="X45" s="102">
        <f>IF(ISNA(VLOOKUP($B45,'[1]1920  Prog Access'!$F$7:$BA$325,13,FALSE)),"",VLOOKUP($B45,'[1]1920  Prog Access'!$F$7:$BA$325,13,FALSE))</f>
        <v>0</v>
      </c>
      <c r="Y45" s="108">
        <f t="shared" si="113"/>
        <v>164226.33000000002</v>
      </c>
      <c r="Z45" s="104">
        <f t="shared" si="114"/>
        <v>7.1048593469881377E-2</v>
      </c>
      <c r="AA45" s="105">
        <f t="shared" si="115"/>
        <v>1436.0469569779643</v>
      </c>
      <c r="AB45" s="106">
        <f>IF(ISNA(VLOOKUP($B45,'[1]1920  Prog Access'!$F$7:$BA$325,14,FALSE)),"",VLOOKUP($B45,'[1]1920  Prog Access'!$F$7:$BA$325,14,FALSE))</f>
        <v>0</v>
      </c>
      <c r="AC45" s="102">
        <f>IF(ISNA(VLOOKUP($B45,'[1]1920  Prog Access'!$F$7:$BA$325,15,FALSE)),"",VLOOKUP($B45,'[1]1920  Prog Access'!$F$7:$BA$325,15,FALSE))</f>
        <v>0</v>
      </c>
      <c r="AD45" s="102">
        <v>0</v>
      </c>
      <c r="AE45" s="107">
        <f t="shared" si="116"/>
        <v>0</v>
      </c>
      <c r="AF45" s="104">
        <f t="shared" si="117"/>
        <v>0</v>
      </c>
      <c r="AG45" s="109">
        <f t="shared" si="118"/>
        <v>0</v>
      </c>
      <c r="AH45" s="106">
        <f>IF(ISNA(VLOOKUP($B45,'[1]1920  Prog Access'!$F$7:$BA$325,16,FALSE)),"",VLOOKUP($B45,'[1]1920  Prog Access'!$F$7:$BA$325,16,FALSE))</f>
        <v>0</v>
      </c>
      <c r="AI45" s="102">
        <f>IF(ISNA(VLOOKUP($B45,'[1]1920  Prog Access'!$F$7:$BA$325,17,FALSE)),"",VLOOKUP($B45,'[1]1920  Prog Access'!$F$7:$BA$325,17,FALSE))</f>
        <v>0</v>
      </c>
      <c r="AJ45" s="102">
        <f>IF(ISNA(VLOOKUP($B45,'[1]1920  Prog Access'!$F$7:$BA$325,18,FALSE)),"",VLOOKUP($B45,'[1]1920  Prog Access'!$F$7:$BA$325,18,FALSE))</f>
        <v>0</v>
      </c>
      <c r="AK45" s="102">
        <f>IF(ISNA(VLOOKUP($B45,'[1]1920  Prog Access'!$F$7:$BA$325,19,FALSE)),"",VLOOKUP($B45,'[1]1920  Prog Access'!$F$7:$BA$325,19,FALSE))</f>
        <v>0</v>
      </c>
      <c r="AL45" s="102">
        <f>IF(ISNA(VLOOKUP($B45,'[1]1920  Prog Access'!$F$7:$BA$325,20,FALSE)),"",VLOOKUP($B45,'[1]1920  Prog Access'!$F$7:$BA$325,20,FALSE))</f>
        <v>66698.320000000007</v>
      </c>
      <c r="AM45" s="102">
        <f>IF(ISNA(VLOOKUP($B45,'[1]1920  Prog Access'!$F$7:$BA$325,21,FALSE)),"",VLOOKUP($B45,'[1]1920  Prog Access'!$F$7:$BA$325,21,FALSE))</f>
        <v>0</v>
      </c>
      <c r="AN45" s="102">
        <f>IF(ISNA(VLOOKUP($B45,'[1]1920  Prog Access'!$F$7:$BA$325,22,FALSE)),"",VLOOKUP($B45,'[1]1920  Prog Access'!$F$7:$BA$325,22,FALSE))</f>
        <v>0</v>
      </c>
      <c r="AO45" s="102">
        <f>IF(ISNA(VLOOKUP($B45,'[1]1920  Prog Access'!$F$7:$BA$325,23,FALSE)),"",VLOOKUP($B45,'[1]1920  Prog Access'!$F$7:$BA$325,23,FALSE))</f>
        <v>37963.82</v>
      </c>
      <c r="AP45" s="102">
        <f>IF(ISNA(VLOOKUP($B45,'[1]1920  Prog Access'!$F$7:$BA$325,24,FALSE)),"",VLOOKUP($B45,'[1]1920  Prog Access'!$F$7:$BA$325,24,FALSE))</f>
        <v>0</v>
      </c>
      <c r="AQ45" s="102">
        <f>IF(ISNA(VLOOKUP($B45,'[1]1920  Prog Access'!$F$7:$BA$325,25,FALSE)),"",VLOOKUP($B45,'[1]1920  Prog Access'!$F$7:$BA$325,25,FALSE))</f>
        <v>0</v>
      </c>
      <c r="AR45" s="102">
        <f>IF(ISNA(VLOOKUP($B45,'[1]1920  Prog Access'!$F$7:$BA$325,26,FALSE)),"",VLOOKUP($B45,'[1]1920  Prog Access'!$F$7:$BA$325,26,FALSE))</f>
        <v>0</v>
      </c>
      <c r="AS45" s="102">
        <f>IF(ISNA(VLOOKUP($B45,'[1]1920  Prog Access'!$F$7:$BA$325,27,FALSE)),"",VLOOKUP($B45,'[1]1920  Prog Access'!$F$7:$BA$325,27,FALSE))</f>
        <v>0</v>
      </c>
      <c r="AT45" s="102">
        <f>IF(ISNA(VLOOKUP($B45,'[1]1920  Prog Access'!$F$7:$BA$325,28,FALSE)),"",VLOOKUP($B45,'[1]1920  Prog Access'!$F$7:$BA$325,28,FALSE))</f>
        <v>0</v>
      </c>
      <c r="AU45" s="102">
        <f>IF(ISNA(VLOOKUP($B45,'[1]1920  Prog Access'!$F$7:$BA$325,29,FALSE)),"",VLOOKUP($B45,'[1]1920  Prog Access'!$F$7:$BA$325,29,FALSE))</f>
        <v>0</v>
      </c>
      <c r="AV45" s="102">
        <f>IF(ISNA(VLOOKUP($B45,'[1]1920  Prog Access'!$F$7:$BA$325,30,FALSE)),"",VLOOKUP($B45,'[1]1920  Prog Access'!$F$7:$BA$325,30,FALSE))</f>
        <v>0</v>
      </c>
      <c r="AW45" s="102">
        <f>IF(ISNA(VLOOKUP($B45,'[1]1920  Prog Access'!$F$7:$BA$325,31,FALSE)),"",VLOOKUP($B45,'[1]1920  Prog Access'!$F$7:$BA$325,31,FALSE))</f>
        <v>0</v>
      </c>
      <c r="AX45" s="108">
        <f t="shared" si="119"/>
        <v>104662.14000000001</v>
      </c>
      <c r="AY45" s="104">
        <f t="shared" si="120"/>
        <v>4.5279571409455543E-2</v>
      </c>
      <c r="AZ45" s="105">
        <f t="shared" si="121"/>
        <v>915.19884575026231</v>
      </c>
      <c r="BA45" s="106">
        <f>IF(ISNA(VLOOKUP($B45,'[1]1920  Prog Access'!$F$7:$BA$325,32,FALSE)),"",VLOOKUP($B45,'[1]1920  Prog Access'!$F$7:$BA$325,32,FALSE))</f>
        <v>0</v>
      </c>
      <c r="BB45" s="102">
        <f>IF(ISNA(VLOOKUP($B45,'[1]1920  Prog Access'!$F$7:$BA$325,33,FALSE)),"",VLOOKUP($B45,'[1]1920  Prog Access'!$F$7:$BA$325,33,FALSE))</f>
        <v>0</v>
      </c>
      <c r="BC45" s="102">
        <f>IF(ISNA(VLOOKUP($B45,'[1]1920  Prog Access'!$F$7:$BA$325,34,FALSE)),"",VLOOKUP($B45,'[1]1920  Prog Access'!$F$7:$BA$325,34,FALSE))</f>
        <v>0</v>
      </c>
      <c r="BD45" s="102">
        <f>IF(ISNA(VLOOKUP($B45,'[1]1920  Prog Access'!$F$7:$BA$325,35,FALSE)),"",VLOOKUP($B45,'[1]1920  Prog Access'!$F$7:$BA$325,35,FALSE))</f>
        <v>0</v>
      </c>
      <c r="BE45" s="102">
        <f>IF(ISNA(VLOOKUP($B45,'[1]1920  Prog Access'!$F$7:$BA$325,36,FALSE)),"",VLOOKUP($B45,'[1]1920  Prog Access'!$F$7:$BA$325,36,FALSE))</f>
        <v>0</v>
      </c>
      <c r="BF45" s="102">
        <f>IF(ISNA(VLOOKUP($B45,'[1]1920  Prog Access'!$F$7:$BA$325,37,FALSE)),"",VLOOKUP($B45,'[1]1920  Prog Access'!$F$7:$BA$325,37,FALSE))</f>
        <v>0</v>
      </c>
      <c r="BG45" s="102">
        <f>IF(ISNA(VLOOKUP($B45,'[1]1920  Prog Access'!$F$7:$BA$325,38,FALSE)),"",VLOOKUP($B45,'[1]1920  Prog Access'!$F$7:$BA$325,38,FALSE))</f>
        <v>0</v>
      </c>
      <c r="BH45" s="110">
        <f t="shared" si="122"/>
        <v>0</v>
      </c>
      <c r="BI45" s="104">
        <f t="shared" si="123"/>
        <v>0</v>
      </c>
      <c r="BJ45" s="105">
        <f t="shared" si="124"/>
        <v>0</v>
      </c>
      <c r="BK45" s="106">
        <f>IF(ISNA(VLOOKUP($B45,'[1]1920  Prog Access'!$F$7:$BA$325,39,FALSE)),"",VLOOKUP($B45,'[1]1920  Prog Access'!$F$7:$BA$325,39,FALSE))</f>
        <v>0</v>
      </c>
      <c r="BL45" s="102">
        <f>IF(ISNA(VLOOKUP($B45,'[1]1920  Prog Access'!$F$7:$BA$325,40,FALSE)),"",VLOOKUP($B45,'[1]1920  Prog Access'!$F$7:$BA$325,40,FALSE))</f>
        <v>0</v>
      </c>
      <c r="BM45" s="102">
        <f>IF(ISNA(VLOOKUP($B45,'[1]1920  Prog Access'!$F$7:$BA$325,41,FALSE)),"",VLOOKUP($B45,'[1]1920  Prog Access'!$F$7:$BA$325,41,FALSE))</f>
        <v>0</v>
      </c>
      <c r="BN45" s="102">
        <f>IF(ISNA(VLOOKUP($B45,'[1]1920  Prog Access'!$F$7:$BA$325,42,FALSE)),"",VLOOKUP($B45,'[1]1920  Prog Access'!$F$7:$BA$325,42,FALSE))</f>
        <v>0</v>
      </c>
      <c r="BO45" s="105">
        <f t="shared" si="22"/>
        <v>0</v>
      </c>
      <c r="BP45" s="104">
        <f t="shared" si="23"/>
        <v>0</v>
      </c>
      <c r="BQ45" s="111">
        <f t="shared" si="24"/>
        <v>0</v>
      </c>
      <c r="BR45" s="106">
        <f>IF(ISNA(VLOOKUP($B45,'[1]1920  Prog Access'!$F$7:$BA$325,43,FALSE)),"",VLOOKUP($B45,'[1]1920  Prog Access'!$F$7:$BA$325,43,FALSE))</f>
        <v>0</v>
      </c>
      <c r="BS45" s="104">
        <f t="shared" si="25"/>
        <v>0</v>
      </c>
      <c r="BT45" s="111">
        <f t="shared" si="26"/>
        <v>0</v>
      </c>
      <c r="BU45" s="102">
        <f>IF(ISNA(VLOOKUP($B45,'[1]1920  Prog Access'!$F$7:$BA$325,44,FALSE)),"",VLOOKUP($B45,'[1]1920  Prog Access'!$F$7:$BA$325,44,FALSE))</f>
        <v>193845.79</v>
      </c>
      <c r="BV45" s="104">
        <f t="shared" si="27"/>
        <v>8.3862744357485169E-2</v>
      </c>
      <c r="BW45" s="111">
        <f t="shared" si="28"/>
        <v>1695.0488807275269</v>
      </c>
      <c r="BX45" s="143">
        <f>IF(ISNA(VLOOKUP($B45,'[1]1920  Prog Access'!$F$7:$BA$325,45,FALSE)),"",VLOOKUP($B45,'[1]1920  Prog Access'!$F$7:$BA$325,45,FALSE))</f>
        <v>34486.14</v>
      </c>
      <c r="BY45" s="97">
        <f t="shared" si="29"/>
        <v>1.491960358126139E-2</v>
      </c>
      <c r="BZ45" s="112">
        <f t="shared" si="30"/>
        <v>301.55771248688347</v>
      </c>
      <c r="CA45" s="89">
        <f t="shared" si="33"/>
        <v>2311464.9</v>
      </c>
      <c r="CB45" s="90">
        <f t="shared" si="31"/>
        <v>0</v>
      </c>
    </row>
    <row r="46" spans="1:80" s="127" customFormat="1" x14ac:dyDescent="0.25">
      <c r="A46" s="115"/>
      <c r="B46" s="114" t="s">
        <v>102</v>
      </c>
      <c r="C46" s="115" t="s">
        <v>52</v>
      </c>
      <c r="D46" s="116">
        <f>SUM(D40:D45)</f>
        <v>10841.610000000002</v>
      </c>
      <c r="E46" s="116">
        <f t="shared" ref="E46:H46" si="125">SUM(E40:E45)</f>
        <v>152924402.98000002</v>
      </c>
      <c r="F46" s="116">
        <f t="shared" si="125"/>
        <v>66068253.780000001</v>
      </c>
      <c r="G46" s="116">
        <f t="shared" si="125"/>
        <v>20491727.889999997</v>
      </c>
      <c r="H46" s="116">
        <f t="shared" si="125"/>
        <v>77352.710000000006</v>
      </c>
      <c r="I46" s="117">
        <f t="shared" si="107"/>
        <v>86637334.379999995</v>
      </c>
      <c r="J46" s="118">
        <f t="shared" si="108"/>
        <v>0.56653701235198362</v>
      </c>
      <c r="K46" s="75">
        <f t="shared" si="109"/>
        <v>7991.1871373347667</v>
      </c>
      <c r="L46" s="119">
        <f>SUM(L40:L45)</f>
        <v>19842299.560000002</v>
      </c>
      <c r="M46" s="119">
        <f t="shared" ref="M46:Q46" si="126">SUM(M40:M45)</f>
        <v>353068.58</v>
      </c>
      <c r="N46" s="119">
        <f t="shared" si="126"/>
        <v>1962268.6</v>
      </c>
      <c r="O46" s="119">
        <f t="shared" si="126"/>
        <v>0</v>
      </c>
      <c r="P46" s="119">
        <f t="shared" si="126"/>
        <v>0</v>
      </c>
      <c r="Q46" s="119">
        <f t="shared" si="126"/>
        <v>14844.73</v>
      </c>
      <c r="R46" s="120">
        <f t="shared" si="110"/>
        <v>22172481.470000003</v>
      </c>
      <c r="S46" s="118">
        <f t="shared" si="111"/>
        <v>0.14498981874658551</v>
      </c>
      <c r="T46" s="75">
        <f t="shared" si="112"/>
        <v>2045.1281193475875</v>
      </c>
      <c r="U46" s="119">
        <f>SUM(U40:U45)</f>
        <v>4398930.4200000009</v>
      </c>
      <c r="V46" s="121">
        <f t="shared" ref="V46:X46" si="127">SUM(V40:V45)</f>
        <v>674996.47</v>
      </c>
      <c r="W46" s="121">
        <f t="shared" si="127"/>
        <v>49263.09</v>
      </c>
      <c r="X46" s="121">
        <f t="shared" si="127"/>
        <v>0</v>
      </c>
      <c r="Y46" s="122">
        <f t="shared" si="10"/>
        <v>5123189.9800000004</v>
      </c>
      <c r="Z46" s="118">
        <f t="shared" si="114"/>
        <v>3.3501454837590761E-2</v>
      </c>
      <c r="AA46" s="75">
        <f t="shared" si="115"/>
        <v>472.54881701149549</v>
      </c>
      <c r="AB46" s="119">
        <f>SUM(AB40:AB45)</f>
        <v>0</v>
      </c>
      <c r="AC46" s="121">
        <f>SUM(AC40:AC45)</f>
        <v>0</v>
      </c>
      <c r="AD46" s="121"/>
      <c r="AE46" s="120">
        <f t="shared" si="70"/>
        <v>0</v>
      </c>
      <c r="AF46" s="118">
        <f t="shared" si="117"/>
        <v>0</v>
      </c>
      <c r="AG46" s="123">
        <f t="shared" si="118"/>
        <v>0</v>
      </c>
      <c r="AH46" s="119">
        <f>SUM(AH40:AH45)</f>
        <v>2692720.4999999995</v>
      </c>
      <c r="AI46" s="121">
        <f t="shared" ref="AI46:AW46" si="128">SUM(AI40:AI45)</f>
        <v>480636.50999999995</v>
      </c>
      <c r="AJ46" s="121">
        <f t="shared" si="128"/>
        <v>37361.629999999997</v>
      </c>
      <c r="AK46" s="121">
        <f t="shared" si="128"/>
        <v>0</v>
      </c>
      <c r="AL46" s="121">
        <f t="shared" si="128"/>
        <v>4897509.8000000007</v>
      </c>
      <c r="AM46" s="121">
        <f t="shared" si="128"/>
        <v>0</v>
      </c>
      <c r="AN46" s="121">
        <f t="shared" si="128"/>
        <v>0</v>
      </c>
      <c r="AO46" s="121">
        <f t="shared" si="128"/>
        <v>770896.14999999991</v>
      </c>
      <c r="AP46" s="121">
        <f t="shared" si="128"/>
        <v>0</v>
      </c>
      <c r="AQ46" s="121">
        <f t="shared" si="128"/>
        <v>0</v>
      </c>
      <c r="AR46" s="121">
        <f t="shared" si="128"/>
        <v>0</v>
      </c>
      <c r="AS46" s="121">
        <f t="shared" si="128"/>
        <v>21440.03</v>
      </c>
      <c r="AT46" s="121">
        <f t="shared" si="128"/>
        <v>513488.36</v>
      </c>
      <c r="AU46" s="121">
        <f t="shared" si="128"/>
        <v>0</v>
      </c>
      <c r="AV46" s="121">
        <f t="shared" si="128"/>
        <v>215098.56</v>
      </c>
      <c r="AW46" s="121">
        <f t="shared" si="128"/>
        <v>0</v>
      </c>
      <c r="AX46" s="122">
        <f t="shared" si="16"/>
        <v>9629151.5399999991</v>
      </c>
      <c r="AY46" s="118">
        <f t="shared" si="120"/>
        <v>6.2966742732743136E-2</v>
      </c>
      <c r="AZ46" s="75">
        <f t="shared" si="121"/>
        <v>888.16619856275929</v>
      </c>
      <c r="BA46" s="106">
        <f>SUM(BA40:BA45)</f>
        <v>0</v>
      </c>
      <c r="BB46" s="106">
        <f t="shared" ref="BB46:BG46" si="129">SUM(BB40:BB45)</f>
        <v>0</v>
      </c>
      <c r="BC46" s="106">
        <f t="shared" si="129"/>
        <v>665096.85000000009</v>
      </c>
      <c r="BD46" s="106">
        <f t="shared" si="129"/>
        <v>0</v>
      </c>
      <c r="BE46" s="106">
        <f t="shared" si="129"/>
        <v>0</v>
      </c>
      <c r="BF46" s="106">
        <f t="shared" si="129"/>
        <v>0</v>
      </c>
      <c r="BG46" s="106">
        <f t="shared" si="129"/>
        <v>477309.91999999993</v>
      </c>
      <c r="BH46" s="124">
        <f t="shared" si="19"/>
        <v>1142406.77</v>
      </c>
      <c r="BI46" s="118">
        <f t="shared" si="123"/>
        <v>7.4704020270028974E-3</v>
      </c>
      <c r="BJ46" s="75">
        <f t="shared" si="124"/>
        <v>105.37242808033122</v>
      </c>
      <c r="BK46" s="119">
        <f>SUM(BK40:BK45)</f>
        <v>0</v>
      </c>
      <c r="BL46" s="119">
        <f t="shared" ref="BL46:BN46" si="130">SUM(BL40:BL45)</f>
        <v>0</v>
      </c>
      <c r="BM46" s="119">
        <f t="shared" si="130"/>
        <v>368039.07</v>
      </c>
      <c r="BN46" s="119">
        <f t="shared" si="130"/>
        <v>495730.1</v>
      </c>
      <c r="BO46" s="75">
        <f t="shared" si="22"/>
        <v>863769.16999999993</v>
      </c>
      <c r="BP46" s="118">
        <f t="shared" si="23"/>
        <v>5.6483409656532492E-3</v>
      </c>
      <c r="BQ46" s="86">
        <f t="shared" si="24"/>
        <v>79.671669613645918</v>
      </c>
      <c r="BR46" s="119">
        <f>SUM(BR40:BR45)</f>
        <v>19573330.370000001</v>
      </c>
      <c r="BS46" s="118">
        <f t="shared" si="25"/>
        <v>0.12799350521289835</v>
      </c>
      <c r="BT46" s="86">
        <f t="shared" si="26"/>
        <v>1805.3896395461556</v>
      </c>
      <c r="BU46" s="121">
        <f>SUM(BU40:BU45)</f>
        <v>3291232.73</v>
      </c>
      <c r="BV46" s="118">
        <f t="shared" si="27"/>
        <v>2.1521958993231699E-2</v>
      </c>
      <c r="BW46" s="86">
        <f t="shared" si="28"/>
        <v>303.57416748988379</v>
      </c>
      <c r="BX46" s="144">
        <f>SUM(BX40:BX45)</f>
        <v>4491506.5699999994</v>
      </c>
      <c r="BY46" s="125">
        <f t="shared" si="29"/>
        <v>2.9370764132310618E-2</v>
      </c>
      <c r="BZ46" s="126">
        <f t="shared" si="30"/>
        <v>414.28409341416989</v>
      </c>
      <c r="CA46" s="89">
        <f t="shared" si="33"/>
        <v>152924402.98000002</v>
      </c>
      <c r="CB46" s="90">
        <f t="shared" si="31"/>
        <v>0</v>
      </c>
    </row>
    <row r="47" spans="1:80" x14ac:dyDescent="0.25">
      <c r="A47" s="115"/>
      <c r="B47" s="114"/>
      <c r="C47" s="115"/>
      <c r="D47" s="100" t="str">
        <f>IF(ISNA(VLOOKUP($B47,'[1]1920 enrollment_Rev_Exp by size'!$A$6:$C$339,3,FALSE)),"",VLOOKUP($B47,'[1]1920 enrollment_Rev_Exp by size'!$A$6:$C$339,3,FALSE))</f>
        <v/>
      </c>
      <c r="E47" s="101" t="str">
        <f>IF(ISNA(VLOOKUP($B47,'[1]1920 enrollment_Rev_Exp by size'!$A$6:$D$339,4,FALSE)),"",VLOOKUP($B47,'[1]1920 enrollment_Rev_Exp by size'!$A$6:$D$339,4,FALSE))</f>
        <v/>
      </c>
      <c r="F47" s="102" t="str">
        <f>IF(ISNA(VLOOKUP($B47,'[1]1920  Prog Access'!$F$7:$BA$325,2,FALSE)),"",VLOOKUP($B47,'[1]1920  Prog Access'!$F$7:$BA$325,2,FALSE))</f>
        <v/>
      </c>
      <c r="G47" s="102" t="str">
        <f>IF(ISNA(VLOOKUP($B47,'[1]1920  Prog Access'!$F$7:$BA$325,3,FALSE)),"",VLOOKUP($B47,'[1]1920  Prog Access'!$F$7:$BA$325,3,FALSE))</f>
        <v/>
      </c>
      <c r="H47" s="102" t="str">
        <f>IF(ISNA(VLOOKUP($B47,'[1]1920  Prog Access'!$F$7:$BA$325,4,FALSE)),"",VLOOKUP($B47,'[1]1920  Prog Access'!$F$7:$BA$325,4,FALSE))</f>
        <v/>
      </c>
      <c r="I47" s="94"/>
      <c r="J47" s="94"/>
      <c r="K47" s="94"/>
      <c r="L47" s="106" t="str">
        <f>IF(ISNA(VLOOKUP($B47,'[1]1920  Prog Access'!$F$7:$BA$325,5,FALSE)),"",VLOOKUP($B47,'[1]1920  Prog Access'!$F$7:$BA$325,5,FALSE))</f>
        <v/>
      </c>
      <c r="M47" s="102" t="str">
        <f>IF(ISNA(VLOOKUP($B47,'[1]1920  Prog Access'!$F$7:$BA$325,6,FALSE)),"",VLOOKUP($B47,'[1]1920  Prog Access'!$F$7:$BA$325,6,FALSE))</f>
        <v/>
      </c>
      <c r="N47" s="102" t="str">
        <f>IF(ISNA(VLOOKUP($B47,'[1]1920  Prog Access'!$F$7:$BA$325,7,FALSE)),"",VLOOKUP($B47,'[1]1920  Prog Access'!$F$7:$BA$325,7,FALSE))</f>
        <v/>
      </c>
      <c r="O47" s="102">
        <v>0</v>
      </c>
      <c r="P47" s="102" t="str">
        <f>IF(ISNA(VLOOKUP($B47,'[1]1920  Prog Access'!$F$7:$BA$325,8,FALSE)),"",VLOOKUP($B47,'[1]1920  Prog Access'!$F$7:$BA$325,8,FALSE))</f>
        <v/>
      </c>
      <c r="Q47" s="102" t="str">
        <f>IF(ISNA(VLOOKUP($B47,'[1]1920  Prog Access'!$F$7:$BA$325,9,FALSE)),"",VLOOKUP($B47,'[1]1920  Prog Access'!$F$7:$BA$325,9,FALSE))</f>
        <v/>
      </c>
      <c r="R47" s="107"/>
      <c r="S47" s="104"/>
      <c r="T47" s="105"/>
      <c r="U47" s="106"/>
      <c r="V47" s="102"/>
      <c r="W47" s="102"/>
      <c r="X47" s="102"/>
      <c r="Y47" s="108"/>
      <c r="Z47" s="104"/>
      <c r="AA47" s="105"/>
      <c r="AB47" s="106"/>
      <c r="AC47" s="102"/>
      <c r="AD47" s="102"/>
      <c r="AE47" s="107"/>
      <c r="AF47" s="104"/>
      <c r="AG47" s="109"/>
      <c r="AH47" s="106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8"/>
      <c r="AY47" s="104"/>
      <c r="AZ47" s="105"/>
      <c r="BA47" s="106" t="str">
        <f>IF(ISNA(VLOOKUP($B47,'[1]1920  Prog Access'!$F$7:$BA$325,32,FALSE)),"",VLOOKUP($B47,'[1]1920  Prog Access'!$F$7:$BA$325,32,FALSE))</f>
        <v/>
      </c>
      <c r="BB47" s="102" t="str">
        <f>IF(ISNA(VLOOKUP($B47,'[1]1920  Prog Access'!$F$7:$BA$325,33,FALSE)),"",VLOOKUP($B47,'[1]1920  Prog Access'!$F$7:$BA$325,33,FALSE))</f>
        <v/>
      </c>
      <c r="BC47" s="102" t="str">
        <f>IF(ISNA(VLOOKUP($B47,'[1]1920  Prog Access'!$F$7:$BA$325,34,FALSE)),"",VLOOKUP($B47,'[1]1920  Prog Access'!$F$7:$BA$325,34,FALSE))</f>
        <v/>
      </c>
      <c r="BD47" s="102" t="str">
        <f>IF(ISNA(VLOOKUP($B47,'[1]1920  Prog Access'!$F$7:$BA$325,35,FALSE)),"",VLOOKUP($B47,'[1]1920  Prog Access'!$F$7:$BA$325,35,FALSE))</f>
        <v/>
      </c>
      <c r="BE47" s="102" t="str">
        <f>IF(ISNA(VLOOKUP($B47,'[1]1920  Prog Access'!$F$7:$BA$325,36,FALSE)),"",VLOOKUP($B47,'[1]1920  Prog Access'!$F$7:$BA$325,36,FALSE))</f>
        <v/>
      </c>
      <c r="BF47" s="102" t="str">
        <f>IF(ISNA(VLOOKUP($B47,'[1]1920  Prog Access'!$F$7:$BA$325,37,FALSE)),"",VLOOKUP($B47,'[1]1920  Prog Access'!$F$7:$BA$325,37,FALSE))</f>
        <v/>
      </c>
      <c r="BG47" s="102" t="str">
        <f>IF(ISNA(VLOOKUP($B47,'[1]1920  Prog Access'!$F$7:$BA$325,38,FALSE)),"",VLOOKUP($B47,'[1]1920  Prog Access'!$F$7:$BA$325,38,FALSE))</f>
        <v/>
      </c>
      <c r="BH47" s="110"/>
      <c r="BI47" s="104"/>
      <c r="BJ47" s="105"/>
      <c r="BK47" s="106" t="str">
        <f>IF(ISNA(VLOOKUP($B47,'[1]1920  Prog Access'!$F$7:$BA$325,39,FALSE)),"",VLOOKUP($B47,'[1]1920  Prog Access'!$F$7:$BA$325,39,FALSE))</f>
        <v/>
      </c>
      <c r="BL47" s="102" t="str">
        <f>IF(ISNA(VLOOKUP($B47,'[1]1920  Prog Access'!$F$7:$BA$325,40,FALSE)),"",VLOOKUP($B47,'[1]1920  Prog Access'!$F$7:$BA$325,40,FALSE))</f>
        <v/>
      </c>
      <c r="BM47" s="102" t="str">
        <f>IF(ISNA(VLOOKUP($B47,'[1]1920  Prog Access'!$F$7:$BA$325,41,FALSE)),"",VLOOKUP($B47,'[1]1920  Prog Access'!$F$7:$BA$325,41,FALSE))</f>
        <v/>
      </c>
      <c r="BN47" s="102" t="str">
        <f>IF(ISNA(VLOOKUP($B47,'[1]1920  Prog Access'!$F$7:$BA$325,42,FALSE)),"",VLOOKUP($B47,'[1]1920  Prog Access'!$F$7:$BA$325,42,FALSE))</f>
        <v/>
      </c>
      <c r="BO47" s="105"/>
      <c r="BP47" s="104"/>
      <c r="BQ47" s="111"/>
      <c r="BR47" s="106" t="str">
        <f>IF(ISNA(VLOOKUP($B47,'[1]1920  Prog Access'!$F$7:$BA$325,43,FALSE)),"",VLOOKUP($B47,'[1]1920  Prog Access'!$F$7:$BA$325,43,FALSE))</f>
        <v/>
      </c>
      <c r="BS47" s="104"/>
      <c r="BT47" s="111"/>
      <c r="BU47" s="102"/>
      <c r="BV47" s="104"/>
      <c r="BW47" s="111"/>
      <c r="BX47" s="143"/>
      <c r="BZ47" s="112"/>
      <c r="CA47" s="89"/>
      <c r="CB47" s="90"/>
    </row>
    <row r="48" spans="1:80" x14ac:dyDescent="0.25">
      <c r="A48" s="66" t="s">
        <v>103</v>
      </c>
      <c r="B48" s="94"/>
      <c r="C48" s="99"/>
      <c r="D48" s="100" t="str">
        <f>IF(ISNA(VLOOKUP($B48,'[1]1920 enrollment_Rev_Exp by size'!$A$6:$C$339,3,FALSE)),"",VLOOKUP($B48,'[1]1920 enrollment_Rev_Exp by size'!$A$6:$C$339,3,FALSE))</f>
        <v/>
      </c>
      <c r="E48" s="101" t="str">
        <f>IF(ISNA(VLOOKUP($B48,'[1]1920 enrollment_Rev_Exp by size'!$A$6:$D$339,4,FALSE)),"",VLOOKUP($B48,'[1]1920 enrollment_Rev_Exp by size'!$A$6:$D$339,4,FALSE))</f>
        <v/>
      </c>
      <c r="F48" s="102" t="str">
        <f>IF(ISNA(VLOOKUP($B48,'[1]1920  Prog Access'!$F$7:$BA$325,2,FALSE)),"",VLOOKUP($B48,'[1]1920  Prog Access'!$F$7:$BA$325,2,FALSE))</f>
        <v/>
      </c>
      <c r="G48" s="102" t="str">
        <f>IF(ISNA(VLOOKUP($B48,'[1]1920  Prog Access'!$F$7:$BA$325,3,FALSE)),"",VLOOKUP($B48,'[1]1920  Prog Access'!$F$7:$BA$325,3,FALSE))</f>
        <v/>
      </c>
      <c r="H48" s="102" t="str">
        <f>IF(ISNA(VLOOKUP($B48,'[1]1920  Prog Access'!$F$7:$BA$325,4,FALSE)),"",VLOOKUP($B48,'[1]1920  Prog Access'!$F$7:$BA$325,4,FALSE))</f>
        <v/>
      </c>
      <c r="I48" s="103"/>
      <c r="J48" s="104"/>
      <c r="K48" s="105"/>
      <c r="L48" s="106" t="str">
        <f>IF(ISNA(VLOOKUP($B48,'[1]1920  Prog Access'!$F$7:$BA$325,5,FALSE)),"",VLOOKUP($B48,'[1]1920  Prog Access'!$F$7:$BA$325,5,FALSE))</f>
        <v/>
      </c>
      <c r="M48" s="102" t="str">
        <f>IF(ISNA(VLOOKUP($B48,'[1]1920  Prog Access'!$F$7:$BA$325,6,FALSE)),"",VLOOKUP($B48,'[1]1920  Prog Access'!$F$7:$BA$325,6,FALSE))</f>
        <v/>
      </c>
      <c r="N48" s="102" t="str">
        <f>IF(ISNA(VLOOKUP($B48,'[1]1920  Prog Access'!$F$7:$BA$325,7,FALSE)),"",VLOOKUP($B48,'[1]1920  Prog Access'!$F$7:$BA$325,7,FALSE))</f>
        <v/>
      </c>
      <c r="O48" s="102">
        <v>0</v>
      </c>
      <c r="P48" s="102" t="str">
        <f>IF(ISNA(VLOOKUP($B48,'[1]1920  Prog Access'!$F$7:$BA$325,8,FALSE)),"",VLOOKUP($B48,'[1]1920  Prog Access'!$F$7:$BA$325,8,FALSE))</f>
        <v/>
      </c>
      <c r="Q48" s="102" t="str">
        <f>IF(ISNA(VLOOKUP($B48,'[1]1920  Prog Access'!$F$7:$BA$325,9,FALSE)),"",VLOOKUP($B48,'[1]1920  Prog Access'!$F$7:$BA$325,9,FALSE))</f>
        <v/>
      </c>
      <c r="R48" s="107"/>
      <c r="S48" s="104"/>
      <c r="T48" s="105"/>
      <c r="U48" s="106"/>
      <c r="V48" s="102"/>
      <c r="W48" s="102"/>
      <c r="X48" s="102"/>
      <c r="Y48" s="108"/>
      <c r="Z48" s="104"/>
      <c r="AA48" s="105"/>
      <c r="AB48" s="106"/>
      <c r="AC48" s="102"/>
      <c r="AD48" s="102"/>
      <c r="AE48" s="107"/>
      <c r="AF48" s="104"/>
      <c r="AG48" s="109"/>
      <c r="AH48" s="106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8"/>
      <c r="AY48" s="104"/>
      <c r="AZ48" s="105"/>
      <c r="BA48" s="106" t="str">
        <f>IF(ISNA(VLOOKUP($B48,'[1]1920  Prog Access'!$F$7:$BA$325,32,FALSE)),"",VLOOKUP($B48,'[1]1920  Prog Access'!$F$7:$BA$325,32,FALSE))</f>
        <v/>
      </c>
      <c r="BB48" s="102" t="str">
        <f>IF(ISNA(VLOOKUP($B48,'[1]1920  Prog Access'!$F$7:$BA$325,33,FALSE)),"",VLOOKUP($B48,'[1]1920  Prog Access'!$F$7:$BA$325,33,FALSE))</f>
        <v/>
      </c>
      <c r="BC48" s="102" t="str">
        <f>IF(ISNA(VLOOKUP($B48,'[1]1920  Prog Access'!$F$7:$BA$325,34,FALSE)),"",VLOOKUP($B48,'[1]1920  Prog Access'!$F$7:$BA$325,34,FALSE))</f>
        <v/>
      </c>
      <c r="BD48" s="102" t="str">
        <f>IF(ISNA(VLOOKUP($B48,'[1]1920  Prog Access'!$F$7:$BA$325,35,FALSE)),"",VLOOKUP($B48,'[1]1920  Prog Access'!$F$7:$BA$325,35,FALSE))</f>
        <v/>
      </c>
      <c r="BE48" s="102" t="str">
        <f>IF(ISNA(VLOOKUP($B48,'[1]1920  Prog Access'!$F$7:$BA$325,36,FALSE)),"",VLOOKUP($B48,'[1]1920  Prog Access'!$F$7:$BA$325,36,FALSE))</f>
        <v/>
      </c>
      <c r="BF48" s="102" t="str">
        <f>IF(ISNA(VLOOKUP($B48,'[1]1920  Prog Access'!$F$7:$BA$325,37,FALSE)),"",VLOOKUP($B48,'[1]1920  Prog Access'!$F$7:$BA$325,37,FALSE))</f>
        <v/>
      </c>
      <c r="BG48" s="102" t="str">
        <f>IF(ISNA(VLOOKUP($B48,'[1]1920  Prog Access'!$F$7:$BA$325,38,FALSE)),"",VLOOKUP($B48,'[1]1920  Prog Access'!$F$7:$BA$325,38,FALSE))</f>
        <v/>
      </c>
      <c r="BH48" s="110"/>
      <c r="BI48" s="104"/>
      <c r="BJ48" s="105"/>
      <c r="BK48" s="106" t="str">
        <f>IF(ISNA(VLOOKUP($B48,'[1]1920  Prog Access'!$F$7:$BA$325,39,FALSE)),"",VLOOKUP($B48,'[1]1920  Prog Access'!$F$7:$BA$325,39,FALSE))</f>
        <v/>
      </c>
      <c r="BL48" s="102" t="str">
        <f>IF(ISNA(VLOOKUP($B48,'[1]1920  Prog Access'!$F$7:$BA$325,40,FALSE)),"",VLOOKUP($B48,'[1]1920  Prog Access'!$F$7:$BA$325,40,FALSE))</f>
        <v/>
      </c>
      <c r="BM48" s="102" t="str">
        <f>IF(ISNA(VLOOKUP($B48,'[1]1920  Prog Access'!$F$7:$BA$325,41,FALSE)),"",VLOOKUP($B48,'[1]1920  Prog Access'!$F$7:$BA$325,41,FALSE))</f>
        <v/>
      </c>
      <c r="BN48" s="102" t="str">
        <f>IF(ISNA(VLOOKUP($B48,'[1]1920  Prog Access'!$F$7:$BA$325,42,FALSE)),"",VLOOKUP($B48,'[1]1920  Prog Access'!$F$7:$BA$325,42,FALSE))</f>
        <v/>
      </c>
      <c r="BO48" s="105"/>
      <c r="BP48" s="104"/>
      <c r="BQ48" s="111"/>
      <c r="BR48" s="106" t="str">
        <f>IF(ISNA(VLOOKUP($B48,'[1]1920  Prog Access'!$F$7:$BA$325,43,FALSE)),"",VLOOKUP($B48,'[1]1920  Prog Access'!$F$7:$BA$325,43,FALSE))</f>
        <v/>
      </c>
      <c r="BS48" s="104"/>
      <c r="BT48" s="111"/>
      <c r="BU48" s="102"/>
      <c r="BV48" s="104"/>
      <c r="BW48" s="111"/>
      <c r="BX48" s="143"/>
      <c r="BZ48" s="112"/>
      <c r="CA48" s="89"/>
      <c r="CB48" s="90"/>
    </row>
    <row r="49" spans="1:80" x14ac:dyDescent="0.25">
      <c r="A49" s="99"/>
      <c r="B49" s="129" t="s">
        <v>104</v>
      </c>
      <c r="C49" s="130" t="s">
        <v>105</v>
      </c>
      <c r="D49" s="100">
        <f>IF(ISNA(VLOOKUP($B49,'[1]1920 enrollment_Rev_Exp by size'!$A$6:$C$339,3,FALSE)),"",VLOOKUP($B49,'[1]1920 enrollment_Rev_Exp by size'!$A$6:$C$339,3,FALSE))</f>
        <v>23143.270000000004</v>
      </c>
      <c r="E49" s="101">
        <f>IF(ISNA(VLOOKUP($B49,'[1]1920 enrollment_Rev_Exp by size'!$A$6:$D$339,4,FALSE)),"",VLOOKUP($B49,'[1]1920 enrollment_Rev_Exp by size'!$A$6:$D$339,4,FALSE))</f>
        <v>340478290.31999999</v>
      </c>
      <c r="F49" s="102">
        <f>IF(ISNA(VLOOKUP($B49,'[1]1920  Prog Access'!$F$7:$BA$325,2,FALSE)),"",VLOOKUP($B49,'[1]1920  Prog Access'!$F$7:$BA$325,2,FALSE))</f>
        <v>183437099.81</v>
      </c>
      <c r="G49" s="102">
        <f>IF(ISNA(VLOOKUP($B49,'[1]1920  Prog Access'!$F$7:$BA$325,3,FALSE)),"",VLOOKUP($B49,'[1]1920  Prog Access'!$F$7:$BA$325,3,FALSE))</f>
        <v>3753084.86</v>
      </c>
      <c r="H49" s="102">
        <f>IF(ISNA(VLOOKUP($B49,'[1]1920  Prog Access'!$F$7:$BA$325,4,FALSE)),"",VLOOKUP($B49,'[1]1920  Prog Access'!$F$7:$BA$325,4,FALSE))</f>
        <v>1224486.04</v>
      </c>
      <c r="I49" s="103">
        <f t="shared" ref="I49:I58" si="131">SUM(F49:H49)</f>
        <v>188414670.71000001</v>
      </c>
      <c r="J49" s="104">
        <f t="shared" ref="J49:J58" si="132">I49/E49</f>
        <v>0.55338233322576214</v>
      </c>
      <c r="K49" s="105">
        <f t="shared" ref="K49:K58" si="133">I49/D49</f>
        <v>8141.2294247960626</v>
      </c>
      <c r="L49" s="106">
        <f>IF(ISNA(VLOOKUP($B49,'[1]1920  Prog Access'!$F$7:$BA$325,5,FALSE)),"",VLOOKUP($B49,'[1]1920  Prog Access'!$F$7:$BA$325,5,FALSE))</f>
        <v>40245665.07</v>
      </c>
      <c r="M49" s="102">
        <f>IF(ISNA(VLOOKUP($B49,'[1]1920  Prog Access'!$F$7:$BA$325,6,FALSE)),"",VLOOKUP($B49,'[1]1920  Prog Access'!$F$7:$BA$325,6,FALSE))</f>
        <v>1721215.85</v>
      </c>
      <c r="N49" s="102">
        <f>IF(ISNA(VLOOKUP($B49,'[1]1920  Prog Access'!$F$7:$BA$325,7,FALSE)),"",VLOOKUP($B49,'[1]1920  Prog Access'!$F$7:$BA$325,7,FALSE))</f>
        <v>4325577</v>
      </c>
      <c r="O49" s="102">
        <v>0</v>
      </c>
      <c r="P49" s="102">
        <f>IF(ISNA(VLOOKUP($B49,'[1]1920  Prog Access'!$F$7:$BA$325,8,FALSE)),"",VLOOKUP($B49,'[1]1920  Prog Access'!$F$7:$BA$325,8,FALSE))</f>
        <v>0</v>
      </c>
      <c r="Q49" s="102">
        <f>IF(ISNA(VLOOKUP($B49,'[1]1920  Prog Access'!$F$7:$BA$325,9,FALSE)),"",VLOOKUP($B49,'[1]1920  Prog Access'!$F$7:$BA$325,9,FALSE))</f>
        <v>0</v>
      </c>
      <c r="R49" s="107">
        <f t="shared" si="110"/>
        <v>46292457.920000002</v>
      </c>
      <c r="S49" s="104">
        <f t="shared" si="111"/>
        <v>0.13596302388763712</v>
      </c>
      <c r="T49" s="105">
        <f t="shared" si="112"/>
        <v>2000.2557080308873</v>
      </c>
      <c r="U49" s="106">
        <f>IF(ISNA(VLOOKUP($B49,'[1]1920  Prog Access'!$F$7:$BA$325,10,FALSE)),"",VLOOKUP($B49,'[1]1920  Prog Access'!$F$7:$BA$325,10,FALSE))</f>
        <v>10889084.609999999</v>
      </c>
      <c r="V49" s="102">
        <f>IF(ISNA(VLOOKUP($B49,'[1]1920  Prog Access'!$F$7:$BA$325,11,FALSE)),"",VLOOKUP($B49,'[1]1920  Prog Access'!$F$7:$BA$325,11,FALSE))</f>
        <v>1911782.11</v>
      </c>
      <c r="W49" s="102">
        <f>IF(ISNA(VLOOKUP($B49,'[1]1920  Prog Access'!$F$7:$BA$325,12,FALSE)),"",VLOOKUP($B49,'[1]1920  Prog Access'!$F$7:$BA$325,12,FALSE))</f>
        <v>176757.52</v>
      </c>
      <c r="X49" s="102">
        <f>IF(ISNA(VLOOKUP($B49,'[1]1920  Prog Access'!$F$7:$BA$325,13,FALSE)),"",VLOOKUP($B49,'[1]1920  Prog Access'!$F$7:$BA$325,13,FALSE))</f>
        <v>0</v>
      </c>
      <c r="Y49" s="108">
        <f t="shared" ref="Y49:Y57" si="134">SUM(U49:X49)</f>
        <v>12977624.239999998</v>
      </c>
      <c r="Z49" s="104">
        <f t="shared" ref="Z49:Z58" si="135">Y49/E49</f>
        <v>3.8115864091666229E-2</v>
      </c>
      <c r="AA49" s="105">
        <f t="shared" ref="AA49:AA58" si="136">Y49/D49</f>
        <v>560.75153770404938</v>
      </c>
      <c r="AB49" s="106">
        <f>IF(ISNA(VLOOKUP($B49,'[1]1920  Prog Access'!$F$7:$BA$325,14,FALSE)),"",VLOOKUP($B49,'[1]1920  Prog Access'!$F$7:$BA$325,14,FALSE))</f>
        <v>0</v>
      </c>
      <c r="AC49" s="102">
        <f>IF(ISNA(VLOOKUP($B49,'[1]1920  Prog Access'!$F$7:$BA$325,15,FALSE)),"",VLOOKUP($B49,'[1]1920  Prog Access'!$F$7:$BA$325,15,FALSE))</f>
        <v>0</v>
      </c>
      <c r="AD49" s="102">
        <v>0</v>
      </c>
      <c r="AE49" s="107">
        <f t="shared" ref="AE49:AE57" si="137">SUM(AB49:AC49)</f>
        <v>0</v>
      </c>
      <c r="AF49" s="104">
        <f t="shared" ref="AF49:AF58" si="138">AE49/E49</f>
        <v>0</v>
      </c>
      <c r="AG49" s="109">
        <f t="shared" ref="AG49:AG58" si="139">AE49/D49</f>
        <v>0</v>
      </c>
      <c r="AH49" s="106">
        <f>IF(ISNA(VLOOKUP($B49,'[1]1920  Prog Access'!$F$7:$BA$325,16,FALSE)),"",VLOOKUP($B49,'[1]1920  Prog Access'!$F$7:$BA$325,16,FALSE))</f>
        <v>6006411.8099999996</v>
      </c>
      <c r="AI49" s="102">
        <f>IF(ISNA(VLOOKUP($B49,'[1]1920  Prog Access'!$F$7:$BA$325,17,FALSE)),"",VLOOKUP($B49,'[1]1920  Prog Access'!$F$7:$BA$325,17,FALSE))</f>
        <v>879385.13</v>
      </c>
      <c r="AJ49" s="102">
        <f>IF(ISNA(VLOOKUP($B49,'[1]1920  Prog Access'!$F$7:$BA$325,18,FALSE)),"",VLOOKUP($B49,'[1]1920  Prog Access'!$F$7:$BA$325,18,FALSE))</f>
        <v>0</v>
      </c>
      <c r="AK49" s="102">
        <f>IF(ISNA(VLOOKUP($B49,'[1]1920  Prog Access'!$F$7:$BA$325,19,FALSE)),"",VLOOKUP($B49,'[1]1920  Prog Access'!$F$7:$BA$325,19,FALSE))</f>
        <v>0</v>
      </c>
      <c r="AL49" s="102">
        <f>IF(ISNA(VLOOKUP($B49,'[1]1920  Prog Access'!$F$7:$BA$325,20,FALSE)),"",VLOOKUP($B49,'[1]1920  Prog Access'!$F$7:$BA$325,20,FALSE))</f>
        <v>10727463.07</v>
      </c>
      <c r="AM49" s="102">
        <f>IF(ISNA(VLOOKUP($B49,'[1]1920  Prog Access'!$F$7:$BA$325,21,FALSE)),"",VLOOKUP($B49,'[1]1920  Prog Access'!$F$7:$BA$325,21,FALSE))</f>
        <v>0</v>
      </c>
      <c r="AN49" s="102">
        <f>IF(ISNA(VLOOKUP($B49,'[1]1920  Prog Access'!$F$7:$BA$325,22,FALSE)),"",VLOOKUP($B49,'[1]1920  Prog Access'!$F$7:$BA$325,22,FALSE))</f>
        <v>0</v>
      </c>
      <c r="AO49" s="102">
        <f>IF(ISNA(VLOOKUP($B49,'[1]1920  Prog Access'!$F$7:$BA$325,23,FALSE)),"",VLOOKUP($B49,'[1]1920  Prog Access'!$F$7:$BA$325,23,FALSE))</f>
        <v>2180376.81</v>
      </c>
      <c r="AP49" s="102">
        <f>IF(ISNA(VLOOKUP($B49,'[1]1920  Prog Access'!$F$7:$BA$325,24,FALSE)),"",VLOOKUP($B49,'[1]1920  Prog Access'!$F$7:$BA$325,24,FALSE))</f>
        <v>0</v>
      </c>
      <c r="AQ49" s="102">
        <f>IF(ISNA(VLOOKUP($B49,'[1]1920  Prog Access'!$F$7:$BA$325,25,FALSE)),"",VLOOKUP($B49,'[1]1920  Prog Access'!$F$7:$BA$325,25,FALSE))</f>
        <v>0</v>
      </c>
      <c r="AR49" s="102">
        <f>IF(ISNA(VLOOKUP($B49,'[1]1920  Prog Access'!$F$7:$BA$325,26,FALSE)),"",VLOOKUP($B49,'[1]1920  Prog Access'!$F$7:$BA$325,26,FALSE))</f>
        <v>0</v>
      </c>
      <c r="AS49" s="102">
        <f>IF(ISNA(VLOOKUP($B49,'[1]1920  Prog Access'!$F$7:$BA$325,27,FALSE)),"",VLOOKUP($B49,'[1]1920  Prog Access'!$F$7:$BA$325,27,FALSE))</f>
        <v>523412.89</v>
      </c>
      <c r="AT49" s="102">
        <f>IF(ISNA(VLOOKUP($B49,'[1]1920  Prog Access'!$F$7:$BA$325,28,FALSE)),"",VLOOKUP($B49,'[1]1920  Prog Access'!$F$7:$BA$325,28,FALSE))</f>
        <v>4344136.95</v>
      </c>
      <c r="AU49" s="102">
        <f>IF(ISNA(VLOOKUP($B49,'[1]1920  Prog Access'!$F$7:$BA$325,29,FALSE)),"",VLOOKUP($B49,'[1]1920  Prog Access'!$F$7:$BA$325,29,FALSE))</f>
        <v>0</v>
      </c>
      <c r="AV49" s="102">
        <f>IF(ISNA(VLOOKUP($B49,'[1]1920  Prog Access'!$F$7:$BA$325,30,FALSE)),"",VLOOKUP($B49,'[1]1920  Prog Access'!$F$7:$BA$325,30,FALSE))</f>
        <v>0</v>
      </c>
      <c r="AW49" s="102">
        <f>IF(ISNA(VLOOKUP($B49,'[1]1920  Prog Access'!$F$7:$BA$325,31,FALSE)),"",VLOOKUP($B49,'[1]1920  Prog Access'!$F$7:$BA$325,31,FALSE))</f>
        <v>0</v>
      </c>
      <c r="AX49" s="108">
        <f t="shared" ref="AX49:AX57" si="140">SUM(AH49:AW49)</f>
        <v>24661186.659999996</v>
      </c>
      <c r="AY49" s="104">
        <f t="shared" ref="AY49:AY58" si="141">AX49/E49</f>
        <v>7.2431010613986796E-2</v>
      </c>
      <c r="AZ49" s="105">
        <f t="shared" ref="AZ49:AZ58" si="142">AX49/D49</f>
        <v>1065.5878214271359</v>
      </c>
      <c r="BA49" s="106">
        <f>IF(ISNA(VLOOKUP($B49,'[1]1920  Prog Access'!$F$7:$BA$325,32,FALSE)),"",VLOOKUP($B49,'[1]1920  Prog Access'!$F$7:$BA$325,32,FALSE))</f>
        <v>0</v>
      </c>
      <c r="BB49" s="102">
        <f>IF(ISNA(VLOOKUP($B49,'[1]1920  Prog Access'!$F$7:$BA$325,33,FALSE)),"",VLOOKUP($B49,'[1]1920  Prog Access'!$F$7:$BA$325,33,FALSE))</f>
        <v>0</v>
      </c>
      <c r="BC49" s="102">
        <f>IF(ISNA(VLOOKUP($B49,'[1]1920  Prog Access'!$F$7:$BA$325,34,FALSE)),"",VLOOKUP($B49,'[1]1920  Prog Access'!$F$7:$BA$325,34,FALSE))</f>
        <v>584020.80000000005</v>
      </c>
      <c r="BD49" s="102">
        <f>IF(ISNA(VLOOKUP($B49,'[1]1920  Prog Access'!$F$7:$BA$325,35,FALSE)),"",VLOOKUP($B49,'[1]1920  Prog Access'!$F$7:$BA$325,35,FALSE))</f>
        <v>0</v>
      </c>
      <c r="BE49" s="102">
        <f>IF(ISNA(VLOOKUP($B49,'[1]1920  Prog Access'!$F$7:$BA$325,36,FALSE)),"",VLOOKUP($B49,'[1]1920  Prog Access'!$F$7:$BA$325,36,FALSE))</f>
        <v>0</v>
      </c>
      <c r="BF49" s="102">
        <f>IF(ISNA(VLOOKUP($B49,'[1]1920  Prog Access'!$F$7:$BA$325,37,FALSE)),"",VLOOKUP($B49,'[1]1920  Prog Access'!$F$7:$BA$325,37,FALSE))</f>
        <v>0</v>
      </c>
      <c r="BG49" s="102">
        <f>IF(ISNA(VLOOKUP($B49,'[1]1920  Prog Access'!$F$7:$BA$325,38,FALSE)),"",VLOOKUP($B49,'[1]1920  Prog Access'!$F$7:$BA$325,38,FALSE))</f>
        <v>775888.3</v>
      </c>
      <c r="BH49" s="110">
        <f t="shared" ref="BH49:BH57" si="143">SUM(BA49:BG49)</f>
        <v>1359909.1</v>
      </c>
      <c r="BI49" s="104">
        <f t="shared" ref="BI49:BI58" si="144">BH49/E49</f>
        <v>3.9941139821921797E-3</v>
      </c>
      <c r="BJ49" s="105">
        <f t="shared" ref="BJ49:BJ58" si="145">BH49/D49</f>
        <v>58.760456063468986</v>
      </c>
      <c r="BK49" s="106">
        <f>IF(ISNA(VLOOKUP($B49,'[1]1920  Prog Access'!$F$7:$BA$325,39,FALSE)),"",VLOOKUP($B49,'[1]1920  Prog Access'!$F$7:$BA$325,39,FALSE))</f>
        <v>0</v>
      </c>
      <c r="BL49" s="102">
        <f>IF(ISNA(VLOOKUP($B49,'[1]1920  Prog Access'!$F$7:$BA$325,40,FALSE)),"",VLOOKUP($B49,'[1]1920  Prog Access'!$F$7:$BA$325,40,FALSE))</f>
        <v>0</v>
      </c>
      <c r="BM49" s="102">
        <f>IF(ISNA(VLOOKUP($B49,'[1]1920  Prog Access'!$F$7:$BA$325,41,FALSE)),"",VLOOKUP($B49,'[1]1920  Prog Access'!$F$7:$BA$325,41,FALSE))</f>
        <v>0</v>
      </c>
      <c r="BN49" s="102">
        <f>IF(ISNA(VLOOKUP($B49,'[1]1920  Prog Access'!$F$7:$BA$325,42,FALSE)),"",VLOOKUP($B49,'[1]1920  Prog Access'!$F$7:$BA$325,42,FALSE))</f>
        <v>874677.53</v>
      </c>
      <c r="BO49" s="105">
        <f t="shared" si="22"/>
        <v>874677.53</v>
      </c>
      <c r="BP49" s="104">
        <f t="shared" si="23"/>
        <v>2.5689671114652586E-3</v>
      </c>
      <c r="BQ49" s="111">
        <f t="shared" si="24"/>
        <v>37.794033859519416</v>
      </c>
      <c r="BR49" s="106">
        <f>IF(ISNA(VLOOKUP($B49,'[1]1920  Prog Access'!$F$7:$BA$325,43,FALSE)),"",VLOOKUP($B49,'[1]1920  Prog Access'!$F$7:$BA$325,43,FALSE))</f>
        <v>48129360.68</v>
      </c>
      <c r="BS49" s="104">
        <f t="shared" si="25"/>
        <v>0.14135808962963664</v>
      </c>
      <c r="BT49" s="111">
        <f t="shared" si="26"/>
        <v>2079.6266335742525</v>
      </c>
      <c r="BU49" s="102">
        <f>IF(ISNA(VLOOKUP($B49,'[1]1920  Prog Access'!$F$7:$BA$325,44,FALSE)),"",VLOOKUP($B49,'[1]1920  Prog Access'!$F$7:$BA$325,44,FALSE))</f>
        <v>7389370.5199999996</v>
      </c>
      <c r="BV49" s="104">
        <f t="shared" si="27"/>
        <v>2.1702912432552065E-2</v>
      </c>
      <c r="BW49" s="111">
        <f t="shared" si="28"/>
        <v>319.28809195934707</v>
      </c>
      <c r="BX49" s="143">
        <f>IF(ISNA(VLOOKUP($B49,'[1]1920  Prog Access'!$F$7:$BA$325,45,FALSE)),"",VLOOKUP($B49,'[1]1920  Prog Access'!$F$7:$BA$325,45,FALSE))</f>
        <v>10379032.960000001</v>
      </c>
      <c r="BY49" s="97">
        <f t="shared" si="29"/>
        <v>3.0483685025101664E-2</v>
      </c>
      <c r="BZ49" s="112">
        <f t="shared" si="30"/>
        <v>448.46873237878651</v>
      </c>
      <c r="CA49" s="89">
        <f t="shared" si="33"/>
        <v>340478290.31999999</v>
      </c>
      <c r="CB49" s="90">
        <f t="shared" si="31"/>
        <v>0</v>
      </c>
    </row>
    <row r="50" spans="1:80" x14ac:dyDescent="0.25">
      <c r="A50" s="22"/>
      <c r="B50" s="94" t="s">
        <v>106</v>
      </c>
      <c r="C50" s="99" t="s">
        <v>107</v>
      </c>
      <c r="D50" s="100">
        <f>IF(ISNA(VLOOKUP($B50,'[1]1920 enrollment_Rev_Exp by size'!$A$6:$C$339,3,FALSE)),"",VLOOKUP($B50,'[1]1920 enrollment_Rev_Exp by size'!$A$6:$C$339,3,FALSE))</f>
        <v>2025.99</v>
      </c>
      <c r="E50" s="101">
        <f>IF(ISNA(VLOOKUP($B50,'[1]1920 enrollment_Rev_Exp by size'!$A$6:$D$339,4,FALSE)),"",VLOOKUP($B50,'[1]1920 enrollment_Rev_Exp by size'!$A$6:$D$339,4,FALSE))</f>
        <v>25843206.120000001</v>
      </c>
      <c r="F50" s="102">
        <f>IF(ISNA(VLOOKUP($B50,'[1]1920  Prog Access'!$F$7:$BA$325,2,FALSE)),"",VLOOKUP($B50,'[1]1920  Prog Access'!$F$7:$BA$325,2,FALSE))</f>
        <v>15852542.02</v>
      </c>
      <c r="G50" s="102">
        <f>IF(ISNA(VLOOKUP($B50,'[1]1920  Prog Access'!$F$7:$BA$325,3,FALSE)),"",VLOOKUP($B50,'[1]1920  Prog Access'!$F$7:$BA$325,3,FALSE))</f>
        <v>0</v>
      </c>
      <c r="H50" s="102">
        <f>IF(ISNA(VLOOKUP($B50,'[1]1920  Prog Access'!$F$7:$BA$325,4,FALSE)),"",VLOOKUP($B50,'[1]1920  Prog Access'!$F$7:$BA$325,4,FALSE))</f>
        <v>22359.9</v>
      </c>
      <c r="I50" s="103">
        <f t="shared" si="131"/>
        <v>15874901.92</v>
      </c>
      <c r="J50" s="104">
        <f t="shared" si="132"/>
        <v>0.61427757246088932</v>
      </c>
      <c r="K50" s="105">
        <f t="shared" si="133"/>
        <v>7835.6269873000356</v>
      </c>
      <c r="L50" s="106">
        <f>IF(ISNA(VLOOKUP($B50,'[1]1920  Prog Access'!$F$7:$BA$325,5,FALSE)),"",VLOOKUP($B50,'[1]1920  Prog Access'!$F$7:$BA$325,5,FALSE))</f>
        <v>2600128.19</v>
      </c>
      <c r="M50" s="102">
        <f>IF(ISNA(VLOOKUP($B50,'[1]1920  Prog Access'!$F$7:$BA$325,6,FALSE)),"",VLOOKUP($B50,'[1]1920  Prog Access'!$F$7:$BA$325,6,FALSE))</f>
        <v>34974.089999999997</v>
      </c>
      <c r="N50" s="102">
        <f>IF(ISNA(VLOOKUP($B50,'[1]1920  Prog Access'!$F$7:$BA$325,7,FALSE)),"",VLOOKUP($B50,'[1]1920  Prog Access'!$F$7:$BA$325,7,FALSE))</f>
        <v>338552</v>
      </c>
      <c r="O50" s="102">
        <v>0</v>
      </c>
      <c r="P50" s="102">
        <f>IF(ISNA(VLOOKUP($B50,'[1]1920  Prog Access'!$F$7:$BA$325,8,FALSE)),"",VLOOKUP($B50,'[1]1920  Prog Access'!$F$7:$BA$325,8,FALSE))</f>
        <v>0</v>
      </c>
      <c r="Q50" s="102">
        <f>IF(ISNA(VLOOKUP($B50,'[1]1920  Prog Access'!$F$7:$BA$325,9,FALSE)),"",VLOOKUP($B50,'[1]1920  Prog Access'!$F$7:$BA$325,9,FALSE))</f>
        <v>0</v>
      </c>
      <c r="R50" s="107">
        <f t="shared" si="110"/>
        <v>2973654.28</v>
      </c>
      <c r="S50" s="104">
        <f t="shared" si="111"/>
        <v>0.11506522318446763</v>
      </c>
      <c r="T50" s="105">
        <f t="shared" si="112"/>
        <v>1467.7536809164901</v>
      </c>
      <c r="U50" s="106">
        <f>IF(ISNA(VLOOKUP($B50,'[1]1920  Prog Access'!$F$7:$BA$325,10,FALSE)),"",VLOOKUP($B50,'[1]1920  Prog Access'!$F$7:$BA$325,10,FALSE))</f>
        <v>324578.39</v>
      </c>
      <c r="V50" s="102">
        <f>IF(ISNA(VLOOKUP($B50,'[1]1920  Prog Access'!$F$7:$BA$325,11,FALSE)),"",VLOOKUP($B50,'[1]1920  Prog Access'!$F$7:$BA$325,11,FALSE))</f>
        <v>89966.43</v>
      </c>
      <c r="W50" s="102">
        <f>IF(ISNA(VLOOKUP($B50,'[1]1920  Prog Access'!$F$7:$BA$325,12,FALSE)),"",VLOOKUP($B50,'[1]1920  Prog Access'!$F$7:$BA$325,12,FALSE))</f>
        <v>0</v>
      </c>
      <c r="X50" s="102">
        <f>IF(ISNA(VLOOKUP($B50,'[1]1920  Prog Access'!$F$7:$BA$325,13,FALSE)),"",VLOOKUP($B50,'[1]1920  Prog Access'!$F$7:$BA$325,13,FALSE))</f>
        <v>0</v>
      </c>
      <c r="Y50" s="108">
        <f t="shared" si="134"/>
        <v>414544.82</v>
      </c>
      <c r="Z50" s="104">
        <f t="shared" si="135"/>
        <v>1.604076592026191E-2</v>
      </c>
      <c r="AA50" s="105">
        <f t="shared" si="136"/>
        <v>204.61345811183668</v>
      </c>
      <c r="AB50" s="106">
        <f>IF(ISNA(VLOOKUP($B50,'[1]1920  Prog Access'!$F$7:$BA$325,14,FALSE)),"",VLOOKUP($B50,'[1]1920  Prog Access'!$F$7:$BA$325,14,FALSE))</f>
        <v>0</v>
      </c>
      <c r="AC50" s="102">
        <f>IF(ISNA(VLOOKUP($B50,'[1]1920  Prog Access'!$F$7:$BA$325,15,FALSE)),"",VLOOKUP($B50,'[1]1920  Prog Access'!$F$7:$BA$325,15,FALSE))</f>
        <v>0</v>
      </c>
      <c r="AD50" s="102">
        <v>0</v>
      </c>
      <c r="AE50" s="107">
        <f t="shared" si="137"/>
        <v>0</v>
      </c>
      <c r="AF50" s="104">
        <f t="shared" si="138"/>
        <v>0</v>
      </c>
      <c r="AG50" s="109">
        <f t="shared" si="139"/>
        <v>0</v>
      </c>
      <c r="AH50" s="106">
        <f>IF(ISNA(VLOOKUP($B50,'[1]1920  Prog Access'!$F$7:$BA$325,16,FALSE)),"",VLOOKUP($B50,'[1]1920  Prog Access'!$F$7:$BA$325,16,FALSE))</f>
        <v>123912.4</v>
      </c>
      <c r="AI50" s="102">
        <f>IF(ISNA(VLOOKUP($B50,'[1]1920  Prog Access'!$F$7:$BA$325,17,FALSE)),"",VLOOKUP($B50,'[1]1920  Prog Access'!$F$7:$BA$325,17,FALSE))</f>
        <v>25754.81</v>
      </c>
      <c r="AJ50" s="102">
        <f>IF(ISNA(VLOOKUP($B50,'[1]1920  Prog Access'!$F$7:$BA$325,18,FALSE)),"",VLOOKUP($B50,'[1]1920  Prog Access'!$F$7:$BA$325,18,FALSE))</f>
        <v>0</v>
      </c>
      <c r="AK50" s="102">
        <f>IF(ISNA(VLOOKUP($B50,'[1]1920  Prog Access'!$F$7:$BA$325,19,FALSE)),"",VLOOKUP($B50,'[1]1920  Prog Access'!$F$7:$BA$325,19,FALSE))</f>
        <v>0</v>
      </c>
      <c r="AL50" s="102">
        <f>IF(ISNA(VLOOKUP($B50,'[1]1920  Prog Access'!$F$7:$BA$325,20,FALSE)),"",VLOOKUP($B50,'[1]1920  Prog Access'!$F$7:$BA$325,20,FALSE))</f>
        <v>218052.02</v>
      </c>
      <c r="AM50" s="102">
        <f>IF(ISNA(VLOOKUP($B50,'[1]1920  Prog Access'!$F$7:$BA$325,21,FALSE)),"",VLOOKUP($B50,'[1]1920  Prog Access'!$F$7:$BA$325,21,FALSE))</f>
        <v>0</v>
      </c>
      <c r="AN50" s="102">
        <f>IF(ISNA(VLOOKUP($B50,'[1]1920  Prog Access'!$F$7:$BA$325,22,FALSE)),"",VLOOKUP($B50,'[1]1920  Prog Access'!$F$7:$BA$325,22,FALSE))</f>
        <v>0</v>
      </c>
      <c r="AO50" s="102">
        <f>IF(ISNA(VLOOKUP($B50,'[1]1920  Prog Access'!$F$7:$BA$325,23,FALSE)),"",VLOOKUP($B50,'[1]1920  Prog Access'!$F$7:$BA$325,23,FALSE))</f>
        <v>138524.74</v>
      </c>
      <c r="AP50" s="102">
        <f>IF(ISNA(VLOOKUP($B50,'[1]1920  Prog Access'!$F$7:$BA$325,24,FALSE)),"",VLOOKUP($B50,'[1]1920  Prog Access'!$F$7:$BA$325,24,FALSE))</f>
        <v>0</v>
      </c>
      <c r="AQ50" s="102">
        <f>IF(ISNA(VLOOKUP($B50,'[1]1920  Prog Access'!$F$7:$BA$325,25,FALSE)),"",VLOOKUP($B50,'[1]1920  Prog Access'!$F$7:$BA$325,25,FALSE))</f>
        <v>0</v>
      </c>
      <c r="AR50" s="102">
        <f>IF(ISNA(VLOOKUP($B50,'[1]1920  Prog Access'!$F$7:$BA$325,26,FALSE)),"",VLOOKUP($B50,'[1]1920  Prog Access'!$F$7:$BA$325,26,FALSE))</f>
        <v>0</v>
      </c>
      <c r="AS50" s="102">
        <f>IF(ISNA(VLOOKUP($B50,'[1]1920  Prog Access'!$F$7:$BA$325,27,FALSE)),"",VLOOKUP($B50,'[1]1920  Prog Access'!$F$7:$BA$325,27,FALSE))</f>
        <v>0</v>
      </c>
      <c r="AT50" s="102">
        <f>IF(ISNA(VLOOKUP($B50,'[1]1920  Prog Access'!$F$7:$BA$325,28,FALSE)),"",VLOOKUP($B50,'[1]1920  Prog Access'!$F$7:$BA$325,28,FALSE))</f>
        <v>76490.17</v>
      </c>
      <c r="AU50" s="102">
        <f>IF(ISNA(VLOOKUP($B50,'[1]1920  Prog Access'!$F$7:$BA$325,29,FALSE)),"",VLOOKUP($B50,'[1]1920  Prog Access'!$F$7:$BA$325,29,FALSE))</f>
        <v>0</v>
      </c>
      <c r="AV50" s="102">
        <f>IF(ISNA(VLOOKUP($B50,'[1]1920  Prog Access'!$F$7:$BA$325,30,FALSE)),"",VLOOKUP($B50,'[1]1920  Prog Access'!$F$7:$BA$325,30,FALSE))</f>
        <v>0</v>
      </c>
      <c r="AW50" s="102">
        <f>IF(ISNA(VLOOKUP($B50,'[1]1920  Prog Access'!$F$7:$BA$325,31,FALSE)),"",VLOOKUP($B50,'[1]1920  Prog Access'!$F$7:$BA$325,31,FALSE))</f>
        <v>0</v>
      </c>
      <c r="AX50" s="108">
        <f t="shared" si="140"/>
        <v>582734.14</v>
      </c>
      <c r="AY50" s="104">
        <f t="shared" si="141"/>
        <v>2.2548833039296286E-2</v>
      </c>
      <c r="AZ50" s="105">
        <f t="shared" si="142"/>
        <v>287.62932689697385</v>
      </c>
      <c r="BA50" s="106">
        <f>IF(ISNA(VLOOKUP($B50,'[1]1920  Prog Access'!$F$7:$BA$325,32,FALSE)),"",VLOOKUP($B50,'[1]1920  Prog Access'!$F$7:$BA$325,32,FALSE))</f>
        <v>0</v>
      </c>
      <c r="BB50" s="102">
        <f>IF(ISNA(VLOOKUP($B50,'[1]1920  Prog Access'!$F$7:$BA$325,33,FALSE)),"",VLOOKUP($B50,'[1]1920  Prog Access'!$F$7:$BA$325,33,FALSE))</f>
        <v>0</v>
      </c>
      <c r="BC50" s="102">
        <f>IF(ISNA(VLOOKUP($B50,'[1]1920  Prog Access'!$F$7:$BA$325,34,FALSE)),"",VLOOKUP($B50,'[1]1920  Prog Access'!$F$7:$BA$325,34,FALSE))</f>
        <v>47618.13</v>
      </c>
      <c r="BD50" s="102">
        <f>IF(ISNA(VLOOKUP($B50,'[1]1920  Prog Access'!$F$7:$BA$325,35,FALSE)),"",VLOOKUP($B50,'[1]1920  Prog Access'!$F$7:$BA$325,35,FALSE))</f>
        <v>0</v>
      </c>
      <c r="BE50" s="102">
        <f>IF(ISNA(VLOOKUP($B50,'[1]1920  Prog Access'!$F$7:$BA$325,36,FALSE)),"",VLOOKUP($B50,'[1]1920  Prog Access'!$F$7:$BA$325,36,FALSE))</f>
        <v>0</v>
      </c>
      <c r="BF50" s="102">
        <f>IF(ISNA(VLOOKUP($B50,'[1]1920  Prog Access'!$F$7:$BA$325,37,FALSE)),"",VLOOKUP($B50,'[1]1920  Prog Access'!$F$7:$BA$325,37,FALSE))</f>
        <v>0</v>
      </c>
      <c r="BG50" s="102">
        <f>IF(ISNA(VLOOKUP($B50,'[1]1920  Prog Access'!$F$7:$BA$325,38,FALSE)),"",VLOOKUP($B50,'[1]1920  Prog Access'!$F$7:$BA$325,38,FALSE))</f>
        <v>0</v>
      </c>
      <c r="BH50" s="110">
        <f t="shared" si="143"/>
        <v>47618.13</v>
      </c>
      <c r="BI50" s="104">
        <f t="shared" si="144"/>
        <v>1.8425782690773972E-3</v>
      </c>
      <c r="BJ50" s="105">
        <f t="shared" si="145"/>
        <v>23.503635259798912</v>
      </c>
      <c r="BK50" s="106">
        <f>IF(ISNA(VLOOKUP($B50,'[1]1920  Prog Access'!$F$7:$BA$325,39,FALSE)),"",VLOOKUP($B50,'[1]1920  Prog Access'!$F$7:$BA$325,39,FALSE))</f>
        <v>0</v>
      </c>
      <c r="BL50" s="102">
        <f>IF(ISNA(VLOOKUP($B50,'[1]1920  Prog Access'!$F$7:$BA$325,40,FALSE)),"",VLOOKUP($B50,'[1]1920  Prog Access'!$F$7:$BA$325,40,FALSE))</f>
        <v>0</v>
      </c>
      <c r="BM50" s="102">
        <f>IF(ISNA(VLOOKUP($B50,'[1]1920  Prog Access'!$F$7:$BA$325,41,FALSE)),"",VLOOKUP($B50,'[1]1920  Prog Access'!$F$7:$BA$325,41,FALSE))</f>
        <v>67157.789999999994</v>
      </c>
      <c r="BN50" s="102">
        <f>IF(ISNA(VLOOKUP($B50,'[1]1920  Prog Access'!$F$7:$BA$325,42,FALSE)),"",VLOOKUP($B50,'[1]1920  Prog Access'!$F$7:$BA$325,42,FALSE))</f>
        <v>206268.99</v>
      </c>
      <c r="BO50" s="105">
        <f t="shared" si="22"/>
        <v>273426.77999999997</v>
      </c>
      <c r="BP50" s="104">
        <f t="shared" si="23"/>
        <v>1.0580218984067753E-2</v>
      </c>
      <c r="BQ50" s="111">
        <f t="shared" si="24"/>
        <v>134.9595901263086</v>
      </c>
      <c r="BR50" s="106">
        <f>IF(ISNA(VLOOKUP($B50,'[1]1920  Prog Access'!$F$7:$BA$325,43,FALSE)),"",VLOOKUP($B50,'[1]1920  Prog Access'!$F$7:$BA$325,43,FALSE))</f>
        <v>3947682.18</v>
      </c>
      <c r="BS50" s="104">
        <f t="shared" si="25"/>
        <v>0.15275512495119162</v>
      </c>
      <c r="BT50" s="111">
        <f t="shared" si="26"/>
        <v>1948.5200716686657</v>
      </c>
      <c r="BU50" s="102">
        <f>IF(ISNA(VLOOKUP($B50,'[1]1920  Prog Access'!$F$7:$BA$325,44,FALSE)),"",VLOOKUP($B50,'[1]1920  Prog Access'!$F$7:$BA$325,44,FALSE))</f>
        <v>399591.76</v>
      </c>
      <c r="BV50" s="104">
        <f t="shared" si="27"/>
        <v>1.5462158918848572E-2</v>
      </c>
      <c r="BW50" s="111">
        <f t="shared" si="28"/>
        <v>197.23283925389563</v>
      </c>
      <c r="BX50" s="143">
        <f>IF(ISNA(VLOOKUP($B50,'[1]1920  Prog Access'!$F$7:$BA$325,45,FALSE)),"",VLOOKUP($B50,'[1]1920  Prog Access'!$F$7:$BA$325,45,FALSE))</f>
        <v>1329052.1100000001</v>
      </c>
      <c r="BY50" s="97">
        <f t="shared" si="29"/>
        <v>5.1427524271899436E-2</v>
      </c>
      <c r="BZ50" s="112">
        <f t="shared" si="30"/>
        <v>656.00131787422447</v>
      </c>
      <c r="CA50" s="89">
        <f t="shared" si="33"/>
        <v>25843206.120000001</v>
      </c>
      <c r="CB50" s="90">
        <f t="shared" si="31"/>
        <v>0</v>
      </c>
    </row>
    <row r="51" spans="1:80" x14ac:dyDescent="0.25">
      <c r="A51" s="22"/>
      <c r="B51" s="94" t="s">
        <v>108</v>
      </c>
      <c r="C51" s="99" t="s">
        <v>109</v>
      </c>
      <c r="D51" s="100">
        <f>IF(ISNA(VLOOKUP($B51,'[1]1920 enrollment_Rev_Exp by size'!$A$6:$C$339,3,FALSE)),"",VLOOKUP($B51,'[1]1920 enrollment_Rev_Exp by size'!$A$6:$C$339,3,FALSE))</f>
        <v>1683.4600000000005</v>
      </c>
      <c r="E51" s="101">
        <f>IF(ISNA(VLOOKUP($B51,'[1]1920 enrollment_Rev_Exp by size'!$A$6:$D$339,4,FALSE)),"",VLOOKUP($B51,'[1]1920 enrollment_Rev_Exp by size'!$A$6:$D$339,4,FALSE))</f>
        <v>22250471.32</v>
      </c>
      <c r="F51" s="102">
        <f>IF(ISNA(VLOOKUP($B51,'[1]1920  Prog Access'!$F$7:$BA$325,2,FALSE)),"",VLOOKUP($B51,'[1]1920  Prog Access'!$F$7:$BA$325,2,FALSE))</f>
        <v>12966554.99</v>
      </c>
      <c r="G51" s="102">
        <f>IF(ISNA(VLOOKUP($B51,'[1]1920  Prog Access'!$F$7:$BA$325,3,FALSE)),"",VLOOKUP($B51,'[1]1920  Prog Access'!$F$7:$BA$325,3,FALSE))</f>
        <v>143802.60999999999</v>
      </c>
      <c r="H51" s="102">
        <f>IF(ISNA(VLOOKUP($B51,'[1]1920  Prog Access'!$F$7:$BA$325,4,FALSE)),"",VLOOKUP($B51,'[1]1920  Prog Access'!$F$7:$BA$325,4,FALSE))</f>
        <v>41844.04</v>
      </c>
      <c r="I51" s="103">
        <f t="shared" si="131"/>
        <v>13152201.639999999</v>
      </c>
      <c r="J51" s="104">
        <f t="shared" si="132"/>
        <v>0.59109766489207105</v>
      </c>
      <c r="K51" s="105">
        <f t="shared" si="133"/>
        <v>7812.6012141660594</v>
      </c>
      <c r="L51" s="106">
        <f>IF(ISNA(VLOOKUP($B51,'[1]1920  Prog Access'!$F$7:$BA$325,5,FALSE)),"",VLOOKUP($B51,'[1]1920  Prog Access'!$F$7:$BA$325,5,FALSE))</f>
        <v>2705269.16</v>
      </c>
      <c r="M51" s="102">
        <f>IF(ISNA(VLOOKUP($B51,'[1]1920  Prog Access'!$F$7:$BA$325,6,FALSE)),"",VLOOKUP($B51,'[1]1920  Prog Access'!$F$7:$BA$325,6,FALSE))</f>
        <v>36906.449999999997</v>
      </c>
      <c r="N51" s="102">
        <f>IF(ISNA(VLOOKUP($B51,'[1]1920  Prog Access'!$F$7:$BA$325,7,FALSE)),"",VLOOKUP($B51,'[1]1920  Prog Access'!$F$7:$BA$325,7,FALSE))</f>
        <v>346523.11</v>
      </c>
      <c r="O51" s="102">
        <v>0</v>
      </c>
      <c r="P51" s="102">
        <f>IF(ISNA(VLOOKUP($B51,'[1]1920  Prog Access'!$F$7:$BA$325,8,FALSE)),"",VLOOKUP($B51,'[1]1920  Prog Access'!$F$7:$BA$325,8,FALSE))</f>
        <v>0</v>
      </c>
      <c r="Q51" s="102">
        <f>IF(ISNA(VLOOKUP($B51,'[1]1920  Prog Access'!$F$7:$BA$325,9,FALSE)),"",VLOOKUP($B51,'[1]1920  Prog Access'!$F$7:$BA$325,9,FALSE))</f>
        <v>0</v>
      </c>
      <c r="R51" s="107">
        <f t="shared" si="110"/>
        <v>3088698.72</v>
      </c>
      <c r="S51" s="104">
        <f t="shared" si="111"/>
        <v>0.13881497949320742</v>
      </c>
      <c r="T51" s="105">
        <f t="shared" si="112"/>
        <v>1834.7324676558987</v>
      </c>
      <c r="U51" s="106">
        <f>IF(ISNA(VLOOKUP($B51,'[1]1920  Prog Access'!$F$7:$BA$325,10,FALSE)),"",VLOOKUP($B51,'[1]1920  Prog Access'!$F$7:$BA$325,10,FALSE))</f>
        <v>341986</v>
      </c>
      <c r="V51" s="102">
        <f>IF(ISNA(VLOOKUP($B51,'[1]1920  Prog Access'!$F$7:$BA$325,11,FALSE)),"",VLOOKUP($B51,'[1]1920  Prog Access'!$F$7:$BA$325,11,FALSE))</f>
        <v>0</v>
      </c>
      <c r="W51" s="102">
        <f>IF(ISNA(VLOOKUP($B51,'[1]1920  Prog Access'!$F$7:$BA$325,12,FALSE)),"",VLOOKUP($B51,'[1]1920  Prog Access'!$F$7:$BA$325,12,FALSE))</f>
        <v>0</v>
      </c>
      <c r="X51" s="102">
        <f>IF(ISNA(VLOOKUP($B51,'[1]1920  Prog Access'!$F$7:$BA$325,13,FALSE)),"",VLOOKUP($B51,'[1]1920  Prog Access'!$F$7:$BA$325,13,FALSE))</f>
        <v>0</v>
      </c>
      <c r="Y51" s="108">
        <f t="shared" si="134"/>
        <v>341986</v>
      </c>
      <c r="Z51" s="104">
        <f t="shared" si="135"/>
        <v>1.536983172543421E-2</v>
      </c>
      <c r="AA51" s="105">
        <f t="shared" si="136"/>
        <v>203.14471386311519</v>
      </c>
      <c r="AB51" s="106">
        <f>IF(ISNA(VLOOKUP($B51,'[1]1920  Prog Access'!$F$7:$BA$325,14,FALSE)),"",VLOOKUP($B51,'[1]1920  Prog Access'!$F$7:$BA$325,14,FALSE))</f>
        <v>0</v>
      </c>
      <c r="AC51" s="102">
        <f>IF(ISNA(VLOOKUP($B51,'[1]1920  Prog Access'!$F$7:$BA$325,15,FALSE)),"",VLOOKUP($B51,'[1]1920  Prog Access'!$F$7:$BA$325,15,FALSE))</f>
        <v>0</v>
      </c>
      <c r="AD51" s="102">
        <v>0</v>
      </c>
      <c r="AE51" s="107">
        <f t="shared" si="137"/>
        <v>0</v>
      </c>
      <c r="AF51" s="104">
        <f t="shared" si="138"/>
        <v>0</v>
      </c>
      <c r="AG51" s="109">
        <f t="shared" si="139"/>
        <v>0</v>
      </c>
      <c r="AH51" s="106">
        <f>IF(ISNA(VLOOKUP($B51,'[1]1920  Prog Access'!$F$7:$BA$325,16,FALSE)),"",VLOOKUP($B51,'[1]1920  Prog Access'!$F$7:$BA$325,16,FALSE))</f>
        <v>128399.25</v>
      </c>
      <c r="AI51" s="102">
        <f>IF(ISNA(VLOOKUP($B51,'[1]1920  Prog Access'!$F$7:$BA$325,17,FALSE)),"",VLOOKUP($B51,'[1]1920  Prog Access'!$F$7:$BA$325,17,FALSE))</f>
        <v>26992</v>
      </c>
      <c r="AJ51" s="102">
        <f>IF(ISNA(VLOOKUP($B51,'[1]1920  Prog Access'!$F$7:$BA$325,18,FALSE)),"",VLOOKUP($B51,'[1]1920  Prog Access'!$F$7:$BA$325,18,FALSE))</f>
        <v>0</v>
      </c>
      <c r="AK51" s="102">
        <f>IF(ISNA(VLOOKUP($B51,'[1]1920  Prog Access'!$F$7:$BA$325,19,FALSE)),"",VLOOKUP($B51,'[1]1920  Prog Access'!$F$7:$BA$325,19,FALSE))</f>
        <v>0</v>
      </c>
      <c r="AL51" s="102">
        <f>IF(ISNA(VLOOKUP($B51,'[1]1920  Prog Access'!$F$7:$BA$325,20,FALSE)),"",VLOOKUP($B51,'[1]1920  Prog Access'!$F$7:$BA$325,20,FALSE))</f>
        <v>263252.03000000003</v>
      </c>
      <c r="AM51" s="102">
        <f>IF(ISNA(VLOOKUP($B51,'[1]1920  Prog Access'!$F$7:$BA$325,21,FALSE)),"",VLOOKUP($B51,'[1]1920  Prog Access'!$F$7:$BA$325,21,FALSE))</f>
        <v>0</v>
      </c>
      <c r="AN51" s="102">
        <f>IF(ISNA(VLOOKUP($B51,'[1]1920  Prog Access'!$F$7:$BA$325,22,FALSE)),"",VLOOKUP($B51,'[1]1920  Prog Access'!$F$7:$BA$325,22,FALSE))</f>
        <v>0</v>
      </c>
      <c r="AO51" s="102">
        <f>IF(ISNA(VLOOKUP($B51,'[1]1920  Prog Access'!$F$7:$BA$325,23,FALSE)),"",VLOOKUP($B51,'[1]1920  Prog Access'!$F$7:$BA$325,23,FALSE))</f>
        <v>90466.43</v>
      </c>
      <c r="AP51" s="102">
        <f>IF(ISNA(VLOOKUP($B51,'[1]1920  Prog Access'!$F$7:$BA$325,24,FALSE)),"",VLOOKUP($B51,'[1]1920  Prog Access'!$F$7:$BA$325,24,FALSE))</f>
        <v>0</v>
      </c>
      <c r="AQ51" s="102">
        <f>IF(ISNA(VLOOKUP($B51,'[1]1920  Prog Access'!$F$7:$BA$325,25,FALSE)),"",VLOOKUP($B51,'[1]1920  Prog Access'!$F$7:$BA$325,25,FALSE))</f>
        <v>0</v>
      </c>
      <c r="AR51" s="102">
        <f>IF(ISNA(VLOOKUP($B51,'[1]1920  Prog Access'!$F$7:$BA$325,26,FALSE)),"",VLOOKUP($B51,'[1]1920  Prog Access'!$F$7:$BA$325,26,FALSE))</f>
        <v>0</v>
      </c>
      <c r="AS51" s="102">
        <f>IF(ISNA(VLOOKUP($B51,'[1]1920  Prog Access'!$F$7:$BA$325,27,FALSE)),"",VLOOKUP($B51,'[1]1920  Prog Access'!$F$7:$BA$325,27,FALSE))</f>
        <v>0</v>
      </c>
      <c r="AT51" s="102">
        <f>IF(ISNA(VLOOKUP($B51,'[1]1920  Prog Access'!$F$7:$BA$325,28,FALSE)),"",VLOOKUP($B51,'[1]1920  Prog Access'!$F$7:$BA$325,28,FALSE))</f>
        <v>54482.59</v>
      </c>
      <c r="AU51" s="102">
        <f>IF(ISNA(VLOOKUP($B51,'[1]1920  Prog Access'!$F$7:$BA$325,29,FALSE)),"",VLOOKUP($B51,'[1]1920  Prog Access'!$F$7:$BA$325,29,FALSE))</f>
        <v>0</v>
      </c>
      <c r="AV51" s="102">
        <f>IF(ISNA(VLOOKUP($B51,'[1]1920  Prog Access'!$F$7:$BA$325,30,FALSE)),"",VLOOKUP($B51,'[1]1920  Prog Access'!$F$7:$BA$325,30,FALSE))</f>
        <v>0</v>
      </c>
      <c r="AW51" s="102">
        <f>IF(ISNA(VLOOKUP($B51,'[1]1920  Prog Access'!$F$7:$BA$325,31,FALSE)),"",VLOOKUP($B51,'[1]1920  Prog Access'!$F$7:$BA$325,31,FALSE))</f>
        <v>0</v>
      </c>
      <c r="AX51" s="108">
        <f t="shared" si="140"/>
        <v>563592.30000000005</v>
      </c>
      <c r="AY51" s="104">
        <f t="shared" si="141"/>
        <v>2.5329454459394347E-2</v>
      </c>
      <c r="AZ51" s="105">
        <f t="shared" si="142"/>
        <v>334.78211540517736</v>
      </c>
      <c r="BA51" s="106">
        <f>IF(ISNA(VLOOKUP($B51,'[1]1920  Prog Access'!$F$7:$BA$325,32,FALSE)),"",VLOOKUP($B51,'[1]1920  Prog Access'!$F$7:$BA$325,32,FALSE))</f>
        <v>0</v>
      </c>
      <c r="BB51" s="102">
        <f>IF(ISNA(VLOOKUP($B51,'[1]1920  Prog Access'!$F$7:$BA$325,33,FALSE)),"",VLOOKUP($B51,'[1]1920  Prog Access'!$F$7:$BA$325,33,FALSE))</f>
        <v>0</v>
      </c>
      <c r="BC51" s="102">
        <f>IF(ISNA(VLOOKUP($B51,'[1]1920  Prog Access'!$F$7:$BA$325,34,FALSE)),"",VLOOKUP($B51,'[1]1920  Prog Access'!$F$7:$BA$325,34,FALSE))</f>
        <v>50601.52</v>
      </c>
      <c r="BD51" s="102">
        <f>IF(ISNA(VLOOKUP($B51,'[1]1920  Prog Access'!$F$7:$BA$325,35,FALSE)),"",VLOOKUP($B51,'[1]1920  Prog Access'!$F$7:$BA$325,35,FALSE))</f>
        <v>0</v>
      </c>
      <c r="BE51" s="102">
        <f>IF(ISNA(VLOOKUP($B51,'[1]1920  Prog Access'!$F$7:$BA$325,36,FALSE)),"",VLOOKUP($B51,'[1]1920  Prog Access'!$F$7:$BA$325,36,FALSE))</f>
        <v>0</v>
      </c>
      <c r="BF51" s="102">
        <f>IF(ISNA(VLOOKUP($B51,'[1]1920  Prog Access'!$F$7:$BA$325,37,FALSE)),"",VLOOKUP($B51,'[1]1920  Prog Access'!$F$7:$BA$325,37,FALSE))</f>
        <v>0</v>
      </c>
      <c r="BG51" s="102">
        <f>IF(ISNA(VLOOKUP($B51,'[1]1920  Prog Access'!$F$7:$BA$325,38,FALSE)),"",VLOOKUP($B51,'[1]1920  Prog Access'!$F$7:$BA$325,38,FALSE))</f>
        <v>0</v>
      </c>
      <c r="BH51" s="110">
        <f t="shared" si="143"/>
        <v>50601.52</v>
      </c>
      <c r="BI51" s="104">
        <f t="shared" si="144"/>
        <v>2.2741774442555942E-3</v>
      </c>
      <c r="BJ51" s="105">
        <f t="shared" si="145"/>
        <v>30.058047117246613</v>
      </c>
      <c r="BK51" s="106">
        <f>IF(ISNA(VLOOKUP($B51,'[1]1920  Prog Access'!$F$7:$BA$325,39,FALSE)),"",VLOOKUP($B51,'[1]1920  Prog Access'!$F$7:$BA$325,39,FALSE))</f>
        <v>0</v>
      </c>
      <c r="BL51" s="102">
        <f>IF(ISNA(VLOOKUP($B51,'[1]1920  Prog Access'!$F$7:$BA$325,40,FALSE)),"",VLOOKUP($B51,'[1]1920  Prog Access'!$F$7:$BA$325,40,FALSE))</f>
        <v>72502.59</v>
      </c>
      <c r="BM51" s="102">
        <f>IF(ISNA(VLOOKUP($B51,'[1]1920  Prog Access'!$F$7:$BA$325,41,FALSE)),"",VLOOKUP($B51,'[1]1920  Prog Access'!$F$7:$BA$325,41,FALSE))</f>
        <v>0</v>
      </c>
      <c r="BN51" s="102">
        <f>IF(ISNA(VLOOKUP($B51,'[1]1920  Prog Access'!$F$7:$BA$325,42,FALSE)),"",VLOOKUP($B51,'[1]1920  Prog Access'!$F$7:$BA$325,42,FALSE))</f>
        <v>64311.64</v>
      </c>
      <c r="BO51" s="105">
        <f t="shared" si="22"/>
        <v>136814.22999999998</v>
      </c>
      <c r="BP51" s="104">
        <f t="shared" si="23"/>
        <v>6.1488239072501581E-3</v>
      </c>
      <c r="BQ51" s="111">
        <f t="shared" si="24"/>
        <v>81.269664856901827</v>
      </c>
      <c r="BR51" s="106">
        <f>IF(ISNA(VLOOKUP($B51,'[1]1920  Prog Access'!$F$7:$BA$325,43,FALSE)),"",VLOOKUP($B51,'[1]1920  Prog Access'!$F$7:$BA$325,43,FALSE))</f>
        <v>3349746.15</v>
      </c>
      <c r="BS51" s="104">
        <f t="shared" si="25"/>
        <v>0.15054719973455374</v>
      </c>
      <c r="BT51" s="111">
        <f t="shared" si="26"/>
        <v>1989.7984805103767</v>
      </c>
      <c r="BU51" s="102">
        <f>IF(ISNA(VLOOKUP($B51,'[1]1920  Prog Access'!$F$7:$BA$325,44,FALSE)),"",VLOOKUP($B51,'[1]1920  Prog Access'!$F$7:$BA$325,44,FALSE))</f>
        <v>366601.56</v>
      </c>
      <c r="BV51" s="104">
        <f t="shared" si="27"/>
        <v>1.6476125594268986E-2</v>
      </c>
      <c r="BW51" s="111">
        <f t="shared" si="28"/>
        <v>217.76671854395107</v>
      </c>
      <c r="BX51" s="143">
        <f>IF(ISNA(VLOOKUP($B51,'[1]1920  Prog Access'!$F$7:$BA$325,45,FALSE)),"",VLOOKUP($B51,'[1]1920  Prog Access'!$F$7:$BA$325,45,FALSE))</f>
        <v>1200229.2</v>
      </c>
      <c r="BY51" s="97">
        <f t="shared" si="29"/>
        <v>5.394174274956437E-2</v>
      </c>
      <c r="BZ51" s="112">
        <f t="shared" si="30"/>
        <v>712.95379753602674</v>
      </c>
      <c r="CA51" s="89">
        <f t="shared" si="33"/>
        <v>22250471.32</v>
      </c>
      <c r="CB51" s="90">
        <f t="shared" si="31"/>
        <v>0</v>
      </c>
    </row>
    <row r="52" spans="1:80" x14ac:dyDescent="0.25">
      <c r="A52" s="22"/>
      <c r="B52" s="94" t="s">
        <v>110</v>
      </c>
      <c r="C52" s="99" t="s">
        <v>111</v>
      </c>
      <c r="D52" s="100">
        <f>IF(ISNA(VLOOKUP($B52,'[1]1920 enrollment_Rev_Exp by size'!$A$6:$C$339,3,FALSE)),"",VLOOKUP($B52,'[1]1920 enrollment_Rev_Exp by size'!$A$6:$C$339,3,FALSE))</f>
        <v>160.78</v>
      </c>
      <c r="E52" s="101">
        <f>IF(ISNA(VLOOKUP($B52,'[1]1920 enrollment_Rev_Exp by size'!$A$6:$D$339,4,FALSE)),"",VLOOKUP($B52,'[1]1920 enrollment_Rev_Exp by size'!$A$6:$D$339,4,FALSE))</f>
        <v>2321559.5299999998</v>
      </c>
      <c r="F52" s="102">
        <f>IF(ISNA(VLOOKUP($B52,'[1]1920  Prog Access'!$F$7:$BA$325,2,FALSE)),"",VLOOKUP($B52,'[1]1920  Prog Access'!$F$7:$BA$325,2,FALSE))</f>
        <v>1267154.81</v>
      </c>
      <c r="G52" s="102">
        <f>IF(ISNA(VLOOKUP($B52,'[1]1920  Prog Access'!$F$7:$BA$325,3,FALSE)),"",VLOOKUP($B52,'[1]1920  Prog Access'!$F$7:$BA$325,3,FALSE))</f>
        <v>0</v>
      </c>
      <c r="H52" s="102">
        <f>IF(ISNA(VLOOKUP($B52,'[1]1920  Prog Access'!$F$7:$BA$325,4,FALSE)),"",VLOOKUP($B52,'[1]1920  Prog Access'!$F$7:$BA$325,4,FALSE))</f>
        <v>0</v>
      </c>
      <c r="I52" s="103">
        <f t="shared" si="131"/>
        <v>1267154.81</v>
      </c>
      <c r="J52" s="104">
        <f t="shared" si="132"/>
        <v>0.54582051143870525</v>
      </c>
      <c r="K52" s="105">
        <f t="shared" si="133"/>
        <v>7881.2962433138455</v>
      </c>
      <c r="L52" s="106">
        <f>IF(ISNA(VLOOKUP($B52,'[1]1920  Prog Access'!$F$7:$BA$325,5,FALSE)),"",VLOOKUP($B52,'[1]1920  Prog Access'!$F$7:$BA$325,5,FALSE))</f>
        <v>183280.16</v>
      </c>
      <c r="M52" s="102">
        <f>IF(ISNA(VLOOKUP($B52,'[1]1920  Prog Access'!$F$7:$BA$325,6,FALSE)),"",VLOOKUP($B52,'[1]1920  Prog Access'!$F$7:$BA$325,6,FALSE))</f>
        <v>0</v>
      </c>
      <c r="N52" s="102">
        <f>IF(ISNA(VLOOKUP($B52,'[1]1920  Prog Access'!$F$7:$BA$325,7,FALSE)),"",VLOOKUP($B52,'[1]1920  Prog Access'!$F$7:$BA$325,7,FALSE))</f>
        <v>0</v>
      </c>
      <c r="O52" s="102">
        <v>0</v>
      </c>
      <c r="P52" s="102">
        <f>IF(ISNA(VLOOKUP($B52,'[1]1920  Prog Access'!$F$7:$BA$325,8,FALSE)),"",VLOOKUP($B52,'[1]1920  Prog Access'!$F$7:$BA$325,8,FALSE))</f>
        <v>0</v>
      </c>
      <c r="Q52" s="102">
        <f>IF(ISNA(VLOOKUP($B52,'[1]1920  Prog Access'!$F$7:$BA$325,9,FALSE)),"",VLOOKUP($B52,'[1]1920  Prog Access'!$F$7:$BA$325,9,FALSE))</f>
        <v>0</v>
      </c>
      <c r="R52" s="107">
        <f t="shared" si="110"/>
        <v>183280.16</v>
      </c>
      <c r="S52" s="104">
        <f t="shared" si="111"/>
        <v>7.8946999907428622E-2</v>
      </c>
      <c r="T52" s="105">
        <f t="shared" si="112"/>
        <v>1139.9437741012564</v>
      </c>
      <c r="U52" s="106">
        <f>IF(ISNA(VLOOKUP($B52,'[1]1920  Prog Access'!$F$7:$BA$325,10,FALSE)),"",VLOOKUP($B52,'[1]1920  Prog Access'!$F$7:$BA$325,10,FALSE))</f>
        <v>0</v>
      </c>
      <c r="V52" s="102">
        <f>IF(ISNA(VLOOKUP($B52,'[1]1920  Prog Access'!$F$7:$BA$325,11,FALSE)),"",VLOOKUP($B52,'[1]1920  Prog Access'!$F$7:$BA$325,11,FALSE))</f>
        <v>0</v>
      </c>
      <c r="W52" s="102">
        <f>IF(ISNA(VLOOKUP($B52,'[1]1920  Prog Access'!$F$7:$BA$325,12,FALSE)),"",VLOOKUP($B52,'[1]1920  Prog Access'!$F$7:$BA$325,12,FALSE))</f>
        <v>0</v>
      </c>
      <c r="X52" s="102">
        <f>IF(ISNA(VLOOKUP($B52,'[1]1920  Prog Access'!$F$7:$BA$325,13,FALSE)),"",VLOOKUP($B52,'[1]1920  Prog Access'!$F$7:$BA$325,13,FALSE))</f>
        <v>0</v>
      </c>
      <c r="Y52" s="108">
        <f t="shared" si="134"/>
        <v>0</v>
      </c>
      <c r="Z52" s="104">
        <f t="shared" si="135"/>
        <v>0</v>
      </c>
      <c r="AA52" s="105">
        <f t="shared" si="136"/>
        <v>0</v>
      </c>
      <c r="AB52" s="106">
        <f>IF(ISNA(VLOOKUP($B52,'[1]1920  Prog Access'!$F$7:$BA$325,14,FALSE)),"",VLOOKUP($B52,'[1]1920  Prog Access'!$F$7:$BA$325,14,FALSE))</f>
        <v>0</v>
      </c>
      <c r="AC52" s="102">
        <f>IF(ISNA(VLOOKUP($B52,'[1]1920  Prog Access'!$F$7:$BA$325,15,FALSE)),"",VLOOKUP($B52,'[1]1920  Prog Access'!$F$7:$BA$325,15,FALSE))</f>
        <v>0</v>
      </c>
      <c r="AD52" s="102">
        <v>0</v>
      </c>
      <c r="AE52" s="107">
        <f t="shared" si="137"/>
        <v>0</v>
      </c>
      <c r="AF52" s="104">
        <f t="shared" si="138"/>
        <v>0</v>
      </c>
      <c r="AG52" s="109">
        <f t="shared" si="139"/>
        <v>0</v>
      </c>
      <c r="AH52" s="106">
        <f>IF(ISNA(VLOOKUP($B52,'[1]1920  Prog Access'!$F$7:$BA$325,16,FALSE)),"",VLOOKUP($B52,'[1]1920  Prog Access'!$F$7:$BA$325,16,FALSE))</f>
        <v>28819.82</v>
      </c>
      <c r="AI52" s="102">
        <f>IF(ISNA(VLOOKUP($B52,'[1]1920  Prog Access'!$F$7:$BA$325,17,FALSE)),"",VLOOKUP($B52,'[1]1920  Prog Access'!$F$7:$BA$325,17,FALSE))</f>
        <v>42074.879999999997</v>
      </c>
      <c r="AJ52" s="102">
        <f>IF(ISNA(VLOOKUP($B52,'[1]1920  Prog Access'!$F$7:$BA$325,18,FALSE)),"",VLOOKUP($B52,'[1]1920  Prog Access'!$F$7:$BA$325,18,FALSE))</f>
        <v>0</v>
      </c>
      <c r="AK52" s="102">
        <f>IF(ISNA(VLOOKUP($B52,'[1]1920  Prog Access'!$F$7:$BA$325,19,FALSE)),"",VLOOKUP($B52,'[1]1920  Prog Access'!$F$7:$BA$325,19,FALSE))</f>
        <v>0</v>
      </c>
      <c r="AL52" s="102">
        <f>IF(ISNA(VLOOKUP($B52,'[1]1920  Prog Access'!$F$7:$BA$325,20,FALSE)),"",VLOOKUP($B52,'[1]1920  Prog Access'!$F$7:$BA$325,20,FALSE))</f>
        <v>57679.59</v>
      </c>
      <c r="AM52" s="102">
        <f>IF(ISNA(VLOOKUP($B52,'[1]1920  Prog Access'!$F$7:$BA$325,21,FALSE)),"",VLOOKUP($B52,'[1]1920  Prog Access'!$F$7:$BA$325,21,FALSE))</f>
        <v>0</v>
      </c>
      <c r="AN52" s="102">
        <f>IF(ISNA(VLOOKUP($B52,'[1]1920  Prog Access'!$F$7:$BA$325,22,FALSE)),"",VLOOKUP($B52,'[1]1920  Prog Access'!$F$7:$BA$325,22,FALSE))</f>
        <v>0</v>
      </c>
      <c r="AO52" s="102">
        <f>IF(ISNA(VLOOKUP($B52,'[1]1920  Prog Access'!$F$7:$BA$325,23,FALSE)),"",VLOOKUP($B52,'[1]1920  Prog Access'!$F$7:$BA$325,23,FALSE))</f>
        <v>3703.03</v>
      </c>
      <c r="AP52" s="102">
        <f>IF(ISNA(VLOOKUP($B52,'[1]1920  Prog Access'!$F$7:$BA$325,24,FALSE)),"",VLOOKUP($B52,'[1]1920  Prog Access'!$F$7:$BA$325,24,FALSE))</f>
        <v>0</v>
      </c>
      <c r="AQ52" s="102">
        <f>IF(ISNA(VLOOKUP($B52,'[1]1920  Prog Access'!$F$7:$BA$325,25,FALSE)),"",VLOOKUP($B52,'[1]1920  Prog Access'!$F$7:$BA$325,25,FALSE))</f>
        <v>0</v>
      </c>
      <c r="AR52" s="102">
        <f>IF(ISNA(VLOOKUP($B52,'[1]1920  Prog Access'!$F$7:$BA$325,26,FALSE)),"",VLOOKUP($B52,'[1]1920  Prog Access'!$F$7:$BA$325,26,FALSE))</f>
        <v>0</v>
      </c>
      <c r="AS52" s="102">
        <f>IF(ISNA(VLOOKUP($B52,'[1]1920  Prog Access'!$F$7:$BA$325,27,FALSE)),"",VLOOKUP($B52,'[1]1920  Prog Access'!$F$7:$BA$325,27,FALSE))</f>
        <v>0</v>
      </c>
      <c r="AT52" s="102">
        <f>IF(ISNA(VLOOKUP($B52,'[1]1920  Prog Access'!$F$7:$BA$325,28,FALSE)),"",VLOOKUP($B52,'[1]1920  Prog Access'!$F$7:$BA$325,28,FALSE))</f>
        <v>0</v>
      </c>
      <c r="AU52" s="102">
        <f>IF(ISNA(VLOOKUP($B52,'[1]1920  Prog Access'!$F$7:$BA$325,29,FALSE)),"",VLOOKUP($B52,'[1]1920  Prog Access'!$F$7:$BA$325,29,FALSE))</f>
        <v>0</v>
      </c>
      <c r="AV52" s="102">
        <f>IF(ISNA(VLOOKUP($B52,'[1]1920  Prog Access'!$F$7:$BA$325,30,FALSE)),"",VLOOKUP($B52,'[1]1920  Prog Access'!$F$7:$BA$325,30,FALSE))</f>
        <v>0</v>
      </c>
      <c r="AW52" s="102">
        <f>IF(ISNA(VLOOKUP($B52,'[1]1920  Prog Access'!$F$7:$BA$325,31,FALSE)),"",VLOOKUP($B52,'[1]1920  Prog Access'!$F$7:$BA$325,31,FALSE))</f>
        <v>0</v>
      </c>
      <c r="AX52" s="108">
        <f t="shared" si="140"/>
        <v>132277.32</v>
      </c>
      <c r="AY52" s="104">
        <f t="shared" si="141"/>
        <v>5.6977785101207386E-2</v>
      </c>
      <c r="AZ52" s="105">
        <f t="shared" si="142"/>
        <v>822.72247792013934</v>
      </c>
      <c r="BA52" s="106">
        <f>IF(ISNA(VLOOKUP($B52,'[1]1920  Prog Access'!$F$7:$BA$325,32,FALSE)),"",VLOOKUP($B52,'[1]1920  Prog Access'!$F$7:$BA$325,32,FALSE))</f>
        <v>0</v>
      </c>
      <c r="BB52" s="102">
        <f>IF(ISNA(VLOOKUP($B52,'[1]1920  Prog Access'!$F$7:$BA$325,33,FALSE)),"",VLOOKUP($B52,'[1]1920  Prog Access'!$F$7:$BA$325,33,FALSE))</f>
        <v>0</v>
      </c>
      <c r="BC52" s="102">
        <f>IF(ISNA(VLOOKUP($B52,'[1]1920  Prog Access'!$F$7:$BA$325,34,FALSE)),"",VLOOKUP($B52,'[1]1920  Prog Access'!$F$7:$BA$325,34,FALSE))</f>
        <v>5410.85</v>
      </c>
      <c r="BD52" s="102">
        <f>IF(ISNA(VLOOKUP($B52,'[1]1920  Prog Access'!$F$7:$BA$325,35,FALSE)),"",VLOOKUP($B52,'[1]1920  Prog Access'!$F$7:$BA$325,35,FALSE))</f>
        <v>0</v>
      </c>
      <c r="BE52" s="102">
        <f>IF(ISNA(VLOOKUP($B52,'[1]1920  Prog Access'!$F$7:$BA$325,36,FALSE)),"",VLOOKUP($B52,'[1]1920  Prog Access'!$F$7:$BA$325,36,FALSE))</f>
        <v>0</v>
      </c>
      <c r="BF52" s="102">
        <f>IF(ISNA(VLOOKUP($B52,'[1]1920  Prog Access'!$F$7:$BA$325,37,FALSE)),"",VLOOKUP($B52,'[1]1920  Prog Access'!$F$7:$BA$325,37,FALSE))</f>
        <v>0</v>
      </c>
      <c r="BG52" s="102">
        <f>IF(ISNA(VLOOKUP($B52,'[1]1920  Prog Access'!$F$7:$BA$325,38,FALSE)),"",VLOOKUP($B52,'[1]1920  Prog Access'!$F$7:$BA$325,38,FALSE))</f>
        <v>0</v>
      </c>
      <c r="BH52" s="110">
        <f t="shared" si="143"/>
        <v>5410.85</v>
      </c>
      <c r="BI52" s="104">
        <f t="shared" si="144"/>
        <v>2.3306962109216301E-3</v>
      </c>
      <c r="BJ52" s="105">
        <f t="shared" si="145"/>
        <v>33.653750466475934</v>
      </c>
      <c r="BK52" s="106">
        <f>IF(ISNA(VLOOKUP($B52,'[1]1920  Prog Access'!$F$7:$BA$325,39,FALSE)),"",VLOOKUP($B52,'[1]1920  Prog Access'!$F$7:$BA$325,39,FALSE))</f>
        <v>0</v>
      </c>
      <c r="BL52" s="102">
        <f>IF(ISNA(VLOOKUP($B52,'[1]1920  Prog Access'!$F$7:$BA$325,40,FALSE)),"",VLOOKUP($B52,'[1]1920  Prog Access'!$F$7:$BA$325,40,FALSE))</f>
        <v>0</v>
      </c>
      <c r="BM52" s="102">
        <f>IF(ISNA(VLOOKUP($B52,'[1]1920  Prog Access'!$F$7:$BA$325,41,FALSE)),"",VLOOKUP($B52,'[1]1920  Prog Access'!$F$7:$BA$325,41,FALSE))</f>
        <v>0</v>
      </c>
      <c r="BN52" s="102">
        <f>IF(ISNA(VLOOKUP($B52,'[1]1920  Prog Access'!$F$7:$BA$325,42,FALSE)),"",VLOOKUP($B52,'[1]1920  Prog Access'!$F$7:$BA$325,42,FALSE))</f>
        <v>0</v>
      </c>
      <c r="BO52" s="105">
        <f t="shared" si="22"/>
        <v>0</v>
      </c>
      <c r="BP52" s="104">
        <f t="shared" si="23"/>
        <v>0</v>
      </c>
      <c r="BQ52" s="111">
        <f t="shared" si="24"/>
        <v>0</v>
      </c>
      <c r="BR52" s="106">
        <f>IF(ISNA(VLOOKUP($B52,'[1]1920  Prog Access'!$F$7:$BA$325,43,FALSE)),"",VLOOKUP($B52,'[1]1920  Prog Access'!$F$7:$BA$325,43,FALSE))</f>
        <v>488518.42</v>
      </c>
      <c r="BS52" s="104">
        <f t="shared" si="25"/>
        <v>0.21042683320724498</v>
      </c>
      <c r="BT52" s="111">
        <f t="shared" si="26"/>
        <v>3038.4277895260602</v>
      </c>
      <c r="BU52" s="102">
        <f>IF(ISNA(VLOOKUP($B52,'[1]1920  Prog Access'!$F$7:$BA$325,44,FALSE)),"",VLOOKUP($B52,'[1]1920  Prog Access'!$F$7:$BA$325,44,FALSE))</f>
        <v>92947.44</v>
      </c>
      <c r="BV52" s="104">
        <f t="shared" si="27"/>
        <v>4.0036638646952984E-2</v>
      </c>
      <c r="BW52" s="111">
        <f t="shared" si="28"/>
        <v>578.10324667247176</v>
      </c>
      <c r="BX52" s="143">
        <f>IF(ISNA(VLOOKUP($B52,'[1]1920  Prog Access'!$F$7:$BA$325,45,FALSE)),"",VLOOKUP($B52,'[1]1920  Prog Access'!$F$7:$BA$325,45,FALSE))</f>
        <v>151970.53</v>
      </c>
      <c r="BY52" s="97">
        <f t="shared" si="29"/>
        <v>6.5460535487539287E-2</v>
      </c>
      <c r="BZ52" s="112">
        <f t="shared" si="30"/>
        <v>945.20792387112829</v>
      </c>
      <c r="CA52" s="89">
        <f t="shared" si="33"/>
        <v>2321559.5300000003</v>
      </c>
      <c r="CB52" s="90">
        <f t="shared" si="31"/>
        <v>0</v>
      </c>
    </row>
    <row r="53" spans="1:80" x14ac:dyDescent="0.25">
      <c r="A53" s="22"/>
      <c r="B53" s="94" t="s">
        <v>112</v>
      </c>
      <c r="C53" s="99" t="s">
        <v>113</v>
      </c>
      <c r="D53" s="100">
        <f>IF(ISNA(VLOOKUP($B53,'[1]1920 enrollment_Rev_Exp by size'!$A$6:$C$339,3,FALSE)),"",VLOOKUP($B53,'[1]1920 enrollment_Rev_Exp by size'!$A$6:$C$339,3,FALSE))</f>
        <v>3223.79</v>
      </c>
      <c r="E53" s="101">
        <f>IF(ISNA(VLOOKUP($B53,'[1]1920 enrollment_Rev_Exp by size'!$A$6:$D$339,4,FALSE)),"",VLOOKUP($B53,'[1]1920 enrollment_Rev_Exp by size'!$A$6:$D$339,4,FALSE))</f>
        <v>45773392.520000003</v>
      </c>
      <c r="F53" s="102">
        <f>IF(ISNA(VLOOKUP($B53,'[1]1920  Prog Access'!$F$7:$BA$325,2,FALSE)),"",VLOOKUP($B53,'[1]1920  Prog Access'!$F$7:$BA$325,2,FALSE))</f>
        <v>24628032.48</v>
      </c>
      <c r="G53" s="102">
        <f>IF(ISNA(VLOOKUP($B53,'[1]1920  Prog Access'!$F$7:$BA$325,3,FALSE)),"",VLOOKUP($B53,'[1]1920  Prog Access'!$F$7:$BA$325,3,FALSE))</f>
        <v>74017.789999999994</v>
      </c>
      <c r="H53" s="102">
        <f>IF(ISNA(VLOOKUP($B53,'[1]1920  Prog Access'!$F$7:$BA$325,4,FALSE)),"",VLOOKUP($B53,'[1]1920  Prog Access'!$F$7:$BA$325,4,FALSE))</f>
        <v>238925.85</v>
      </c>
      <c r="I53" s="103">
        <f t="shared" si="131"/>
        <v>24940976.120000001</v>
      </c>
      <c r="J53" s="104">
        <f t="shared" si="132"/>
        <v>0.54487934467829569</v>
      </c>
      <c r="K53" s="105">
        <f t="shared" si="133"/>
        <v>7736.5387075460876</v>
      </c>
      <c r="L53" s="106">
        <f>IF(ISNA(VLOOKUP($B53,'[1]1920  Prog Access'!$F$7:$BA$325,5,FALSE)),"",VLOOKUP($B53,'[1]1920  Prog Access'!$F$7:$BA$325,5,FALSE))</f>
        <v>6277776.1799999997</v>
      </c>
      <c r="M53" s="102">
        <f>IF(ISNA(VLOOKUP($B53,'[1]1920  Prog Access'!$F$7:$BA$325,6,FALSE)),"",VLOOKUP($B53,'[1]1920  Prog Access'!$F$7:$BA$325,6,FALSE))</f>
        <v>163046.84</v>
      </c>
      <c r="N53" s="102">
        <f>IF(ISNA(VLOOKUP($B53,'[1]1920  Prog Access'!$F$7:$BA$325,7,FALSE)),"",VLOOKUP($B53,'[1]1920  Prog Access'!$F$7:$BA$325,7,FALSE))</f>
        <v>794771.87</v>
      </c>
      <c r="O53" s="102">
        <v>0</v>
      </c>
      <c r="P53" s="102">
        <f>IF(ISNA(VLOOKUP($B53,'[1]1920  Prog Access'!$F$7:$BA$325,8,FALSE)),"",VLOOKUP($B53,'[1]1920  Prog Access'!$F$7:$BA$325,8,FALSE))</f>
        <v>0</v>
      </c>
      <c r="Q53" s="102">
        <f>IF(ISNA(VLOOKUP($B53,'[1]1920  Prog Access'!$F$7:$BA$325,9,FALSE)),"",VLOOKUP($B53,'[1]1920  Prog Access'!$F$7:$BA$325,9,FALSE))</f>
        <v>0</v>
      </c>
      <c r="R53" s="107">
        <f t="shared" si="110"/>
        <v>7235594.8899999997</v>
      </c>
      <c r="S53" s="104">
        <f t="shared" si="111"/>
        <v>0.15807425431354064</v>
      </c>
      <c r="T53" s="105">
        <f t="shared" si="112"/>
        <v>2244.4374137273207</v>
      </c>
      <c r="U53" s="106">
        <f>IF(ISNA(VLOOKUP($B53,'[1]1920  Prog Access'!$F$7:$BA$325,10,FALSE)),"",VLOOKUP($B53,'[1]1920  Prog Access'!$F$7:$BA$325,10,FALSE))</f>
        <v>1601740.24</v>
      </c>
      <c r="V53" s="102">
        <f>IF(ISNA(VLOOKUP($B53,'[1]1920  Prog Access'!$F$7:$BA$325,11,FALSE)),"",VLOOKUP($B53,'[1]1920  Prog Access'!$F$7:$BA$325,11,FALSE))</f>
        <v>374240.34</v>
      </c>
      <c r="W53" s="102">
        <f>IF(ISNA(VLOOKUP($B53,'[1]1920  Prog Access'!$F$7:$BA$325,12,FALSE)),"",VLOOKUP($B53,'[1]1920  Prog Access'!$F$7:$BA$325,12,FALSE))</f>
        <v>0</v>
      </c>
      <c r="X53" s="102">
        <f>IF(ISNA(VLOOKUP($B53,'[1]1920  Prog Access'!$F$7:$BA$325,13,FALSE)),"",VLOOKUP($B53,'[1]1920  Prog Access'!$F$7:$BA$325,13,FALSE))</f>
        <v>0</v>
      </c>
      <c r="Y53" s="108">
        <f t="shared" si="134"/>
        <v>1975980.58</v>
      </c>
      <c r="Z53" s="104">
        <f t="shared" si="135"/>
        <v>4.3168759648667614E-2</v>
      </c>
      <c r="AA53" s="105">
        <f t="shared" si="136"/>
        <v>612.93712679796147</v>
      </c>
      <c r="AB53" s="106">
        <f>IF(ISNA(VLOOKUP($B53,'[1]1920  Prog Access'!$F$7:$BA$325,14,FALSE)),"",VLOOKUP($B53,'[1]1920  Prog Access'!$F$7:$BA$325,14,FALSE))</f>
        <v>0</v>
      </c>
      <c r="AC53" s="102">
        <f>IF(ISNA(VLOOKUP($B53,'[1]1920  Prog Access'!$F$7:$BA$325,15,FALSE)),"",VLOOKUP($B53,'[1]1920  Prog Access'!$F$7:$BA$325,15,FALSE))</f>
        <v>0</v>
      </c>
      <c r="AD53" s="102">
        <v>0</v>
      </c>
      <c r="AE53" s="107">
        <f t="shared" si="137"/>
        <v>0</v>
      </c>
      <c r="AF53" s="104">
        <f t="shared" si="138"/>
        <v>0</v>
      </c>
      <c r="AG53" s="109">
        <f t="shared" si="139"/>
        <v>0</v>
      </c>
      <c r="AH53" s="106">
        <f>IF(ISNA(VLOOKUP($B53,'[1]1920  Prog Access'!$F$7:$BA$325,16,FALSE)),"",VLOOKUP($B53,'[1]1920  Prog Access'!$F$7:$BA$325,16,FALSE))</f>
        <v>371373.02</v>
      </c>
      <c r="AI53" s="102">
        <f>IF(ISNA(VLOOKUP($B53,'[1]1920  Prog Access'!$F$7:$BA$325,17,FALSE)),"",VLOOKUP($B53,'[1]1920  Prog Access'!$F$7:$BA$325,17,FALSE))</f>
        <v>110095.27</v>
      </c>
      <c r="AJ53" s="102">
        <f>IF(ISNA(VLOOKUP($B53,'[1]1920  Prog Access'!$F$7:$BA$325,18,FALSE)),"",VLOOKUP($B53,'[1]1920  Prog Access'!$F$7:$BA$325,18,FALSE))</f>
        <v>0</v>
      </c>
      <c r="AK53" s="102">
        <f>IF(ISNA(VLOOKUP($B53,'[1]1920  Prog Access'!$F$7:$BA$325,19,FALSE)),"",VLOOKUP($B53,'[1]1920  Prog Access'!$F$7:$BA$325,19,FALSE))</f>
        <v>0</v>
      </c>
      <c r="AL53" s="102">
        <f>IF(ISNA(VLOOKUP($B53,'[1]1920  Prog Access'!$F$7:$BA$325,20,FALSE)),"",VLOOKUP($B53,'[1]1920  Prog Access'!$F$7:$BA$325,20,FALSE))</f>
        <v>669127.18000000005</v>
      </c>
      <c r="AM53" s="102">
        <f>IF(ISNA(VLOOKUP($B53,'[1]1920  Prog Access'!$F$7:$BA$325,21,FALSE)),"",VLOOKUP($B53,'[1]1920  Prog Access'!$F$7:$BA$325,21,FALSE))</f>
        <v>0</v>
      </c>
      <c r="AN53" s="102">
        <f>IF(ISNA(VLOOKUP($B53,'[1]1920  Prog Access'!$F$7:$BA$325,22,FALSE)),"",VLOOKUP($B53,'[1]1920  Prog Access'!$F$7:$BA$325,22,FALSE))</f>
        <v>0</v>
      </c>
      <c r="AO53" s="102">
        <f>IF(ISNA(VLOOKUP($B53,'[1]1920  Prog Access'!$F$7:$BA$325,23,FALSE)),"",VLOOKUP($B53,'[1]1920  Prog Access'!$F$7:$BA$325,23,FALSE))</f>
        <v>59370.47</v>
      </c>
      <c r="AP53" s="102">
        <f>IF(ISNA(VLOOKUP($B53,'[1]1920  Prog Access'!$F$7:$BA$325,24,FALSE)),"",VLOOKUP($B53,'[1]1920  Prog Access'!$F$7:$BA$325,24,FALSE))</f>
        <v>0</v>
      </c>
      <c r="AQ53" s="102">
        <f>IF(ISNA(VLOOKUP($B53,'[1]1920  Prog Access'!$F$7:$BA$325,25,FALSE)),"",VLOOKUP($B53,'[1]1920  Prog Access'!$F$7:$BA$325,25,FALSE))</f>
        <v>0</v>
      </c>
      <c r="AR53" s="102">
        <f>IF(ISNA(VLOOKUP($B53,'[1]1920  Prog Access'!$F$7:$BA$325,26,FALSE)),"",VLOOKUP($B53,'[1]1920  Prog Access'!$F$7:$BA$325,26,FALSE))</f>
        <v>0</v>
      </c>
      <c r="AS53" s="102">
        <f>IF(ISNA(VLOOKUP($B53,'[1]1920  Prog Access'!$F$7:$BA$325,27,FALSE)),"",VLOOKUP($B53,'[1]1920  Prog Access'!$F$7:$BA$325,27,FALSE))</f>
        <v>0</v>
      </c>
      <c r="AT53" s="102">
        <f>IF(ISNA(VLOOKUP($B53,'[1]1920  Prog Access'!$F$7:$BA$325,28,FALSE)),"",VLOOKUP($B53,'[1]1920  Prog Access'!$F$7:$BA$325,28,FALSE))</f>
        <v>165639.67000000001</v>
      </c>
      <c r="AU53" s="102">
        <f>IF(ISNA(VLOOKUP($B53,'[1]1920  Prog Access'!$F$7:$BA$325,29,FALSE)),"",VLOOKUP($B53,'[1]1920  Prog Access'!$F$7:$BA$325,29,FALSE))</f>
        <v>0</v>
      </c>
      <c r="AV53" s="102">
        <f>IF(ISNA(VLOOKUP($B53,'[1]1920  Prog Access'!$F$7:$BA$325,30,FALSE)),"",VLOOKUP($B53,'[1]1920  Prog Access'!$F$7:$BA$325,30,FALSE))</f>
        <v>0</v>
      </c>
      <c r="AW53" s="102">
        <f>IF(ISNA(VLOOKUP($B53,'[1]1920  Prog Access'!$F$7:$BA$325,31,FALSE)),"",VLOOKUP($B53,'[1]1920  Prog Access'!$F$7:$BA$325,31,FALSE))</f>
        <v>0</v>
      </c>
      <c r="AX53" s="108">
        <f t="shared" si="140"/>
        <v>1375605.61</v>
      </c>
      <c r="AY53" s="104">
        <f t="shared" si="141"/>
        <v>3.0052515976370982E-2</v>
      </c>
      <c r="AZ53" s="105">
        <f t="shared" si="142"/>
        <v>426.70447206548818</v>
      </c>
      <c r="BA53" s="106">
        <f>IF(ISNA(VLOOKUP($B53,'[1]1920  Prog Access'!$F$7:$BA$325,32,FALSE)),"",VLOOKUP($B53,'[1]1920  Prog Access'!$F$7:$BA$325,32,FALSE))</f>
        <v>0</v>
      </c>
      <c r="BB53" s="102">
        <f>IF(ISNA(VLOOKUP($B53,'[1]1920  Prog Access'!$F$7:$BA$325,33,FALSE)),"",VLOOKUP($B53,'[1]1920  Prog Access'!$F$7:$BA$325,33,FALSE))</f>
        <v>326.12</v>
      </c>
      <c r="BC53" s="102">
        <f>IF(ISNA(VLOOKUP($B53,'[1]1920  Prog Access'!$F$7:$BA$325,34,FALSE)),"",VLOOKUP($B53,'[1]1920  Prog Access'!$F$7:$BA$325,34,FALSE))</f>
        <v>94376.76</v>
      </c>
      <c r="BD53" s="102">
        <f>IF(ISNA(VLOOKUP($B53,'[1]1920  Prog Access'!$F$7:$BA$325,35,FALSE)),"",VLOOKUP($B53,'[1]1920  Prog Access'!$F$7:$BA$325,35,FALSE))</f>
        <v>0</v>
      </c>
      <c r="BE53" s="102">
        <f>IF(ISNA(VLOOKUP($B53,'[1]1920  Prog Access'!$F$7:$BA$325,36,FALSE)),"",VLOOKUP($B53,'[1]1920  Prog Access'!$F$7:$BA$325,36,FALSE))</f>
        <v>0</v>
      </c>
      <c r="BF53" s="102">
        <f>IF(ISNA(VLOOKUP($B53,'[1]1920  Prog Access'!$F$7:$BA$325,37,FALSE)),"",VLOOKUP($B53,'[1]1920  Prog Access'!$F$7:$BA$325,37,FALSE))</f>
        <v>0</v>
      </c>
      <c r="BG53" s="102">
        <f>IF(ISNA(VLOOKUP($B53,'[1]1920  Prog Access'!$F$7:$BA$325,38,FALSE)),"",VLOOKUP($B53,'[1]1920  Prog Access'!$F$7:$BA$325,38,FALSE))</f>
        <v>12105.17</v>
      </c>
      <c r="BH53" s="110">
        <f t="shared" si="143"/>
        <v>106808.04999999999</v>
      </c>
      <c r="BI53" s="104">
        <f t="shared" si="144"/>
        <v>2.3334090859298182E-3</v>
      </c>
      <c r="BJ53" s="105">
        <f t="shared" si="145"/>
        <v>33.131205816756051</v>
      </c>
      <c r="BK53" s="106">
        <f>IF(ISNA(VLOOKUP($B53,'[1]1920  Prog Access'!$F$7:$BA$325,39,FALSE)),"",VLOOKUP($B53,'[1]1920  Prog Access'!$F$7:$BA$325,39,FALSE))</f>
        <v>0</v>
      </c>
      <c r="BL53" s="102">
        <f>IF(ISNA(VLOOKUP($B53,'[1]1920  Prog Access'!$F$7:$BA$325,40,FALSE)),"",VLOOKUP($B53,'[1]1920  Prog Access'!$F$7:$BA$325,40,FALSE))</f>
        <v>0</v>
      </c>
      <c r="BM53" s="102">
        <f>IF(ISNA(VLOOKUP($B53,'[1]1920  Prog Access'!$F$7:$BA$325,41,FALSE)),"",VLOOKUP($B53,'[1]1920  Prog Access'!$F$7:$BA$325,41,FALSE))</f>
        <v>0</v>
      </c>
      <c r="BN53" s="102">
        <f>IF(ISNA(VLOOKUP($B53,'[1]1920  Prog Access'!$F$7:$BA$325,42,FALSE)),"",VLOOKUP($B53,'[1]1920  Prog Access'!$F$7:$BA$325,42,FALSE))</f>
        <v>1129617.3600000001</v>
      </c>
      <c r="BO53" s="105">
        <f t="shared" si="22"/>
        <v>1129617.3600000001</v>
      </c>
      <c r="BP53" s="104">
        <f t="shared" si="23"/>
        <v>2.4678471439634513E-2</v>
      </c>
      <c r="BQ53" s="111">
        <f t="shared" si="24"/>
        <v>350.40041690060463</v>
      </c>
      <c r="BR53" s="106">
        <f>IF(ISNA(VLOOKUP($B53,'[1]1920  Prog Access'!$F$7:$BA$325,43,FALSE)),"",VLOOKUP($B53,'[1]1920  Prog Access'!$F$7:$BA$325,43,FALSE))</f>
        <v>6011291.3300000001</v>
      </c>
      <c r="BS53" s="104">
        <f t="shared" si="25"/>
        <v>0.13132719685073496</v>
      </c>
      <c r="BT53" s="111">
        <f t="shared" si="26"/>
        <v>1864.6659149634436</v>
      </c>
      <c r="BU53" s="102">
        <f>IF(ISNA(VLOOKUP($B53,'[1]1920  Prog Access'!$F$7:$BA$325,44,FALSE)),"",VLOOKUP($B53,'[1]1920  Prog Access'!$F$7:$BA$325,44,FALSE))</f>
        <v>785798.22</v>
      </c>
      <c r="BV53" s="104">
        <f t="shared" si="27"/>
        <v>1.7167139614059787E-2</v>
      </c>
      <c r="BW53" s="111">
        <f t="shared" si="28"/>
        <v>243.74981621011293</v>
      </c>
      <c r="BX53" s="143">
        <f>IF(ISNA(VLOOKUP($B53,'[1]1920  Prog Access'!$F$7:$BA$325,45,FALSE)),"",VLOOKUP($B53,'[1]1920  Prog Access'!$F$7:$BA$325,45,FALSE))</f>
        <v>2211720.36</v>
      </c>
      <c r="BY53" s="97">
        <f t="shared" si="29"/>
        <v>4.8318908392765987E-2</v>
      </c>
      <c r="BZ53" s="112">
        <f t="shared" si="30"/>
        <v>686.06216906188058</v>
      </c>
      <c r="CA53" s="89">
        <f t="shared" si="33"/>
        <v>45773392.519999996</v>
      </c>
      <c r="CB53" s="90">
        <f t="shared" si="31"/>
        <v>0</v>
      </c>
    </row>
    <row r="54" spans="1:80" x14ac:dyDescent="0.25">
      <c r="A54" s="22"/>
      <c r="B54" s="129" t="s">
        <v>114</v>
      </c>
      <c r="C54" s="130" t="s">
        <v>115</v>
      </c>
      <c r="D54" s="100">
        <f>IF(ISNA(VLOOKUP($B54,'[1]1920 enrollment_Rev_Exp by size'!$A$6:$C$339,3,FALSE)),"",VLOOKUP($B54,'[1]1920 enrollment_Rev_Exp by size'!$A$6:$C$339,3,FALSE))</f>
        <v>25530.02</v>
      </c>
      <c r="E54" s="101">
        <f>IF(ISNA(VLOOKUP($B54,'[1]1920 enrollment_Rev_Exp by size'!$A$6:$D$339,4,FALSE)),"",VLOOKUP($B54,'[1]1920 enrollment_Rev_Exp by size'!$A$6:$D$339,4,FALSE))</f>
        <v>367917024.57999998</v>
      </c>
      <c r="F54" s="102">
        <f>IF(ISNA(VLOOKUP($B54,'[1]1920  Prog Access'!$F$7:$BA$325,2,FALSE)),"",VLOOKUP($B54,'[1]1920  Prog Access'!$F$7:$BA$325,2,FALSE))</f>
        <v>193162084.46000001</v>
      </c>
      <c r="G54" s="102">
        <f>IF(ISNA(VLOOKUP($B54,'[1]1920  Prog Access'!$F$7:$BA$325,3,FALSE)),"",VLOOKUP($B54,'[1]1920  Prog Access'!$F$7:$BA$325,3,FALSE))</f>
        <v>2134412.56</v>
      </c>
      <c r="H54" s="102">
        <f>IF(ISNA(VLOOKUP($B54,'[1]1920  Prog Access'!$F$7:$BA$325,4,FALSE)),"",VLOOKUP($B54,'[1]1920  Prog Access'!$F$7:$BA$325,4,FALSE))</f>
        <v>733574.55</v>
      </c>
      <c r="I54" s="103">
        <f t="shared" si="131"/>
        <v>196030071.57000002</v>
      </c>
      <c r="J54" s="104">
        <f t="shared" si="132"/>
        <v>0.53281054823103247</v>
      </c>
      <c r="K54" s="105">
        <f t="shared" si="133"/>
        <v>7678.4143361423148</v>
      </c>
      <c r="L54" s="106">
        <f>IF(ISNA(VLOOKUP($B54,'[1]1920  Prog Access'!$F$7:$BA$325,5,FALSE)),"",VLOOKUP($B54,'[1]1920  Prog Access'!$F$7:$BA$325,5,FALSE))</f>
        <v>46510349.18</v>
      </c>
      <c r="M54" s="102">
        <f>IF(ISNA(VLOOKUP($B54,'[1]1920  Prog Access'!$F$7:$BA$325,6,FALSE)),"",VLOOKUP($B54,'[1]1920  Prog Access'!$F$7:$BA$325,6,FALSE))</f>
        <v>1262487.42</v>
      </c>
      <c r="N54" s="102">
        <f>IF(ISNA(VLOOKUP($B54,'[1]1920  Prog Access'!$F$7:$BA$325,7,FALSE)),"",VLOOKUP($B54,'[1]1920  Prog Access'!$F$7:$BA$325,7,FALSE))</f>
        <v>4969660.2300000004</v>
      </c>
      <c r="O54" s="102">
        <v>0</v>
      </c>
      <c r="P54" s="102">
        <f>IF(ISNA(VLOOKUP($B54,'[1]1920  Prog Access'!$F$7:$BA$325,8,FALSE)),"",VLOOKUP($B54,'[1]1920  Prog Access'!$F$7:$BA$325,8,FALSE))</f>
        <v>0</v>
      </c>
      <c r="Q54" s="102">
        <f>IF(ISNA(VLOOKUP($B54,'[1]1920  Prog Access'!$F$7:$BA$325,9,FALSE)),"",VLOOKUP($B54,'[1]1920  Prog Access'!$F$7:$BA$325,9,FALSE))</f>
        <v>0</v>
      </c>
      <c r="R54" s="107">
        <f t="shared" si="110"/>
        <v>52742496.829999998</v>
      </c>
      <c r="S54" s="104">
        <f t="shared" si="111"/>
        <v>0.14335432531345571</v>
      </c>
      <c r="T54" s="105">
        <f t="shared" si="112"/>
        <v>2065.9011168028851</v>
      </c>
      <c r="U54" s="106">
        <f>IF(ISNA(VLOOKUP($B54,'[1]1920  Prog Access'!$F$7:$BA$325,10,FALSE)),"",VLOOKUP($B54,'[1]1920  Prog Access'!$F$7:$BA$325,10,FALSE))</f>
        <v>16422113.470000001</v>
      </c>
      <c r="V54" s="102">
        <f>IF(ISNA(VLOOKUP($B54,'[1]1920  Prog Access'!$F$7:$BA$325,11,FALSE)),"",VLOOKUP($B54,'[1]1920  Prog Access'!$F$7:$BA$325,11,FALSE))</f>
        <v>1193612.6100000001</v>
      </c>
      <c r="W54" s="102">
        <f>IF(ISNA(VLOOKUP($B54,'[1]1920  Prog Access'!$F$7:$BA$325,12,FALSE)),"",VLOOKUP($B54,'[1]1920  Prog Access'!$F$7:$BA$325,12,FALSE))</f>
        <v>163870.17000000001</v>
      </c>
      <c r="X54" s="102">
        <f>IF(ISNA(VLOOKUP($B54,'[1]1920  Prog Access'!$F$7:$BA$325,13,FALSE)),"",VLOOKUP($B54,'[1]1920  Prog Access'!$F$7:$BA$325,13,FALSE))</f>
        <v>0</v>
      </c>
      <c r="Y54" s="108">
        <f t="shared" si="134"/>
        <v>17779596.250000004</v>
      </c>
      <c r="Z54" s="104">
        <f t="shared" si="135"/>
        <v>4.832501640905721E-2</v>
      </c>
      <c r="AA54" s="105">
        <f t="shared" si="136"/>
        <v>696.41920570371678</v>
      </c>
      <c r="AB54" s="106">
        <f>IF(ISNA(VLOOKUP($B54,'[1]1920  Prog Access'!$F$7:$BA$325,14,FALSE)),"",VLOOKUP($B54,'[1]1920  Prog Access'!$F$7:$BA$325,14,FALSE))</f>
        <v>5993821.6399999997</v>
      </c>
      <c r="AC54" s="102">
        <f>IF(ISNA(VLOOKUP($B54,'[1]1920  Prog Access'!$F$7:$BA$325,15,FALSE)),"",VLOOKUP($B54,'[1]1920  Prog Access'!$F$7:$BA$325,15,FALSE))</f>
        <v>51582.3</v>
      </c>
      <c r="AD54" s="102">
        <v>0</v>
      </c>
      <c r="AE54" s="107">
        <f t="shared" si="137"/>
        <v>6045403.9399999995</v>
      </c>
      <c r="AF54" s="104">
        <f t="shared" si="138"/>
        <v>1.64314330028658E-2</v>
      </c>
      <c r="AG54" s="109">
        <f t="shared" si="139"/>
        <v>236.79589518535431</v>
      </c>
      <c r="AH54" s="106">
        <f>IF(ISNA(VLOOKUP($B54,'[1]1920  Prog Access'!$F$7:$BA$325,16,FALSE)),"",VLOOKUP($B54,'[1]1920  Prog Access'!$F$7:$BA$325,16,FALSE))</f>
        <v>5557388.96</v>
      </c>
      <c r="AI54" s="102">
        <f>IF(ISNA(VLOOKUP($B54,'[1]1920  Prog Access'!$F$7:$BA$325,17,FALSE)),"",VLOOKUP($B54,'[1]1920  Prog Access'!$F$7:$BA$325,17,FALSE))</f>
        <v>1056476.1100000001</v>
      </c>
      <c r="AJ54" s="102">
        <f>IF(ISNA(VLOOKUP($B54,'[1]1920  Prog Access'!$F$7:$BA$325,18,FALSE)),"",VLOOKUP($B54,'[1]1920  Prog Access'!$F$7:$BA$325,18,FALSE))</f>
        <v>0</v>
      </c>
      <c r="AK54" s="102">
        <f>IF(ISNA(VLOOKUP($B54,'[1]1920  Prog Access'!$F$7:$BA$325,19,FALSE)),"",VLOOKUP($B54,'[1]1920  Prog Access'!$F$7:$BA$325,19,FALSE))</f>
        <v>0</v>
      </c>
      <c r="AL54" s="102">
        <f>IF(ISNA(VLOOKUP($B54,'[1]1920  Prog Access'!$F$7:$BA$325,20,FALSE)),"",VLOOKUP($B54,'[1]1920  Prog Access'!$F$7:$BA$325,20,FALSE))</f>
        <v>11126431.23</v>
      </c>
      <c r="AM54" s="102">
        <f>IF(ISNA(VLOOKUP($B54,'[1]1920  Prog Access'!$F$7:$BA$325,21,FALSE)),"",VLOOKUP($B54,'[1]1920  Prog Access'!$F$7:$BA$325,21,FALSE))</f>
        <v>0</v>
      </c>
      <c r="AN54" s="102">
        <f>IF(ISNA(VLOOKUP($B54,'[1]1920  Prog Access'!$F$7:$BA$325,22,FALSE)),"",VLOOKUP($B54,'[1]1920  Prog Access'!$F$7:$BA$325,22,FALSE))</f>
        <v>0</v>
      </c>
      <c r="AO54" s="102">
        <f>IF(ISNA(VLOOKUP($B54,'[1]1920  Prog Access'!$F$7:$BA$325,23,FALSE)),"",VLOOKUP($B54,'[1]1920  Prog Access'!$F$7:$BA$325,23,FALSE))</f>
        <v>2765235.3</v>
      </c>
      <c r="AP54" s="102">
        <f>IF(ISNA(VLOOKUP($B54,'[1]1920  Prog Access'!$F$7:$BA$325,24,FALSE)),"",VLOOKUP($B54,'[1]1920  Prog Access'!$F$7:$BA$325,24,FALSE))</f>
        <v>0</v>
      </c>
      <c r="AQ54" s="102">
        <f>IF(ISNA(VLOOKUP($B54,'[1]1920  Prog Access'!$F$7:$BA$325,25,FALSE)),"",VLOOKUP($B54,'[1]1920  Prog Access'!$F$7:$BA$325,25,FALSE))</f>
        <v>0</v>
      </c>
      <c r="AR54" s="102">
        <f>IF(ISNA(VLOOKUP($B54,'[1]1920  Prog Access'!$F$7:$BA$325,26,FALSE)),"",VLOOKUP($B54,'[1]1920  Prog Access'!$F$7:$BA$325,26,FALSE))</f>
        <v>0</v>
      </c>
      <c r="AS54" s="102">
        <f>IF(ISNA(VLOOKUP($B54,'[1]1920  Prog Access'!$F$7:$BA$325,27,FALSE)),"",VLOOKUP($B54,'[1]1920  Prog Access'!$F$7:$BA$325,27,FALSE))</f>
        <v>225874.63</v>
      </c>
      <c r="AT54" s="102">
        <f>IF(ISNA(VLOOKUP($B54,'[1]1920  Prog Access'!$F$7:$BA$325,28,FALSE)),"",VLOOKUP($B54,'[1]1920  Prog Access'!$F$7:$BA$325,28,FALSE))</f>
        <v>7725016.25</v>
      </c>
      <c r="AU54" s="102">
        <f>IF(ISNA(VLOOKUP($B54,'[1]1920  Prog Access'!$F$7:$BA$325,29,FALSE)),"",VLOOKUP($B54,'[1]1920  Prog Access'!$F$7:$BA$325,29,FALSE))</f>
        <v>0</v>
      </c>
      <c r="AV54" s="102">
        <f>IF(ISNA(VLOOKUP($B54,'[1]1920  Prog Access'!$F$7:$BA$325,30,FALSE)),"",VLOOKUP($B54,'[1]1920  Prog Access'!$F$7:$BA$325,30,FALSE))</f>
        <v>0</v>
      </c>
      <c r="AW54" s="102">
        <f>IF(ISNA(VLOOKUP($B54,'[1]1920  Prog Access'!$F$7:$BA$325,31,FALSE)),"",VLOOKUP($B54,'[1]1920  Prog Access'!$F$7:$BA$325,31,FALSE))</f>
        <v>0</v>
      </c>
      <c r="AX54" s="108">
        <f t="shared" si="140"/>
        <v>28456422.48</v>
      </c>
      <c r="AY54" s="104">
        <f t="shared" si="141"/>
        <v>7.7344674420773987E-2</v>
      </c>
      <c r="AZ54" s="105">
        <f t="shared" si="142"/>
        <v>1114.6259376216706</v>
      </c>
      <c r="BA54" s="106">
        <f>IF(ISNA(VLOOKUP($B54,'[1]1920  Prog Access'!$F$7:$BA$325,32,FALSE)),"",VLOOKUP($B54,'[1]1920  Prog Access'!$F$7:$BA$325,32,FALSE))</f>
        <v>62144.97</v>
      </c>
      <c r="BB54" s="102">
        <f>IF(ISNA(VLOOKUP($B54,'[1]1920  Prog Access'!$F$7:$BA$325,33,FALSE)),"",VLOOKUP($B54,'[1]1920  Prog Access'!$F$7:$BA$325,33,FALSE))</f>
        <v>6890.84</v>
      </c>
      <c r="BC54" s="102">
        <f>IF(ISNA(VLOOKUP($B54,'[1]1920  Prog Access'!$F$7:$BA$325,34,FALSE)),"",VLOOKUP($B54,'[1]1920  Prog Access'!$F$7:$BA$325,34,FALSE))</f>
        <v>4754462.6399999997</v>
      </c>
      <c r="BD54" s="102">
        <f>IF(ISNA(VLOOKUP($B54,'[1]1920  Prog Access'!$F$7:$BA$325,35,FALSE)),"",VLOOKUP($B54,'[1]1920  Prog Access'!$F$7:$BA$325,35,FALSE))</f>
        <v>0</v>
      </c>
      <c r="BE54" s="102">
        <f>IF(ISNA(VLOOKUP($B54,'[1]1920  Prog Access'!$F$7:$BA$325,36,FALSE)),"",VLOOKUP($B54,'[1]1920  Prog Access'!$F$7:$BA$325,36,FALSE))</f>
        <v>0</v>
      </c>
      <c r="BF54" s="102">
        <f>IF(ISNA(VLOOKUP($B54,'[1]1920  Prog Access'!$F$7:$BA$325,37,FALSE)),"",VLOOKUP($B54,'[1]1920  Prog Access'!$F$7:$BA$325,37,FALSE))</f>
        <v>0</v>
      </c>
      <c r="BG54" s="102">
        <f>IF(ISNA(VLOOKUP($B54,'[1]1920  Prog Access'!$F$7:$BA$325,38,FALSE)),"",VLOOKUP($B54,'[1]1920  Prog Access'!$F$7:$BA$325,38,FALSE))</f>
        <v>215673.39</v>
      </c>
      <c r="BH54" s="110">
        <f t="shared" si="143"/>
        <v>5039171.8399999989</v>
      </c>
      <c r="BI54" s="104">
        <f t="shared" si="144"/>
        <v>1.3696489978283894E-2</v>
      </c>
      <c r="BJ54" s="105">
        <f t="shared" si="145"/>
        <v>197.38221278322536</v>
      </c>
      <c r="BK54" s="106">
        <f>IF(ISNA(VLOOKUP($B54,'[1]1920  Prog Access'!$F$7:$BA$325,39,FALSE)),"",VLOOKUP($B54,'[1]1920  Prog Access'!$F$7:$BA$325,39,FALSE))</f>
        <v>0</v>
      </c>
      <c r="BL54" s="102">
        <f>IF(ISNA(VLOOKUP($B54,'[1]1920  Prog Access'!$F$7:$BA$325,40,FALSE)),"",VLOOKUP($B54,'[1]1920  Prog Access'!$F$7:$BA$325,40,FALSE))</f>
        <v>0</v>
      </c>
      <c r="BM54" s="102">
        <f>IF(ISNA(VLOOKUP($B54,'[1]1920  Prog Access'!$F$7:$BA$325,41,FALSE)),"",VLOOKUP($B54,'[1]1920  Prog Access'!$F$7:$BA$325,41,FALSE))</f>
        <v>0</v>
      </c>
      <c r="BN54" s="102">
        <f>IF(ISNA(VLOOKUP($B54,'[1]1920  Prog Access'!$F$7:$BA$325,42,FALSE)),"",VLOOKUP($B54,'[1]1920  Prog Access'!$F$7:$BA$325,42,FALSE))</f>
        <v>1725301.39</v>
      </c>
      <c r="BO54" s="105">
        <f t="shared" si="22"/>
        <v>1725301.39</v>
      </c>
      <c r="BP54" s="104">
        <f t="shared" si="23"/>
        <v>4.6893763395959671E-3</v>
      </c>
      <c r="BQ54" s="111">
        <f t="shared" si="24"/>
        <v>67.579319953529208</v>
      </c>
      <c r="BR54" s="106">
        <f>IF(ISNA(VLOOKUP($B54,'[1]1920  Prog Access'!$F$7:$BA$325,43,FALSE)),"",VLOOKUP($B54,'[1]1920  Prog Access'!$F$7:$BA$325,43,FALSE))</f>
        <v>36670512.869999997</v>
      </c>
      <c r="BS54" s="104">
        <f t="shared" si="25"/>
        <v>9.9670606196768555E-2</v>
      </c>
      <c r="BT54" s="111">
        <f t="shared" si="26"/>
        <v>1436.3683565465283</v>
      </c>
      <c r="BU54" s="102">
        <f>IF(ISNA(VLOOKUP($B54,'[1]1920  Prog Access'!$F$7:$BA$325,44,FALSE)),"",VLOOKUP($B54,'[1]1920  Prog Access'!$F$7:$BA$325,44,FALSE))</f>
        <v>6050792.29</v>
      </c>
      <c r="BV54" s="104">
        <f t="shared" si="27"/>
        <v>1.6446078560532373E-2</v>
      </c>
      <c r="BW54" s="111">
        <f t="shared" si="28"/>
        <v>237.00695455781076</v>
      </c>
      <c r="BX54" s="143">
        <f>IF(ISNA(VLOOKUP($B54,'[1]1920  Prog Access'!$F$7:$BA$325,45,FALSE)),"",VLOOKUP($B54,'[1]1920  Prog Access'!$F$7:$BA$325,45,FALSE))</f>
        <v>17377255.120000001</v>
      </c>
      <c r="BY54" s="97">
        <f t="shared" si="29"/>
        <v>4.7231451547634175E-2</v>
      </c>
      <c r="BZ54" s="112">
        <f t="shared" si="30"/>
        <v>680.65967515889145</v>
      </c>
      <c r="CA54" s="89">
        <f t="shared" si="33"/>
        <v>367917024.58000004</v>
      </c>
      <c r="CB54" s="90">
        <f t="shared" si="31"/>
        <v>0</v>
      </c>
    </row>
    <row r="55" spans="1:80" x14ac:dyDescent="0.25">
      <c r="A55" s="22"/>
      <c r="B55" s="94" t="s">
        <v>116</v>
      </c>
      <c r="C55" s="99" t="s">
        <v>117</v>
      </c>
      <c r="D55" s="100">
        <f>IF(ISNA(VLOOKUP($B55,'[1]1920 enrollment_Rev_Exp by size'!$A$6:$C$339,3,FALSE)),"",VLOOKUP($B55,'[1]1920 enrollment_Rev_Exp by size'!$A$6:$C$339,3,FALSE))</f>
        <v>7526.4800000000023</v>
      </c>
      <c r="E55" s="101">
        <f>IF(ISNA(VLOOKUP($B55,'[1]1920 enrollment_Rev_Exp by size'!$A$6:$D$339,4,FALSE)),"",VLOOKUP($B55,'[1]1920 enrollment_Rev_Exp by size'!$A$6:$D$339,4,FALSE))</f>
        <v>99153562.359999999</v>
      </c>
      <c r="F55" s="102">
        <f>IF(ISNA(VLOOKUP($B55,'[1]1920  Prog Access'!$F$7:$BA$325,2,FALSE)),"",VLOOKUP($B55,'[1]1920  Prog Access'!$F$7:$BA$325,2,FALSE))</f>
        <v>59613289.719999999</v>
      </c>
      <c r="G55" s="102">
        <f>IF(ISNA(VLOOKUP($B55,'[1]1920  Prog Access'!$F$7:$BA$325,3,FALSE)),"",VLOOKUP($B55,'[1]1920  Prog Access'!$F$7:$BA$325,3,FALSE))</f>
        <v>0</v>
      </c>
      <c r="H55" s="102">
        <f>IF(ISNA(VLOOKUP($B55,'[1]1920  Prog Access'!$F$7:$BA$325,4,FALSE)),"",VLOOKUP($B55,'[1]1920  Prog Access'!$F$7:$BA$325,4,FALSE))</f>
        <v>0</v>
      </c>
      <c r="I55" s="103">
        <f t="shared" si="131"/>
        <v>59613289.719999999</v>
      </c>
      <c r="J55" s="104">
        <f t="shared" si="132"/>
        <v>0.60122186536838818</v>
      </c>
      <c r="K55" s="105">
        <f t="shared" si="133"/>
        <v>7920.4740755306575</v>
      </c>
      <c r="L55" s="106">
        <f>IF(ISNA(VLOOKUP($B55,'[1]1920  Prog Access'!$F$7:$BA$325,5,FALSE)),"",VLOOKUP($B55,'[1]1920  Prog Access'!$F$7:$BA$325,5,FALSE))</f>
        <v>11805676.67</v>
      </c>
      <c r="M55" s="102">
        <f>IF(ISNA(VLOOKUP($B55,'[1]1920  Prog Access'!$F$7:$BA$325,6,FALSE)),"",VLOOKUP($B55,'[1]1920  Prog Access'!$F$7:$BA$325,6,FALSE))</f>
        <v>240146.24</v>
      </c>
      <c r="N55" s="102">
        <f>IF(ISNA(VLOOKUP($B55,'[1]1920  Prog Access'!$F$7:$BA$325,7,FALSE)),"",VLOOKUP($B55,'[1]1920  Prog Access'!$F$7:$BA$325,7,FALSE))</f>
        <v>1038436.33</v>
      </c>
      <c r="O55" s="102">
        <v>0</v>
      </c>
      <c r="P55" s="102">
        <f>IF(ISNA(VLOOKUP($B55,'[1]1920  Prog Access'!$F$7:$BA$325,8,FALSE)),"",VLOOKUP($B55,'[1]1920  Prog Access'!$F$7:$BA$325,8,FALSE))</f>
        <v>0</v>
      </c>
      <c r="Q55" s="102">
        <f>IF(ISNA(VLOOKUP($B55,'[1]1920  Prog Access'!$F$7:$BA$325,9,FALSE)),"",VLOOKUP($B55,'[1]1920  Prog Access'!$F$7:$BA$325,9,FALSE))</f>
        <v>0</v>
      </c>
      <c r="R55" s="107">
        <f t="shared" si="110"/>
        <v>13084259.24</v>
      </c>
      <c r="S55" s="104">
        <f t="shared" si="111"/>
        <v>0.13195954768114698</v>
      </c>
      <c r="T55" s="105">
        <f t="shared" si="112"/>
        <v>1738.4300815254935</v>
      </c>
      <c r="U55" s="106">
        <f>IF(ISNA(VLOOKUP($B55,'[1]1920  Prog Access'!$F$7:$BA$325,10,FALSE)),"",VLOOKUP($B55,'[1]1920  Prog Access'!$F$7:$BA$325,10,FALSE))</f>
        <v>3556036.06</v>
      </c>
      <c r="V55" s="102">
        <f>IF(ISNA(VLOOKUP($B55,'[1]1920  Prog Access'!$F$7:$BA$325,11,FALSE)),"",VLOOKUP($B55,'[1]1920  Prog Access'!$F$7:$BA$325,11,FALSE))</f>
        <v>286579.94</v>
      </c>
      <c r="W55" s="102">
        <f>IF(ISNA(VLOOKUP($B55,'[1]1920  Prog Access'!$F$7:$BA$325,12,FALSE)),"",VLOOKUP($B55,'[1]1920  Prog Access'!$F$7:$BA$325,12,FALSE))</f>
        <v>22078.95</v>
      </c>
      <c r="X55" s="102">
        <f>IF(ISNA(VLOOKUP($B55,'[1]1920  Prog Access'!$F$7:$BA$325,13,FALSE)),"",VLOOKUP($B55,'[1]1920  Prog Access'!$F$7:$BA$325,13,FALSE))</f>
        <v>0</v>
      </c>
      <c r="Y55" s="108">
        <f t="shared" si="134"/>
        <v>3864694.95</v>
      </c>
      <c r="Z55" s="104">
        <f t="shared" si="135"/>
        <v>3.8976864350756549E-2</v>
      </c>
      <c r="AA55" s="105">
        <f t="shared" si="136"/>
        <v>513.47973421838617</v>
      </c>
      <c r="AB55" s="106">
        <f>IF(ISNA(VLOOKUP($B55,'[1]1920  Prog Access'!$F$7:$BA$325,14,FALSE)),"",VLOOKUP($B55,'[1]1920  Prog Access'!$F$7:$BA$325,14,FALSE))</f>
        <v>0</v>
      </c>
      <c r="AC55" s="102">
        <f>IF(ISNA(VLOOKUP($B55,'[1]1920  Prog Access'!$F$7:$BA$325,15,FALSE)),"",VLOOKUP($B55,'[1]1920  Prog Access'!$F$7:$BA$325,15,FALSE))</f>
        <v>0</v>
      </c>
      <c r="AD55" s="102">
        <v>0</v>
      </c>
      <c r="AE55" s="107">
        <f t="shared" si="137"/>
        <v>0</v>
      </c>
      <c r="AF55" s="104">
        <f t="shared" si="138"/>
        <v>0</v>
      </c>
      <c r="AG55" s="109">
        <f t="shared" si="139"/>
        <v>0</v>
      </c>
      <c r="AH55" s="106">
        <f>IF(ISNA(VLOOKUP($B55,'[1]1920  Prog Access'!$F$7:$BA$325,16,FALSE)),"",VLOOKUP($B55,'[1]1920  Prog Access'!$F$7:$BA$325,16,FALSE))</f>
        <v>490711.95</v>
      </c>
      <c r="AI55" s="102">
        <f>IF(ISNA(VLOOKUP($B55,'[1]1920  Prog Access'!$F$7:$BA$325,17,FALSE)),"",VLOOKUP($B55,'[1]1920  Prog Access'!$F$7:$BA$325,17,FALSE))</f>
        <v>103844.46</v>
      </c>
      <c r="AJ55" s="102">
        <f>IF(ISNA(VLOOKUP($B55,'[1]1920  Prog Access'!$F$7:$BA$325,18,FALSE)),"",VLOOKUP($B55,'[1]1920  Prog Access'!$F$7:$BA$325,18,FALSE))</f>
        <v>0</v>
      </c>
      <c r="AK55" s="102">
        <f>IF(ISNA(VLOOKUP($B55,'[1]1920  Prog Access'!$F$7:$BA$325,19,FALSE)),"",VLOOKUP($B55,'[1]1920  Prog Access'!$F$7:$BA$325,19,FALSE))</f>
        <v>0</v>
      </c>
      <c r="AL55" s="102">
        <f>IF(ISNA(VLOOKUP($B55,'[1]1920  Prog Access'!$F$7:$BA$325,20,FALSE)),"",VLOOKUP($B55,'[1]1920  Prog Access'!$F$7:$BA$325,20,FALSE))</f>
        <v>648460.28</v>
      </c>
      <c r="AM55" s="102">
        <f>IF(ISNA(VLOOKUP($B55,'[1]1920  Prog Access'!$F$7:$BA$325,21,FALSE)),"",VLOOKUP($B55,'[1]1920  Prog Access'!$F$7:$BA$325,21,FALSE))</f>
        <v>0</v>
      </c>
      <c r="AN55" s="102">
        <f>IF(ISNA(VLOOKUP($B55,'[1]1920  Prog Access'!$F$7:$BA$325,22,FALSE)),"",VLOOKUP($B55,'[1]1920  Prog Access'!$F$7:$BA$325,22,FALSE))</f>
        <v>0</v>
      </c>
      <c r="AO55" s="102">
        <f>IF(ISNA(VLOOKUP($B55,'[1]1920  Prog Access'!$F$7:$BA$325,23,FALSE)),"",VLOOKUP($B55,'[1]1920  Prog Access'!$F$7:$BA$325,23,FALSE))</f>
        <v>543604.28</v>
      </c>
      <c r="AP55" s="102">
        <f>IF(ISNA(VLOOKUP($B55,'[1]1920  Prog Access'!$F$7:$BA$325,24,FALSE)),"",VLOOKUP($B55,'[1]1920  Prog Access'!$F$7:$BA$325,24,FALSE))</f>
        <v>0</v>
      </c>
      <c r="AQ55" s="102">
        <f>IF(ISNA(VLOOKUP($B55,'[1]1920  Prog Access'!$F$7:$BA$325,25,FALSE)),"",VLOOKUP($B55,'[1]1920  Prog Access'!$F$7:$BA$325,25,FALSE))</f>
        <v>0</v>
      </c>
      <c r="AR55" s="102">
        <f>IF(ISNA(VLOOKUP($B55,'[1]1920  Prog Access'!$F$7:$BA$325,26,FALSE)),"",VLOOKUP($B55,'[1]1920  Prog Access'!$F$7:$BA$325,26,FALSE))</f>
        <v>0</v>
      </c>
      <c r="AS55" s="102">
        <f>IF(ISNA(VLOOKUP($B55,'[1]1920  Prog Access'!$F$7:$BA$325,27,FALSE)),"",VLOOKUP($B55,'[1]1920  Prog Access'!$F$7:$BA$325,27,FALSE))</f>
        <v>0</v>
      </c>
      <c r="AT55" s="102">
        <f>IF(ISNA(VLOOKUP($B55,'[1]1920  Prog Access'!$F$7:$BA$325,28,FALSE)),"",VLOOKUP($B55,'[1]1920  Prog Access'!$F$7:$BA$325,28,FALSE))</f>
        <v>336355.69</v>
      </c>
      <c r="AU55" s="102">
        <f>IF(ISNA(VLOOKUP($B55,'[1]1920  Prog Access'!$F$7:$BA$325,29,FALSE)),"",VLOOKUP($B55,'[1]1920  Prog Access'!$F$7:$BA$325,29,FALSE))</f>
        <v>0</v>
      </c>
      <c r="AV55" s="102">
        <f>IF(ISNA(VLOOKUP($B55,'[1]1920  Prog Access'!$F$7:$BA$325,30,FALSE)),"",VLOOKUP($B55,'[1]1920  Prog Access'!$F$7:$BA$325,30,FALSE))</f>
        <v>0</v>
      </c>
      <c r="AW55" s="102">
        <f>IF(ISNA(VLOOKUP($B55,'[1]1920  Prog Access'!$F$7:$BA$325,31,FALSE)),"",VLOOKUP($B55,'[1]1920  Prog Access'!$F$7:$BA$325,31,FALSE))</f>
        <v>0</v>
      </c>
      <c r="AX55" s="108">
        <f t="shared" si="140"/>
        <v>2122976.66</v>
      </c>
      <c r="AY55" s="104">
        <f t="shared" si="141"/>
        <v>2.1410997340590154E-2</v>
      </c>
      <c r="AZ55" s="105">
        <f t="shared" si="142"/>
        <v>282.06766775438177</v>
      </c>
      <c r="BA55" s="106">
        <f>IF(ISNA(VLOOKUP($B55,'[1]1920  Prog Access'!$F$7:$BA$325,32,FALSE)),"",VLOOKUP($B55,'[1]1920  Prog Access'!$F$7:$BA$325,32,FALSE))</f>
        <v>0</v>
      </c>
      <c r="BB55" s="102">
        <f>IF(ISNA(VLOOKUP($B55,'[1]1920  Prog Access'!$F$7:$BA$325,33,FALSE)),"",VLOOKUP($B55,'[1]1920  Prog Access'!$F$7:$BA$325,33,FALSE))</f>
        <v>18039.41</v>
      </c>
      <c r="BC55" s="102">
        <f>IF(ISNA(VLOOKUP($B55,'[1]1920  Prog Access'!$F$7:$BA$325,34,FALSE)),"",VLOOKUP($B55,'[1]1920  Prog Access'!$F$7:$BA$325,34,FALSE))</f>
        <v>224989.9</v>
      </c>
      <c r="BD55" s="102">
        <f>IF(ISNA(VLOOKUP($B55,'[1]1920  Prog Access'!$F$7:$BA$325,35,FALSE)),"",VLOOKUP($B55,'[1]1920  Prog Access'!$F$7:$BA$325,35,FALSE))</f>
        <v>0</v>
      </c>
      <c r="BE55" s="102">
        <f>IF(ISNA(VLOOKUP($B55,'[1]1920  Prog Access'!$F$7:$BA$325,36,FALSE)),"",VLOOKUP($B55,'[1]1920  Prog Access'!$F$7:$BA$325,36,FALSE))</f>
        <v>0</v>
      </c>
      <c r="BF55" s="102">
        <f>IF(ISNA(VLOOKUP($B55,'[1]1920  Prog Access'!$F$7:$BA$325,37,FALSE)),"",VLOOKUP($B55,'[1]1920  Prog Access'!$F$7:$BA$325,37,FALSE))</f>
        <v>0</v>
      </c>
      <c r="BG55" s="102">
        <f>IF(ISNA(VLOOKUP($B55,'[1]1920  Prog Access'!$F$7:$BA$325,38,FALSE)),"",VLOOKUP($B55,'[1]1920  Prog Access'!$F$7:$BA$325,38,FALSE))</f>
        <v>215978.37</v>
      </c>
      <c r="BH55" s="110">
        <f t="shared" si="143"/>
        <v>459007.68</v>
      </c>
      <c r="BI55" s="104">
        <f t="shared" si="144"/>
        <v>4.6292606042077052E-3</v>
      </c>
      <c r="BJ55" s="105">
        <f t="shared" si="145"/>
        <v>60.985703808420382</v>
      </c>
      <c r="BK55" s="106">
        <f>IF(ISNA(VLOOKUP($B55,'[1]1920  Prog Access'!$F$7:$BA$325,39,FALSE)),"",VLOOKUP($B55,'[1]1920  Prog Access'!$F$7:$BA$325,39,FALSE))</f>
        <v>0</v>
      </c>
      <c r="BL55" s="102">
        <f>IF(ISNA(VLOOKUP($B55,'[1]1920  Prog Access'!$F$7:$BA$325,40,FALSE)),"",VLOOKUP($B55,'[1]1920  Prog Access'!$F$7:$BA$325,40,FALSE))</f>
        <v>0</v>
      </c>
      <c r="BM55" s="102">
        <f>IF(ISNA(VLOOKUP($B55,'[1]1920  Prog Access'!$F$7:$BA$325,41,FALSE)),"",VLOOKUP($B55,'[1]1920  Prog Access'!$F$7:$BA$325,41,FALSE))</f>
        <v>0</v>
      </c>
      <c r="BN55" s="102">
        <f>IF(ISNA(VLOOKUP($B55,'[1]1920  Prog Access'!$F$7:$BA$325,42,FALSE)),"",VLOOKUP($B55,'[1]1920  Prog Access'!$F$7:$BA$325,42,FALSE))</f>
        <v>2473969.13</v>
      </c>
      <c r="BO55" s="105">
        <f t="shared" si="22"/>
        <v>2473969.13</v>
      </c>
      <c r="BP55" s="104">
        <f t="shared" si="23"/>
        <v>2.4950884982000762E-2</v>
      </c>
      <c r="BQ55" s="111">
        <f t="shared" si="24"/>
        <v>328.70201342460211</v>
      </c>
      <c r="BR55" s="106">
        <f>IF(ISNA(VLOOKUP($B55,'[1]1920  Prog Access'!$F$7:$BA$325,43,FALSE)),"",VLOOKUP($B55,'[1]1920  Prog Access'!$F$7:$BA$325,43,FALSE))</f>
        <v>11582050.939999999</v>
      </c>
      <c r="BS55" s="104">
        <f t="shared" si="25"/>
        <v>0.11680922666145548</v>
      </c>
      <c r="BT55" s="111">
        <f t="shared" si="26"/>
        <v>1538.8403264208496</v>
      </c>
      <c r="BU55" s="102">
        <f>IF(ISNA(VLOOKUP($B55,'[1]1920  Prog Access'!$F$7:$BA$325,44,FALSE)),"",VLOOKUP($B55,'[1]1920  Prog Access'!$F$7:$BA$325,44,FALSE))</f>
        <v>1729078.91</v>
      </c>
      <c r="BV55" s="104">
        <f t="shared" si="27"/>
        <v>1.7438394232596282E-2</v>
      </c>
      <c r="BW55" s="111">
        <f t="shared" si="28"/>
        <v>229.73274492192888</v>
      </c>
      <c r="BX55" s="143">
        <f>IF(ISNA(VLOOKUP($B55,'[1]1920  Prog Access'!$F$7:$BA$325,45,FALSE)),"",VLOOKUP($B55,'[1]1920  Prog Access'!$F$7:$BA$325,45,FALSE))</f>
        <v>4224235.13</v>
      </c>
      <c r="BY55" s="97">
        <f t="shared" si="29"/>
        <v>4.260295877885794E-2</v>
      </c>
      <c r="BZ55" s="112">
        <f t="shared" si="30"/>
        <v>561.24976483030559</v>
      </c>
      <c r="CA55" s="89">
        <f t="shared" si="33"/>
        <v>99153562.359999999</v>
      </c>
      <c r="CB55" s="90">
        <f t="shared" si="31"/>
        <v>0</v>
      </c>
    </row>
    <row r="56" spans="1:80" x14ac:dyDescent="0.25">
      <c r="A56" s="22"/>
      <c r="B56" s="94" t="s">
        <v>118</v>
      </c>
      <c r="C56" s="99" t="s">
        <v>119</v>
      </c>
      <c r="D56" s="100">
        <f>IF(ISNA(VLOOKUP($B56,'[1]1920 enrollment_Rev_Exp by size'!$A$6:$C$339,3,FALSE)),"",VLOOKUP($B56,'[1]1920 enrollment_Rev_Exp by size'!$A$6:$C$339,3,FALSE))</f>
        <v>13082.55</v>
      </c>
      <c r="E56" s="101">
        <f>IF(ISNA(VLOOKUP($B56,'[1]1920 enrollment_Rev_Exp by size'!$A$6:$D$339,4,FALSE)),"",VLOOKUP($B56,'[1]1920 enrollment_Rev_Exp by size'!$A$6:$D$339,4,FALSE))</f>
        <v>178616627.91</v>
      </c>
      <c r="F56" s="102">
        <f>IF(ISNA(VLOOKUP($B56,'[1]1920  Prog Access'!$F$7:$BA$325,2,FALSE)),"",VLOOKUP($B56,'[1]1920  Prog Access'!$F$7:$BA$325,2,FALSE))</f>
        <v>87798249.950000003</v>
      </c>
      <c r="G56" s="102">
        <f>IF(ISNA(VLOOKUP($B56,'[1]1920  Prog Access'!$F$7:$BA$325,3,FALSE)),"",VLOOKUP($B56,'[1]1920  Prog Access'!$F$7:$BA$325,3,FALSE))</f>
        <v>12358759.359999999</v>
      </c>
      <c r="H56" s="102">
        <f>IF(ISNA(VLOOKUP($B56,'[1]1920  Prog Access'!$F$7:$BA$325,4,FALSE)),"",VLOOKUP($B56,'[1]1920  Prog Access'!$F$7:$BA$325,4,FALSE))</f>
        <v>134636.01999999999</v>
      </c>
      <c r="I56" s="103">
        <f t="shared" si="131"/>
        <v>100291645.33</v>
      </c>
      <c r="J56" s="104">
        <f t="shared" si="132"/>
        <v>0.56149109130273245</v>
      </c>
      <c r="K56" s="105">
        <f t="shared" si="133"/>
        <v>7666.062451892024</v>
      </c>
      <c r="L56" s="106">
        <f>IF(ISNA(VLOOKUP($B56,'[1]1920  Prog Access'!$F$7:$BA$325,5,FALSE)),"",VLOOKUP($B56,'[1]1920  Prog Access'!$F$7:$BA$325,5,FALSE))</f>
        <v>22468372.77</v>
      </c>
      <c r="M56" s="102">
        <f>IF(ISNA(VLOOKUP($B56,'[1]1920  Prog Access'!$F$7:$BA$325,6,FALSE)),"",VLOOKUP($B56,'[1]1920  Prog Access'!$F$7:$BA$325,6,FALSE))</f>
        <v>661732.25</v>
      </c>
      <c r="N56" s="102">
        <f>IF(ISNA(VLOOKUP($B56,'[1]1920  Prog Access'!$F$7:$BA$325,7,FALSE)),"",VLOOKUP($B56,'[1]1920  Prog Access'!$F$7:$BA$325,7,FALSE))</f>
        <v>2630606</v>
      </c>
      <c r="O56" s="102">
        <v>0</v>
      </c>
      <c r="P56" s="102">
        <f>IF(ISNA(VLOOKUP($B56,'[1]1920  Prog Access'!$F$7:$BA$325,8,FALSE)),"",VLOOKUP($B56,'[1]1920  Prog Access'!$F$7:$BA$325,8,FALSE))</f>
        <v>0</v>
      </c>
      <c r="Q56" s="102">
        <f>IF(ISNA(VLOOKUP($B56,'[1]1920  Prog Access'!$F$7:$BA$325,9,FALSE)),"",VLOOKUP($B56,'[1]1920  Prog Access'!$F$7:$BA$325,9,FALSE))</f>
        <v>0</v>
      </c>
      <c r="R56" s="107">
        <f t="shared" si="110"/>
        <v>25760711.02</v>
      </c>
      <c r="S56" s="104">
        <f t="shared" si="111"/>
        <v>0.14422347639985741</v>
      </c>
      <c r="T56" s="105">
        <f t="shared" si="112"/>
        <v>1969.0894374567649</v>
      </c>
      <c r="U56" s="106">
        <f>IF(ISNA(VLOOKUP($B56,'[1]1920  Prog Access'!$F$7:$BA$325,10,FALSE)),"",VLOOKUP($B56,'[1]1920  Prog Access'!$F$7:$BA$325,10,FALSE))</f>
        <v>7523447.0999999996</v>
      </c>
      <c r="V56" s="102">
        <f>IF(ISNA(VLOOKUP($B56,'[1]1920  Prog Access'!$F$7:$BA$325,11,FALSE)),"",VLOOKUP($B56,'[1]1920  Prog Access'!$F$7:$BA$325,11,FALSE))</f>
        <v>455752.33</v>
      </c>
      <c r="W56" s="102">
        <f>IF(ISNA(VLOOKUP($B56,'[1]1920  Prog Access'!$F$7:$BA$325,12,FALSE)),"",VLOOKUP($B56,'[1]1920  Prog Access'!$F$7:$BA$325,12,FALSE))</f>
        <v>68049.33</v>
      </c>
      <c r="X56" s="102">
        <f>IF(ISNA(VLOOKUP($B56,'[1]1920  Prog Access'!$F$7:$BA$325,13,FALSE)),"",VLOOKUP($B56,'[1]1920  Prog Access'!$F$7:$BA$325,13,FALSE))</f>
        <v>0</v>
      </c>
      <c r="Y56" s="108">
        <f t="shared" si="134"/>
        <v>8047248.7599999998</v>
      </c>
      <c r="Z56" s="104">
        <f t="shared" si="135"/>
        <v>4.5053189359586313E-2</v>
      </c>
      <c r="AA56" s="105">
        <f t="shared" si="136"/>
        <v>615.11316677559046</v>
      </c>
      <c r="AB56" s="106">
        <f>IF(ISNA(VLOOKUP($B56,'[1]1920  Prog Access'!$F$7:$BA$325,14,FALSE)),"",VLOOKUP($B56,'[1]1920  Prog Access'!$F$7:$BA$325,14,FALSE))</f>
        <v>0</v>
      </c>
      <c r="AC56" s="102">
        <f>IF(ISNA(VLOOKUP($B56,'[1]1920  Prog Access'!$F$7:$BA$325,15,FALSE)),"",VLOOKUP($B56,'[1]1920  Prog Access'!$F$7:$BA$325,15,FALSE))</f>
        <v>0</v>
      </c>
      <c r="AD56" s="102">
        <v>0</v>
      </c>
      <c r="AE56" s="107">
        <f t="shared" si="137"/>
        <v>0</v>
      </c>
      <c r="AF56" s="104">
        <f t="shared" si="138"/>
        <v>0</v>
      </c>
      <c r="AG56" s="109">
        <f t="shared" si="139"/>
        <v>0</v>
      </c>
      <c r="AH56" s="106">
        <f>IF(ISNA(VLOOKUP($B56,'[1]1920  Prog Access'!$F$7:$BA$325,16,FALSE)),"",VLOOKUP($B56,'[1]1920  Prog Access'!$F$7:$BA$325,16,FALSE))</f>
        <v>1660994.08</v>
      </c>
      <c r="AI56" s="102">
        <f>IF(ISNA(VLOOKUP($B56,'[1]1920  Prog Access'!$F$7:$BA$325,17,FALSE)),"",VLOOKUP($B56,'[1]1920  Prog Access'!$F$7:$BA$325,17,FALSE))</f>
        <v>497972.45</v>
      </c>
      <c r="AJ56" s="102">
        <f>IF(ISNA(VLOOKUP($B56,'[1]1920  Prog Access'!$F$7:$BA$325,18,FALSE)),"",VLOOKUP($B56,'[1]1920  Prog Access'!$F$7:$BA$325,18,FALSE))</f>
        <v>0</v>
      </c>
      <c r="AK56" s="102">
        <f>IF(ISNA(VLOOKUP($B56,'[1]1920  Prog Access'!$F$7:$BA$325,19,FALSE)),"",VLOOKUP($B56,'[1]1920  Prog Access'!$F$7:$BA$325,19,FALSE))</f>
        <v>0</v>
      </c>
      <c r="AL56" s="102">
        <f>IF(ISNA(VLOOKUP($B56,'[1]1920  Prog Access'!$F$7:$BA$325,20,FALSE)),"",VLOOKUP($B56,'[1]1920  Prog Access'!$F$7:$BA$325,20,FALSE))</f>
        <v>2629742.92</v>
      </c>
      <c r="AM56" s="102">
        <f>IF(ISNA(VLOOKUP($B56,'[1]1920  Prog Access'!$F$7:$BA$325,21,FALSE)),"",VLOOKUP($B56,'[1]1920  Prog Access'!$F$7:$BA$325,21,FALSE))</f>
        <v>0</v>
      </c>
      <c r="AN56" s="102">
        <f>IF(ISNA(VLOOKUP($B56,'[1]1920  Prog Access'!$F$7:$BA$325,22,FALSE)),"",VLOOKUP($B56,'[1]1920  Prog Access'!$F$7:$BA$325,22,FALSE))</f>
        <v>0</v>
      </c>
      <c r="AO56" s="102">
        <f>IF(ISNA(VLOOKUP($B56,'[1]1920  Prog Access'!$F$7:$BA$325,23,FALSE)),"",VLOOKUP($B56,'[1]1920  Prog Access'!$F$7:$BA$325,23,FALSE))</f>
        <v>486025.75</v>
      </c>
      <c r="AP56" s="102">
        <f>IF(ISNA(VLOOKUP($B56,'[1]1920  Prog Access'!$F$7:$BA$325,24,FALSE)),"",VLOOKUP($B56,'[1]1920  Prog Access'!$F$7:$BA$325,24,FALSE))</f>
        <v>0</v>
      </c>
      <c r="AQ56" s="102">
        <f>IF(ISNA(VLOOKUP($B56,'[1]1920  Prog Access'!$F$7:$BA$325,25,FALSE)),"",VLOOKUP($B56,'[1]1920  Prog Access'!$F$7:$BA$325,25,FALSE))</f>
        <v>0</v>
      </c>
      <c r="AR56" s="102">
        <f>IF(ISNA(VLOOKUP($B56,'[1]1920  Prog Access'!$F$7:$BA$325,26,FALSE)),"",VLOOKUP($B56,'[1]1920  Prog Access'!$F$7:$BA$325,26,FALSE))</f>
        <v>0</v>
      </c>
      <c r="AS56" s="102">
        <f>IF(ISNA(VLOOKUP($B56,'[1]1920  Prog Access'!$F$7:$BA$325,27,FALSE)),"",VLOOKUP($B56,'[1]1920  Prog Access'!$F$7:$BA$325,27,FALSE))</f>
        <v>86412.13</v>
      </c>
      <c r="AT56" s="102">
        <f>IF(ISNA(VLOOKUP($B56,'[1]1920  Prog Access'!$F$7:$BA$325,28,FALSE)),"",VLOOKUP($B56,'[1]1920  Prog Access'!$F$7:$BA$325,28,FALSE))</f>
        <v>1367395.42</v>
      </c>
      <c r="AU56" s="102">
        <f>IF(ISNA(VLOOKUP($B56,'[1]1920  Prog Access'!$F$7:$BA$325,29,FALSE)),"",VLOOKUP($B56,'[1]1920  Prog Access'!$F$7:$BA$325,29,FALSE))</f>
        <v>0</v>
      </c>
      <c r="AV56" s="102">
        <f>IF(ISNA(VLOOKUP($B56,'[1]1920  Prog Access'!$F$7:$BA$325,30,FALSE)),"",VLOOKUP($B56,'[1]1920  Prog Access'!$F$7:$BA$325,30,FALSE))</f>
        <v>0</v>
      </c>
      <c r="AW56" s="102">
        <f>IF(ISNA(VLOOKUP($B56,'[1]1920  Prog Access'!$F$7:$BA$325,31,FALSE)),"",VLOOKUP($B56,'[1]1920  Prog Access'!$F$7:$BA$325,31,FALSE))</f>
        <v>0</v>
      </c>
      <c r="AX56" s="108">
        <f t="shared" si="140"/>
        <v>6728542.75</v>
      </c>
      <c r="AY56" s="104">
        <f t="shared" si="141"/>
        <v>3.7670304432072962E-2</v>
      </c>
      <c r="AZ56" s="105">
        <f t="shared" si="142"/>
        <v>514.31431563418448</v>
      </c>
      <c r="BA56" s="106">
        <f>IF(ISNA(VLOOKUP($B56,'[1]1920  Prog Access'!$F$7:$BA$325,32,FALSE)),"",VLOOKUP($B56,'[1]1920  Prog Access'!$F$7:$BA$325,32,FALSE))</f>
        <v>0</v>
      </c>
      <c r="BB56" s="102">
        <f>IF(ISNA(VLOOKUP($B56,'[1]1920  Prog Access'!$F$7:$BA$325,33,FALSE)),"",VLOOKUP($B56,'[1]1920  Prog Access'!$F$7:$BA$325,33,FALSE))</f>
        <v>0</v>
      </c>
      <c r="BC56" s="102">
        <f>IF(ISNA(VLOOKUP($B56,'[1]1920  Prog Access'!$F$7:$BA$325,34,FALSE)),"",VLOOKUP($B56,'[1]1920  Prog Access'!$F$7:$BA$325,34,FALSE))</f>
        <v>323655</v>
      </c>
      <c r="BD56" s="102">
        <f>IF(ISNA(VLOOKUP($B56,'[1]1920  Prog Access'!$F$7:$BA$325,35,FALSE)),"",VLOOKUP($B56,'[1]1920  Prog Access'!$F$7:$BA$325,35,FALSE))</f>
        <v>0</v>
      </c>
      <c r="BE56" s="102">
        <f>IF(ISNA(VLOOKUP($B56,'[1]1920  Prog Access'!$F$7:$BA$325,36,FALSE)),"",VLOOKUP($B56,'[1]1920  Prog Access'!$F$7:$BA$325,36,FALSE))</f>
        <v>0</v>
      </c>
      <c r="BF56" s="102">
        <f>IF(ISNA(VLOOKUP($B56,'[1]1920  Prog Access'!$F$7:$BA$325,37,FALSE)),"",VLOOKUP($B56,'[1]1920  Prog Access'!$F$7:$BA$325,37,FALSE))</f>
        <v>0</v>
      </c>
      <c r="BG56" s="102">
        <f>IF(ISNA(VLOOKUP($B56,'[1]1920  Prog Access'!$F$7:$BA$325,38,FALSE)),"",VLOOKUP($B56,'[1]1920  Prog Access'!$F$7:$BA$325,38,FALSE))</f>
        <v>396252.35</v>
      </c>
      <c r="BH56" s="110">
        <f t="shared" si="143"/>
        <v>719907.35</v>
      </c>
      <c r="BI56" s="104">
        <f t="shared" si="144"/>
        <v>4.0304609846443943E-3</v>
      </c>
      <c r="BJ56" s="105">
        <f t="shared" si="145"/>
        <v>55.028060278768287</v>
      </c>
      <c r="BK56" s="106">
        <f>IF(ISNA(VLOOKUP($B56,'[1]1920  Prog Access'!$F$7:$BA$325,39,FALSE)),"",VLOOKUP($B56,'[1]1920  Prog Access'!$F$7:$BA$325,39,FALSE))</f>
        <v>0</v>
      </c>
      <c r="BL56" s="102">
        <f>IF(ISNA(VLOOKUP($B56,'[1]1920  Prog Access'!$F$7:$BA$325,40,FALSE)),"",VLOOKUP($B56,'[1]1920  Prog Access'!$F$7:$BA$325,40,FALSE))</f>
        <v>0</v>
      </c>
      <c r="BM56" s="102">
        <f>IF(ISNA(VLOOKUP($B56,'[1]1920  Prog Access'!$F$7:$BA$325,41,FALSE)),"",VLOOKUP($B56,'[1]1920  Prog Access'!$F$7:$BA$325,41,FALSE))</f>
        <v>323417.15000000002</v>
      </c>
      <c r="BN56" s="102">
        <f>IF(ISNA(VLOOKUP($B56,'[1]1920  Prog Access'!$F$7:$BA$325,42,FALSE)),"",VLOOKUP($B56,'[1]1920  Prog Access'!$F$7:$BA$325,42,FALSE))</f>
        <v>1207821.69</v>
      </c>
      <c r="BO56" s="105">
        <f t="shared" si="22"/>
        <v>1531238.8399999999</v>
      </c>
      <c r="BP56" s="104">
        <f t="shared" si="23"/>
        <v>8.572767596819424E-3</v>
      </c>
      <c r="BQ56" s="111">
        <f t="shared" si="24"/>
        <v>117.04437131904712</v>
      </c>
      <c r="BR56" s="106">
        <f>IF(ISNA(VLOOKUP($B56,'[1]1920  Prog Access'!$F$7:$BA$325,43,FALSE)),"",VLOOKUP($B56,'[1]1920  Prog Access'!$F$7:$BA$325,43,FALSE))</f>
        <v>22467977.559999999</v>
      </c>
      <c r="BS56" s="104">
        <f t="shared" si="25"/>
        <v>0.12578883513197323</v>
      </c>
      <c r="BT56" s="111">
        <f t="shared" si="26"/>
        <v>1717.4004731493478</v>
      </c>
      <c r="BU56" s="102">
        <f>IF(ISNA(VLOOKUP($B56,'[1]1920  Prog Access'!$F$7:$BA$325,44,FALSE)),"",VLOOKUP($B56,'[1]1920  Prog Access'!$F$7:$BA$325,44,FALSE))</f>
        <v>2216804.14</v>
      </c>
      <c r="BV56" s="104">
        <f t="shared" si="27"/>
        <v>1.2410961767327658E-2</v>
      </c>
      <c r="BW56" s="111">
        <f t="shared" si="28"/>
        <v>169.44740436688568</v>
      </c>
      <c r="BX56" s="143">
        <f>IF(ISNA(VLOOKUP($B56,'[1]1920  Prog Access'!$F$7:$BA$325,45,FALSE)),"",VLOOKUP($B56,'[1]1920  Prog Access'!$F$7:$BA$325,45,FALSE))</f>
        <v>10852552.16</v>
      </c>
      <c r="BY56" s="97">
        <f t="shared" si="29"/>
        <v>6.0758913024986129E-2</v>
      </c>
      <c r="BZ56" s="112">
        <f t="shared" si="30"/>
        <v>829.54409958303245</v>
      </c>
      <c r="CA56" s="89">
        <f t="shared" si="33"/>
        <v>178616627.91</v>
      </c>
      <c r="CB56" s="90">
        <f t="shared" si="31"/>
        <v>0</v>
      </c>
    </row>
    <row r="57" spans="1:80" x14ac:dyDescent="0.25">
      <c r="A57" s="22"/>
      <c r="B57" s="94" t="s">
        <v>120</v>
      </c>
      <c r="C57" s="99" t="s">
        <v>121</v>
      </c>
      <c r="D57" s="100">
        <f>IF(ISNA(VLOOKUP($B57,'[1]1920 enrollment_Rev_Exp by size'!$A$6:$C$339,3,FALSE)),"",VLOOKUP($B57,'[1]1920 enrollment_Rev_Exp by size'!$A$6:$C$339,3,FALSE))</f>
        <v>3427.73</v>
      </c>
      <c r="E57" s="101">
        <f>IF(ISNA(VLOOKUP($B57,'[1]1920 enrollment_Rev_Exp by size'!$A$6:$D$339,4,FALSE)),"",VLOOKUP($B57,'[1]1920 enrollment_Rev_Exp by size'!$A$6:$D$339,4,FALSE))</f>
        <v>42800254.049999997</v>
      </c>
      <c r="F57" s="102">
        <f>IF(ISNA(VLOOKUP($B57,'[1]1920  Prog Access'!$F$7:$BA$325,2,FALSE)),"",VLOOKUP($B57,'[1]1920  Prog Access'!$F$7:$BA$325,2,FALSE))</f>
        <v>24297364.199999999</v>
      </c>
      <c r="G57" s="102">
        <f>IF(ISNA(VLOOKUP($B57,'[1]1920  Prog Access'!$F$7:$BA$325,3,FALSE)),"",VLOOKUP($B57,'[1]1920  Prog Access'!$F$7:$BA$325,3,FALSE))</f>
        <v>77571.73</v>
      </c>
      <c r="H57" s="102">
        <f>IF(ISNA(VLOOKUP($B57,'[1]1920  Prog Access'!$F$7:$BA$325,4,FALSE)),"",VLOOKUP($B57,'[1]1920  Prog Access'!$F$7:$BA$325,4,FALSE))</f>
        <v>32312</v>
      </c>
      <c r="I57" s="103">
        <f t="shared" si="131"/>
        <v>24407247.93</v>
      </c>
      <c r="J57" s="104">
        <f t="shared" si="132"/>
        <v>0.57025941718680062</v>
      </c>
      <c r="K57" s="105">
        <f t="shared" si="133"/>
        <v>7120.5281425316462</v>
      </c>
      <c r="L57" s="106">
        <f>IF(ISNA(VLOOKUP($B57,'[1]1920  Prog Access'!$F$7:$BA$325,5,FALSE)),"",VLOOKUP($B57,'[1]1920  Prog Access'!$F$7:$BA$325,5,FALSE))</f>
        <v>4364323.1100000003</v>
      </c>
      <c r="M57" s="102">
        <f>IF(ISNA(VLOOKUP($B57,'[1]1920  Prog Access'!$F$7:$BA$325,6,FALSE)),"",VLOOKUP($B57,'[1]1920  Prog Access'!$F$7:$BA$325,6,FALSE))</f>
        <v>118432.37</v>
      </c>
      <c r="N57" s="102">
        <f>IF(ISNA(VLOOKUP($B57,'[1]1920  Prog Access'!$F$7:$BA$325,7,FALSE)),"",VLOOKUP($B57,'[1]1920  Prog Access'!$F$7:$BA$325,7,FALSE))</f>
        <v>552328.02</v>
      </c>
      <c r="O57" s="102">
        <v>0</v>
      </c>
      <c r="P57" s="102">
        <f>IF(ISNA(VLOOKUP($B57,'[1]1920  Prog Access'!$F$7:$BA$325,8,FALSE)),"",VLOOKUP($B57,'[1]1920  Prog Access'!$F$7:$BA$325,8,FALSE))</f>
        <v>0</v>
      </c>
      <c r="Q57" s="102">
        <f>IF(ISNA(VLOOKUP($B57,'[1]1920  Prog Access'!$F$7:$BA$325,9,FALSE)),"",VLOOKUP($B57,'[1]1920  Prog Access'!$F$7:$BA$325,9,FALSE))</f>
        <v>0</v>
      </c>
      <c r="R57" s="107">
        <f t="shared" si="110"/>
        <v>5035083.5</v>
      </c>
      <c r="S57" s="104">
        <f t="shared" si="111"/>
        <v>0.11764143956056729</v>
      </c>
      <c r="T57" s="105">
        <f t="shared" si="112"/>
        <v>1468.9265198834214</v>
      </c>
      <c r="U57" s="106">
        <f>IF(ISNA(VLOOKUP($B57,'[1]1920  Prog Access'!$F$7:$BA$325,10,FALSE)),"",VLOOKUP($B57,'[1]1920  Prog Access'!$F$7:$BA$325,10,FALSE))</f>
        <v>1405212.83</v>
      </c>
      <c r="V57" s="102">
        <f>IF(ISNA(VLOOKUP($B57,'[1]1920  Prog Access'!$F$7:$BA$325,11,FALSE)),"",VLOOKUP($B57,'[1]1920  Prog Access'!$F$7:$BA$325,11,FALSE))</f>
        <v>535460.75</v>
      </c>
      <c r="W57" s="102">
        <f>IF(ISNA(VLOOKUP($B57,'[1]1920  Prog Access'!$F$7:$BA$325,12,FALSE)),"",VLOOKUP($B57,'[1]1920  Prog Access'!$F$7:$BA$325,12,FALSE))</f>
        <v>0</v>
      </c>
      <c r="X57" s="102">
        <f>IF(ISNA(VLOOKUP($B57,'[1]1920  Prog Access'!$F$7:$BA$325,13,FALSE)),"",VLOOKUP($B57,'[1]1920  Prog Access'!$F$7:$BA$325,13,FALSE))</f>
        <v>0</v>
      </c>
      <c r="Y57" s="108">
        <f t="shared" si="134"/>
        <v>1940673.58</v>
      </c>
      <c r="Z57" s="104">
        <f t="shared" si="135"/>
        <v>4.5342571512142701E-2</v>
      </c>
      <c r="AA57" s="105">
        <f t="shared" si="136"/>
        <v>566.1687414119549</v>
      </c>
      <c r="AB57" s="106">
        <f>IF(ISNA(VLOOKUP($B57,'[1]1920  Prog Access'!$F$7:$BA$325,14,FALSE)),"",VLOOKUP($B57,'[1]1920  Prog Access'!$F$7:$BA$325,14,FALSE))</f>
        <v>0</v>
      </c>
      <c r="AC57" s="102">
        <f>IF(ISNA(VLOOKUP($B57,'[1]1920  Prog Access'!$F$7:$BA$325,15,FALSE)),"",VLOOKUP($B57,'[1]1920  Prog Access'!$F$7:$BA$325,15,FALSE))</f>
        <v>0</v>
      </c>
      <c r="AD57" s="102">
        <v>0</v>
      </c>
      <c r="AE57" s="107">
        <f t="shared" si="137"/>
        <v>0</v>
      </c>
      <c r="AF57" s="104">
        <f t="shared" si="138"/>
        <v>0</v>
      </c>
      <c r="AG57" s="109">
        <f t="shared" si="139"/>
        <v>0</v>
      </c>
      <c r="AH57" s="106">
        <f>IF(ISNA(VLOOKUP($B57,'[1]1920  Prog Access'!$F$7:$BA$325,16,FALSE)),"",VLOOKUP($B57,'[1]1920  Prog Access'!$F$7:$BA$325,16,FALSE))</f>
        <v>181292.05</v>
      </c>
      <c r="AI57" s="102">
        <f>IF(ISNA(VLOOKUP($B57,'[1]1920  Prog Access'!$F$7:$BA$325,17,FALSE)),"",VLOOKUP($B57,'[1]1920  Prog Access'!$F$7:$BA$325,17,FALSE))</f>
        <v>14081.96</v>
      </c>
      <c r="AJ57" s="102">
        <f>IF(ISNA(VLOOKUP($B57,'[1]1920  Prog Access'!$F$7:$BA$325,18,FALSE)),"",VLOOKUP($B57,'[1]1920  Prog Access'!$F$7:$BA$325,18,FALSE))</f>
        <v>0</v>
      </c>
      <c r="AK57" s="102">
        <f>IF(ISNA(VLOOKUP($B57,'[1]1920  Prog Access'!$F$7:$BA$325,19,FALSE)),"",VLOOKUP($B57,'[1]1920  Prog Access'!$F$7:$BA$325,19,FALSE))</f>
        <v>0</v>
      </c>
      <c r="AL57" s="102">
        <f>IF(ISNA(VLOOKUP($B57,'[1]1920  Prog Access'!$F$7:$BA$325,20,FALSE)),"",VLOOKUP($B57,'[1]1920  Prog Access'!$F$7:$BA$325,20,FALSE))</f>
        <v>470463.02</v>
      </c>
      <c r="AM57" s="102">
        <f>IF(ISNA(VLOOKUP($B57,'[1]1920  Prog Access'!$F$7:$BA$325,21,FALSE)),"",VLOOKUP($B57,'[1]1920  Prog Access'!$F$7:$BA$325,21,FALSE))</f>
        <v>0</v>
      </c>
      <c r="AN57" s="102">
        <f>IF(ISNA(VLOOKUP($B57,'[1]1920  Prog Access'!$F$7:$BA$325,22,FALSE)),"",VLOOKUP($B57,'[1]1920  Prog Access'!$F$7:$BA$325,22,FALSE))</f>
        <v>0</v>
      </c>
      <c r="AO57" s="102">
        <f>IF(ISNA(VLOOKUP($B57,'[1]1920  Prog Access'!$F$7:$BA$325,23,FALSE)),"",VLOOKUP($B57,'[1]1920  Prog Access'!$F$7:$BA$325,23,FALSE))</f>
        <v>166663.26</v>
      </c>
      <c r="AP57" s="102">
        <f>IF(ISNA(VLOOKUP($B57,'[1]1920  Prog Access'!$F$7:$BA$325,24,FALSE)),"",VLOOKUP($B57,'[1]1920  Prog Access'!$F$7:$BA$325,24,FALSE))</f>
        <v>0</v>
      </c>
      <c r="AQ57" s="102">
        <f>IF(ISNA(VLOOKUP($B57,'[1]1920  Prog Access'!$F$7:$BA$325,25,FALSE)),"",VLOOKUP($B57,'[1]1920  Prog Access'!$F$7:$BA$325,25,FALSE))</f>
        <v>0</v>
      </c>
      <c r="AR57" s="102">
        <f>IF(ISNA(VLOOKUP($B57,'[1]1920  Prog Access'!$F$7:$BA$325,26,FALSE)),"",VLOOKUP($B57,'[1]1920  Prog Access'!$F$7:$BA$325,26,FALSE))</f>
        <v>0</v>
      </c>
      <c r="AS57" s="102">
        <f>IF(ISNA(VLOOKUP($B57,'[1]1920  Prog Access'!$F$7:$BA$325,27,FALSE)),"",VLOOKUP($B57,'[1]1920  Prog Access'!$F$7:$BA$325,27,FALSE))</f>
        <v>10764</v>
      </c>
      <c r="AT57" s="102">
        <f>IF(ISNA(VLOOKUP($B57,'[1]1920  Prog Access'!$F$7:$BA$325,28,FALSE)),"",VLOOKUP($B57,'[1]1920  Prog Access'!$F$7:$BA$325,28,FALSE))</f>
        <v>218310.19</v>
      </c>
      <c r="AU57" s="102">
        <f>IF(ISNA(VLOOKUP($B57,'[1]1920  Prog Access'!$F$7:$BA$325,29,FALSE)),"",VLOOKUP($B57,'[1]1920  Prog Access'!$F$7:$BA$325,29,FALSE))</f>
        <v>0</v>
      </c>
      <c r="AV57" s="102">
        <f>IF(ISNA(VLOOKUP($B57,'[1]1920  Prog Access'!$F$7:$BA$325,30,FALSE)),"",VLOOKUP($B57,'[1]1920  Prog Access'!$F$7:$BA$325,30,FALSE))</f>
        <v>0</v>
      </c>
      <c r="AW57" s="102">
        <f>IF(ISNA(VLOOKUP($B57,'[1]1920  Prog Access'!$F$7:$BA$325,31,FALSE)),"",VLOOKUP($B57,'[1]1920  Prog Access'!$F$7:$BA$325,31,FALSE))</f>
        <v>0</v>
      </c>
      <c r="AX57" s="108">
        <f t="shared" si="140"/>
        <v>1061574.48</v>
      </c>
      <c r="AY57" s="104">
        <f t="shared" si="141"/>
        <v>2.4802994831756145E-2</v>
      </c>
      <c r="AZ57" s="105">
        <f t="shared" si="142"/>
        <v>309.70189600697836</v>
      </c>
      <c r="BA57" s="106">
        <f>IF(ISNA(VLOOKUP($B57,'[1]1920  Prog Access'!$F$7:$BA$325,32,FALSE)),"",VLOOKUP($B57,'[1]1920  Prog Access'!$F$7:$BA$325,32,FALSE))</f>
        <v>0</v>
      </c>
      <c r="BB57" s="102">
        <f>IF(ISNA(VLOOKUP($B57,'[1]1920  Prog Access'!$F$7:$BA$325,33,FALSE)),"",VLOOKUP($B57,'[1]1920  Prog Access'!$F$7:$BA$325,33,FALSE))</f>
        <v>6102.62</v>
      </c>
      <c r="BC57" s="102">
        <f>IF(ISNA(VLOOKUP($B57,'[1]1920  Prog Access'!$F$7:$BA$325,34,FALSE)),"",VLOOKUP($B57,'[1]1920  Prog Access'!$F$7:$BA$325,34,FALSE))</f>
        <v>105419.76</v>
      </c>
      <c r="BD57" s="102">
        <f>IF(ISNA(VLOOKUP($B57,'[1]1920  Prog Access'!$F$7:$BA$325,35,FALSE)),"",VLOOKUP($B57,'[1]1920  Prog Access'!$F$7:$BA$325,35,FALSE))</f>
        <v>0</v>
      </c>
      <c r="BE57" s="102">
        <f>IF(ISNA(VLOOKUP($B57,'[1]1920  Prog Access'!$F$7:$BA$325,36,FALSE)),"",VLOOKUP($B57,'[1]1920  Prog Access'!$F$7:$BA$325,36,FALSE))</f>
        <v>0</v>
      </c>
      <c r="BF57" s="102">
        <f>IF(ISNA(VLOOKUP($B57,'[1]1920  Prog Access'!$F$7:$BA$325,37,FALSE)),"",VLOOKUP($B57,'[1]1920  Prog Access'!$F$7:$BA$325,37,FALSE))</f>
        <v>0</v>
      </c>
      <c r="BG57" s="102">
        <f>IF(ISNA(VLOOKUP($B57,'[1]1920  Prog Access'!$F$7:$BA$325,38,FALSE)),"",VLOOKUP($B57,'[1]1920  Prog Access'!$F$7:$BA$325,38,FALSE))</f>
        <v>146287.66</v>
      </c>
      <c r="BH57" s="110">
        <f t="shared" si="143"/>
        <v>257810.03999999998</v>
      </c>
      <c r="BI57" s="104">
        <f t="shared" si="144"/>
        <v>6.0235633110687107E-3</v>
      </c>
      <c r="BJ57" s="105">
        <f t="shared" si="145"/>
        <v>75.213053536888836</v>
      </c>
      <c r="BK57" s="106">
        <f>IF(ISNA(VLOOKUP($B57,'[1]1920  Prog Access'!$F$7:$BA$325,39,FALSE)),"",VLOOKUP($B57,'[1]1920  Prog Access'!$F$7:$BA$325,39,FALSE))</f>
        <v>0</v>
      </c>
      <c r="BL57" s="102">
        <f>IF(ISNA(VLOOKUP($B57,'[1]1920  Prog Access'!$F$7:$BA$325,40,FALSE)),"",VLOOKUP($B57,'[1]1920  Prog Access'!$F$7:$BA$325,40,FALSE))</f>
        <v>158195.39000000001</v>
      </c>
      <c r="BM57" s="102">
        <f>IF(ISNA(VLOOKUP($B57,'[1]1920  Prog Access'!$F$7:$BA$325,41,FALSE)),"",VLOOKUP($B57,'[1]1920  Prog Access'!$F$7:$BA$325,41,FALSE))</f>
        <v>398301.14</v>
      </c>
      <c r="BN57" s="102">
        <f>IF(ISNA(VLOOKUP($B57,'[1]1920  Prog Access'!$F$7:$BA$325,42,FALSE)),"",VLOOKUP($B57,'[1]1920  Prog Access'!$F$7:$BA$325,42,FALSE))</f>
        <v>341881.29</v>
      </c>
      <c r="BO57" s="105">
        <f t="shared" si="22"/>
        <v>898377.82000000007</v>
      </c>
      <c r="BP57" s="104">
        <f t="shared" si="23"/>
        <v>2.099001138989735E-2</v>
      </c>
      <c r="BQ57" s="111">
        <f t="shared" si="24"/>
        <v>262.09118571182677</v>
      </c>
      <c r="BR57" s="106">
        <f>IF(ISNA(VLOOKUP($B57,'[1]1920  Prog Access'!$F$7:$BA$325,43,FALSE)),"",VLOOKUP($B57,'[1]1920  Prog Access'!$F$7:$BA$325,43,FALSE))</f>
        <v>6421814.8399999999</v>
      </c>
      <c r="BS57" s="104">
        <f t="shared" si="25"/>
        <v>0.15004151219518289</v>
      </c>
      <c r="BT57" s="111">
        <f t="shared" si="26"/>
        <v>1873.489113786675</v>
      </c>
      <c r="BU57" s="102">
        <f>IF(ISNA(VLOOKUP($B57,'[1]1920  Prog Access'!$F$7:$BA$325,44,FALSE)),"",VLOOKUP($B57,'[1]1920  Prog Access'!$F$7:$BA$325,44,FALSE))</f>
        <v>619011.31000000006</v>
      </c>
      <c r="BV57" s="104">
        <f t="shared" si="27"/>
        <v>1.4462795227263379E-2</v>
      </c>
      <c r="BW57" s="111">
        <f t="shared" si="28"/>
        <v>180.58928503703618</v>
      </c>
      <c r="BX57" s="143">
        <f>IF(ISNA(VLOOKUP($B57,'[1]1920  Prog Access'!$F$7:$BA$325,45,FALSE)),"",VLOOKUP($B57,'[1]1920  Prog Access'!$F$7:$BA$325,45,FALSE))</f>
        <v>2158660.5499999998</v>
      </c>
      <c r="BY57" s="97">
        <f t="shared" si="29"/>
        <v>5.043569478532102E-2</v>
      </c>
      <c r="BZ57" s="112">
        <f t="shared" si="30"/>
        <v>629.76388163595141</v>
      </c>
      <c r="CA57" s="89">
        <f t="shared" si="33"/>
        <v>42800254.049999997</v>
      </c>
      <c r="CB57" s="90">
        <f t="shared" si="31"/>
        <v>0</v>
      </c>
    </row>
    <row r="58" spans="1:80" s="127" customFormat="1" x14ac:dyDescent="0.25">
      <c r="A58" s="66"/>
      <c r="B58" s="114" t="s">
        <v>122</v>
      </c>
      <c r="C58" s="115" t="s">
        <v>52</v>
      </c>
      <c r="D58" s="116">
        <f>SUM(D49:D57)</f>
        <v>79804.070000000007</v>
      </c>
      <c r="E58" s="116">
        <f t="shared" ref="E58:H58" si="146">SUM(E49:E57)</f>
        <v>1125154388.7099998</v>
      </c>
      <c r="F58" s="116">
        <f t="shared" si="146"/>
        <v>603022372.44000018</v>
      </c>
      <c r="G58" s="116">
        <f t="shared" si="146"/>
        <v>18541648.91</v>
      </c>
      <c r="H58" s="116">
        <f t="shared" si="146"/>
        <v>2428138.4</v>
      </c>
      <c r="I58" s="117">
        <f t="shared" si="131"/>
        <v>623992159.75000012</v>
      </c>
      <c r="J58" s="118">
        <f t="shared" si="132"/>
        <v>0.55458358960445686</v>
      </c>
      <c r="K58" s="75">
        <f t="shared" si="133"/>
        <v>7819.0518321935215</v>
      </c>
      <c r="L58" s="119">
        <f>SUM(L49:L57)</f>
        <v>137160840.49000001</v>
      </c>
      <c r="M58" s="119">
        <f t="shared" ref="M58:Q58" si="147">SUM(M49:M57)</f>
        <v>4238941.5100000007</v>
      </c>
      <c r="N58" s="119">
        <f t="shared" si="147"/>
        <v>14996454.560000001</v>
      </c>
      <c r="O58" s="119">
        <f t="shared" si="147"/>
        <v>0</v>
      </c>
      <c r="P58" s="119">
        <f t="shared" si="147"/>
        <v>0</v>
      </c>
      <c r="Q58" s="119">
        <f t="shared" si="147"/>
        <v>0</v>
      </c>
      <c r="R58" s="120">
        <f t="shared" si="110"/>
        <v>156396236.56</v>
      </c>
      <c r="S58" s="118">
        <f t="shared" si="111"/>
        <v>0.13899980138664328</v>
      </c>
      <c r="T58" s="75">
        <f t="shared" si="112"/>
        <v>1959.7526361750722</v>
      </c>
      <c r="U58" s="119">
        <f>SUM(U49:U57)</f>
        <v>42064198.699999996</v>
      </c>
      <c r="V58" s="121">
        <f t="shared" ref="V58:X58" si="148">SUM(V49:V57)</f>
        <v>4847394.51</v>
      </c>
      <c r="W58" s="121">
        <f t="shared" si="148"/>
        <v>430755.97000000003</v>
      </c>
      <c r="X58" s="121">
        <f t="shared" si="148"/>
        <v>0</v>
      </c>
      <c r="Y58" s="122">
        <f t="shared" si="10"/>
        <v>47342349.179999992</v>
      </c>
      <c r="Z58" s="118">
        <f t="shared" si="135"/>
        <v>4.207631384194168E-2</v>
      </c>
      <c r="AA58" s="75">
        <f t="shared" si="136"/>
        <v>593.23226472033309</v>
      </c>
      <c r="AB58" s="119">
        <f>SUM(AB49:AB57)</f>
        <v>5993821.6399999997</v>
      </c>
      <c r="AC58" s="121">
        <f>SUM(AC49:AC57)</f>
        <v>51582.3</v>
      </c>
      <c r="AD58" s="121"/>
      <c r="AE58" s="120">
        <f t="shared" si="70"/>
        <v>6045403.9399999995</v>
      </c>
      <c r="AF58" s="118">
        <f t="shared" si="138"/>
        <v>5.372955036802649E-3</v>
      </c>
      <c r="AG58" s="123">
        <f t="shared" si="139"/>
        <v>75.75307800717431</v>
      </c>
      <c r="AH58" s="119">
        <f>SUM(AH49:AH57)</f>
        <v>14549303.340000002</v>
      </c>
      <c r="AI58" s="121">
        <f t="shared" ref="AI58:AW58" si="149">SUM(AI49:AI57)</f>
        <v>2756677.0700000003</v>
      </c>
      <c r="AJ58" s="121">
        <f t="shared" si="149"/>
        <v>0</v>
      </c>
      <c r="AK58" s="121">
        <f t="shared" si="149"/>
        <v>0</v>
      </c>
      <c r="AL58" s="121">
        <f t="shared" si="149"/>
        <v>26810671.34</v>
      </c>
      <c r="AM58" s="121">
        <f t="shared" si="149"/>
        <v>0</v>
      </c>
      <c r="AN58" s="121">
        <f t="shared" si="149"/>
        <v>0</v>
      </c>
      <c r="AO58" s="121">
        <f t="shared" si="149"/>
        <v>6433970.0699999994</v>
      </c>
      <c r="AP58" s="121">
        <f t="shared" si="149"/>
        <v>0</v>
      </c>
      <c r="AQ58" s="121">
        <f t="shared" si="149"/>
        <v>0</v>
      </c>
      <c r="AR58" s="121">
        <f t="shared" si="149"/>
        <v>0</v>
      </c>
      <c r="AS58" s="121">
        <f t="shared" si="149"/>
        <v>846463.65</v>
      </c>
      <c r="AT58" s="121">
        <f t="shared" si="149"/>
        <v>14287826.929999998</v>
      </c>
      <c r="AU58" s="121">
        <f t="shared" si="149"/>
        <v>0</v>
      </c>
      <c r="AV58" s="121">
        <f t="shared" si="149"/>
        <v>0</v>
      </c>
      <c r="AW58" s="121">
        <f t="shared" si="149"/>
        <v>0</v>
      </c>
      <c r="AX58" s="122">
        <f t="shared" si="16"/>
        <v>65684912.399999999</v>
      </c>
      <c r="AY58" s="118">
        <f t="shared" si="141"/>
        <v>5.8378577250459265E-2</v>
      </c>
      <c r="AZ58" s="75">
        <f t="shared" si="142"/>
        <v>823.07722400624425</v>
      </c>
      <c r="BA58" s="119">
        <f>SUM(BA49:BA57)</f>
        <v>62144.97</v>
      </c>
      <c r="BB58" s="119">
        <f t="shared" ref="BB58:BG58" si="150">SUM(BB49:BB57)</f>
        <v>31358.989999999998</v>
      </c>
      <c r="BC58" s="119">
        <f t="shared" si="150"/>
        <v>6190555.3599999994</v>
      </c>
      <c r="BD58" s="119">
        <f t="shared" si="150"/>
        <v>0</v>
      </c>
      <c r="BE58" s="119">
        <f t="shared" si="150"/>
        <v>0</v>
      </c>
      <c r="BF58" s="119">
        <f t="shared" si="150"/>
        <v>0</v>
      </c>
      <c r="BG58" s="119">
        <f t="shared" si="150"/>
        <v>1762185.24</v>
      </c>
      <c r="BH58" s="124">
        <f t="shared" si="19"/>
        <v>8046244.5599999996</v>
      </c>
      <c r="BI58" s="118">
        <f t="shared" si="144"/>
        <v>7.1512359910226144E-3</v>
      </c>
      <c r="BJ58" s="75">
        <f t="shared" si="145"/>
        <v>100.82499000364265</v>
      </c>
      <c r="BK58" s="119">
        <f>SUM(BK49:BK57)</f>
        <v>0</v>
      </c>
      <c r="BL58" s="119">
        <f t="shared" ref="BL58:BN58" si="151">SUM(BL49:BL57)</f>
        <v>230697.98</v>
      </c>
      <c r="BM58" s="119">
        <f t="shared" si="151"/>
        <v>788876.08000000007</v>
      </c>
      <c r="BN58" s="119">
        <f t="shared" si="151"/>
        <v>8023849.0200000005</v>
      </c>
      <c r="BO58" s="75">
        <f t="shared" si="22"/>
        <v>9043423.0800000001</v>
      </c>
      <c r="BP58" s="118">
        <f t="shared" si="23"/>
        <v>8.0374952724206767E-3</v>
      </c>
      <c r="BQ58" s="86">
        <f t="shared" si="24"/>
        <v>113.32032413885656</v>
      </c>
      <c r="BR58" s="119">
        <f>SUM(BR49:BR57)</f>
        <v>139068954.97</v>
      </c>
      <c r="BS58" s="118">
        <f t="shared" si="25"/>
        <v>0.12359988670483157</v>
      </c>
      <c r="BT58" s="86">
        <f t="shared" si="26"/>
        <v>1742.6298554697773</v>
      </c>
      <c r="BU58" s="121">
        <f>SUM(BU49:BU57)</f>
        <v>19649996.149999999</v>
      </c>
      <c r="BV58" s="118">
        <f t="shared" si="27"/>
        <v>1.7464266546148306E-2</v>
      </c>
      <c r="BW58" s="86">
        <f t="shared" si="28"/>
        <v>246.22799501328689</v>
      </c>
      <c r="BX58" s="144">
        <f>SUM(BX49:BX57)</f>
        <v>49884708.120000005</v>
      </c>
      <c r="BY58" s="97">
        <f t="shared" si="29"/>
        <v>4.4335878365273321E-2</v>
      </c>
      <c r="BZ58" s="112">
        <f t="shared" si="30"/>
        <v>625.08977449395752</v>
      </c>
      <c r="CA58" s="89">
        <f t="shared" si="33"/>
        <v>1125154388.71</v>
      </c>
      <c r="CB58" s="90">
        <f t="shared" si="31"/>
        <v>0</v>
      </c>
    </row>
    <row r="59" spans="1:80" x14ac:dyDescent="0.25">
      <c r="A59" s="66"/>
      <c r="B59" s="94"/>
      <c r="C59" s="99"/>
      <c r="D59" s="100" t="str">
        <f>IF(ISNA(VLOOKUP($B59,'[1]1920 enrollment_Rev_Exp by size'!$A$6:$C$339,3,FALSE)),"",VLOOKUP($B59,'[1]1920 enrollment_Rev_Exp by size'!$A$6:$C$339,3,FALSE))</f>
        <v/>
      </c>
      <c r="E59" s="101" t="str">
        <f>IF(ISNA(VLOOKUP($B59,'[1]1920 enrollment_Rev_Exp by size'!$A$6:$D$339,4,FALSE)),"",VLOOKUP($B59,'[1]1920 enrollment_Rev_Exp by size'!$A$6:$D$339,4,FALSE))</f>
        <v/>
      </c>
      <c r="F59" s="102" t="str">
        <f>IF(ISNA(VLOOKUP($B59,'[1]1920  Prog Access'!$F$7:$BA$325,2,FALSE)),"",VLOOKUP($B59,'[1]1920  Prog Access'!$F$7:$BA$325,2,FALSE))</f>
        <v/>
      </c>
      <c r="G59" s="102" t="str">
        <f>IF(ISNA(VLOOKUP($B59,'[1]1920  Prog Access'!$F$7:$BA$325,3,FALSE)),"",VLOOKUP($B59,'[1]1920  Prog Access'!$F$7:$BA$325,3,FALSE))</f>
        <v/>
      </c>
      <c r="H59" s="102" t="str">
        <f>IF(ISNA(VLOOKUP($B59,'[1]1920  Prog Access'!$F$7:$BA$325,4,FALSE)),"",VLOOKUP($B59,'[1]1920  Prog Access'!$F$7:$BA$325,4,FALSE))</f>
        <v/>
      </c>
      <c r="I59" s="85"/>
      <c r="J59" s="125"/>
      <c r="K59" s="85"/>
      <c r="L59" s="106" t="str">
        <f>IF(ISNA(VLOOKUP($B59,'[1]1920  Prog Access'!$F$7:$BA$325,5,FALSE)),"",VLOOKUP($B59,'[1]1920  Prog Access'!$F$7:$BA$325,5,FALSE))</f>
        <v/>
      </c>
      <c r="M59" s="102" t="str">
        <f>IF(ISNA(VLOOKUP($B59,'[1]1920  Prog Access'!$F$7:$BA$325,6,FALSE)),"",VLOOKUP($B59,'[1]1920  Prog Access'!$F$7:$BA$325,6,FALSE))</f>
        <v/>
      </c>
      <c r="N59" s="102" t="str">
        <f>IF(ISNA(VLOOKUP($B59,'[1]1920  Prog Access'!$F$7:$BA$325,7,FALSE)),"",VLOOKUP($B59,'[1]1920  Prog Access'!$F$7:$BA$325,7,FALSE))</f>
        <v/>
      </c>
      <c r="O59" s="102">
        <v>0</v>
      </c>
      <c r="P59" s="102" t="str">
        <f>IF(ISNA(VLOOKUP($B59,'[1]1920  Prog Access'!$F$7:$BA$325,8,FALSE)),"",VLOOKUP($B59,'[1]1920  Prog Access'!$F$7:$BA$325,8,FALSE))</f>
        <v/>
      </c>
      <c r="Q59" s="102" t="str">
        <f>IF(ISNA(VLOOKUP($B59,'[1]1920  Prog Access'!$F$7:$BA$325,9,FALSE)),"",VLOOKUP($B59,'[1]1920  Prog Access'!$F$7:$BA$325,9,FALSE))</f>
        <v/>
      </c>
      <c r="R59" s="107"/>
      <c r="S59" s="104"/>
      <c r="T59" s="105"/>
      <c r="U59" s="106"/>
      <c r="V59" s="102"/>
      <c r="W59" s="102"/>
      <c r="X59" s="102"/>
      <c r="Y59" s="108"/>
      <c r="Z59" s="104"/>
      <c r="AA59" s="105"/>
      <c r="AB59" s="106"/>
      <c r="AC59" s="102"/>
      <c r="AD59" s="102"/>
      <c r="AE59" s="107"/>
      <c r="AF59" s="104"/>
      <c r="AG59" s="109"/>
      <c r="AH59" s="106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8"/>
      <c r="AY59" s="104"/>
      <c r="AZ59" s="105"/>
      <c r="BA59" s="106" t="str">
        <f>IF(ISNA(VLOOKUP($B59,'[1]1920  Prog Access'!$F$7:$BA$325,32,FALSE)),"",VLOOKUP($B59,'[1]1920  Prog Access'!$F$7:$BA$325,32,FALSE))</f>
        <v/>
      </c>
      <c r="BB59" s="102" t="str">
        <f>IF(ISNA(VLOOKUP($B59,'[1]1920  Prog Access'!$F$7:$BA$325,33,FALSE)),"",VLOOKUP($B59,'[1]1920  Prog Access'!$F$7:$BA$325,33,FALSE))</f>
        <v/>
      </c>
      <c r="BC59" s="102" t="str">
        <f>IF(ISNA(VLOOKUP($B59,'[1]1920  Prog Access'!$F$7:$BA$325,34,FALSE)),"",VLOOKUP($B59,'[1]1920  Prog Access'!$F$7:$BA$325,34,FALSE))</f>
        <v/>
      </c>
      <c r="BD59" s="102" t="str">
        <f>IF(ISNA(VLOOKUP($B59,'[1]1920  Prog Access'!$F$7:$BA$325,35,FALSE)),"",VLOOKUP($B59,'[1]1920  Prog Access'!$F$7:$BA$325,35,FALSE))</f>
        <v/>
      </c>
      <c r="BE59" s="102" t="str">
        <f>IF(ISNA(VLOOKUP($B59,'[1]1920  Prog Access'!$F$7:$BA$325,36,FALSE)),"",VLOOKUP($B59,'[1]1920  Prog Access'!$F$7:$BA$325,36,FALSE))</f>
        <v/>
      </c>
      <c r="BF59" s="102" t="str">
        <f>IF(ISNA(VLOOKUP($B59,'[1]1920  Prog Access'!$F$7:$BA$325,37,FALSE)),"",VLOOKUP($B59,'[1]1920  Prog Access'!$F$7:$BA$325,37,FALSE))</f>
        <v/>
      </c>
      <c r="BG59" s="102" t="str">
        <f>IF(ISNA(VLOOKUP($B59,'[1]1920  Prog Access'!$F$7:$BA$325,38,FALSE)),"",VLOOKUP($B59,'[1]1920  Prog Access'!$F$7:$BA$325,38,FALSE))</f>
        <v/>
      </c>
      <c r="BH59" s="110"/>
      <c r="BI59" s="104"/>
      <c r="BJ59" s="105"/>
      <c r="BK59" s="106" t="str">
        <f>IF(ISNA(VLOOKUP($B59,'[1]1920  Prog Access'!$F$7:$BA$325,39,FALSE)),"",VLOOKUP($B59,'[1]1920  Prog Access'!$F$7:$BA$325,39,FALSE))</f>
        <v/>
      </c>
      <c r="BL59" s="102" t="str">
        <f>IF(ISNA(VLOOKUP($B59,'[1]1920  Prog Access'!$F$7:$BA$325,40,FALSE)),"",VLOOKUP($B59,'[1]1920  Prog Access'!$F$7:$BA$325,40,FALSE))</f>
        <v/>
      </c>
      <c r="BM59" s="102" t="str">
        <f>IF(ISNA(VLOOKUP($B59,'[1]1920  Prog Access'!$F$7:$BA$325,41,FALSE)),"",VLOOKUP($B59,'[1]1920  Prog Access'!$F$7:$BA$325,41,FALSE))</f>
        <v/>
      </c>
      <c r="BN59" s="102" t="str">
        <f>IF(ISNA(VLOOKUP($B59,'[1]1920  Prog Access'!$F$7:$BA$325,42,FALSE)),"",VLOOKUP($B59,'[1]1920  Prog Access'!$F$7:$BA$325,42,FALSE))</f>
        <v/>
      </c>
      <c r="BO59" s="105"/>
      <c r="BP59" s="104"/>
      <c r="BQ59" s="111"/>
      <c r="BR59" s="106" t="str">
        <f>IF(ISNA(VLOOKUP($B59,'[1]1920  Prog Access'!$F$7:$BA$325,43,FALSE)),"",VLOOKUP($B59,'[1]1920  Prog Access'!$F$7:$BA$325,43,FALSE))</f>
        <v/>
      </c>
      <c r="BS59" s="104"/>
      <c r="BT59" s="111"/>
      <c r="BU59" s="102"/>
      <c r="BV59" s="104"/>
      <c r="BW59" s="111"/>
      <c r="BX59" s="143"/>
      <c r="BZ59" s="112"/>
      <c r="CA59" s="89"/>
      <c r="CB59" s="90"/>
    </row>
    <row r="60" spans="1:80" s="79" customFormat="1" x14ac:dyDescent="0.25">
      <c r="A60" s="66" t="s">
        <v>123</v>
      </c>
      <c r="B60" s="94"/>
      <c r="C60" s="99"/>
      <c r="D60" s="100" t="str">
        <f>IF(ISNA(VLOOKUP($B60,'[1]1920 enrollment_Rev_Exp by size'!$A$6:$C$339,3,FALSE)),"",VLOOKUP($B60,'[1]1920 enrollment_Rev_Exp by size'!$A$6:$C$339,3,FALSE))</f>
        <v/>
      </c>
      <c r="E60" s="101" t="str">
        <f>IF(ISNA(VLOOKUP($B60,'[1]1920 enrollment_Rev_Exp by size'!$A$6:$D$339,4,FALSE)),"",VLOOKUP($B60,'[1]1920 enrollment_Rev_Exp by size'!$A$6:$D$339,4,FALSE))</f>
        <v/>
      </c>
      <c r="F60" s="102" t="str">
        <f>IF(ISNA(VLOOKUP($B60,'[1]1920  Prog Access'!$F$7:$BA$325,2,FALSE)),"",VLOOKUP($B60,'[1]1920  Prog Access'!$F$7:$BA$325,2,FALSE))</f>
        <v/>
      </c>
      <c r="G60" s="102" t="str">
        <f>IF(ISNA(VLOOKUP($B60,'[1]1920  Prog Access'!$F$7:$BA$325,3,FALSE)),"",VLOOKUP($B60,'[1]1920  Prog Access'!$F$7:$BA$325,3,FALSE))</f>
        <v/>
      </c>
      <c r="H60" s="102" t="str">
        <f>IF(ISNA(VLOOKUP($B60,'[1]1920  Prog Access'!$F$7:$BA$325,4,FALSE)),"",VLOOKUP($B60,'[1]1920  Prog Access'!$F$7:$BA$325,4,FALSE))</f>
        <v/>
      </c>
      <c r="I60" s="96"/>
      <c r="J60" s="21"/>
      <c r="K60" s="94"/>
      <c r="L60" s="106" t="str">
        <f>IF(ISNA(VLOOKUP($B60,'[1]1920  Prog Access'!$F$7:$BA$325,5,FALSE)),"",VLOOKUP($B60,'[1]1920  Prog Access'!$F$7:$BA$325,5,FALSE))</f>
        <v/>
      </c>
      <c r="M60" s="102" t="str">
        <f>IF(ISNA(VLOOKUP($B60,'[1]1920  Prog Access'!$F$7:$BA$325,6,FALSE)),"",VLOOKUP($B60,'[1]1920  Prog Access'!$F$7:$BA$325,6,FALSE))</f>
        <v/>
      </c>
      <c r="N60" s="102" t="str">
        <f>IF(ISNA(VLOOKUP($B60,'[1]1920  Prog Access'!$F$7:$BA$325,7,FALSE)),"",VLOOKUP($B60,'[1]1920  Prog Access'!$F$7:$BA$325,7,FALSE))</f>
        <v/>
      </c>
      <c r="O60" s="102">
        <v>0</v>
      </c>
      <c r="P60" s="102" t="str">
        <f>IF(ISNA(VLOOKUP($B60,'[1]1920  Prog Access'!$F$7:$BA$325,8,FALSE)),"",VLOOKUP($B60,'[1]1920  Prog Access'!$F$7:$BA$325,8,FALSE))</f>
        <v/>
      </c>
      <c r="Q60" s="102" t="str">
        <f>IF(ISNA(VLOOKUP($B60,'[1]1920  Prog Access'!$F$7:$BA$325,9,FALSE)),"",VLOOKUP($B60,'[1]1920  Prog Access'!$F$7:$BA$325,9,FALSE))</f>
        <v/>
      </c>
      <c r="R60" s="107"/>
      <c r="S60" s="104"/>
      <c r="T60" s="105"/>
      <c r="U60" s="106"/>
      <c r="V60" s="102"/>
      <c r="W60" s="102"/>
      <c r="X60" s="102"/>
      <c r="Y60" s="108"/>
      <c r="Z60" s="104"/>
      <c r="AA60" s="105"/>
      <c r="AB60" s="106"/>
      <c r="AC60" s="102"/>
      <c r="AD60" s="102"/>
      <c r="AE60" s="107"/>
      <c r="AF60" s="104"/>
      <c r="AG60" s="109"/>
      <c r="AH60" s="106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8"/>
      <c r="AY60" s="104"/>
      <c r="AZ60" s="105"/>
      <c r="BA60" s="106" t="str">
        <f>IF(ISNA(VLOOKUP($B60,'[1]1920  Prog Access'!$F$7:$BA$325,32,FALSE)),"",VLOOKUP($B60,'[1]1920  Prog Access'!$F$7:$BA$325,32,FALSE))</f>
        <v/>
      </c>
      <c r="BB60" s="102" t="str">
        <f>IF(ISNA(VLOOKUP($B60,'[1]1920  Prog Access'!$F$7:$BA$325,33,FALSE)),"",VLOOKUP($B60,'[1]1920  Prog Access'!$F$7:$BA$325,33,FALSE))</f>
        <v/>
      </c>
      <c r="BC60" s="102" t="str">
        <f>IF(ISNA(VLOOKUP($B60,'[1]1920  Prog Access'!$F$7:$BA$325,34,FALSE)),"",VLOOKUP($B60,'[1]1920  Prog Access'!$F$7:$BA$325,34,FALSE))</f>
        <v/>
      </c>
      <c r="BD60" s="102" t="str">
        <f>IF(ISNA(VLOOKUP($B60,'[1]1920  Prog Access'!$F$7:$BA$325,35,FALSE)),"",VLOOKUP($B60,'[1]1920  Prog Access'!$F$7:$BA$325,35,FALSE))</f>
        <v/>
      </c>
      <c r="BE60" s="102" t="str">
        <f>IF(ISNA(VLOOKUP($B60,'[1]1920  Prog Access'!$F$7:$BA$325,36,FALSE)),"",VLOOKUP($B60,'[1]1920  Prog Access'!$F$7:$BA$325,36,FALSE))</f>
        <v/>
      </c>
      <c r="BF60" s="102" t="str">
        <f>IF(ISNA(VLOOKUP($B60,'[1]1920  Prog Access'!$F$7:$BA$325,37,FALSE)),"",VLOOKUP($B60,'[1]1920  Prog Access'!$F$7:$BA$325,37,FALSE))</f>
        <v/>
      </c>
      <c r="BG60" s="102" t="str">
        <f>IF(ISNA(VLOOKUP($B60,'[1]1920  Prog Access'!$F$7:$BA$325,38,FALSE)),"",VLOOKUP($B60,'[1]1920  Prog Access'!$F$7:$BA$325,38,FALSE))</f>
        <v/>
      </c>
      <c r="BH60" s="110"/>
      <c r="BI60" s="104"/>
      <c r="BJ60" s="105"/>
      <c r="BK60" s="106" t="str">
        <f>IF(ISNA(VLOOKUP($B60,'[1]1920  Prog Access'!$F$7:$BA$325,39,FALSE)),"",VLOOKUP($B60,'[1]1920  Prog Access'!$F$7:$BA$325,39,FALSE))</f>
        <v/>
      </c>
      <c r="BL60" s="102" t="str">
        <f>IF(ISNA(VLOOKUP($B60,'[1]1920  Prog Access'!$F$7:$BA$325,40,FALSE)),"",VLOOKUP($B60,'[1]1920  Prog Access'!$F$7:$BA$325,40,FALSE))</f>
        <v/>
      </c>
      <c r="BM60" s="102" t="str">
        <f>IF(ISNA(VLOOKUP($B60,'[1]1920  Prog Access'!$F$7:$BA$325,41,FALSE)),"",VLOOKUP($B60,'[1]1920  Prog Access'!$F$7:$BA$325,41,FALSE))</f>
        <v/>
      </c>
      <c r="BN60" s="102" t="str">
        <f>IF(ISNA(VLOOKUP($B60,'[1]1920  Prog Access'!$F$7:$BA$325,42,FALSE)),"",VLOOKUP($B60,'[1]1920  Prog Access'!$F$7:$BA$325,42,FALSE))</f>
        <v/>
      </c>
      <c r="BO60" s="105"/>
      <c r="BP60" s="104"/>
      <c r="BQ60" s="111"/>
      <c r="BR60" s="106" t="str">
        <f>IF(ISNA(VLOOKUP($B60,'[1]1920  Prog Access'!$F$7:$BA$325,43,FALSE)),"",VLOOKUP($B60,'[1]1920  Prog Access'!$F$7:$BA$325,43,FALSE))</f>
        <v/>
      </c>
      <c r="BS60" s="104"/>
      <c r="BT60" s="111"/>
      <c r="BU60" s="102"/>
      <c r="BV60" s="104"/>
      <c r="BW60" s="111"/>
      <c r="BX60" s="143"/>
      <c r="BY60" s="97"/>
      <c r="BZ60" s="112"/>
      <c r="CA60" s="89"/>
      <c r="CB60" s="90"/>
    </row>
    <row r="61" spans="1:80" x14ac:dyDescent="0.25">
      <c r="A61" s="115"/>
      <c r="B61" s="94" t="s">
        <v>124</v>
      </c>
      <c r="C61" s="99" t="s">
        <v>125</v>
      </c>
      <c r="D61" s="100">
        <f>IF(ISNA(VLOOKUP($B61,'[1]1920 enrollment_Rev_Exp by size'!$A$6:$C$339,3,FALSE)),"",VLOOKUP($B61,'[1]1920 enrollment_Rev_Exp by size'!$A$6:$C$339,3,FALSE))</f>
        <v>394.69999999999993</v>
      </c>
      <c r="E61" s="101">
        <f>IF(ISNA(VLOOKUP($B61,'[1]1920 enrollment_Rev_Exp by size'!$A$6:$D$339,4,FALSE)),"",VLOOKUP($B61,'[1]1920 enrollment_Rev_Exp by size'!$A$6:$D$339,4,FALSE))</f>
        <v>6764168.5300000003</v>
      </c>
      <c r="F61" s="102">
        <f>IF(ISNA(VLOOKUP($B61,'[1]1920  Prog Access'!$F$7:$BA$325,2,FALSE)),"",VLOOKUP($B61,'[1]1920  Prog Access'!$F$7:$BA$325,2,FALSE))</f>
        <v>3592872.22</v>
      </c>
      <c r="G61" s="102">
        <f>IF(ISNA(VLOOKUP($B61,'[1]1920  Prog Access'!$F$7:$BA$325,3,FALSE)),"",VLOOKUP($B61,'[1]1920  Prog Access'!$F$7:$BA$325,3,FALSE))</f>
        <v>0</v>
      </c>
      <c r="H61" s="102">
        <f>IF(ISNA(VLOOKUP($B61,'[1]1920  Prog Access'!$F$7:$BA$325,4,FALSE)),"",VLOOKUP($B61,'[1]1920  Prog Access'!$F$7:$BA$325,4,FALSE))</f>
        <v>0</v>
      </c>
      <c r="I61" s="103">
        <f t="shared" ref="I61:I63" si="152">SUM(F61:H61)</f>
        <v>3592872.22</v>
      </c>
      <c r="J61" s="104">
        <f t="shared" ref="J61:J63" si="153">I61/E61</f>
        <v>0.53116243394367346</v>
      </c>
      <c r="K61" s="105">
        <f t="shared" ref="K61:K63" si="154">I61/D61</f>
        <v>9102.7925513047903</v>
      </c>
      <c r="L61" s="106">
        <f>IF(ISNA(VLOOKUP($B61,'[1]1920  Prog Access'!$F$7:$BA$325,5,FALSE)),"",VLOOKUP($B61,'[1]1920  Prog Access'!$F$7:$BA$325,5,FALSE))</f>
        <v>522873.07</v>
      </c>
      <c r="M61" s="102">
        <f>IF(ISNA(VLOOKUP($B61,'[1]1920  Prog Access'!$F$7:$BA$325,6,FALSE)),"",VLOOKUP($B61,'[1]1920  Prog Access'!$F$7:$BA$325,6,FALSE))</f>
        <v>40927.870000000003</v>
      </c>
      <c r="N61" s="102">
        <f>IF(ISNA(VLOOKUP($B61,'[1]1920  Prog Access'!$F$7:$BA$325,7,FALSE)),"",VLOOKUP($B61,'[1]1920  Prog Access'!$F$7:$BA$325,7,FALSE))</f>
        <v>0</v>
      </c>
      <c r="O61" s="102">
        <v>0</v>
      </c>
      <c r="P61" s="102">
        <f>IF(ISNA(VLOOKUP($B61,'[1]1920  Prog Access'!$F$7:$BA$325,8,FALSE)),"",VLOOKUP($B61,'[1]1920  Prog Access'!$F$7:$BA$325,8,FALSE))</f>
        <v>0</v>
      </c>
      <c r="Q61" s="102">
        <f>IF(ISNA(VLOOKUP($B61,'[1]1920  Prog Access'!$F$7:$BA$325,9,FALSE)),"",VLOOKUP($B61,'[1]1920  Prog Access'!$F$7:$BA$325,9,FALSE))</f>
        <v>0</v>
      </c>
      <c r="R61" s="107">
        <f t="shared" si="110"/>
        <v>563800.94000000006</v>
      </c>
      <c r="S61" s="104">
        <f t="shared" si="111"/>
        <v>8.335110775248529E-2</v>
      </c>
      <c r="T61" s="105">
        <f t="shared" si="112"/>
        <v>1428.4290347099065</v>
      </c>
      <c r="U61" s="106">
        <f>IF(ISNA(VLOOKUP($B61,'[1]1920  Prog Access'!$F$7:$BA$325,10,FALSE)),"",VLOOKUP($B61,'[1]1920  Prog Access'!$F$7:$BA$325,10,FALSE))</f>
        <v>282538.61</v>
      </c>
      <c r="V61" s="102">
        <f>IF(ISNA(VLOOKUP($B61,'[1]1920  Prog Access'!$F$7:$BA$325,11,FALSE)),"",VLOOKUP($B61,'[1]1920  Prog Access'!$F$7:$BA$325,11,FALSE))</f>
        <v>22725.97</v>
      </c>
      <c r="W61" s="102">
        <f>IF(ISNA(VLOOKUP($B61,'[1]1920  Prog Access'!$F$7:$BA$325,12,FALSE)),"",VLOOKUP($B61,'[1]1920  Prog Access'!$F$7:$BA$325,12,FALSE))</f>
        <v>4818.45</v>
      </c>
      <c r="X61" s="102">
        <f>IF(ISNA(VLOOKUP($B61,'[1]1920  Prog Access'!$F$7:$BA$325,13,FALSE)),"",VLOOKUP($B61,'[1]1920  Prog Access'!$F$7:$BA$325,13,FALSE))</f>
        <v>0</v>
      </c>
      <c r="Y61" s="108">
        <f t="shared" ref="Y61:Y62" si="155">SUM(U61:X61)</f>
        <v>310083.02999999997</v>
      </c>
      <c r="Z61" s="104">
        <f t="shared" ref="Z61:Z62" si="156">Y61/E61</f>
        <v>4.5842002402030624E-2</v>
      </c>
      <c r="AA61" s="105">
        <f t="shared" ref="AA61:AA62" si="157">Y61/D61</f>
        <v>785.61700025335699</v>
      </c>
      <c r="AB61" s="106">
        <f>IF(ISNA(VLOOKUP($B61,'[1]1920  Prog Access'!$F$7:$BA$325,14,FALSE)),"",VLOOKUP($B61,'[1]1920  Prog Access'!$F$7:$BA$325,14,FALSE))</f>
        <v>0</v>
      </c>
      <c r="AC61" s="102">
        <f>IF(ISNA(VLOOKUP($B61,'[1]1920  Prog Access'!$F$7:$BA$325,15,FALSE)),"",VLOOKUP($B61,'[1]1920  Prog Access'!$F$7:$BA$325,15,FALSE))</f>
        <v>0</v>
      </c>
      <c r="AD61" s="102">
        <v>0</v>
      </c>
      <c r="AE61" s="107">
        <f t="shared" ref="AE61:AE62" si="158">SUM(AB61:AC61)</f>
        <v>0</v>
      </c>
      <c r="AF61" s="104">
        <f t="shared" ref="AF61:AF62" si="159">AE61/E61</f>
        <v>0</v>
      </c>
      <c r="AG61" s="109">
        <f t="shared" ref="AG61:AG62" si="160">AE61/D61</f>
        <v>0</v>
      </c>
      <c r="AH61" s="106">
        <f>IF(ISNA(VLOOKUP($B61,'[1]1920  Prog Access'!$F$7:$BA$325,16,FALSE)),"",VLOOKUP($B61,'[1]1920  Prog Access'!$F$7:$BA$325,16,FALSE))</f>
        <v>142264.19</v>
      </c>
      <c r="AI61" s="102">
        <f>IF(ISNA(VLOOKUP($B61,'[1]1920  Prog Access'!$F$7:$BA$325,17,FALSE)),"",VLOOKUP($B61,'[1]1920  Prog Access'!$F$7:$BA$325,17,FALSE))</f>
        <v>9206.2199999999993</v>
      </c>
      <c r="AJ61" s="102">
        <f>IF(ISNA(VLOOKUP($B61,'[1]1920  Prog Access'!$F$7:$BA$325,18,FALSE)),"",VLOOKUP($B61,'[1]1920  Prog Access'!$F$7:$BA$325,18,FALSE))</f>
        <v>0</v>
      </c>
      <c r="AK61" s="102">
        <f>IF(ISNA(VLOOKUP($B61,'[1]1920  Prog Access'!$F$7:$BA$325,19,FALSE)),"",VLOOKUP($B61,'[1]1920  Prog Access'!$F$7:$BA$325,19,FALSE))</f>
        <v>0</v>
      </c>
      <c r="AL61" s="102">
        <f>IF(ISNA(VLOOKUP($B61,'[1]1920  Prog Access'!$F$7:$BA$325,20,FALSE)),"",VLOOKUP($B61,'[1]1920  Prog Access'!$F$7:$BA$325,20,FALSE))</f>
        <v>165947.43</v>
      </c>
      <c r="AM61" s="102">
        <f>IF(ISNA(VLOOKUP($B61,'[1]1920  Prog Access'!$F$7:$BA$325,21,FALSE)),"",VLOOKUP($B61,'[1]1920  Prog Access'!$F$7:$BA$325,21,FALSE))</f>
        <v>0</v>
      </c>
      <c r="AN61" s="102">
        <f>IF(ISNA(VLOOKUP($B61,'[1]1920  Prog Access'!$F$7:$BA$325,22,FALSE)),"",VLOOKUP($B61,'[1]1920  Prog Access'!$F$7:$BA$325,22,FALSE))</f>
        <v>0</v>
      </c>
      <c r="AO61" s="102">
        <f>IF(ISNA(VLOOKUP($B61,'[1]1920  Prog Access'!$F$7:$BA$325,23,FALSE)),"",VLOOKUP($B61,'[1]1920  Prog Access'!$F$7:$BA$325,23,FALSE))</f>
        <v>52342.21</v>
      </c>
      <c r="AP61" s="102">
        <f>IF(ISNA(VLOOKUP($B61,'[1]1920  Prog Access'!$F$7:$BA$325,24,FALSE)),"",VLOOKUP($B61,'[1]1920  Prog Access'!$F$7:$BA$325,24,FALSE))</f>
        <v>0</v>
      </c>
      <c r="AQ61" s="102">
        <f>IF(ISNA(VLOOKUP($B61,'[1]1920  Prog Access'!$F$7:$BA$325,25,FALSE)),"",VLOOKUP($B61,'[1]1920  Prog Access'!$F$7:$BA$325,25,FALSE))</f>
        <v>0</v>
      </c>
      <c r="AR61" s="102">
        <f>IF(ISNA(VLOOKUP($B61,'[1]1920  Prog Access'!$F$7:$BA$325,26,FALSE)),"",VLOOKUP($B61,'[1]1920  Prog Access'!$F$7:$BA$325,26,FALSE))</f>
        <v>0</v>
      </c>
      <c r="AS61" s="102">
        <f>IF(ISNA(VLOOKUP($B61,'[1]1920  Prog Access'!$F$7:$BA$325,27,FALSE)),"",VLOOKUP($B61,'[1]1920  Prog Access'!$F$7:$BA$325,27,FALSE))</f>
        <v>0</v>
      </c>
      <c r="AT61" s="102">
        <f>IF(ISNA(VLOOKUP($B61,'[1]1920  Prog Access'!$F$7:$BA$325,28,FALSE)),"",VLOOKUP($B61,'[1]1920  Prog Access'!$F$7:$BA$325,28,FALSE))</f>
        <v>2561.6</v>
      </c>
      <c r="AU61" s="102">
        <f>IF(ISNA(VLOOKUP($B61,'[1]1920  Prog Access'!$F$7:$BA$325,29,FALSE)),"",VLOOKUP($B61,'[1]1920  Prog Access'!$F$7:$BA$325,29,FALSE))</f>
        <v>0</v>
      </c>
      <c r="AV61" s="102">
        <f>IF(ISNA(VLOOKUP($B61,'[1]1920  Prog Access'!$F$7:$BA$325,30,FALSE)),"",VLOOKUP($B61,'[1]1920  Prog Access'!$F$7:$BA$325,30,FALSE))</f>
        <v>0</v>
      </c>
      <c r="AW61" s="102">
        <f>IF(ISNA(VLOOKUP($B61,'[1]1920  Prog Access'!$F$7:$BA$325,31,FALSE)),"",VLOOKUP($B61,'[1]1920  Prog Access'!$F$7:$BA$325,31,FALSE))</f>
        <v>0</v>
      </c>
      <c r="AX61" s="108">
        <f t="shared" ref="AX61:AX62" si="161">SUM(AH61:AW61)</f>
        <v>372321.64999999997</v>
      </c>
      <c r="AY61" s="104">
        <f t="shared" ref="AY61:AY62" si="162">AX61/E61</f>
        <v>5.5043224950517305E-2</v>
      </c>
      <c r="AZ61" s="105">
        <f t="shared" ref="AZ61:AZ62" si="163">AX61/D61</f>
        <v>943.30288826957189</v>
      </c>
      <c r="BA61" s="106">
        <f>IF(ISNA(VLOOKUP($B61,'[1]1920  Prog Access'!$F$7:$BA$325,32,FALSE)),"",VLOOKUP($B61,'[1]1920  Prog Access'!$F$7:$BA$325,32,FALSE))</f>
        <v>0</v>
      </c>
      <c r="BB61" s="102">
        <f>IF(ISNA(VLOOKUP($B61,'[1]1920  Prog Access'!$F$7:$BA$325,33,FALSE)),"",VLOOKUP($B61,'[1]1920  Prog Access'!$F$7:$BA$325,33,FALSE))</f>
        <v>0</v>
      </c>
      <c r="BC61" s="102">
        <f>IF(ISNA(VLOOKUP($B61,'[1]1920  Prog Access'!$F$7:$BA$325,34,FALSE)),"",VLOOKUP($B61,'[1]1920  Prog Access'!$F$7:$BA$325,34,FALSE))</f>
        <v>11487.66</v>
      </c>
      <c r="BD61" s="102">
        <f>IF(ISNA(VLOOKUP($B61,'[1]1920  Prog Access'!$F$7:$BA$325,35,FALSE)),"",VLOOKUP($B61,'[1]1920  Prog Access'!$F$7:$BA$325,35,FALSE))</f>
        <v>0</v>
      </c>
      <c r="BE61" s="102">
        <f>IF(ISNA(VLOOKUP($B61,'[1]1920  Prog Access'!$F$7:$BA$325,36,FALSE)),"",VLOOKUP($B61,'[1]1920  Prog Access'!$F$7:$BA$325,36,FALSE))</f>
        <v>0</v>
      </c>
      <c r="BF61" s="102">
        <f>IF(ISNA(VLOOKUP($B61,'[1]1920  Prog Access'!$F$7:$BA$325,37,FALSE)),"",VLOOKUP($B61,'[1]1920  Prog Access'!$F$7:$BA$325,37,FALSE))</f>
        <v>0</v>
      </c>
      <c r="BG61" s="102">
        <f>IF(ISNA(VLOOKUP($B61,'[1]1920  Prog Access'!$F$7:$BA$325,38,FALSE)),"",VLOOKUP($B61,'[1]1920  Prog Access'!$F$7:$BA$325,38,FALSE))</f>
        <v>170102.43</v>
      </c>
      <c r="BH61" s="110">
        <f t="shared" ref="BH61:BH62" si="164">SUM(BA61:BG61)</f>
        <v>181590.09</v>
      </c>
      <c r="BI61" s="104">
        <f t="shared" ref="BI61:BI62" si="165">BH61/E61</f>
        <v>2.6845884929481492E-2</v>
      </c>
      <c r="BJ61" s="105">
        <f t="shared" ref="BJ61:BJ62" si="166">BH61/D61</f>
        <v>460.07116797567778</v>
      </c>
      <c r="BK61" s="106">
        <f>IF(ISNA(VLOOKUP($B61,'[1]1920  Prog Access'!$F$7:$BA$325,39,FALSE)),"",VLOOKUP($B61,'[1]1920  Prog Access'!$F$7:$BA$325,39,FALSE))</f>
        <v>0</v>
      </c>
      <c r="BL61" s="102">
        <f>IF(ISNA(VLOOKUP($B61,'[1]1920  Prog Access'!$F$7:$BA$325,40,FALSE)),"",VLOOKUP($B61,'[1]1920  Prog Access'!$F$7:$BA$325,40,FALSE))</f>
        <v>0</v>
      </c>
      <c r="BM61" s="102">
        <f>IF(ISNA(VLOOKUP($B61,'[1]1920  Prog Access'!$F$7:$BA$325,41,FALSE)),"",VLOOKUP($B61,'[1]1920  Prog Access'!$F$7:$BA$325,41,FALSE))</f>
        <v>23.3</v>
      </c>
      <c r="BN61" s="102">
        <f>IF(ISNA(VLOOKUP($B61,'[1]1920  Prog Access'!$F$7:$BA$325,42,FALSE)),"",VLOOKUP($B61,'[1]1920  Prog Access'!$F$7:$BA$325,42,FALSE))</f>
        <v>0</v>
      </c>
      <c r="BO61" s="105">
        <f t="shared" si="22"/>
        <v>23.3</v>
      </c>
      <c r="BP61" s="104">
        <f t="shared" si="23"/>
        <v>3.4446214485433584E-6</v>
      </c>
      <c r="BQ61" s="111">
        <f t="shared" si="24"/>
        <v>5.9032176336458082E-2</v>
      </c>
      <c r="BR61" s="106">
        <f>IF(ISNA(VLOOKUP($B61,'[1]1920  Prog Access'!$F$7:$BA$325,43,FALSE)),"",VLOOKUP($B61,'[1]1920  Prog Access'!$F$7:$BA$325,43,FALSE))</f>
        <v>1209070.6200000001</v>
      </c>
      <c r="BS61" s="104">
        <f t="shared" si="25"/>
        <v>0.17874637727277326</v>
      </c>
      <c r="BT61" s="111">
        <f t="shared" si="26"/>
        <v>3063.2648087154807</v>
      </c>
      <c r="BU61" s="102">
        <f>IF(ISNA(VLOOKUP($B61,'[1]1920  Prog Access'!$F$7:$BA$325,44,FALSE)),"",VLOOKUP($B61,'[1]1920  Prog Access'!$F$7:$BA$325,44,FALSE))</f>
        <v>252463.24</v>
      </c>
      <c r="BV61" s="104">
        <f t="shared" si="27"/>
        <v>3.7323617659774655E-2</v>
      </c>
      <c r="BW61" s="111">
        <f t="shared" si="28"/>
        <v>639.63324043577404</v>
      </c>
      <c r="BX61" s="143">
        <f>IF(ISNA(VLOOKUP($B61,'[1]1920  Prog Access'!$F$7:$BA$325,45,FALSE)),"",VLOOKUP($B61,'[1]1920  Prog Access'!$F$7:$BA$325,45,FALSE))</f>
        <v>281943.44</v>
      </c>
      <c r="BY61" s="97">
        <f t="shared" si="29"/>
        <v>4.168190646781534E-2</v>
      </c>
      <c r="BZ61" s="112">
        <f t="shared" si="30"/>
        <v>714.32338484925276</v>
      </c>
      <c r="CA61" s="89">
        <f t="shared" si="33"/>
        <v>6764168.5300000003</v>
      </c>
      <c r="CB61" s="90">
        <f t="shared" si="31"/>
        <v>0</v>
      </c>
    </row>
    <row r="62" spans="1:80" x14ac:dyDescent="0.25">
      <c r="A62" s="22"/>
      <c r="B62" s="94" t="s">
        <v>126</v>
      </c>
      <c r="C62" s="99" t="s">
        <v>127</v>
      </c>
      <c r="D62" s="100">
        <f>IF(ISNA(VLOOKUP($B62,'[1]1920 enrollment_Rev_Exp by size'!$A$6:$C$339,3,FALSE)),"",VLOOKUP($B62,'[1]1920 enrollment_Rev_Exp by size'!$A$6:$C$339,3,FALSE))</f>
        <v>31.35</v>
      </c>
      <c r="E62" s="101">
        <f>IF(ISNA(VLOOKUP($B62,'[1]1920 enrollment_Rev_Exp by size'!$A$6:$D$339,4,FALSE)),"",VLOOKUP($B62,'[1]1920 enrollment_Rev_Exp by size'!$A$6:$D$339,4,FALSE))</f>
        <v>794442.65</v>
      </c>
      <c r="F62" s="102">
        <f>IF(ISNA(VLOOKUP($B62,'[1]1920  Prog Access'!$F$7:$BA$325,2,FALSE)),"",VLOOKUP($B62,'[1]1920  Prog Access'!$F$7:$BA$325,2,FALSE))</f>
        <v>394336.28</v>
      </c>
      <c r="G62" s="102">
        <f>IF(ISNA(VLOOKUP($B62,'[1]1920  Prog Access'!$F$7:$BA$325,3,FALSE)),"",VLOOKUP($B62,'[1]1920  Prog Access'!$F$7:$BA$325,3,FALSE))</f>
        <v>0</v>
      </c>
      <c r="H62" s="102">
        <f>IF(ISNA(VLOOKUP($B62,'[1]1920  Prog Access'!$F$7:$BA$325,4,FALSE)),"",VLOOKUP($B62,'[1]1920  Prog Access'!$F$7:$BA$325,4,FALSE))</f>
        <v>0</v>
      </c>
      <c r="I62" s="103">
        <f t="shared" si="152"/>
        <v>394336.28</v>
      </c>
      <c r="J62" s="104">
        <f t="shared" si="153"/>
        <v>0.49636846662248058</v>
      </c>
      <c r="K62" s="105">
        <f t="shared" si="154"/>
        <v>12578.509728867624</v>
      </c>
      <c r="L62" s="106">
        <f>IF(ISNA(VLOOKUP($B62,'[1]1920  Prog Access'!$F$7:$BA$325,5,FALSE)),"",VLOOKUP($B62,'[1]1920  Prog Access'!$F$7:$BA$325,5,FALSE))</f>
        <v>33562.04</v>
      </c>
      <c r="M62" s="102">
        <f>IF(ISNA(VLOOKUP($B62,'[1]1920  Prog Access'!$F$7:$BA$325,6,FALSE)),"",VLOOKUP($B62,'[1]1920  Prog Access'!$F$7:$BA$325,6,FALSE))</f>
        <v>0</v>
      </c>
      <c r="N62" s="102">
        <f>IF(ISNA(VLOOKUP($B62,'[1]1920  Prog Access'!$F$7:$BA$325,7,FALSE)),"",VLOOKUP($B62,'[1]1920  Prog Access'!$F$7:$BA$325,7,FALSE))</f>
        <v>828.33</v>
      </c>
      <c r="O62" s="102">
        <v>0</v>
      </c>
      <c r="P62" s="102">
        <f>IF(ISNA(VLOOKUP($B62,'[1]1920  Prog Access'!$F$7:$BA$325,8,FALSE)),"",VLOOKUP($B62,'[1]1920  Prog Access'!$F$7:$BA$325,8,FALSE))</f>
        <v>0</v>
      </c>
      <c r="Q62" s="102">
        <f>IF(ISNA(VLOOKUP($B62,'[1]1920  Prog Access'!$F$7:$BA$325,9,FALSE)),"",VLOOKUP($B62,'[1]1920  Prog Access'!$F$7:$BA$325,9,FALSE))</f>
        <v>0</v>
      </c>
      <c r="R62" s="107">
        <f t="shared" si="110"/>
        <v>34390.370000000003</v>
      </c>
      <c r="S62" s="104">
        <f t="shared" si="111"/>
        <v>4.3288675400294789E-2</v>
      </c>
      <c r="T62" s="105">
        <f t="shared" si="112"/>
        <v>1096.981499202552</v>
      </c>
      <c r="U62" s="106">
        <f>IF(ISNA(VLOOKUP($B62,'[1]1920  Prog Access'!$F$7:$BA$325,10,FALSE)),"",VLOOKUP($B62,'[1]1920  Prog Access'!$F$7:$BA$325,10,FALSE))</f>
        <v>0</v>
      </c>
      <c r="V62" s="102">
        <f>IF(ISNA(VLOOKUP($B62,'[1]1920  Prog Access'!$F$7:$BA$325,11,FALSE)),"",VLOOKUP($B62,'[1]1920  Prog Access'!$F$7:$BA$325,11,FALSE))</f>
        <v>0</v>
      </c>
      <c r="W62" s="102">
        <f>IF(ISNA(VLOOKUP($B62,'[1]1920  Prog Access'!$F$7:$BA$325,12,FALSE)),"",VLOOKUP($B62,'[1]1920  Prog Access'!$F$7:$BA$325,12,FALSE))</f>
        <v>0</v>
      </c>
      <c r="X62" s="102">
        <f>IF(ISNA(VLOOKUP($B62,'[1]1920  Prog Access'!$F$7:$BA$325,13,FALSE)),"",VLOOKUP($B62,'[1]1920  Prog Access'!$F$7:$BA$325,13,FALSE))</f>
        <v>0</v>
      </c>
      <c r="Y62" s="108">
        <f t="shared" si="155"/>
        <v>0</v>
      </c>
      <c r="Z62" s="104">
        <f t="shared" si="156"/>
        <v>0</v>
      </c>
      <c r="AA62" s="105">
        <f t="shared" si="157"/>
        <v>0</v>
      </c>
      <c r="AB62" s="106">
        <f>IF(ISNA(VLOOKUP($B62,'[1]1920  Prog Access'!$F$7:$BA$325,14,FALSE)),"",VLOOKUP($B62,'[1]1920  Prog Access'!$F$7:$BA$325,14,FALSE))</f>
        <v>0</v>
      </c>
      <c r="AC62" s="102">
        <f>IF(ISNA(VLOOKUP($B62,'[1]1920  Prog Access'!$F$7:$BA$325,15,FALSE)),"",VLOOKUP($B62,'[1]1920  Prog Access'!$F$7:$BA$325,15,FALSE))</f>
        <v>0</v>
      </c>
      <c r="AD62" s="102">
        <v>0</v>
      </c>
      <c r="AE62" s="107">
        <f t="shared" si="158"/>
        <v>0</v>
      </c>
      <c r="AF62" s="104">
        <f t="shared" si="159"/>
        <v>0</v>
      </c>
      <c r="AG62" s="109">
        <f t="shared" si="160"/>
        <v>0</v>
      </c>
      <c r="AH62" s="106">
        <f>IF(ISNA(VLOOKUP($B62,'[1]1920  Prog Access'!$F$7:$BA$325,16,FALSE)),"",VLOOKUP($B62,'[1]1920  Prog Access'!$F$7:$BA$325,16,FALSE))</f>
        <v>0</v>
      </c>
      <c r="AI62" s="102">
        <f>IF(ISNA(VLOOKUP($B62,'[1]1920  Prog Access'!$F$7:$BA$325,17,FALSE)),"",VLOOKUP($B62,'[1]1920  Prog Access'!$F$7:$BA$325,17,FALSE))</f>
        <v>2115</v>
      </c>
      <c r="AJ62" s="102">
        <f>IF(ISNA(VLOOKUP($B62,'[1]1920  Prog Access'!$F$7:$BA$325,18,FALSE)),"",VLOOKUP($B62,'[1]1920  Prog Access'!$F$7:$BA$325,18,FALSE))</f>
        <v>0</v>
      </c>
      <c r="AK62" s="102">
        <f>IF(ISNA(VLOOKUP($B62,'[1]1920  Prog Access'!$F$7:$BA$325,19,FALSE)),"",VLOOKUP($B62,'[1]1920  Prog Access'!$F$7:$BA$325,19,FALSE))</f>
        <v>0</v>
      </c>
      <c r="AL62" s="102">
        <f>IF(ISNA(VLOOKUP($B62,'[1]1920  Prog Access'!$F$7:$BA$325,20,FALSE)),"",VLOOKUP($B62,'[1]1920  Prog Access'!$F$7:$BA$325,20,FALSE))</f>
        <v>0</v>
      </c>
      <c r="AM62" s="102">
        <f>IF(ISNA(VLOOKUP($B62,'[1]1920  Prog Access'!$F$7:$BA$325,21,FALSE)),"",VLOOKUP($B62,'[1]1920  Prog Access'!$F$7:$BA$325,21,FALSE))</f>
        <v>0</v>
      </c>
      <c r="AN62" s="102">
        <f>IF(ISNA(VLOOKUP($B62,'[1]1920  Prog Access'!$F$7:$BA$325,22,FALSE)),"",VLOOKUP($B62,'[1]1920  Prog Access'!$F$7:$BA$325,22,FALSE))</f>
        <v>0</v>
      </c>
      <c r="AO62" s="102">
        <f>IF(ISNA(VLOOKUP($B62,'[1]1920  Prog Access'!$F$7:$BA$325,23,FALSE)),"",VLOOKUP($B62,'[1]1920  Prog Access'!$F$7:$BA$325,23,FALSE))</f>
        <v>1668.01</v>
      </c>
      <c r="AP62" s="102">
        <f>IF(ISNA(VLOOKUP($B62,'[1]1920  Prog Access'!$F$7:$BA$325,24,FALSE)),"",VLOOKUP($B62,'[1]1920  Prog Access'!$F$7:$BA$325,24,FALSE))</f>
        <v>0</v>
      </c>
      <c r="AQ62" s="102">
        <f>IF(ISNA(VLOOKUP($B62,'[1]1920  Prog Access'!$F$7:$BA$325,25,FALSE)),"",VLOOKUP($B62,'[1]1920  Prog Access'!$F$7:$BA$325,25,FALSE))</f>
        <v>0</v>
      </c>
      <c r="AR62" s="102">
        <f>IF(ISNA(VLOOKUP($B62,'[1]1920  Prog Access'!$F$7:$BA$325,26,FALSE)),"",VLOOKUP($B62,'[1]1920  Prog Access'!$F$7:$BA$325,26,FALSE))</f>
        <v>0</v>
      </c>
      <c r="AS62" s="102">
        <f>IF(ISNA(VLOOKUP($B62,'[1]1920  Prog Access'!$F$7:$BA$325,27,FALSE)),"",VLOOKUP($B62,'[1]1920  Prog Access'!$F$7:$BA$325,27,FALSE))</f>
        <v>0</v>
      </c>
      <c r="AT62" s="102">
        <f>IF(ISNA(VLOOKUP($B62,'[1]1920  Prog Access'!$F$7:$BA$325,28,FALSE)),"",VLOOKUP($B62,'[1]1920  Prog Access'!$F$7:$BA$325,28,FALSE))</f>
        <v>0</v>
      </c>
      <c r="AU62" s="102">
        <f>IF(ISNA(VLOOKUP($B62,'[1]1920  Prog Access'!$F$7:$BA$325,29,FALSE)),"",VLOOKUP($B62,'[1]1920  Prog Access'!$F$7:$BA$325,29,FALSE))</f>
        <v>0</v>
      </c>
      <c r="AV62" s="102">
        <f>IF(ISNA(VLOOKUP($B62,'[1]1920  Prog Access'!$F$7:$BA$325,30,FALSE)),"",VLOOKUP($B62,'[1]1920  Prog Access'!$F$7:$BA$325,30,FALSE))</f>
        <v>0</v>
      </c>
      <c r="AW62" s="102">
        <f>IF(ISNA(VLOOKUP($B62,'[1]1920  Prog Access'!$F$7:$BA$325,31,FALSE)),"",VLOOKUP($B62,'[1]1920  Prog Access'!$F$7:$BA$325,31,FALSE))</f>
        <v>0</v>
      </c>
      <c r="AX62" s="108">
        <f t="shared" si="161"/>
        <v>3783.01</v>
      </c>
      <c r="AY62" s="104">
        <f t="shared" si="162"/>
        <v>4.7618415249986897E-3</v>
      </c>
      <c r="AZ62" s="105">
        <f t="shared" si="163"/>
        <v>120.67017543859649</v>
      </c>
      <c r="BA62" s="106">
        <f>IF(ISNA(VLOOKUP($B62,'[1]1920  Prog Access'!$F$7:$BA$325,32,FALSE)),"",VLOOKUP($B62,'[1]1920  Prog Access'!$F$7:$BA$325,32,FALSE))</f>
        <v>0</v>
      </c>
      <c r="BB62" s="102">
        <f>IF(ISNA(VLOOKUP($B62,'[1]1920  Prog Access'!$F$7:$BA$325,33,FALSE)),"",VLOOKUP($B62,'[1]1920  Prog Access'!$F$7:$BA$325,33,FALSE))</f>
        <v>0</v>
      </c>
      <c r="BC62" s="102">
        <f>IF(ISNA(VLOOKUP($B62,'[1]1920  Prog Access'!$F$7:$BA$325,34,FALSE)),"",VLOOKUP($B62,'[1]1920  Prog Access'!$F$7:$BA$325,34,FALSE))</f>
        <v>0</v>
      </c>
      <c r="BD62" s="102">
        <f>IF(ISNA(VLOOKUP($B62,'[1]1920  Prog Access'!$F$7:$BA$325,35,FALSE)),"",VLOOKUP($B62,'[1]1920  Prog Access'!$F$7:$BA$325,35,FALSE))</f>
        <v>0</v>
      </c>
      <c r="BE62" s="102">
        <f>IF(ISNA(VLOOKUP($B62,'[1]1920  Prog Access'!$F$7:$BA$325,36,FALSE)),"",VLOOKUP($B62,'[1]1920  Prog Access'!$F$7:$BA$325,36,FALSE))</f>
        <v>0</v>
      </c>
      <c r="BF62" s="102">
        <f>IF(ISNA(VLOOKUP($B62,'[1]1920  Prog Access'!$F$7:$BA$325,37,FALSE)),"",VLOOKUP($B62,'[1]1920  Prog Access'!$F$7:$BA$325,37,FALSE))</f>
        <v>0</v>
      </c>
      <c r="BG62" s="102">
        <f>IF(ISNA(VLOOKUP($B62,'[1]1920  Prog Access'!$F$7:$BA$325,38,FALSE)),"",VLOOKUP($B62,'[1]1920  Prog Access'!$F$7:$BA$325,38,FALSE))</f>
        <v>0</v>
      </c>
      <c r="BH62" s="110">
        <f t="shared" si="164"/>
        <v>0</v>
      </c>
      <c r="BI62" s="104">
        <f t="shared" si="165"/>
        <v>0</v>
      </c>
      <c r="BJ62" s="105">
        <f t="shared" si="166"/>
        <v>0</v>
      </c>
      <c r="BK62" s="106">
        <f>IF(ISNA(VLOOKUP($B62,'[1]1920  Prog Access'!$F$7:$BA$325,39,FALSE)),"",VLOOKUP($B62,'[1]1920  Prog Access'!$F$7:$BA$325,39,FALSE))</f>
        <v>0</v>
      </c>
      <c r="BL62" s="102">
        <f>IF(ISNA(VLOOKUP($B62,'[1]1920  Prog Access'!$F$7:$BA$325,40,FALSE)),"",VLOOKUP($B62,'[1]1920  Prog Access'!$F$7:$BA$325,40,FALSE))</f>
        <v>0</v>
      </c>
      <c r="BM62" s="102">
        <f>IF(ISNA(VLOOKUP($B62,'[1]1920  Prog Access'!$F$7:$BA$325,41,FALSE)),"",VLOOKUP($B62,'[1]1920  Prog Access'!$F$7:$BA$325,41,FALSE))</f>
        <v>0</v>
      </c>
      <c r="BN62" s="102">
        <f>IF(ISNA(VLOOKUP($B62,'[1]1920  Prog Access'!$F$7:$BA$325,42,FALSE)),"",VLOOKUP($B62,'[1]1920  Prog Access'!$F$7:$BA$325,42,FALSE))</f>
        <v>0</v>
      </c>
      <c r="BO62" s="105">
        <f t="shared" si="22"/>
        <v>0</v>
      </c>
      <c r="BP62" s="104">
        <f t="shared" si="23"/>
        <v>0</v>
      </c>
      <c r="BQ62" s="111">
        <f t="shared" si="24"/>
        <v>0</v>
      </c>
      <c r="BR62" s="106">
        <f>IF(ISNA(VLOOKUP($B62,'[1]1920  Prog Access'!$F$7:$BA$325,43,FALSE)),"",VLOOKUP($B62,'[1]1920  Prog Access'!$F$7:$BA$325,43,FALSE))</f>
        <v>286353.40000000002</v>
      </c>
      <c r="BS62" s="104">
        <f t="shared" si="25"/>
        <v>0.36044565331430783</v>
      </c>
      <c r="BT62" s="111">
        <f t="shared" si="26"/>
        <v>9134.0797448165868</v>
      </c>
      <c r="BU62" s="102">
        <f>IF(ISNA(VLOOKUP($B62,'[1]1920  Prog Access'!$F$7:$BA$325,44,FALSE)),"",VLOOKUP($B62,'[1]1920  Prog Access'!$F$7:$BA$325,44,FALSE))</f>
        <v>14196.19</v>
      </c>
      <c r="BV62" s="104">
        <f t="shared" si="27"/>
        <v>1.7869370432214333E-2</v>
      </c>
      <c r="BW62" s="111">
        <f t="shared" si="28"/>
        <v>452.82902711323766</v>
      </c>
      <c r="BX62" s="143">
        <f>IF(ISNA(VLOOKUP($B62,'[1]1920  Prog Access'!$F$7:$BA$325,45,FALSE)),"",VLOOKUP($B62,'[1]1920  Prog Access'!$F$7:$BA$325,45,FALSE))</f>
        <v>61383.4</v>
      </c>
      <c r="BY62" s="97">
        <f t="shared" si="29"/>
        <v>7.7265992705703807E-2</v>
      </c>
      <c r="BZ62" s="112">
        <f t="shared" si="30"/>
        <v>1958.0031897926635</v>
      </c>
      <c r="CA62" s="89">
        <f t="shared" si="33"/>
        <v>794442.65</v>
      </c>
      <c r="CB62" s="90">
        <f t="shared" si="31"/>
        <v>0</v>
      </c>
    </row>
    <row r="63" spans="1:80" s="127" customFormat="1" x14ac:dyDescent="0.25">
      <c r="A63" s="115"/>
      <c r="B63" s="114" t="s">
        <v>128</v>
      </c>
      <c r="C63" s="115" t="s">
        <v>52</v>
      </c>
      <c r="D63" s="116">
        <f>SUM(D61:D62)</f>
        <v>426.04999999999995</v>
      </c>
      <c r="E63" s="116">
        <f t="shared" ref="E63:H63" si="167">SUM(E61:E62)</f>
        <v>7558611.1800000006</v>
      </c>
      <c r="F63" s="116">
        <f t="shared" si="167"/>
        <v>3987208.5</v>
      </c>
      <c r="G63" s="116">
        <f t="shared" si="167"/>
        <v>0</v>
      </c>
      <c r="H63" s="116">
        <f t="shared" si="167"/>
        <v>0</v>
      </c>
      <c r="I63" s="117">
        <f t="shared" si="152"/>
        <v>3987208.5</v>
      </c>
      <c r="J63" s="118">
        <f t="shared" si="153"/>
        <v>0.52750543784420456</v>
      </c>
      <c r="K63" s="75">
        <f t="shared" si="154"/>
        <v>9358.5459453115836</v>
      </c>
      <c r="L63" s="119">
        <f>SUM(L61:L62)</f>
        <v>556435.11</v>
      </c>
      <c r="M63" s="119">
        <f t="shared" ref="M63:Q63" si="168">SUM(M61:M62)</f>
        <v>40927.870000000003</v>
      </c>
      <c r="N63" s="119">
        <f t="shared" si="168"/>
        <v>828.33</v>
      </c>
      <c r="O63" s="119">
        <f t="shared" si="168"/>
        <v>0</v>
      </c>
      <c r="P63" s="119">
        <f t="shared" si="168"/>
        <v>0</v>
      </c>
      <c r="Q63" s="119">
        <f t="shared" si="168"/>
        <v>0</v>
      </c>
      <c r="R63" s="120">
        <f t="shared" si="110"/>
        <v>598191.30999999994</v>
      </c>
      <c r="S63" s="118">
        <f t="shared" si="111"/>
        <v>7.9140373245128334E-2</v>
      </c>
      <c r="T63" s="75">
        <f t="shared" si="112"/>
        <v>1404.0401596056802</v>
      </c>
      <c r="U63" s="119">
        <f>SUM(U61:U62)</f>
        <v>282538.61</v>
      </c>
      <c r="V63" s="121">
        <f t="shared" ref="V63:X63" si="169">SUM(V61:V62)</f>
        <v>22725.97</v>
      </c>
      <c r="W63" s="121">
        <f t="shared" si="169"/>
        <v>4818.45</v>
      </c>
      <c r="X63" s="121">
        <f t="shared" si="169"/>
        <v>0</v>
      </c>
      <c r="Y63" s="122">
        <f t="shared" si="10"/>
        <v>310083.02999999997</v>
      </c>
      <c r="Z63" s="118">
        <f>Y63/E63</f>
        <v>4.1023810143915873E-2</v>
      </c>
      <c r="AA63" s="75">
        <f>Y63/D63</f>
        <v>727.80901302664006</v>
      </c>
      <c r="AB63" s="119">
        <f>SUM(AB61:AB62)</f>
        <v>0</v>
      </c>
      <c r="AC63" s="121">
        <f>SUM(AC61:AC62)</f>
        <v>0</v>
      </c>
      <c r="AD63" s="121"/>
      <c r="AE63" s="120">
        <f t="shared" si="70"/>
        <v>0</v>
      </c>
      <c r="AF63" s="118">
        <f>AE63/E63</f>
        <v>0</v>
      </c>
      <c r="AG63" s="123">
        <f>AE63/D63</f>
        <v>0</v>
      </c>
      <c r="AH63" s="119">
        <f>SUM(AH61:AH62)</f>
        <v>142264.19</v>
      </c>
      <c r="AI63" s="121">
        <f t="shared" ref="AI63:AW63" si="170">SUM(AI61:AI62)</f>
        <v>11321.22</v>
      </c>
      <c r="AJ63" s="121">
        <f t="shared" si="170"/>
        <v>0</v>
      </c>
      <c r="AK63" s="121">
        <f t="shared" si="170"/>
        <v>0</v>
      </c>
      <c r="AL63" s="121">
        <f t="shared" si="170"/>
        <v>165947.43</v>
      </c>
      <c r="AM63" s="121">
        <f t="shared" si="170"/>
        <v>0</v>
      </c>
      <c r="AN63" s="121">
        <f t="shared" si="170"/>
        <v>0</v>
      </c>
      <c r="AO63" s="121">
        <f t="shared" si="170"/>
        <v>54010.22</v>
      </c>
      <c r="AP63" s="121">
        <f t="shared" si="170"/>
        <v>0</v>
      </c>
      <c r="AQ63" s="121">
        <f t="shared" si="170"/>
        <v>0</v>
      </c>
      <c r="AR63" s="121">
        <f t="shared" si="170"/>
        <v>0</v>
      </c>
      <c r="AS63" s="121">
        <f t="shared" si="170"/>
        <v>0</v>
      </c>
      <c r="AT63" s="121">
        <f t="shared" si="170"/>
        <v>2561.6</v>
      </c>
      <c r="AU63" s="121">
        <f t="shared" si="170"/>
        <v>0</v>
      </c>
      <c r="AV63" s="121">
        <f t="shared" si="170"/>
        <v>0</v>
      </c>
      <c r="AW63" s="121">
        <f t="shared" si="170"/>
        <v>0</v>
      </c>
      <c r="AX63" s="122">
        <f t="shared" si="16"/>
        <v>376104.65999999992</v>
      </c>
      <c r="AY63" s="118">
        <f>AX63/E63</f>
        <v>4.9758434591154602E-2</v>
      </c>
      <c r="AZ63" s="75">
        <f>AX63/D63</f>
        <v>882.77117709189054</v>
      </c>
      <c r="BA63" s="119">
        <f>SUM(BA61:BA62)</f>
        <v>0</v>
      </c>
      <c r="BB63" s="119">
        <f t="shared" ref="BB63:BG63" si="171">SUM(BB61:BB62)</f>
        <v>0</v>
      </c>
      <c r="BC63" s="119">
        <f t="shared" si="171"/>
        <v>11487.66</v>
      </c>
      <c r="BD63" s="119">
        <f t="shared" si="171"/>
        <v>0</v>
      </c>
      <c r="BE63" s="119">
        <f t="shared" si="171"/>
        <v>0</v>
      </c>
      <c r="BF63" s="119">
        <f t="shared" si="171"/>
        <v>0</v>
      </c>
      <c r="BG63" s="119">
        <f t="shared" si="171"/>
        <v>170102.43</v>
      </c>
      <c r="BH63" s="124">
        <f t="shared" si="19"/>
        <v>181590.09</v>
      </c>
      <c r="BI63" s="118">
        <f>BH63/E63</f>
        <v>2.4024266584909845E-2</v>
      </c>
      <c r="BJ63" s="75">
        <f>BH63/D63</f>
        <v>426.21779133904477</v>
      </c>
      <c r="BK63" s="119">
        <f>SUM(BK61:BK62)</f>
        <v>0</v>
      </c>
      <c r="BL63" s="119">
        <f t="shared" ref="BL63:BN63" si="172">SUM(BL61:BL62)</f>
        <v>0</v>
      </c>
      <c r="BM63" s="119">
        <f t="shared" si="172"/>
        <v>23.3</v>
      </c>
      <c r="BN63" s="119">
        <f t="shared" si="172"/>
        <v>0</v>
      </c>
      <c r="BO63" s="75">
        <f t="shared" si="22"/>
        <v>23.3</v>
      </c>
      <c r="BP63" s="118">
        <f t="shared" si="23"/>
        <v>3.0825768709536927E-6</v>
      </c>
      <c r="BQ63" s="86">
        <f t="shared" si="24"/>
        <v>5.4688416852482109E-2</v>
      </c>
      <c r="BR63" s="119">
        <f>SUM(BR61:BR62)</f>
        <v>1495424.02</v>
      </c>
      <c r="BS63" s="118">
        <f t="shared" si="25"/>
        <v>0.19784375520689237</v>
      </c>
      <c r="BT63" s="86">
        <f t="shared" si="26"/>
        <v>3509.9730548057746</v>
      </c>
      <c r="BU63" s="121">
        <f>SUM(BU61:BU62)</f>
        <v>266659.43</v>
      </c>
      <c r="BV63" s="118">
        <f t="shared" si="27"/>
        <v>3.5278892332175758E-2</v>
      </c>
      <c r="BW63" s="86">
        <f t="shared" si="28"/>
        <v>625.88764229550532</v>
      </c>
      <c r="BX63" s="144">
        <f>SUM(BX61:BX62)</f>
        <v>343326.84</v>
      </c>
      <c r="BY63" s="125">
        <f t="shared" si="29"/>
        <v>4.54219474747476E-2</v>
      </c>
      <c r="BZ63" s="126">
        <f t="shared" si="30"/>
        <v>805.83696749207854</v>
      </c>
      <c r="CA63" s="89">
        <f t="shared" si="33"/>
        <v>7558611.1799999997</v>
      </c>
      <c r="CB63" s="90">
        <f t="shared" si="31"/>
        <v>0</v>
      </c>
    </row>
    <row r="64" spans="1:80" x14ac:dyDescent="0.25">
      <c r="A64" s="66"/>
      <c r="B64" s="94"/>
      <c r="C64" s="99"/>
      <c r="D64" s="100" t="str">
        <f>IF(ISNA(VLOOKUP($B64,'[1]1920 enrollment_Rev_Exp by size'!$A$6:$C$339,3,FALSE)),"",VLOOKUP($B64,'[1]1920 enrollment_Rev_Exp by size'!$A$6:$C$339,3,FALSE))</f>
        <v/>
      </c>
      <c r="E64" s="101" t="str">
        <f>IF(ISNA(VLOOKUP($B64,'[1]1920 enrollment_Rev_Exp by size'!$A$6:$D$339,4,FALSE)),"",VLOOKUP($B64,'[1]1920 enrollment_Rev_Exp by size'!$A$6:$D$339,4,FALSE))</f>
        <v/>
      </c>
      <c r="F64" s="102" t="str">
        <f>IF(ISNA(VLOOKUP($B64,'[1]1920  Prog Access'!$F$7:$BA$325,2,FALSE)),"",VLOOKUP($B64,'[1]1920  Prog Access'!$F$7:$BA$325,2,FALSE))</f>
        <v/>
      </c>
      <c r="G64" s="102" t="str">
        <f>IF(ISNA(VLOOKUP($B64,'[1]1920  Prog Access'!$F$7:$BA$325,3,FALSE)),"",VLOOKUP($B64,'[1]1920  Prog Access'!$F$7:$BA$325,3,FALSE))</f>
        <v/>
      </c>
      <c r="H64" s="102" t="str">
        <f>IF(ISNA(VLOOKUP($B64,'[1]1920  Prog Access'!$F$7:$BA$325,4,FALSE)),"",VLOOKUP($B64,'[1]1920  Prog Access'!$F$7:$BA$325,4,FALSE))</f>
        <v/>
      </c>
      <c r="I64" s="85"/>
      <c r="J64" s="131"/>
      <c r="K64" s="85"/>
      <c r="L64" s="106" t="str">
        <f>IF(ISNA(VLOOKUP($B64,'[1]1920  Prog Access'!$F$7:$BA$325,5,FALSE)),"",VLOOKUP($B64,'[1]1920  Prog Access'!$F$7:$BA$325,5,FALSE))</f>
        <v/>
      </c>
      <c r="M64" s="102" t="str">
        <f>IF(ISNA(VLOOKUP($B64,'[1]1920  Prog Access'!$F$7:$BA$325,6,FALSE)),"",VLOOKUP($B64,'[1]1920  Prog Access'!$F$7:$BA$325,6,FALSE))</f>
        <v/>
      </c>
      <c r="N64" s="102" t="str">
        <f>IF(ISNA(VLOOKUP($B64,'[1]1920  Prog Access'!$F$7:$BA$325,7,FALSE)),"",VLOOKUP($B64,'[1]1920  Prog Access'!$F$7:$BA$325,7,FALSE))</f>
        <v/>
      </c>
      <c r="O64" s="102">
        <v>0</v>
      </c>
      <c r="P64" s="102" t="str">
        <f>IF(ISNA(VLOOKUP($B64,'[1]1920  Prog Access'!$F$7:$BA$325,8,FALSE)),"",VLOOKUP($B64,'[1]1920  Prog Access'!$F$7:$BA$325,8,FALSE))</f>
        <v/>
      </c>
      <c r="Q64" s="102" t="str">
        <f>IF(ISNA(VLOOKUP($B64,'[1]1920  Prog Access'!$F$7:$BA$325,9,FALSE)),"",VLOOKUP($B64,'[1]1920  Prog Access'!$F$7:$BA$325,9,FALSE))</f>
        <v/>
      </c>
      <c r="R64" s="107"/>
      <c r="S64" s="104"/>
      <c r="T64" s="105"/>
      <c r="U64" s="106"/>
      <c r="V64" s="102"/>
      <c r="W64" s="102"/>
      <c r="X64" s="102"/>
      <c r="Y64" s="108"/>
      <c r="Z64" s="104"/>
      <c r="AA64" s="105"/>
      <c r="AB64" s="106"/>
      <c r="AC64" s="102"/>
      <c r="AD64" s="102"/>
      <c r="AE64" s="107"/>
      <c r="AF64" s="104"/>
      <c r="AG64" s="109"/>
      <c r="AH64" s="106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8"/>
      <c r="AY64" s="104"/>
      <c r="AZ64" s="105"/>
      <c r="BA64" s="106" t="str">
        <f>IF(ISNA(VLOOKUP($B64,'[1]1920  Prog Access'!$F$7:$BA$325,32,FALSE)),"",VLOOKUP($B64,'[1]1920  Prog Access'!$F$7:$BA$325,32,FALSE))</f>
        <v/>
      </c>
      <c r="BB64" s="102" t="str">
        <f>IF(ISNA(VLOOKUP($B64,'[1]1920  Prog Access'!$F$7:$BA$325,33,FALSE)),"",VLOOKUP($B64,'[1]1920  Prog Access'!$F$7:$BA$325,33,FALSE))</f>
        <v/>
      </c>
      <c r="BC64" s="102" t="str">
        <f>IF(ISNA(VLOOKUP($B64,'[1]1920  Prog Access'!$F$7:$BA$325,34,FALSE)),"",VLOOKUP($B64,'[1]1920  Prog Access'!$F$7:$BA$325,34,FALSE))</f>
        <v/>
      </c>
      <c r="BD64" s="102" t="str">
        <f>IF(ISNA(VLOOKUP($B64,'[1]1920  Prog Access'!$F$7:$BA$325,35,FALSE)),"",VLOOKUP($B64,'[1]1920  Prog Access'!$F$7:$BA$325,35,FALSE))</f>
        <v/>
      </c>
      <c r="BE64" s="102" t="str">
        <f>IF(ISNA(VLOOKUP($B64,'[1]1920  Prog Access'!$F$7:$BA$325,36,FALSE)),"",VLOOKUP($B64,'[1]1920  Prog Access'!$F$7:$BA$325,36,FALSE))</f>
        <v/>
      </c>
      <c r="BF64" s="102" t="str">
        <f>IF(ISNA(VLOOKUP($B64,'[1]1920  Prog Access'!$F$7:$BA$325,37,FALSE)),"",VLOOKUP($B64,'[1]1920  Prog Access'!$F$7:$BA$325,37,FALSE))</f>
        <v/>
      </c>
      <c r="BG64" s="102" t="str">
        <f>IF(ISNA(VLOOKUP($B64,'[1]1920  Prog Access'!$F$7:$BA$325,38,FALSE)),"",VLOOKUP($B64,'[1]1920  Prog Access'!$F$7:$BA$325,38,FALSE))</f>
        <v/>
      </c>
      <c r="BH64" s="110"/>
      <c r="BI64" s="104"/>
      <c r="BJ64" s="105"/>
      <c r="BK64" s="106" t="str">
        <f>IF(ISNA(VLOOKUP($B64,'[1]1920  Prog Access'!$F$7:$BA$325,39,FALSE)),"",VLOOKUP($B64,'[1]1920  Prog Access'!$F$7:$BA$325,39,FALSE))</f>
        <v/>
      </c>
      <c r="BL64" s="102" t="str">
        <f>IF(ISNA(VLOOKUP($B64,'[1]1920  Prog Access'!$F$7:$BA$325,40,FALSE)),"",VLOOKUP($B64,'[1]1920  Prog Access'!$F$7:$BA$325,40,FALSE))</f>
        <v/>
      </c>
      <c r="BM64" s="102" t="str">
        <f>IF(ISNA(VLOOKUP($B64,'[1]1920  Prog Access'!$F$7:$BA$325,41,FALSE)),"",VLOOKUP($B64,'[1]1920  Prog Access'!$F$7:$BA$325,41,FALSE))</f>
        <v/>
      </c>
      <c r="BN64" s="102" t="str">
        <f>IF(ISNA(VLOOKUP($B64,'[1]1920  Prog Access'!$F$7:$BA$325,42,FALSE)),"",VLOOKUP($B64,'[1]1920  Prog Access'!$F$7:$BA$325,42,FALSE))</f>
        <v/>
      </c>
      <c r="BO64" s="105"/>
      <c r="BP64" s="104"/>
      <c r="BQ64" s="111"/>
      <c r="BR64" s="106" t="str">
        <f>IF(ISNA(VLOOKUP($B64,'[1]1920  Prog Access'!$F$7:$BA$325,43,FALSE)),"",VLOOKUP($B64,'[1]1920  Prog Access'!$F$7:$BA$325,43,FALSE))</f>
        <v/>
      </c>
      <c r="BS64" s="104"/>
      <c r="BT64" s="111"/>
      <c r="BU64" s="102"/>
      <c r="BV64" s="104"/>
      <c r="BW64" s="111"/>
      <c r="BX64" s="143"/>
      <c r="BZ64" s="112"/>
      <c r="CA64" s="89"/>
      <c r="CB64" s="90"/>
    </row>
    <row r="65" spans="1:80" s="79" customFormat="1" x14ac:dyDescent="0.25">
      <c r="A65" s="66" t="s">
        <v>129</v>
      </c>
      <c r="B65" s="94"/>
      <c r="C65" s="99"/>
      <c r="D65" s="100" t="str">
        <f>IF(ISNA(VLOOKUP($B65,'[1]1920 enrollment_Rev_Exp by size'!$A$6:$C$339,3,FALSE)),"",VLOOKUP($B65,'[1]1920 enrollment_Rev_Exp by size'!$A$6:$C$339,3,FALSE))</f>
        <v/>
      </c>
      <c r="E65" s="101" t="str">
        <f>IF(ISNA(VLOOKUP($B65,'[1]1920 enrollment_Rev_Exp by size'!$A$6:$D$339,4,FALSE)),"",VLOOKUP($B65,'[1]1920 enrollment_Rev_Exp by size'!$A$6:$D$339,4,FALSE))</f>
        <v/>
      </c>
      <c r="F65" s="102" t="str">
        <f>IF(ISNA(VLOOKUP($B65,'[1]1920  Prog Access'!$F$7:$BA$325,2,FALSE)),"",VLOOKUP($B65,'[1]1920  Prog Access'!$F$7:$BA$325,2,FALSE))</f>
        <v/>
      </c>
      <c r="G65" s="102" t="str">
        <f>IF(ISNA(VLOOKUP($B65,'[1]1920  Prog Access'!$F$7:$BA$325,3,FALSE)),"",VLOOKUP($B65,'[1]1920  Prog Access'!$F$7:$BA$325,3,FALSE))</f>
        <v/>
      </c>
      <c r="H65" s="102" t="str">
        <f>IF(ISNA(VLOOKUP($B65,'[1]1920  Prog Access'!$F$7:$BA$325,4,FALSE)),"",VLOOKUP($B65,'[1]1920  Prog Access'!$F$7:$BA$325,4,FALSE))</f>
        <v/>
      </c>
      <c r="I65" s="96"/>
      <c r="J65" s="21"/>
      <c r="K65" s="94"/>
      <c r="L65" s="106" t="str">
        <f>IF(ISNA(VLOOKUP($B65,'[1]1920  Prog Access'!$F$7:$BA$325,5,FALSE)),"",VLOOKUP($B65,'[1]1920  Prog Access'!$F$7:$BA$325,5,FALSE))</f>
        <v/>
      </c>
      <c r="M65" s="102" t="str">
        <f>IF(ISNA(VLOOKUP($B65,'[1]1920  Prog Access'!$F$7:$BA$325,6,FALSE)),"",VLOOKUP($B65,'[1]1920  Prog Access'!$F$7:$BA$325,6,FALSE))</f>
        <v/>
      </c>
      <c r="N65" s="102" t="str">
        <f>IF(ISNA(VLOOKUP($B65,'[1]1920  Prog Access'!$F$7:$BA$325,7,FALSE)),"",VLOOKUP($B65,'[1]1920  Prog Access'!$F$7:$BA$325,7,FALSE))</f>
        <v/>
      </c>
      <c r="O65" s="102">
        <v>0</v>
      </c>
      <c r="P65" s="102" t="str">
        <f>IF(ISNA(VLOOKUP($B65,'[1]1920  Prog Access'!$F$7:$BA$325,8,FALSE)),"",VLOOKUP($B65,'[1]1920  Prog Access'!$F$7:$BA$325,8,FALSE))</f>
        <v/>
      </c>
      <c r="Q65" s="102" t="str">
        <f>IF(ISNA(VLOOKUP($B65,'[1]1920  Prog Access'!$F$7:$BA$325,9,FALSE)),"",VLOOKUP($B65,'[1]1920  Prog Access'!$F$7:$BA$325,9,FALSE))</f>
        <v/>
      </c>
      <c r="R65" s="107"/>
      <c r="S65" s="104"/>
      <c r="T65" s="105"/>
      <c r="U65" s="106"/>
      <c r="V65" s="102"/>
      <c r="W65" s="102"/>
      <c r="X65" s="102"/>
      <c r="Y65" s="108"/>
      <c r="Z65" s="104"/>
      <c r="AA65" s="105"/>
      <c r="AB65" s="106"/>
      <c r="AC65" s="102"/>
      <c r="AD65" s="102"/>
      <c r="AE65" s="107"/>
      <c r="AF65" s="104"/>
      <c r="AG65" s="109"/>
      <c r="AH65" s="106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8"/>
      <c r="AY65" s="104"/>
      <c r="AZ65" s="105"/>
      <c r="BA65" s="106" t="str">
        <f>IF(ISNA(VLOOKUP($B65,'[1]1920  Prog Access'!$F$7:$BA$325,32,FALSE)),"",VLOOKUP($B65,'[1]1920  Prog Access'!$F$7:$BA$325,32,FALSE))</f>
        <v/>
      </c>
      <c r="BB65" s="102" t="str">
        <f>IF(ISNA(VLOOKUP($B65,'[1]1920  Prog Access'!$F$7:$BA$325,33,FALSE)),"",VLOOKUP($B65,'[1]1920  Prog Access'!$F$7:$BA$325,33,FALSE))</f>
        <v/>
      </c>
      <c r="BC65" s="102" t="str">
        <f>IF(ISNA(VLOOKUP($B65,'[1]1920  Prog Access'!$F$7:$BA$325,34,FALSE)),"",VLOOKUP($B65,'[1]1920  Prog Access'!$F$7:$BA$325,34,FALSE))</f>
        <v/>
      </c>
      <c r="BD65" s="102" t="str">
        <f>IF(ISNA(VLOOKUP($B65,'[1]1920  Prog Access'!$F$7:$BA$325,35,FALSE)),"",VLOOKUP($B65,'[1]1920  Prog Access'!$F$7:$BA$325,35,FALSE))</f>
        <v/>
      </c>
      <c r="BE65" s="102" t="str">
        <f>IF(ISNA(VLOOKUP($B65,'[1]1920  Prog Access'!$F$7:$BA$325,36,FALSE)),"",VLOOKUP($B65,'[1]1920  Prog Access'!$F$7:$BA$325,36,FALSE))</f>
        <v/>
      </c>
      <c r="BF65" s="102" t="str">
        <f>IF(ISNA(VLOOKUP($B65,'[1]1920  Prog Access'!$F$7:$BA$325,37,FALSE)),"",VLOOKUP($B65,'[1]1920  Prog Access'!$F$7:$BA$325,37,FALSE))</f>
        <v/>
      </c>
      <c r="BG65" s="102" t="str">
        <f>IF(ISNA(VLOOKUP($B65,'[1]1920  Prog Access'!$F$7:$BA$325,38,FALSE)),"",VLOOKUP($B65,'[1]1920  Prog Access'!$F$7:$BA$325,38,FALSE))</f>
        <v/>
      </c>
      <c r="BH65" s="110"/>
      <c r="BI65" s="104"/>
      <c r="BJ65" s="105"/>
      <c r="BK65" s="106" t="str">
        <f>IF(ISNA(VLOOKUP($B65,'[1]1920  Prog Access'!$F$7:$BA$325,39,FALSE)),"",VLOOKUP($B65,'[1]1920  Prog Access'!$F$7:$BA$325,39,FALSE))</f>
        <v/>
      </c>
      <c r="BL65" s="102" t="str">
        <f>IF(ISNA(VLOOKUP($B65,'[1]1920  Prog Access'!$F$7:$BA$325,40,FALSE)),"",VLOOKUP($B65,'[1]1920  Prog Access'!$F$7:$BA$325,40,FALSE))</f>
        <v/>
      </c>
      <c r="BM65" s="102" t="str">
        <f>IF(ISNA(VLOOKUP($B65,'[1]1920  Prog Access'!$F$7:$BA$325,41,FALSE)),"",VLOOKUP($B65,'[1]1920  Prog Access'!$F$7:$BA$325,41,FALSE))</f>
        <v/>
      </c>
      <c r="BN65" s="102" t="str">
        <f>IF(ISNA(VLOOKUP($B65,'[1]1920  Prog Access'!$F$7:$BA$325,42,FALSE)),"",VLOOKUP($B65,'[1]1920  Prog Access'!$F$7:$BA$325,42,FALSE))</f>
        <v/>
      </c>
      <c r="BO65" s="105"/>
      <c r="BP65" s="104"/>
      <c r="BQ65" s="111"/>
      <c r="BR65" s="106" t="str">
        <f>IF(ISNA(VLOOKUP($B65,'[1]1920  Prog Access'!$F$7:$BA$325,43,FALSE)),"",VLOOKUP($B65,'[1]1920  Prog Access'!$F$7:$BA$325,43,FALSE))</f>
        <v/>
      </c>
      <c r="BS65" s="104"/>
      <c r="BT65" s="111"/>
      <c r="BU65" s="102"/>
      <c r="BV65" s="104"/>
      <c r="BW65" s="111"/>
      <c r="BX65" s="143"/>
      <c r="BY65" s="97"/>
      <c r="BZ65" s="112"/>
      <c r="CA65" s="89"/>
      <c r="CB65" s="90"/>
    </row>
    <row r="66" spans="1:80" x14ac:dyDescent="0.25">
      <c r="A66" s="99"/>
      <c r="B66" s="94" t="s">
        <v>130</v>
      </c>
      <c r="C66" s="99" t="s">
        <v>131</v>
      </c>
      <c r="D66" s="100">
        <f>IF(ISNA(VLOOKUP($B66,'[1]1920 enrollment_Rev_Exp by size'!$A$6:$C$339,3,FALSE)),"",VLOOKUP($B66,'[1]1920 enrollment_Rev_Exp by size'!$A$6:$C$339,3,FALSE))</f>
        <v>6710.3600000000015</v>
      </c>
      <c r="E66" s="101">
        <f>IF(ISNA(VLOOKUP($B66,'[1]1920 enrollment_Rev_Exp by size'!$A$6:$D$339,4,FALSE)),"",VLOOKUP($B66,'[1]1920 enrollment_Rev_Exp by size'!$A$6:$D$339,4,FALSE))</f>
        <v>93223727.980000004</v>
      </c>
      <c r="F66" s="102">
        <f>IF(ISNA(VLOOKUP($B66,'[1]1920  Prog Access'!$F$7:$BA$325,2,FALSE)),"",VLOOKUP($B66,'[1]1920  Prog Access'!$F$7:$BA$325,2,FALSE))</f>
        <v>48643918.109999999</v>
      </c>
      <c r="G66" s="102">
        <f>IF(ISNA(VLOOKUP($B66,'[1]1920  Prog Access'!$F$7:$BA$325,3,FALSE)),"",VLOOKUP($B66,'[1]1920  Prog Access'!$F$7:$BA$325,3,FALSE))</f>
        <v>67865.77</v>
      </c>
      <c r="H66" s="102">
        <f>IF(ISNA(VLOOKUP($B66,'[1]1920  Prog Access'!$F$7:$BA$325,4,FALSE)),"",VLOOKUP($B66,'[1]1920  Prog Access'!$F$7:$BA$325,4,FALSE))</f>
        <v>282350.63</v>
      </c>
      <c r="I66" s="103">
        <f t="shared" ref="I66:I72" si="173">SUM(F66:H66)</f>
        <v>48994134.510000005</v>
      </c>
      <c r="J66" s="104">
        <f t="shared" ref="J66:J72" si="174">I66/E66</f>
        <v>0.52555433655808192</v>
      </c>
      <c r="K66" s="105">
        <f t="shared" ref="K66:K72" si="175">I66/D66</f>
        <v>7301.2676682025995</v>
      </c>
      <c r="L66" s="106">
        <f>IF(ISNA(VLOOKUP($B66,'[1]1920  Prog Access'!$F$7:$BA$325,5,FALSE)),"",VLOOKUP($B66,'[1]1920  Prog Access'!$F$7:$BA$325,5,FALSE))</f>
        <v>13055644.890000001</v>
      </c>
      <c r="M66" s="102">
        <f>IF(ISNA(VLOOKUP($B66,'[1]1920  Prog Access'!$F$7:$BA$325,6,FALSE)),"",VLOOKUP($B66,'[1]1920  Prog Access'!$F$7:$BA$325,6,FALSE))</f>
        <v>742020</v>
      </c>
      <c r="N66" s="102">
        <f>IF(ISNA(VLOOKUP($B66,'[1]1920  Prog Access'!$F$7:$BA$325,7,FALSE)),"",VLOOKUP($B66,'[1]1920  Prog Access'!$F$7:$BA$325,7,FALSE))</f>
        <v>1654768.07</v>
      </c>
      <c r="O66" s="102">
        <v>0</v>
      </c>
      <c r="P66" s="102">
        <f>IF(ISNA(VLOOKUP($B66,'[1]1920  Prog Access'!$F$7:$BA$325,8,FALSE)),"",VLOOKUP($B66,'[1]1920  Prog Access'!$F$7:$BA$325,8,FALSE))</f>
        <v>0</v>
      </c>
      <c r="Q66" s="102">
        <f>IF(ISNA(VLOOKUP($B66,'[1]1920  Prog Access'!$F$7:$BA$325,9,FALSE)),"",VLOOKUP($B66,'[1]1920  Prog Access'!$F$7:$BA$325,9,FALSE))</f>
        <v>0</v>
      </c>
      <c r="R66" s="107">
        <f t="shared" si="110"/>
        <v>15452432.960000001</v>
      </c>
      <c r="S66" s="104">
        <f t="shared" si="111"/>
        <v>0.1657564366371953</v>
      </c>
      <c r="T66" s="105">
        <f t="shared" si="112"/>
        <v>2302.7725725594451</v>
      </c>
      <c r="U66" s="106">
        <f>IF(ISNA(VLOOKUP($B66,'[1]1920  Prog Access'!$F$7:$BA$325,10,FALSE)),"",VLOOKUP($B66,'[1]1920  Prog Access'!$F$7:$BA$325,10,FALSE))</f>
        <v>2587956.94</v>
      </c>
      <c r="V66" s="102">
        <f>IF(ISNA(VLOOKUP($B66,'[1]1920  Prog Access'!$F$7:$BA$325,11,FALSE)),"",VLOOKUP($B66,'[1]1920  Prog Access'!$F$7:$BA$325,11,FALSE))</f>
        <v>591308.37</v>
      </c>
      <c r="W66" s="102">
        <f>IF(ISNA(VLOOKUP($B66,'[1]1920  Prog Access'!$F$7:$BA$325,12,FALSE)),"",VLOOKUP($B66,'[1]1920  Prog Access'!$F$7:$BA$325,12,FALSE))</f>
        <v>69303.009999999995</v>
      </c>
      <c r="X66" s="102">
        <f>IF(ISNA(VLOOKUP($B66,'[1]1920  Prog Access'!$F$7:$BA$325,13,FALSE)),"",VLOOKUP($B66,'[1]1920  Prog Access'!$F$7:$BA$325,13,FALSE))</f>
        <v>0</v>
      </c>
      <c r="Y66" s="108">
        <f t="shared" ref="Y66:Y72" si="176">SUM(U66:X66)</f>
        <v>3248568.3199999998</v>
      </c>
      <c r="Z66" s="104">
        <f t="shared" ref="Z66:Z72" si="177">Y66/E66</f>
        <v>3.4847011489359661E-2</v>
      </c>
      <c r="AA66" s="105">
        <f t="shared" ref="AA66:AA72" si="178">Y66/D66</f>
        <v>484.11237549103163</v>
      </c>
      <c r="AB66" s="106">
        <f>IF(ISNA(VLOOKUP($B66,'[1]1920  Prog Access'!$F$7:$BA$325,14,FALSE)),"",VLOOKUP($B66,'[1]1920  Prog Access'!$F$7:$BA$325,14,FALSE))</f>
        <v>0</v>
      </c>
      <c r="AC66" s="102">
        <f>IF(ISNA(VLOOKUP($B66,'[1]1920  Prog Access'!$F$7:$BA$325,15,FALSE)),"",VLOOKUP($B66,'[1]1920  Prog Access'!$F$7:$BA$325,15,FALSE))</f>
        <v>0</v>
      </c>
      <c r="AD66" s="102">
        <v>0</v>
      </c>
      <c r="AE66" s="107">
        <f t="shared" ref="AE66:AE71" si="179">SUM(AB66:AC66)</f>
        <v>0</v>
      </c>
      <c r="AF66" s="104">
        <f t="shared" ref="AF66:AF72" si="180">AE66/E66</f>
        <v>0</v>
      </c>
      <c r="AG66" s="109">
        <f t="shared" ref="AG66:AG72" si="181">AE66/D66</f>
        <v>0</v>
      </c>
      <c r="AH66" s="106">
        <f>IF(ISNA(VLOOKUP($B66,'[1]1920  Prog Access'!$F$7:$BA$325,16,FALSE)),"",VLOOKUP($B66,'[1]1920  Prog Access'!$F$7:$BA$325,16,FALSE))</f>
        <v>2081015.63</v>
      </c>
      <c r="AI66" s="102">
        <f>IF(ISNA(VLOOKUP($B66,'[1]1920  Prog Access'!$F$7:$BA$325,17,FALSE)),"",VLOOKUP($B66,'[1]1920  Prog Access'!$F$7:$BA$325,17,FALSE))</f>
        <v>368126.16</v>
      </c>
      <c r="AJ66" s="102">
        <f>IF(ISNA(VLOOKUP($B66,'[1]1920  Prog Access'!$F$7:$BA$325,18,FALSE)),"",VLOOKUP($B66,'[1]1920  Prog Access'!$F$7:$BA$325,18,FALSE))</f>
        <v>0</v>
      </c>
      <c r="AK66" s="102">
        <f>IF(ISNA(VLOOKUP($B66,'[1]1920  Prog Access'!$F$7:$BA$325,19,FALSE)),"",VLOOKUP($B66,'[1]1920  Prog Access'!$F$7:$BA$325,19,FALSE))</f>
        <v>0</v>
      </c>
      <c r="AL66" s="102">
        <f>IF(ISNA(VLOOKUP($B66,'[1]1920  Prog Access'!$F$7:$BA$325,20,FALSE)),"",VLOOKUP($B66,'[1]1920  Prog Access'!$F$7:$BA$325,20,FALSE))</f>
        <v>3414020.25</v>
      </c>
      <c r="AM66" s="102">
        <f>IF(ISNA(VLOOKUP($B66,'[1]1920  Prog Access'!$F$7:$BA$325,21,FALSE)),"",VLOOKUP($B66,'[1]1920  Prog Access'!$F$7:$BA$325,21,FALSE))</f>
        <v>0</v>
      </c>
      <c r="AN66" s="102">
        <f>IF(ISNA(VLOOKUP($B66,'[1]1920  Prog Access'!$F$7:$BA$325,22,FALSE)),"",VLOOKUP($B66,'[1]1920  Prog Access'!$F$7:$BA$325,22,FALSE))</f>
        <v>0</v>
      </c>
      <c r="AO66" s="102">
        <f>IF(ISNA(VLOOKUP($B66,'[1]1920  Prog Access'!$F$7:$BA$325,23,FALSE)),"",VLOOKUP($B66,'[1]1920  Prog Access'!$F$7:$BA$325,23,FALSE))</f>
        <v>710454.81</v>
      </c>
      <c r="AP66" s="102">
        <f>IF(ISNA(VLOOKUP($B66,'[1]1920  Prog Access'!$F$7:$BA$325,24,FALSE)),"",VLOOKUP($B66,'[1]1920  Prog Access'!$F$7:$BA$325,24,FALSE))</f>
        <v>0</v>
      </c>
      <c r="AQ66" s="102">
        <f>IF(ISNA(VLOOKUP($B66,'[1]1920  Prog Access'!$F$7:$BA$325,25,FALSE)),"",VLOOKUP($B66,'[1]1920  Prog Access'!$F$7:$BA$325,25,FALSE))</f>
        <v>0</v>
      </c>
      <c r="AR66" s="102">
        <f>IF(ISNA(VLOOKUP($B66,'[1]1920  Prog Access'!$F$7:$BA$325,26,FALSE)),"",VLOOKUP($B66,'[1]1920  Prog Access'!$F$7:$BA$325,26,FALSE))</f>
        <v>0</v>
      </c>
      <c r="AS66" s="102">
        <f>IF(ISNA(VLOOKUP($B66,'[1]1920  Prog Access'!$F$7:$BA$325,27,FALSE)),"",VLOOKUP($B66,'[1]1920  Prog Access'!$F$7:$BA$325,27,FALSE))</f>
        <v>49637</v>
      </c>
      <c r="AT66" s="102">
        <f>IF(ISNA(VLOOKUP($B66,'[1]1920  Prog Access'!$F$7:$BA$325,28,FALSE)),"",VLOOKUP($B66,'[1]1920  Prog Access'!$F$7:$BA$325,28,FALSE))</f>
        <v>528412.55000000005</v>
      </c>
      <c r="AU66" s="102">
        <f>IF(ISNA(VLOOKUP($B66,'[1]1920  Prog Access'!$F$7:$BA$325,29,FALSE)),"",VLOOKUP($B66,'[1]1920  Prog Access'!$F$7:$BA$325,29,FALSE))</f>
        <v>0</v>
      </c>
      <c r="AV66" s="102">
        <f>IF(ISNA(VLOOKUP($B66,'[1]1920  Prog Access'!$F$7:$BA$325,30,FALSE)),"",VLOOKUP($B66,'[1]1920  Prog Access'!$F$7:$BA$325,30,FALSE))</f>
        <v>0</v>
      </c>
      <c r="AW66" s="102">
        <f>IF(ISNA(VLOOKUP($B66,'[1]1920  Prog Access'!$F$7:$BA$325,31,FALSE)),"",VLOOKUP($B66,'[1]1920  Prog Access'!$F$7:$BA$325,31,FALSE))</f>
        <v>0</v>
      </c>
      <c r="AX66" s="108">
        <f t="shared" ref="AX66:AX72" si="182">SUM(AH66:AW66)</f>
        <v>7151666.3999999994</v>
      </c>
      <c r="AY66" s="104">
        <f t="shared" ref="AY66:AY72" si="183">AX66/E66</f>
        <v>7.671508697371876E-2</v>
      </c>
      <c r="AZ66" s="105">
        <f t="shared" ref="AZ66:AZ72" si="184">AX66/D66</f>
        <v>1065.7649366054873</v>
      </c>
      <c r="BA66" s="106">
        <f>IF(ISNA(VLOOKUP($B66,'[1]1920  Prog Access'!$F$7:$BA$325,32,FALSE)),"",VLOOKUP($B66,'[1]1920  Prog Access'!$F$7:$BA$325,32,FALSE))</f>
        <v>0</v>
      </c>
      <c r="BB66" s="102">
        <f>IF(ISNA(VLOOKUP($B66,'[1]1920  Prog Access'!$F$7:$BA$325,33,FALSE)),"",VLOOKUP($B66,'[1]1920  Prog Access'!$F$7:$BA$325,33,FALSE))</f>
        <v>0</v>
      </c>
      <c r="BC66" s="102">
        <f>IF(ISNA(VLOOKUP($B66,'[1]1920  Prog Access'!$F$7:$BA$325,34,FALSE)),"",VLOOKUP($B66,'[1]1920  Prog Access'!$F$7:$BA$325,34,FALSE))</f>
        <v>157745.73000000001</v>
      </c>
      <c r="BD66" s="102">
        <f>IF(ISNA(VLOOKUP($B66,'[1]1920  Prog Access'!$F$7:$BA$325,35,FALSE)),"",VLOOKUP($B66,'[1]1920  Prog Access'!$F$7:$BA$325,35,FALSE))</f>
        <v>0</v>
      </c>
      <c r="BE66" s="102">
        <f>IF(ISNA(VLOOKUP($B66,'[1]1920  Prog Access'!$F$7:$BA$325,36,FALSE)),"",VLOOKUP($B66,'[1]1920  Prog Access'!$F$7:$BA$325,36,FALSE))</f>
        <v>0</v>
      </c>
      <c r="BF66" s="102">
        <f>IF(ISNA(VLOOKUP($B66,'[1]1920  Prog Access'!$F$7:$BA$325,37,FALSE)),"",VLOOKUP($B66,'[1]1920  Prog Access'!$F$7:$BA$325,37,FALSE))</f>
        <v>0</v>
      </c>
      <c r="BG66" s="102">
        <f>IF(ISNA(VLOOKUP($B66,'[1]1920  Prog Access'!$F$7:$BA$325,38,FALSE)),"",VLOOKUP($B66,'[1]1920  Prog Access'!$F$7:$BA$325,38,FALSE))</f>
        <v>157805.65</v>
      </c>
      <c r="BH66" s="110">
        <f t="shared" ref="BH66:BH72" si="185">SUM(BA66:BG66)</f>
        <v>315551.38</v>
      </c>
      <c r="BI66" s="104">
        <f t="shared" ref="BI66:BI72" si="186">BH66/E66</f>
        <v>3.3848826563522287E-3</v>
      </c>
      <c r="BJ66" s="105">
        <f t="shared" ref="BJ66:BJ72" si="187">BH66/D66</f>
        <v>47.024508372129056</v>
      </c>
      <c r="BK66" s="106">
        <f>IF(ISNA(VLOOKUP($B66,'[1]1920  Prog Access'!$F$7:$BA$325,39,FALSE)),"",VLOOKUP($B66,'[1]1920  Prog Access'!$F$7:$BA$325,39,FALSE))</f>
        <v>0</v>
      </c>
      <c r="BL66" s="102">
        <f>IF(ISNA(VLOOKUP($B66,'[1]1920  Prog Access'!$F$7:$BA$325,40,FALSE)),"",VLOOKUP($B66,'[1]1920  Prog Access'!$F$7:$BA$325,40,FALSE))</f>
        <v>0</v>
      </c>
      <c r="BM66" s="102">
        <f>IF(ISNA(VLOOKUP($B66,'[1]1920  Prog Access'!$F$7:$BA$325,41,FALSE)),"",VLOOKUP($B66,'[1]1920  Prog Access'!$F$7:$BA$325,41,FALSE))</f>
        <v>78845.69</v>
      </c>
      <c r="BN66" s="102">
        <f>IF(ISNA(VLOOKUP($B66,'[1]1920  Prog Access'!$F$7:$BA$325,42,FALSE)),"",VLOOKUP($B66,'[1]1920  Prog Access'!$F$7:$BA$325,42,FALSE))</f>
        <v>716272.98</v>
      </c>
      <c r="BO66" s="105">
        <f t="shared" si="22"/>
        <v>795118.66999999993</v>
      </c>
      <c r="BP66" s="104">
        <f t="shared" si="23"/>
        <v>8.5291447491842726E-3</v>
      </c>
      <c r="BQ66" s="111">
        <f t="shared" si="24"/>
        <v>118.49120911545725</v>
      </c>
      <c r="BR66" s="106">
        <f>IF(ISNA(VLOOKUP($B66,'[1]1920  Prog Access'!$F$7:$BA$325,43,FALSE)),"",VLOOKUP($B66,'[1]1920  Prog Access'!$F$7:$BA$325,43,FALSE))</f>
        <v>12428856.51</v>
      </c>
      <c r="BS66" s="104">
        <f t="shared" si="25"/>
        <v>0.13332288655809235</v>
      </c>
      <c r="BT66" s="111">
        <f t="shared" si="26"/>
        <v>1852.1892282977362</v>
      </c>
      <c r="BU66" s="102">
        <f>IF(ISNA(VLOOKUP($B66,'[1]1920  Prog Access'!$F$7:$BA$325,44,FALSE)),"",VLOOKUP($B66,'[1]1920  Prog Access'!$F$7:$BA$325,44,FALSE))</f>
        <v>1905339.21</v>
      </c>
      <c r="BV66" s="104">
        <f t="shared" si="27"/>
        <v>2.0438350313653698E-2</v>
      </c>
      <c r="BW66" s="111">
        <f t="shared" si="28"/>
        <v>283.93993913888369</v>
      </c>
      <c r="BX66" s="143">
        <f>IF(ISNA(VLOOKUP($B66,'[1]1920  Prog Access'!$F$7:$BA$325,45,FALSE)),"",VLOOKUP($B66,'[1]1920  Prog Access'!$F$7:$BA$325,45,FALSE))</f>
        <v>2932060.02</v>
      </c>
      <c r="BY66" s="97">
        <f t="shared" si="29"/>
        <v>3.1451864064361783E-2</v>
      </c>
      <c r="BZ66" s="112">
        <f t="shared" si="30"/>
        <v>436.94526374143851</v>
      </c>
      <c r="CA66" s="89">
        <f t="shared" si="33"/>
        <v>93223727.980000004</v>
      </c>
      <c r="CB66" s="90">
        <f t="shared" si="31"/>
        <v>0</v>
      </c>
    </row>
    <row r="67" spans="1:80" x14ac:dyDescent="0.25">
      <c r="A67" s="22"/>
      <c r="B67" s="94" t="s">
        <v>132</v>
      </c>
      <c r="C67" s="99" t="s">
        <v>133</v>
      </c>
      <c r="D67" s="100">
        <f>IF(ISNA(VLOOKUP($B67,'[1]1920 enrollment_Rev_Exp by size'!$A$6:$C$339,3,FALSE)),"",VLOOKUP($B67,'[1]1920 enrollment_Rev_Exp by size'!$A$6:$C$339,3,FALSE))</f>
        <v>686.34999999999991</v>
      </c>
      <c r="E67" s="101">
        <f>IF(ISNA(VLOOKUP($B67,'[1]1920 enrollment_Rev_Exp by size'!$A$6:$D$339,4,FALSE)),"",VLOOKUP($B67,'[1]1920 enrollment_Rev_Exp by size'!$A$6:$D$339,4,FALSE))</f>
        <v>9899218.3800000008</v>
      </c>
      <c r="F67" s="102">
        <f>IF(ISNA(VLOOKUP($B67,'[1]1920  Prog Access'!$F$7:$BA$325,2,FALSE)),"",VLOOKUP($B67,'[1]1920  Prog Access'!$F$7:$BA$325,2,FALSE))</f>
        <v>6092424.4900000002</v>
      </c>
      <c r="G67" s="102">
        <f>IF(ISNA(VLOOKUP($B67,'[1]1920  Prog Access'!$F$7:$BA$325,3,FALSE)),"",VLOOKUP($B67,'[1]1920  Prog Access'!$F$7:$BA$325,3,FALSE))</f>
        <v>0</v>
      </c>
      <c r="H67" s="102">
        <f>IF(ISNA(VLOOKUP($B67,'[1]1920  Prog Access'!$F$7:$BA$325,4,FALSE)),"",VLOOKUP($B67,'[1]1920  Prog Access'!$F$7:$BA$325,4,FALSE))</f>
        <v>0</v>
      </c>
      <c r="I67" s="103">
        <f t="shared" si="173"/>
        <v>6092424.4900000002</v>
      </c>
      <c r="J67" s="104">
        <f t="shared" si="174"/>
        <v>0.61544500344682762</v>
      </c>
      <c r="K67" s="105">
        <f t="shared" si="175"/>
        <v>8876.5564070809378</v>
      </c>
      <c r="L67" s="106">
        <f>IF(ISNA(VLOOKUP($B67,'[1]1920  Prog Access'!$F$7:$BA$325,5,FALSE)),"",VLOOKUP($B67,'[1]1920  Prog Access'!$F$7:$BA$325,5,FALSE))</f>
        <v>952432.85</v>
      </c>
      <c r="M67" s="102">
        <f>IF(ISNA(VLOOKUP($B67,'[1]1920  Prog Access'!$F$7:$BA$325,6,FALSE)),"",VLOOKUP($B67,'[1]1920  Prog Access'!$F$7:$BA$325,6,FALSE))</f>
        <v>41994.71</v>
      </c>
      <c r="N67" s="102">
        <f>IF(ISNA(VLOOKUP($B67,'[1]1920  Prog Access'!$F$7:$BA$325,7,FALSE)),"",VLOOKUP($B67,'[1]1920  Prog Access'!$F$7:$BA$325,7,FALSE))</f>
        <v>0</v>
      </c>
      <c r="O67" s="102">
        <v>0</v>
      </c>
      <c r="P67" s="102">
        <f>IF(ISNA(VLOOKUP($B67,'[1]1920  Prog Access'!$F$7:$BA$325,8,FALSE)),"",VLOOKUP($B67,'[1]1920  Prog Access'!$F$7:$BA$325,8,FALSE))</f>
        <v>0</v>
      </c>
      <c r="Q67" s="102">
        <f>IF(ISNA(VLOOKUP($B67,'[1]1920  Prog Access'!$F$7:$BA$325,9,FALSE)),"",VLOOKUP($B67,'[1]1920  Prog Access'!$F$7:$BA$325,9,FALSE))</f>
        <v>0</v>
      </c>
      <c r="R67" s="107">
        <f t="shared" si="110"/>
        <v>994427.55999999994</v>
      </c>
      <c r="S67" s="104">
        <f t="shared" si="111"/>
        <v>0.10045515936986531</v>
      </c>
      <c r="T67" s="105">
        <f t="shared" si="112"/>
        <v>1448.8636409994901</v>
      </c>
      <c r="U67" s="106">
        <f>IF(ISNA(VLOOKUP($B67,'[1]1920  Prog Access'!$F$7:$BA$325,10,FALSE)),"",VLOOKUP($B67,'[1]1920  Prog Access'!$F$7:$BA$325,10,FALSE))</f>
        <v>286478.40000000002</v>
      </c>
      <c r="V67" s="102">
        <f>IF(ISNA(VLOOKUP($B67,'[1]1920  Prog Access'!$F$7:$BA$325,11,FALSE)),"",VLOOKUP($B67,'[1]1920  Prog Access'!$F$7:$BA$325,11,FALSE))</f>
        <v>69787.679999999993</v>
      </c>
      <c r="W67" s="102">
        <f>IF(ISNA(VLOOKUP($B67,'[1]1920  Prog Access'!$F$7:$BA$325,12,FALSE)),"",VLOOKUP($B67,'[1]1920  Prog Access'!$F$7:$BA$325,12,FALSE))</f>
        <v>2256.4899999999998</v>
      </c>
      <c r="X67" s="102">
        <f>IF(ISNA(VLOOKUP($B67,'[1]1920  Prog Access'!$F$7:$BA$325,13,FALSE)),"",VLOOKUP($B67,'[1]1920  Prog Access'!$F$7:$BA$325,13,FALSE))</f>
        <v>0</v>
      </c>
      <c r="Y67" s="108">
        <f t="shared" si="176"/>
        <v>358522.57</v>
      </c>
      <c r="Z67" s="104">
        <f t="shared" si="177"/>
        <v>3.6217260417685623E-2</v>
      </c>
      <c r="AA67" s="105">
        <f t="shared" si="178"/>
        <v>522.36114227434985</v>
      </c>
      <c r="AB67" s="106">
        <f>IF(ISNA(VLOOKUP($B67,'[1]1920  Prog Access'!$F$7:$BA$325,14,FALSE)),"",VLOOKUP($B67,'[1]1920  Prog Access'!$F$7:$BA$325,14,FALSE))</f>
        <v>0</v>
      </c>
      <c r="AC67" s="102">
        <f>IF(ISNA(VLOOKUP($B67,'[1]1920  Prog Access'!$F$7:$BA$325,15,FALSE)),"",VLOOKUP($B67,'[1]1920  Prog Access'!$F$7:$BA$325,15,FALSE))</f>
        <v>0</v>
      </c>
      <c r="AD67" s="102">
        <v>0</v>
      </c>
      <c r="AE67" s="107">
        <f t="shared" si="179"/>
        <v>0</v>
      </c>
      <c r="AF67" s="104">
        <f t="shared" si="180"/>
        <v>0</v>
      </c>
      <c r="AG67" s="109">
        <f t="shared" si="181"/>
        <v>0</v>
      </c>
      <c r="AH67" s="106">
        <f>IF(ISNA(VLOOKUP($B67,'[1]1920  Prog Access'!$F$7:$BA$325,16,FALSE)),"",VLOOKUP($B67,'[1]1920  Prog Access'!$F$7:$BA$325,16,FALSE))</f>
        <v>78951.7</v>
      </c>
      <c r="AI67" s="102">
        <f>IF(ISNA(VLOOKUP($B67,'[1]1920  Prog Access'!$F$7:$BA$325,17,FALSE)),"",VLOOKUP($B67,'[1]1920  Prog Access'!$F$7:$BA$325,17,FALSE))</f>
        <v>43222.54</v>
      </c>
      <c r="AJ67" s="102">
        <f>IF(ISNA(VLOOKUP($B67,'[1]1920  Prog Access'!$F$7:$BA$325,18,FALSE)),"",VLOOKUP($B67,'[1]1920  Prog Access'!$F$7:$BA$325,18,FALSE))</f>
        <v>0</v>
      </c>
      <c r="AK67" s="102">
        <f>IF(ISNA(VLOOKUP($B67,'[1]1920  Prog Access'!$F$7:$BA$325,19,FALSE)),"",VLOOKUP($B67,'[1]1920  Prog Access'!$F$7:$BA$325,19,FALSE))</f>
        <v>0</v>
      </c>
      <c r="AL67" s="102">
        <f>IF(ISNA(VLOOKUP($B67,'[1]1920  Prog Access'!$F$7:$BA$325,20,FALSE)),"",VLOOKUP($B67,'[1]1920  Prog Access'!$F$7:$BA$325,20,FALSE))</f>
        <v>171579.07</v>
      </c>
      <c r="AM67" s="102">
        <f>IF(ISNA(VLOOKUP($B67,'[1]1920  Prog Access'!$F$7:$BA$325,21,FALSE)),"",VLOOKUP($B67,'[1]1920  Prog Access'!$F$7:$BA$325,21,FALSE))</f>
        <v>0</v>
      </c>
      <c r="AN67" s="102">
        <f>IF(ISNA(VLOOKUP($B67,'[1]1920  Prog Access'!$F$7:$BA$325,22,FALSE)),"",VLOOKUP($B67,'[1]1920  Prog Access'!$F$7:$BA$325,22,FALSE))</f>
        <v>0</v>
      </c>
      <c r="AO67" s="102">
        <f>IF(ISNA(VLOOKUP($B67,'[1]1920  Prog Access'!$F$7:$BA$325,23,FALSE)),"",VLOOKUP($B67,'[1]1920  Prog Access'!$F$7:$BA$325,23,FALSE))</f>
        <v>40450.86</v>
      </c>
      <c r="AP67" s="102">
        <f>IF(ISNA(VLOOKUP($B67,'[1]1920  Prog Access'!$F$7:$BA$325,24,FALSE)),"",VLOOKUP($B67,'[1]1920  Prog Access'!$F$7:$BA$325,24,FALSE))</f>
        <v>0</v>
      </c>
      <c r="AQ67" s="102">
        <f>IF(ISNA(VLOOKUP($B67,'[1]1920  Prog Access'!$F$7:$BA$325,25,FALSE)),"",VLOOKUP($B67,'[1]1920  Prog Access'!$F$7:$BA$325,25,FALSE))</f>
        <v>0</v>
      </c>
      <c r="AR67" s="102">
        <f>IF(ISNA(VLOOKUP($B67,'[1]1920  Prog Access'!$F$7:$BA$325,26,FALSE)),"",VLOOKUP($B67,'[1]1920  Prog Access'!$F$7:$BA$325,26,FALSE))</f>
        <v>0</v>
      </c>
      <c r="AS67" s="102">
        <f>IF(ISNA(VLOOKUP($B67,'[1]1920  Prog Access'!$F$7:$BA$325,27,FALSE)),"",VLOOKUP($B67,'[1]1920  Prog Access'!$F$7:$BA$325,27,FALSE))</f>
        <v>0</v>
      </c>
      <c r="AT67" s="102">
        <f>IF(ISNA(VLOOKUP($B67,'[1]1920  Prog Access'!$F$7:$BA$325,28,FALSE)),"",VLOOKUP($B67,'[1]1920  Prog Access'!$F$7:$BA$325,28,FALSE))</f>
        <v>0</v>
      </c>
      <c r="AU67" s="102">
        <f>IF(ISNA(VLOOKUP($B67,'[1]1920  Prog Access'!$F$7:$BA$325,29,FALSE)),"",VLOOKUP($B67,'[1]1920  Prog Access'!$F$7:$BA$325,29,FALSE))</f>
        <v>0</v>
      </c>
      <c r="AV67" s="102">
        <f>IF(ISNA(VLOOKUP($B67,'[1]1920  Prog Access'!$F$7:$BA$325,30,FALSE)),"",VLOOKUP($B67,'[1]1920  Prog Access'!$F$7:$BA$325,30,FALSE))</f>
        <v>0</v>
      </c>
      <c r="AW67" s="102">
        <f>IF(ISNA(VLOOKUP($B67,'[1]1920  Prog Access'!$F$7:$BA$325,31,FALSE)),"",VLOOKUP($B67,'[1]1920  Prog Access'!$F$7:$BA$325,31,FALSE))</f>
        <v>0</v>
      </c>
      <c r="AX67" s="108">
        <f t="shared" si="182"/>
        <v>334204.17</v>
      </c>
      <c r="AY67" s="104">
        <f t="shared" si="183"/>
        <v>3.3760662425147948E-2</v>
      </c>
      <c r="AZ67" s="105">
        <f t="shared" si="184"/>
        <v>486.92965688060031</v>
      </c>
      <c r="BA67" s="106">
        <f>IF(ISNA(VLOOKUP($B67,'[1]1920  Prog Access'!$F$7:$BA$325,32,FALSE)),"",VLOOKUP($B67,'[1]1920  Prog Access'!$F$7:$BA$325,32,FALSE))</f>
        <v>0</v>
      </c>
      <c r="BB67" s="102">
        <f>IF(ISNA(VLOOKUP($B67,'[1]1920  Prog Access'!$F$7:$BA$325,33,FALSE)),"",VLOOKUP($B67,'[1]1920  Prog Access'!$F$7:$BA$325,33,FALSE))</f>
        <v>100</v>
      </c>
      <c r="BC67" s="102">
        <f>IF(ISNA(VLOOKUP($B67,'[1]1920  Prog Access'!$F$7:$BA$325,34,FALSE)),"",VLOOKUP($B67,'[1]1920  Prog Access'!$F$7:$BA$325,34,FALSE))</f>
        <v>18854.02</v>
      </c>
      <c r="BD67" s="102">
        <f>IF(ISNA(VLOOKUP($B67,'[1]1920  Prog Access'!$F$7:$BA$325,35,FALSE)),"",VLOOKUP($B67,'[1]1920  Prog Access'!$F$7:$BA$325,35,FALSE))</f>
        <v>0</v>
      </c>
      <c r="BE67" s="102">
        <f>IF(ISNA(VLOOKUP($B67,'[1]1920  Prog Access'!$F$7:$BA$325,36,FALSE)),"",VLOOKUP($B67,'[1]1920  Prog Access'!$F$7:$BA$325,36,FALSE))</f>
        <v>0</v>
      </c>
      <c r="BF67" s="102">
        <f>IF(ISNA(VLOOKUP($B67,'[1]1920  Prog Access'!$F$7:$BA$325,37,FALSE)),"",VLOOKUP($B67,'[1]1920  Prog Access'!$F$7:$BA$325,37,FALSE))</f>
        <v>0</v>
      </c>
      <c r="BG67" s="102">
        <f>IF(ISNA(VLOOKUP($B67,'[1]1920  Prog Access'!$F$7:$BA$325,38,FALSE)),"",VLOOKUP($B67,'[1]1920  Prog Access'!$F$7:$BA$325,38,FALSE))</f>
        <v>0</v>
      </c>
      <c r="BH67" s="110">
        <f t="shared" si="185"/>
        <v>18954.02</v>
      </c>
      <c r="BI67" s="104">
        <f t="shared" si="186"/>
        <v>1.9146986431064065E-3</v>
      </c>
      <c r="BJ67" s="105">
        <f t="shared" si="187"/>
        <v>27.61567713265827</v>
      </c>
      <c r="BK67" s="106">
        <f>IF(ISNA(VLOOKUP($B67,'[1]1920  Prog Access'!$F$7:$BA$325,39,FALSE)),"",VLOOKUP($B67,'[1]1920  Prog Access'!$F$7:$BA$325,39,FALSE))</f>
        <v>0</v>
      </c>
      <c r="BL67" s="102">
        <f>IF(ISNA(VLOOKUP($B67,'[1]1920  Prog Access'!$F$7:$BA$325,40,FALSE)),"",VLOOKUP($B67,'[1]1920  Prog Access'!$F$7:$BA$325,40,FALSE))</f>
        <v>0</v>
      </c>
      <c r="BM67" s="102">
        <f>IF(ISNA(VLOOKUP($B67,'[1]1920  Prog Access'!$F$7:$BA$325,41,FALSE)),"",VLOOKUP($B67,'[1]1920  Prog Access'!$F$7:$BA$325,41,FALSE))</f>
        <v>0</v>
      </c>
      <c r="BN67" s="102">
        <f>IF(ISNA(VLOOKUP($B67,'[1]1920  Prog Access'!$F$7:$BA$325,42,FALSE)),"",VLOOKUP($B67,'[1]1920  Prog Access'!$F$7:$BA$325,42,FALSE))</f>
        <v>0</v>
      </c>
      <c r="BO67" s="105">
        <f t="shared" si="22"/>
        <v>0</v>
      </c>
      <c r="BP67" s="104">
        <f t="shared" si="23"/>
        <v>0</v>
      </c>
      <c r="BQ67" s="111">
        <f t="shared" si="24"/>
        <v>0</v>
      </c>
      <c r="BR67" s="106">
        <f>IF(ISNA(VLOOKUP($B67,'[1]1920  Prog Access'!$F$7:$BA$325,43,FALSE)),"",VLOOKUP($B67,'[1]1920  Prog Access'!$F$7:$BA$325,43,FALSE))</f>
        <v>1310923.44</v>
      </c>
      <c r="BS67" s="104">
        <f t="shared" si="25"/>
        <v>0.13242696440039539</v>
      </c>
      <c r="BT67" s="111">
        <f t="shared" si="26"/>
        <v>1909.9926276680994</v>
      </c>
      <c r="BU67" s="102">
        <f>IF(ISNA(VLOOKUP($B67,'[1]1920  Prog Access'!$F$7:$BA$325,44,FALSE)),"",VLOOKUP($B67,'[1]1920  Prog Access'!$F$7:$BA$325,44,FALSE))</f>
        <v>365316.11</v>
      </c>
      <c r="BV67" s="104">
        <f t="shared" si="27"/>
        <v>3.6903530761385223E-2</v>
      </c>
      <c r="BW67" s="111">
        <f t="shared" si="28"/>
        <v>532.25921177241935</v>
      </c>
      <c r="BX67" s="143">
        <f>IF(ISNA(VLOOKUP($B67,'[1]1920  Prog Access'!$F$7:$BA$325,45,FALSE)),"",VLOOKUP($B67,'[1]1920  Prog Access'!$F$7:$BA$325,45,FALSE))</f>
        <v>424446.02</v>
      </c>
      <c r="BY67" s="97">
        <f t="shared" si="29"/>
        <v>4.2876720535586367E-2</v>
      </c>
      <c r="BZ67" s="112">
        <f t="shared" si="30"/>
        <v>618.41046113498953</v>
      </c>
      <c r="CA67" s="89">
        <f t="shared" si="33"/>
        <v>9899218.379999999</v>
      </c>
      <c r="CB67" s="90">
        <f t="shared" si="31"/>
        <v>0</v>
      </c>
    </row>
    <row r="68" spans="1:80" x14ac:dyDescent="0.25">
      <c r="A68" s="22"/>
      <c r="B68" s="94" t="s">
        <v>134</v>
      </c>
      <c r="C68" s="99" t="s">
        <v>135</v>
      </c>
      <c r="D68" s="100">
        <f>IF(ISNA(VLOOKUP($B68,'[1]1920 enrollment_Rev_Exp by size'!$A$6:$C$339,3,FALSE)),"",VLOOKUP($B68,'[1]1920 enrollment_Rev_Exp by size'!$A$6:$C$339,3,FALSE))</f>
        <v>1462.27</v>
      </c>
      <c r="E68" s="101">
        <f>IF(ISNA(VLOOKUP($B68,'[1]1920 enrollment_Rev_Exp by size'!$A$6:$D$339,4,FALSE)),"",VLOOKUP($B68,'[1]1920 enrollment_Rev_Exp by size'!$A$6:$D$339,4,FALSE))</f>
        <v>19551082.109999999</v>
      </c>
      <c r="F68" s="102">
        <f>IF(ISNA(VLOOKUP($B68,'[1]1920  Prog Access'!$F$7:$BA$325,2,FALSE)),"",VLOOKUP($B68,'[1]1920  Prog Access'!$F$7:$BA$325,2,FALSE))</f>
        <v>9959426.6099999994</v>
      </c>
      <c r="G68" s="102">
        <f>IF(ISNA(VLOOKUP($B68,'[1]1920  Prog Access'!$F$7:$BA$325,3,FALSE)),"",VLOOKUP($B68,'[1]1920  Prog Access'!$F$7:$BA$325,3,FALSE))</f>
        <v>0</v>
      </c>
      <c r="H68" s="102">
        <f>IF(ISNA(VLOOKUP($B68,'[1]1920  Prog Access'!$F$7:$BA$325,4,FALSE)),"",VLOOKUP($B68,'[1]1920  Prog Access'!$F$7:$BA$325,4,FALSE))</f>
        <v>0</v>
      </c>
      <c r="I68" s="103">
        <f t="shared" si="173"/>
        <v>9959426.6099999994</v>
      </c>
      <c r="J68" s="104">
        <f t="shared" si="174"/>
        <v>0.50940539014492425</v>
      </c>
      <c r="K68" s="105">
        <f t="shared" si="175"/>
        <v>6810.9354701936027</v>
      </c>
      <c r="L68" s="106">
        <f>IF(ISNA(VLOOKUP($B68,'[1]1920  Prog Access'!$F$7:$BA$325,5,FALSE)),"",VLOOKUP($B68,'[1]1920  Prog Access'!$F$7:$BA$325,5,FALSE))</f>
        <v>2938332.02</v>
      </c>
      <c r="M68" s="102">
        <f>IF(ISNA(VLOOKUP($B68,'[1]1920  Prog Access'!$F$7:$BA$325,6,FALSE)),"",VLOOKUP($B68,'[1]1920  Prog Access'!$F$7:$BA$325,6,FALSE))</f>
        <v>112863.35</v>
      </c>
      <c r="N68" s="102">
        <f>IF(ISNA(VLOOKUP($B68,'[1]1920  Prog Access'!$F$7:$BA$325,7,FALSE)),"",VLOOKUP($B68,'[1]1920  Prog Access'!$F$7:$BA$325,7,FALSE))</f>
        <v>264672.49</v>
      </c>
      <c r="O68" s="102">
        <v>0</v>
      </c>
      <c r="P68" s="102">
        <f>IF(ISNA(VLOOKUP($B68,'[1]1920  Prog Access'!$F$7:$BA$325,8,FALSE)),"",VLOOKUP($B68,'[1]1920  Prog Access'!$F$7:$BA$325,8,FALSE))</f>
        <v>0</v>
      </c>
      <c r="Q68" s="102">
        <f>IF(ISNA(VLOOKUP($B68,'[1]1920  Prog Access'!$F$7:$BA$325,9,FALSE)),"",VLOOKUP($B68,'[1]1920  Prog Access'!$F$7:$BA$325,9,FALSE))</f>
        <v>0</v>
      </c>
      <c r="R68" s="107">
        <f t="shared" si="110"/>
        <v>3315867.8600000003</v>
      </c>
      <c r="S68" s="104">
        <f t="shared" si="111"/>
        <v>0.16960022168307493</v>
      </c>
      <c r="T68" s="105">
        <f t="shared" si="112"/>
        <v>2267.6166918558133</v>
      </c>
      <c r="U68" s="106">
        <f>IF(ISNA(VLOOKUP($B68,'[1]1920  Prog Access'!$F$7:$BA$325,10,FALSE)),"",VLOOKUP($B68,'[1]1920  Prog Access'!$F$7:$BA$325,10,FALSE))</f>
        <v>637618.21</v>
      </c>
      <c r="V68" s="102">
        <f>IF(ISNA(VLOOKUP($B68,'[1]1920  Prog Access'!$F$7:$BA$325,11,FALSE)),"",VLOOKUP($B68,'[1]1920  Prog Access'!$F$7:$BA$325,11,FALSE))</f>
        <v>0</v>
      </c>
      <c r="W68" s="102">
        <f>IF(ISNA(VLOOKUP($B68,'[1]1920  Prog Access'!$F$7:$BA$325,12,FALSE)),"",VLOOKUP($B68,'[1]1920  Prog Access'!$F$7:$BA$325,12,FALSE))</f>
        <v>9242.34</v>
      </c>
      <c r="X68" s="102">
        <f>IF(ISNA(VLOOKUP($B68,'[1]1920  Prog Access'!$F$7:$BA$325,13,FALSE)),"",VLOOKUP($B68,'[1]1920  Prog Access'!$F$7:$BA$325,13,FALSE))</f>
        <v>0</v>
      </c>
      <c r="Y68" s="108">
        <f t="shared" si="176"/>
        <v>646860.54999999993</v>
      </c>
      <c r="Z68" s="104">
        <f t="shared" si="177"/>
        <v>3.3085664842517508E-2</v>
      </c>
      <c r="AA68" s="105">
        <f t="shared" si="178"/>
        <v>442.36738085305717</v>
      </c>
      <c r="AB68" s="106">
        <f>IF(ISNA(VLOOKUP($B68,'[1]1920  Prog Access'!$F$7:$BA$325,14,FALSE)),"",VLOOKUP($B68,'[1]1920  Prog Access'!$F$7:$BA$325,14,FALSE))</f>
        <v>0</v>
      </c>
      <c r="AC68" s="102">
        <f>IF(ISNA(VLOOKUP($B68,'[1]1920  Prog Access'!$F$7:$BA$325,15,FALSE)),"",VLOOKUP($B68,'[1]1920  Prog Access'!$F$7:$BA$325,15,FALSE))</f>
        <v>0</v>
      </c>
      <c r="AD68" s="102">
        <v>0</v>
      </c>
      <c r="AE68" s="107">
        <f t="shared" si="179"/>
        <v>0</v>
      </c>
      <c r="AF68" s="104">
        <f t="shared" si="180"/>
        <v>0</v>
      </c>
      <c r="AG68" s="109">
        <f t="shared" si="181"/>
        <v>0</v>
      </c>
      <c r="AH68" s="106">
        <f>IF(ISNA(VLOOKUP($B68,'[1]1920  Prog Access'!$F$7:$BA$325,16,FALSE)),"",VLOOKUP($B68,'[1]1920  Prog Access'!$F$7:$BA$325,16,FALSE))</f>
        <v>237373.33</v>
      </c>
      <c r="AI68" s="102">
        <f>IF(ISNA(VLOOKUP($B68,'[1]1920  Prog Access'!$F$7:$BA$325,17,FALSE)),"",VLOOKUP($B68,'[1]1920  Prog Access'!$F$7:$BA$325,17,FALSE))</f>
        <v>55201.41</v>
      </c>
      <c r="AJ68" s="102">
        <f>IF(ISNA(VLOOKUP($B68,'[1]1920  Prog Access'!$F$7:$BA$325,18,FALSE)),"",VLOOKUP($B68,'[1]1920  Prog Access'!$F$7:$BA$325,18,FALSE))</f>
        <v>0</v>
      </c>
      <c r="AK68" s="102">
        <f>IF(ISNA(VLOOKUP($B68,'[1]1920  Prog Access'!$F$7:$BA$325,19,FALSE)),"",VLOOKUP($B68,'[1]1920  Prog Access'!$F$7:$BA$325,19,FALSE))</f>
        <v>0</v>
      </c>
      <c r="AL68" s="102">
        <f>IF(ISNA(VLOOKUP($B68,'[1]1920  Prog Access'!$F$7:$BA$325,20,FALSE)),"",VLOOKUP($B68,'[1]1920  Prog Access'!$F$7:$BA$325,20,FALSE))</f>
        <v>587406.18999999994</v>
      </c>
      <c r="AM68" s="102">
        <f>IF(ISNA(VLOOKUP($B68,'[1]1920  Prog Access'!$F$7:$BA$325,21,FALSE)),"",VLOOKUP($B68,'[1]1920  Prog Access'!$F$7:$BA$325,21,FALSE))</f>
        <v>0</v>
      </c>
      <c r="AN68" s="102">
        <f>IF(ISNA(VLOOKUP($B68,'[1]1920  Prog Access'!$F$7:$BA$325,22,FALSE)),"",VLOOKUP($B68,'[1]1920  Prog Access'!$F$7:$BA$325,22,FALSE))</f>
        <v>0</v>
      </c>
      <c r="AO68" s="102">
        <f>IF(ISNA(VLOOKUP($B68,'[1]1920  Prog Access'!$F$7:$BA$325,23,FALSE)),"",VLOOKUP($B68,'[1]1920  Prog Access'!$F$7:$BA$325,23,FALSE))</f>
        <v>40519.17</v>
      </c>
      <c r="AP68" s="102">
        <f>IF(ISNA(VLOOKUP($B68,'[1]1920  Prog Access'!$F$7:$BA$325,24,FALSE)),"",VLOOKUP($B68,'[1]1920  Prog Access'!$F$7:$BA$325,24,FALSE))</f>
        <v>0</v>
      </c>
      <c r="AQ68" s="102">
        <f>IF(ISNA(VLOOKUP($B68,'[1]1920  Prog Access'!$F$7:$BA$325,25,FALSE)),"",VLOOKUP($B68,'[1]1920  Prog Access'!$F$7:$BA$325,25,FALSE))</f>
        <v>0</v>
      </c>
      <c r="AR68" s="102">
        <f>IF(ISNA(VLOOKUP($B68,'[1]1920  Prog Access'!$F$7:$BA$325,26,FALSE)),"",VLOOKUP($B68,'[1]1920  Prog Access'!$F$7:$BA$325,26,FALSE))</f>
        <v>0</v>
      </c>
      <c r="AS68" s="102">
        <f>IF(ISNA(VLOOKUP($B68,'[1]1920  Prog Access'!$F$7:$BA$325,27,FALSE)),"",VLOOKUP($B68,'[1]1920  Prog Access'!$F$7:$BA$325,27,FALSE))</f>
        <v>0</v>
      </c>
      <c r="AT68" s="102">
        <f>IF(ISNA(VLOOKUP($B68,'[1]1920  Prog Access'!$F$7:$BA$325,28,FALSE)),"",VLOOKUP($B68,'[1]1920  Prog Access'!$F$7:$BA$325,28,FALSE))</f>
        <v>57260.97</v>
      </c>
      <c r="AU68" s="102">
        <f>IF(ISNA(VLOOKUP($B68,'[1]1920  Prog Access'!$F$7:$BA$325,29,FALSE)),"",VLOOKUP($B68,'[1]1920  Prog Access'!$F$7:$BA$325,29,FALSE))</f>
        <v>0</v>
      </c>
      <c r="AV68" s="102">
        <f>IF(ISNA(VLOOKUP($B68,'[1]1920  Prog Access'!$F$7:$BA$325,30,FALSE)),"",VLOOKUP($B68,'[1]1920  Prog Access'!$F$7:$BA$325,30,FALSE))</f>
        <v>0</v>
      </c>
      <c r="AW68" s="102">
        <f>IF(ISNA(VLOOKUP($B68,'[1]1920  Prog Access'!$F$7:$BA$325,31,FALSE)),"",VLOOKUP($B68,'[1]1920  Prog Access'!$F$7:$BA$325,31,FALSE))</f>
        <v>0</v>
      </c>
      <c r="AX68" s="108">
        <f t="shared" si="182"/>
        <v>977761.07</v>
      </c>
      <c r="AY68" s="104">
        <f t="shared" si="183"/>
        <v>5.0010585833501979E-2</v>
      </c>
      <c r="AZ68" s="105">
        <f t="shared" si="184"/>
        <v>668.65973452235221</v>
      </c>
      <c r="BA68" s="106">
        <f>IF(ISNA(VLOOKUP($B68,'[1]1920  Prog Access'!$F$7:$BA$325,32,FALSE)),"",VLOOKUP($B68,'[1]1920  Prog Access'!$F$7:$BA$325,32,FALSE))</f>
        <v>0</v>
      </c>
      <c r="BB68" s="102">
        <f>IF(ISNA(VLOOKUP($B68,'[1]1920  Prog Access'!$F$7:$BA$325,33,FALSE)),"",VLOOKUP($B68,'[1]1920  Prog Access'!$F$7:$BA$325,33,FALSE))</f>
        <v>0</v>
      </c>
      <c r="BC68" s="102">
        <f>IF(ISNA(VLOOKUP($B68,'[1]1920  Prog Access'!$F$7:$BA$325,34,FALSE)),"",VLOOKUP($B68,'[1]1920  Prog Access'!$F$7:$BA$325,34,FALSE))</f>
        <v>34413.78</v>
      </c>
      <c r="BD68" s="102">
        <f>IF(ISNA(VLOOKUP($B68,'[1]1920  Prog Access'!$F$7:$BA$325,35,FALSE)),"",VLOOKUP($B68,'[1]1920  Prog Access'!$F$7:$BA$325,35,FALSE))</f>
        <v>0</v>
      </c>
      <c r="BE68" s="102">
        <f>IF(ISNA(VLOOKUP($B68,'[1]1920  Prog Access'!$F$7:$BA$325,36,FALSE)),"",VLOOKUP($B68,'[1]1920  Prog Access'!$F$7:$BA$325,36,FALSE))</f>
        <v>0</v>
      </c>
      <c r="BF68" s="102">
        <f>IF(ISNA(VLOOKUP($B68,'[1]1920  Prog Access'!$F$7:$BA$325,37,FALSE)),"",VLOOKUP($B68,'[1]1920  Prog Access'!$F$7:$BA$325,37,FALSE))</f>
        <v>0</v>
      </c>
      <c r="BG68" s="102">
        <f>IF(ISNA(VLOOKUP($B68,'[1]1920  Prog Access'!$F$7:$BA$325,38,FALSE)),"",VLOOKUP($B68,'[1]1920  Prog Access'!$F$7:$BA$325,38,FALSE))</f>
        <v>432.26</v>
      </c>
      <c r="BH68" s="110">
        <f t="shared" si="185"/>
        <v>34846.04</v>
      </c>
      <c r="BI68" s="104">
        <f t="shared" si="186"/>
        <v>1.7823074857926625E-3</v>
      </c>
      <c r="BJ68" s="105">
        <f t="shared" si="187"/>
        <v>23.830099776375089</v>
      </c>
      <c r="BK68" s="106">
        <f>IF(ISNA(VLOOKUP($B68,'[1]1920  Prog Access'!$F$7:$BA$325,39,FALSE)),"",VLOOKUP($B68,'[1]1920  Prog Access'!$F$7:$BA$325,39,FALSE))</f>
        <v>0</v>
      </c>
      <c r="BL68" s="102">
        <f>IF(ISNA(VLOOKUP($B68,'[1]1920  Prog Access'!$F$7:$BA$325,40,FALSE)),"",VLOOKUP($B68,'[1]1920  Prog Access'!$F$7:$BA$325,40,FALSE))</f>
        <v>0</v>
      </c>
      <c r="BM68" s="102">
        <f>IF(ISNA(VLOOKUP($B68,'[1]1920  Prog Access'!$F$7:$BA$325,41,FALSE)),"",VLOOKUP($B68,'[1]1920  Prog Access'!$F$7:$BA$325,41,FALSE))</f>
        <v>0</v>
      </c>
      <c r="BN68" s="102">
        <f>IF(ISNA(VLOOKUP($B68,'[1]1920  Prog Access'!$F$7:$BA$325,42,FALSE)),"",VLOOKUP($B68,'[1]1920  Prog Access'!$F$7:$BA$325,42,FALSE))</f>
        <v>103467.42</v>
      </c>
      <c r="BO68" s="105">
        <f t="shared" si="22"/>
        <v>103467.42</v>
      </c>
      <c r="BP68" s="104">
        <f t="shared" si="23"/>
        <v>5.2921582252001501E-3</v>
      </c>
      <c r="BQ68" s="111">
        <f t="shared" si="24"/>
        <v>70.758081612834843</v>
      </c>
      <c r="BR68" s="106">
        <f>IF(ISNA(VLOOKUP($B68,'[1]1920  Prog Access'!$F$7:$BA$325,43,FALSE)),"",VLOOKUP($B68,'[1]1920  Prog Access'!$F$7:$BA$325,43,FALSE))</f>
        <v>3135687.55</v>
      </c>
      <c r="BS68" s="104">
        <f t="shared" si="25"/>
        <v>0.16038434764672982</v>
      </c>
      <c r="BT68" s="111">
        <f t="shared" si="26"/>
        <v>2144.3971017664317</v>
      </c>
      <c r="BU68" s="102">
        <f>IF(ISNA(VLOOKUP($B68,'[1]1920  Prog Access'!$F$7:$BA$325,44,FALSE)),"",VLOOKUP($B68,'[1]1920  Prog Access'!$F$7:$BA$325,44,FALSE))</f>
        <v>488711.88</v>
      </c>
      <c r="BV68" s="104">
        <f t="shared" si="27"/>
        <v>2.4996666540008716E-2</v>
      </c>
      <c r="BW68" s="111">
        <f t="shared" si="28"/>
        <v>334.21452946446277</v>
      </c>
      <c r="BX68" s="143">
        <f>IF(ISNA(VLOOKUP($B68,'[1]1920  Prog Access'!$F$7:$BA$325,45,FALSE)),"",VLOOKUP($B68,'[1]1920  Prog Access'!$F$7:$BA$325,45,FALSE))</f>
        <v>888453.13</v>
      </c>
      <c r="BY68" s="97">
        <f t="shared" si="29"/>
        <v>4.544265759824994E-2</v>
      </c>
      <c r="BZ68" s="112">
        <f t="shared" si="30"/>
        <v>607.58487146696575</v>
      </c>
      <c r="CA68" s="89">
        <f t="shared" si="33"/>
        <v>19551082.109999999</v>
      </c>
      <c r="CB68" s="90">
        <f t="shared" si="31"/>
        <v>0</v>
      </c>
    </row>
    <row r="69" spans="1:80" x14ac:dyDescent="0.25">
      <c r="A69" s="22"/>
      <c r="B69" s="94" t="s">
        <v>136</v>
      </c>
      <c r="C69" s="99" t="s">
        <v>137</v>
      </c>
      <c r="D69" s="100">
        <f>IF(ISNA(VLOOKUP($B69,'[1]1920 enrollment_Rev_Exp by size'!$A$6:$C$339,3,FALSE)),"",VLOOKUP($B69,'[1]1920 enrollment_Rev_Exp by size'!$A$6:$C$339,3,FALSE))</f>
        <v>1041.51</v>
      </c>
      <c r="E69" s="101">
        <f>IF(ISNA(VLOOKUP($B69,'[1]1920 enrollment_Rev_Exp by size'!$A$6:$D$339,4,FALSE)),"",VLOOKUP($B69,'[1]1920 enrollment_Rev_Exp by size'!$A$6:$D$339,4,FALSE))</f>
        <v>13789570.09</v>
      </c>
      <c r="F69" s="102">
        <f>IF(ISNA(VLOOKUP($B69,'[1]1920  Prog Access'!$F$7:$BA$325,2,FALSE)),"",VLOOKUP($B69,'[1]1920  Prog Access'!$F$7:$BA$325,2,FALSE))</f>
        <v>8008075.0300000003</v>
      </c>
      <c r="G69" s="102">
        <f>IF(ISNA(VLOOKUP($B69,'[1]1920  Prog Access'!$F$7:$BA$325,3,FALSE)),"",VLOOKUP($B69,'[1]1920  Prog Access'!$F$7:$BA$325,3,FALSE))</f>
        <v>46595.03</v>
      </c>
      <c r="H69" s="102">
        <f>IF(ISNA(VLOOKUP($B69,'[1]1920  Prog Access'!$F$7:$BA$325,4,FALSE)),"",VLOOKUP($B69,'[1]1920  Prog Access'!$F$7:$BA$325,4,FALSE))</f>
        <v>0</v>
      </c>
      <c r="I69" s="103">
        <f t="shared" si="173"/>
        <v>8054670.0600000005</v>
      </c>
      <c r="J69" s="104">
        <f t="shared" si="174"/>
        <v>0.58411321074042277</v>
      </c>
      <c r="K69" s="105">
        <f t="shared" si="175"/>
        <v>7733.6463980182625</v>
      </c>
      <c r="L69" s="106">
        <f>IF(ISNA(VLOOKUP($B69,'[1]1920  Prog Access'!$F$7:$BA$325,5,FALSE)),"",VLOOKUP($B69,'[1]1920  Prog Access'!$F$7:$BA$325,5,FALSE))</f>
        <v>1738629.11</v>
      </c>
      <c r="M69" s="102">
        <f>IF(ISNA(VLOOKUP($B69,'[1]1920  Prog Access'!$F$7:$BA$325,6,FALSE)),"",VLOOKUP($B69,'[1]1920  Prog Access'!$F$7:$BA$325,6,FALSE))</f>
        <v>119583.1</v>
      </c>
      <c r="N69" s="102">
        <f>IF(ISNA(VLOOKUP($B69,'[1]1920  Prog Access'!$F$7:$BA$325,7,FALSE)),"",VLOOKUP($B69,'[1]1920  Prog Access'!$F$7:$BA$325,7,FALSE))</f>
        <v>0</v>
      </c>
      <c r="O69" s="102">
        <v>0</v>
      </c>
      <c r="P69" s="102">
        <f>IF(ISNA(VLOOKUP($B69,'[1]1920  Prog Access'!$F$7:$BA$325,8,FALSE)),"",VLOOKUP($B69,'[1]1920  Prog Access'!$F$7:$BA$325,8,FALSE))</f>
        <v>0</v>
      </c>
      <c r="Q69" s="102">
        <f>IF(ISNA(VLOOKUP($B69,'[1]1920  Prog Access'!$F$7:$BA$325,9,FALSE)),"",VLOOKUP($B69,'[1]1920  Prog Access'!$F$7:$BA$325,9,FALSE))</f>
        <v>0</v>
      </c>
      <c r="R69" s="107">
        <f t="shared" si="110"/>
        <v>1858212.2100000002</v>
      </c>
      <c r="S69" s="104">
        <f t="shared" si="111"/>
        <v>0.13475490518355965</v>
      </c>
      <c r="T69" s="105">
        <f t="shared" si="112"/>
        <v>1784.152058069534</v>
      </c>
      <c r="U69" s="106">
        <f>IF(ISNA(VLOOKUP($B69,'[1]1920  Prog Access'!$F$7:$BA$325,10,FALSE)),"",VLOOKUP($B69,'[1]1920  Prog Access'!$F$7:$BA$325,10,FALSE))</f>
        <v>284285.49</v>
      </c>
      <c r="V69" s="102">
        <f>IF(ISNA(VLOOKUP($B69,'[1]1920  Prog Access'!$F$7:$BA$325,11,FALSE)),"",VLOOKUP($B69,'[1]1920  Prog Access'!$F$7:$BA$325,11,FALSE))</f>
        <v>44559.47</v>
      </c>
      <c r="W69" s="102">
        <f>IF(ISNA(VLOOKUP($B69,'[1]1920  Prog Access'!$F$7:$BA$325,12,FALSE)),"",VLOOKUP($B69,'[1]1920  Prog Access'!$F$7:$BA$325,12,FALSE))</f>
        <v>6200</v>
      </c>
      <c r="X69" s="102">
        <f>IF(ISNA(VLOOKUP($B69,'[1]1920  Prog Access'!$F$7:$BA$325,13,FALSE)),"",VLOOKUP($B69,'[1]1920  Prog Access'!$F$7:$BA$325,13,FALSE))</f>
        <v>0</v>
      </c>
      <c r="Y69" s="108">
        <f t="shared" si="176"/>
        <v>335044.95999999996</v>
      </c>
      <c r="Z69" s="104">
        <f t="shared" si="177"/>
        <v>2.4296983721266974E-2</v>
      </c>
      <c r="AA69" s="105">
        <f t="shared" si="178"/>
        <v>321.69154400821878</v>
      </c>
      <c r="AB69" s="106">
        <f>IF(ISNA(VLOOKUP($B69,'[1]1920  Prog Access'!$F$7:$BA$325,14,FALSE)),"",VLOOKUP($B69,'[1]1920  Prog Access'!$F$7:$BA$325,14,FALSE))</f>
        <v>0</v>
      </c>
      <c r="AC69" s="102">
        <f>IF(ISNA(VLOOKUP($B69,'[1]1920  Prog Access'!$F$7:$BA$325,15,FALSE)),"",VLOOKUP($B69,'[1]1920  Prog Access'!$F$7:$BA$325,15,FALSE))</f>
        <v>0</v>
      </c>
      <c r="AD69" s="102">
        <v>0</v>
      </c>
      <c r="AE69" s="107">
        <f t="shared" si="179"/>
        <v>0</v>
      </c>
      <c r="AF69" s="104">
        <f t="shared" si="180"/>
        <v>0</v>
      </c>
      <c r="AG69" s="109">
        <f t="shared" si="181"/>
        <v>0</v>
      </c>
      <c r="AH69" s="106">
        <f>IF(ISNA(VLOOKUP($B69,'[1]1920  Prog Access'!$F$7:$BA$325,16,FALSE)),"",VLOOKUP($B69,'[1]1920  Prog Access'!$F$7:$BA$325,16,FALSE))</f>
        <v>147141.01999999999</v>
      </c>
      <c r="AI69" s="102">
        <f>IF(ISNA(VLOOKUP($B69,'[1]1920  Prog Access'!$F$7:$BA$325,17,FALSE)),"",VLOOKUP($B69,'[1]1920  Prog Access'!$F$7:$BA$325,17,FALSE))</f>
        <v>27048.48</v>
      </c>
      <c r="AJ69" s="102">
        <f>IF(ISNA(VLOOKUP($B69,'[1]1920  Prog Access'!$F$7:$BA$325,18,FALSE)),"",VLOOKUP($B69,'[1]1920  Prog Access'!$F$7:$BA$325,18,FALSE))</f>
        <v>0</v>
      </c>
      <c r="AK69" s="102">
        <f>IF(ISNA(VLOOKUP($B69,'[1]1920  Prog Access'!$F$7:$BA$325,19,FALSE)),"",VLOOKUP($B69,'[1]1920  Prog Access'!$F$7:$BA$325,19,FALSE))</f>
        <v>0</v>
      </c>
      <c r="AL69" s="102">
        <f>IF(ISNA(VLOOKUP($B69,'[1]1920  Prog Access'!$F$7:$BA$325,20,FALSE)),"",VLOOKUP($B69,'[1]1920  Prog Access'!$F$7:$BA$325,20,FALSE))</f>
        <v>225687.57</v>
      </c>
      <c r="AM69" s="102">
        <f>IF(ISNA(VLOOKUP($B69,'[1]1920  Prog Access'!$F$7:$BA$325,21,FALSE)),"",VLOOKUP($B69,'[1]1920  Prog Access'!$F$7:$BA$325,21,FALSE))</f>
        <v>0</v>
      </c>
      <c r="AN69" s="102">
        <f>IF(ISNA(VLOOKUP($B69,'[1]1920  Prog Access'!$F$7:$BA$325,22,FALSE)),"",VLOOKUP($B69,'[1]1920  Prog Access'!$F$7:$BA$325,22,FALSE))</f>
        <v>0</v>
      </c>
      <c r="AO69" s="102">
        <f>IF(ISNA(VLOOKUP($B69,'[1]1920  Prog Access'!$F$7:$BA$325,23,FALSE)),"",VLOOKUP($B69,'[1]1920  Prog Access'!$F$7:$BA$325,23,FALSE))</f>
        <v>36703.410000000003</v>
      </c>
      <c r="AP69" s="102">
        <f>IF(ISNA(VLOOKUP($B69,'[1]1920  Prog Access'!$F$7:$BA$325,24,FALSE)),"",VLOOKUP($B69,'[1]1920  Prog Access'!$F$7:$BA$325,24,FALSE))</f>
        <v>0</v>
      </c>
      <c r="AQ69" s="102">
        <f>IF(ISNA(VLOOKUP($B69,'[1]1920  Prog Access'!$F$7:$BA$325,25,FALSE)),"",VLOOKUP($B69,'[1]1920  Prog Access'!$F$7:$BA$325,25,FALSE))</f>
        <v>0</v>
      </c>
      <c r="AR69" s="102">
        <f>IF(ISNA(VLOOKUP($B69,'[1]1920  Prog Access'!$F$7:$BA$325,26,FALSE)),"",VLOOKUP($B69,'[1]1920  Prog Access'!$F$7:$BA$325,26,FALSE))</f>
        <v>0</v>
      </c>
      <c r="AS69" s="102">
        <f>IF(ISNA(VLOOKUP($B69,'[1]1920  Prog Access'!$F$7:$BA$325,27,FALSE)),"",VLOOKUP($B69,'[1]1920  Prog Access'!$F$7:$BA$325,27,FALSE))</f>
        <v>0</v>
      </c>
      <c r="AT69" s="102">
        <f>IF(ISNA(VLOOKUP($B69,'[1]1920  Prog Access'!$F$7:$BA$325,28,FALSE)),"",VLOOKUP($B69,'[1]1920  Prog Access'!$F$7:$BA$325,28,FALSE))</f>
        <v>2925</v>
      </c>
      <c r="AU69" s="102">
        <f>IF(ISNA(VLOOKUP($B69,'[1]1920  Prog Access'!$F$7:$BA$325,29,FALSE)),"",VLOOKUP($B69,'[1]1920  Prog Access'!$F$7:$BA$325,29,FALSE))</f>
        <v>0</v>
      </c>
      <c r="AV69" s="102">
        <f>IF(ISNA(VLOOKUP($B69,'[1]1920  Prog Access'!$F$7:$BA$325,30,FALSE)),"",VLOOKUP($B69,'[1]1920  Prog Access'!$F$7:$BA$325,30,FALSE))</f>
        <v>0</v>
      </c>
      <c r="AW69" s="102">
        <f>IF(ISNA(VLOOKUP($B69,'[1]1920  Prog Access'!$F$7:$BA$325,31,FALSE)),"",VLOOKUP($B69,'[1]1920  Prog Access'!$F$7:$BA$325,31,FALSE))</f>
        <v>0</v>
      </c>
      <c r="AX69" s="108">
        <f t="shared" si="182"/>
        <v>439505.48</v>
      </c>
      <c r="AY69" s="104">
        <f t="shared" si="183"/>
        <v>3.1872311981555039E-2</v>
      </c>
      <c r="AZ69" s="105">
        <f t="shared" si="184"/>
        <v>421.98872790467686</v>
      </c>
      <c r="BA69" s="106">
        <f>IF(ISNA(VLOOKUP($B69,'[1]1920  Prog Access'!$F$7:$BA$325,32,FALSE)),"",VLOOKUP($B69,'[1]1920  Prog Access'!$F$7:$BA$325,32,FALSE))</f>
        <v>0</v>
      </c>
      <c r="BB69" s="102">
        <f>IF(ISNA(VLOOKUP($B69,'[1]1920  Prog Access'!$F$7:$BA$325,33,FALSE)),"",VLOOKUP($B69,'[1]1920  Prog Access'!$F$7:$BA$325,33,FALSE))</f>
        <v>0</v>
      </c>
      <c r="BC69" s="102">
        <f>IF(ISNA(VLOOKUP($B69,'[1]1920  Prog Access'!$F$7:$BA$325,34,FALSE)),"",VLOOKUP($B69,'[1]1920  Prog Access'!$F$7:$BA$325,34,FALSE))</f>
        <v>14533.39</v>
      </c>
      <c r="BD69" s="102">
        <f>IF(ISNA(VLOOKUP($B69,'[1]1920  Prog Access'!$F$7:$BA$325,35,FALSE)),"",VLOOKUP($B69,'[1]1920  Prog Access'!$F$7:$BA$325,35,FALSE))</f>
        <v>0</v>
      </c>
      <c r="BE69" s="102">
        <f>IF(ISNA(VLOOKUP($B69,'[1]1920  Prog Access'!$F$7:$BA$325,36,FALSE)),"",VLOOKUP($B69,'[1]1920  Prog Access'!$F$7:$BA$325,36,FALSE))</f>
        <v>0</v>
      </c>
      <c r="BF69" s="102">
        <f>IF(ISNA(VLOOKUP($B69,'[1]1920  Prog Access'!$F$7:$BA$325,37,FALSE)),"",VLOOKUP($B69,'[1]1920  Prog Access'!$F$7:$BA$325,37,FALSE))</f>
        <v>0</v>
      </c>
      <c r="BG69" s="102">
        <f>IF(ISNA(VLOOKUP($B69,'[1]1920  Prog Access'!$F$7:$BA$325,38,FALSE)),"",VLOOKUP($B69,'[1]1920  Prog Access'!$F$7:$BA$325,38,FALSE))</f>
        <v>0</v>
      </c>
      <c r="BH69" s="110">
        <f t="shared" si="185"/>
        <v>14533.39</v>
      </c>
      <c r="BI69" s="104">
        <f t="shared" si="186"/>
        <v>1.0539407613975875E-3</v>
      </c>
      <c r="BJ69" s="105">
        <f t="shared" si="187"/>
        <v>13.954153104626936</v>
      </c>
      <c r="BK69" s="106">
        <f>IF(ISNA(VLOOKUP($B69,'[1]1920  Prog Access'!$F$7:$BA$325,39,FALSE)),"",VLOOKUP($B69,'[1]1920  Prog Access'!$F$7:$BA$325,39,FALSE))</f>
        <v>0</v>
      </c>
      <c r="BL69" s="102">
        <f>IF(ISNA(VLOOKUP($B69,'[1]1920  Prog Access'!$F$7:$BA$325,40,FALSE)),"",VLOOKUP($B69,'[1]1920  Prog Access'!$F$7:$BA$325,40,FALSE))</f>
        <v>0</v>
      </c>
      <c r="BM69" s="102">
        <f>IF(ISNA(VLOOKUP($B69,'[1]1920  Prog Access'!$F$7:$BA$325,41,FALSE)),"",VLOOKUP($B69,'[1]1920  Prog Access'!$F$7:$BA$325,41,FALSE))</f>
        <v>60006.34</v>
      </c>
      <c r="BN69" s="102">
        <f>IF(ISNA(VLOOKUP($B69,'[1]1920  Prog Access'!$F$7:$BA$325,42,FALSE)),"",VLOOKUP($B69,'[1]1920  Prog Access'!$F$7:$BA$325,42,FALSE))</f>
        <v>33016.699999999997</v>
      </c>
      <c r="BO69" s="105">
        <f t="shared" si="22"/>
        <v>93023.039999999994</v>
      </c>
      <c r="BP69" s="104">
        <f t="shared" si="23"/>
        <v>6.7458984865277983E-3</v>
      </c>
      <c r="BQ69" s="111">
        <f t="shared" si="24"/>
        <v>89.315551458939424</v>
      </c>
      <c r="BR69" s="106">
        <f>IF(ISNA(VLOOKUP($B69,'[1]1920  Prog Access'!$F$7:$BA$325,43,FALSE)),"",VLOOKUP($B69,'[1]1920  Prog Access'!$F$7:$BA$325,43,FALSE))</f>
        <v>2089865.24</v>
      </c>
      <c r="BS69" s="104">
        <f t="shared" si="25"/>
        <v>0.15155405327070642</v>
      </c>
      <c r="BT69" s="111">
        <f t="shared" si="26"/>
        <v>2006.5724188918014</v>
      </c>
      <c r="BU69" s="102">
        <f>IF(ISNA(VLOOKUP($B69,'[1]1920  Prog Access'!$F$7:$BA$325,44,FALSE)),"",VLOOKUP($B69,'[1]1920  Prog Access'!$F$7:$BA$325,44,FALSE))</f>
        <v>250358.47</v>
      </c>
      <c r="BV69" s="104">
        <f t="shared" si="27"/>
        <v>1.8155639977605713E-2</v>
      </c>
      <c r="BW69" s="111">
        <f t="shared" si="28"/>
        <v>240.38028439477299</v>
      </c>
      <c r="BX69" s="143">
        <f>IF(ISNA(VLOOKUP($B69,'[1]1920  Prog Access'!$F$7:$BA$325,45,FALSE)),"",VLOOKUP($B69,'[1]1920  Prog Access'!$F$7:$BA$325,45,FALSE))</f>
        <v>654357.24</v>
      </c>
      <c r="BY69" s="97">
        <f t="shared" si="29"/>
        <v>4.745305587695809E-2</v>
      </c>
      <c r="BZ69" s="112">
        <f t="shared" si="30"/>
        <v>628.27744332747648</v>
      </c>
      <c r="CA69" s="89">
        <f t="shared" si="33"/>
        <v>13789570.09</v>
      </c>
      <c r="CB69" s="90">
        <f t="shared" si="31"/>
        <v>0</v>
      </c>
    </row>
    <row r="70" spans="1:80" x14ac:dyDescent="0.25">
      <c r="A70" s="66"/>
      <c r="B70" s="94" t="s">
        <v>138</v>
      </c>
      <c r="C70" s="99" t="s">
        <v>139</v>
      </c>
      <c r="D70" s="100">
        <f>IF(ISNA(VLOOKUP($B70,'[1]1920 enrollment_Rev_Exp by size'!$A$6:$C$339,3,FALSE)),"",VLOOKUP($B70,'[1]1920 enrollment_Rev_Exp by size'!$A$6:$C$339,3,FALSE))</f>
        <v>2516.8700000000003</v>
      </c>
      <c r="E70" s="101">
        <f>IF(ISNA(VLOOKUP($B70,'[1]1920 enrollment_Rev_Exp by size'!$A$6:$D$339,4,FALSE)),"",VLOOKUP($B70,'[1]1920 enrollment_Rev_Exp by size'!$A$6:$D$339,4,FALSE))</f>
        <v>38511206.460000001</v>
      </c>
      <c r="F70" s="102">
        <f>IF(ISNA(VLOOKUP($B70,'[1]1920  Prog Access'!$F$7:$BA$325,2,FALSE)),"",VLOOKUP($B70,'[1]1920  Prog Access'!$F$7:$BA$325,2,FALSE))</f>
        <v>17859299.859999999</v>
      </c>
      <c r="G70" s="102">
        <f>IF(ISNA(VLOOKUP($B70,'[1]1920  Prog Access'!$F$7:$BA$325,3,FALSE)),"",VLOOKUP($B70,'[1]1920  Prog Access'!$F$7:$BA$325,3,FALSE))</f>
        <v>501869.45</v>
      </c>
      <c r="H70" s="102">
        <f>IF(ISNA(VLOOKUP($B70,'[1]1920  Prog Access'!$F$7:$BA$325,4,FALSE)),"",VLOOKUP($B70,'[1]1920  Prog Access'!$F$7:$BA$325,4,FALSE))</f>
        <v>3231.2</v>
      </c>
      <c r="I70" s="103">
        <f t="shared" si="173"/>
        <v>18364400.509999998</v>
      </c>
      <c r="J70" s="104">
        <f t="shared" si="174"/>
        <v>0.47685861332530161</v>
      </c>
      <c r="K70" s="105">
        <f t="shared" si="175"/>
        <v>7296.523265007726</v>
      </c>
      <c r="L70" s="106">
        <f>IF(ISNA(VLOOKUP($B70,'[1]1920  Prog Access'!$F$7:$BA$325,5,FALSE)),"",VLOOKUP($B70,'[1]1920  Prog Access'!$F$7:$BA$325,5,FALSE))</f>
        <v>4387472.96</v>
      </c>
      <c r="M70" s="102">
        <f>IF(ISNA(VLOOKUP($B70,'[1]1920  Prog Access'!$F$7:$BA$325,6,FALSE)),"",VLOOKUP($B70,'[1]1920  Prog Access'!$F$7:$BA$325,6,FALSE))</f>
        <v>123751.01</v>
      </c>
      <c r="N70" s="102">
        <f>IF(ISNA(VLOOKUP($B70,'[1]1920  Prog Access'!$F$7:$BA$325,7,FALSE)),"",VLOOKUP($B70,'[1]1920  Prog Access'!$F$7:$BA$325,7,FALSE))</f>
        <v>493500.4</v>
      </c>
      <c r="O70" s="102">
        <v>0</v>
      </c>
      <c r="P70" s="102">
        <f>IF(ISNA(VLOOKUP($B70,'[1]1920  Prog Access'!$F$7:$BA$325,8,FALSE)),"",VLOOKUP($B70,'[1]1920  Prog Access'!$F$7:$BA$325,8,FALSE))</f>
        <v>0</v>
      </c>
      <c r="Q70" s="102">
        <f>IF(ISNA(VLOOKUP($B70,'[1]1920  Prog Access'!$F$7:$BA$325,9,FALSE)),"",VLOOKUP($B70,'[1]1920  Prog Access'!$F$7:$BA$325,9,FALSE))</f>
        <v>0</v>
      </c>
      <c r="R70" s="107">
        <f t="shared" si="110"/>
        <v>5004724.37</v>
      </c>
      <c r="S70" s="104">
        <f t="shared" si="111"/>
        <v>0.12995501387883551</v>
      </c>
      <c r="T70" s="105">
        <f t="shared" si="112"/>
        <v>1988.4715420343521</v>
      </c>
      <c r="U70" s="106">
        <f>IF(ISNA(VLOOKUP($B70,'[1]1920  Prog Access'!$F$7:$BA$325,10,FALSE)),"",VLOOKUP($B70,'[1]1920  Prog Access'!$F$7:$BA$325,10,FALSE))</f>
        <v>601490.5</v>
      </c>
      <c r="V70" s="102">
        <f>IF(ISNA(VLOOKUP($B70,'[1]1920  Prog Access'!$F$7:$BA$325,11,FALSE)),"",VLOOKUP($B70,'[1]1920  Prog Access'!$F$7:$BA$325,11,FALSE))</f>
        <v>59469.85</v>
      </c>
      <c r="W70" s="102">
        <f>IF(ISNA(VLOOKUP($B70,'[1]1920  Prog Access'!$F$7:$BA$325,12,FALSE)),"",VLOOKUP($B70,'[1]1920  Prog Access'!$F$7:$BA$325,12,FALSE))</f>
        <v>16394.93</v>
      </c>
      <c r="X70" s="102">
        <f>IF(ISNA(VLOOKUP($B70,'[1]1920  Prog Access'!$F$7:$BA$325,13,FALSE)),"",VLOOKUP($B70,'[1]1920  Prog Access'!$F$7:$BA$325,13,FALSE))</f>
        <v>0</v>
      </c>
      <c r="Y70" s="108">
        <f t="shared" si="176"/>
        <v>677355.28</v>
      </c>
      <c r="Z70" s="104">
        <f t="shared" si="177"/>
        <v>1.7588524023612218E-2</v>
      </c>
      <c r="AA70" s="105">
        <f t="shared" si="178"/>
        <v>269.12604941852379</v>
      </c>
      <c r="AB70" s="106">
        <f>IF(ISNA(VLOOKUP($B70,'[1]1920  Prog Access'!$F$7:$BA$325,14,FALSE)),"",VLOOKUP($B70,'[1]1920  Prog Access'!$F$7:$BA$325,14,FALSE))</f>
        <v>0</v>
      </c>
      <c r="AC70" s="102">
        <f>IF(ISNA(VLOOKUP($B70,'[1]1920  Prog Access'!$F$7:$BA$325,15,FALSE)),"",VLOOKUP($B70,'[1]1920  Prog Access'!$F$7:$BA$325,15,FALSE))</f>
        <v>0</v>
      </c>
      <c r="AD70" s="102">
        <v>0</v>
      </c>
      <c r="AE70" s="107">
        <f t="shared" si="179"/>
        <v>0</v>
      </c>
      <c r="AF70" s="104">
        <f t="shared" si="180"/>
        <v>0</v>
      </c>
      <c r="AG70" s="109">
        <f t="shared" si="181"/>
        <v>0</v>
      </c>
      <c r="AH70" s="106">
        <f>IF(ISNA(VLOOKUP($B70,'[1]1920  Prog Access'!$F$7:$BA$325,16,FALSE)),"",VLOOKUP($B70,'[1]1920  Prog Access'!$F$7:$BA$325,16,FALSE))</f>
        <v>448959.54</v>
      </c>
      <c r="AI70" s="102">
        <f>IF(ISNA(VLOOKUP($B70,'[1]1920  Prog Access'!$F$7:$BA$325,17,FALSE)),"",VLOOKUP($B70,'[1]1920  Prog Access'!$F$7:$BA$325,17,FALSE))</f>
        <v>114587.8</v>
      </c>
      <c r="AJ70" s="102">
        <f>IF(ISNA(VLOOKUP($B70,'[1]1920  Prog Access'!$F$7:$BA$325,18,FALSE)),"",VLOOKUP($B70,'[1]1920  Prog Access'!$F$7:$BA$325,18,FALSE))</f>
        <v>0</v>
      </c>
      <c r="AK70" s="102">
        <f>IF(ISNA(VLOOKUP($B70,'[1]1920  Prog Access'!$F$7:$BA$325,19,FALSE)),"",VLOOKUP($B70,'[1]1920  Prog Access'!$F$7:$BA$325,19,FALSE))</f>
        <v>0</v>
      </c>
      <c r="AL70" s="102">
        <f>IF(ISNA(VLOOKUP($B70,'[1]1920  Prog Access'!$F$7:$BA$325,20,FALSE)),"",VLOOKUP($B70,'[1]1920  Prog Access'!$F$7:$BA$325,20,FALSE))</f>
        <v>733452.36</v>
      </c>
      <c r="AM70" s="102">
        <f>IF(ISNA(VLOOKUP($B70,'[1]1920  Prog Access'!$F$7:$BA$325,21,FALSE)),"",VLOOKUP($B70,'[1]1920  Prog Access'!$F$7:$BA$325,21,FALSE))</f>
        <v>0</v>
      </c>
      <c r="AN70" s="102">
        <f>IF(ISNA(VLOOKUP($B70,'[1]1920  Prog Access'!$F$7:$BA$325,22,FALSE)),"",VLOOKUP($B70,'[1]1920  Prog Access'!$F$7:$BA$325,22,FALSE))</f>
        <v>0</v>
      </c>
      <c r="AO70" s="102">
        <f>IF(ISNA(VLOOKUP($B70,'[1]1920  Prog Access'!$F$7:$BA$325,23,FALSE)),"",VLOOKUP($B70,'[1]1920  Prog Access'!$F$7:$BA$325,23,FALSE))</f>
        <v>259079.92</v>
      </c>
      <c r="AP70" s="102">
        <f>IF(ISNA(VLOOKUP($B70,'[1]1920  Prog Access'!$F$7:$BA$325,24,FALSE)),"",VLOOKUP($B70,'[1]1920  Prog Access'!$F$7:$BA$325,24,FALSE))</f>
        <v>0</v>
      </c>
      <c r="AQ70" s="102">
        <f>IF(ISNA(VLOOKUP($B70,'[1]1920  Prog Access'!$F$7:$BA$325,25,FALSE)),"",VLOOKUP($B70,'[1]1920  Prog Access'!$F$7:$BA$325,25,FALSE))</f>
        <v>0</v>
      </c>
      <c r="AR70" s="102">
        <f>IF(ISNA(VLOOKUP($B70,'[1]1920  Prog Access'!$F$7:$BA$325,26,FALSE)),"",VLOOKUP($B70,'[1]1920  Prog Access'!$F$7:$BA$325,26,FALSE))</f>
        <v>0</v>
      </c>
      <c r="AS70" s="102">
        <f>IF(ISNA(VLOOKUP($B70,'[1]1920  Prog Access'!$F$7:$BA$325,27,FALSE)),"",VLOOKUP($B70,'[1]1920  Prog Access'!$F$7:$BA$325,27,FALSE))</f>
        <v>26407</v>
      </c>
      <c r="AT70" s="102">
        <f>IF(ISNA(VLOOKUP($B70,'[1]1920  Prog Access'!$F$7:$BA$325,28,FALSE)),"",VLOOKUP($B70,'[1]1920  Prog Access'!$F$7:$BA$325,28,FALSE))</f>
        <v>299558.53000000003</v>
      </c>
      <c r="AU70" s="102">
        <f>IF(ISNA(VLOOKUP($B70,'[1]1920  Prog Access'!$F$7:$BA$325,29,FALSE)),"",VLOOKUP($B70,'[1]1920  Prog Access'!$F$7:$BA$325,29,FALSE))</f>
        <v>0</v>
      </c>
      <c r="AV70" s="102">
        <f>IF(ISNA(VLOOKUP($B70,'[1]1920  Prog Access'!$F$7:$BA$325,30,FALSE)),"",VLOOKUP($B70,'[1]1920  Prog Access'!$F$7:$BA$325,30,FALSE))</f>
        <v>0</v>
      </c>
      <c r="AW70" s="102">
        <f>IF(ISNA(VLOOKUP($B70,'[1]1920  Prog Access'!$F$7:$BA$325,31,FALSE)),"",VLOOKUP($B70,'[1]1920  Prog Access'!$F$7:$BA$325,31,FALSE))</f>
        <v>27754.92</v>
      </c>
      <c r="AX70" s="108">
        <f t="shared" si="182"/>
        <v>1909800.0699999998</v>
      </c>
      <c r="AY70" s="104">
        <f t="shared" si="183"/>
        <v>4.9590761898971672E-2</v>
      </c>
      <c r="AZ70" s="105">
        <f t="shared" si="184"/>
        <v>758.79964797546143</v>
      </c>
      <c r="BA70" s="106">
        <f>IF(ISNA(VLOOKUP($B70,'[1]1920  Prog Access'!$F$7:$BA$325,32,FALSE)),"",VLOOKUP($B70,'[1]1920  Prog Access'!$F$7:$BA$325,32,FALSE))</f>
        <v>0</v>
      </c>
      <c r="BB70" s="102">
        <f>IF(ISNA(VLOOKUP($B70,'[1]1920  Prog Access'!$F$7:$BA$325,33,FALSE)),"",VLOOKUP($B70,'[1]1920  Prog Access'!$F$7:$BA$325,33,FALSE))</f>
        <v>0</v>
      </c>
      <c r="BC70" s="102">
        <f>IF(ISNA(VLOOKUP($B70,'[1]1920  Prog Access'!$F$7:$BA$325,34,FALSE)),"",VLOOKUP($B70,'[1]1920  Prog Access'!$F$7:$BA$325,34,FALSE))</f>
        <v>69340.94</v>
      </c>
      <c r="BD70" s="102">
        <f>IF(ISNA(VLOOKUP($B70,'[1]1920  Prog Access'!$F$7:$BA$325,35,FALSE)),"",VLOOKUP($B70,'[1]1920  Prog Access'!$F$7:$BA$325,35,FALSE))</f>
        <v>0</v>
      </c>
      <c r="BE70" s="102">
        <f>IF(ISNA(VLOOKUP($B70,'[1]1920  Prog Access'!$F$7:$BA$325,36,FALSE)),"",VLOOKUP($B70,'[1]1920  Prog Access'!$F$7:$BA$325,36,FALSE))</f>
        <v>240.19</v>
      </c>
      <c r="BF70" s="102">
        <f>IF(ISNA(VLOOKUP($B70,'[1]1920  Prog Access'!$F$7:$BA$325,37,FALSE)),"",VLOOKUP($B70,'[1]1920  Prog Access'!$F$7:$BA$325,37,FALSE))</f>
        <v>0</v>
      </c>
      <c r="BG70" s="102">
        <f>IF(ISNA(VLOOKUP($B70,'[1]1920  Prog Access'!$F$7:$BA$325,38,FALSE)),"",VLOOKUP($B70,'[1]1920  Prog Access'!$F$7:$BA$325,38,FALSE))</f>
        <v>15562.05</v>
      </c>
      <c r="BH70" s="110">
        <f t="shared" si="185"/>
        <v>85143.180000000008</v>
      </c>
      <c r="BI70" s="104">
        <f t="shared" si="186"/>
        <v>2.2108676363705904E-3</v>
      </c>
      <c r="BJ70" s="105">
        <f t="shared" si="187"/>
        <v>33.828993948833272</v>
      </c>
      <c r="BK70" s="106">
        <f>IF(ISNA(VLOOKUP($B70,'[1]1920  Prog Access'!$F$7:$BA$325,39,FALSE)),"",VLOOKUP($B70,'[1]1920  Prog Access'!$F$7:$BA$325,39,FALSE))</f>
        <v>0</v>
      </c>
      <c r="BL70" s="102">
        <f>IF(ISNA(VLOOKUP($B70,'[1]1920  Prog Access'!$F$7:$BA$325,40,FALSE)),"",VLOOKUP($B70,'[1]1920  Prog Access'!$F$7:$BA$325,40,FALSE))</f>
        <v>0</v>
      </c>
      <c r="BM70" s="102">
        <f>IF(ISNA(VLOOKUP($B70,'[1]1920  Prog Access'!$F$7:$BA$325,41,FALSE)),"",VLOOKUP($B70,'[1]1920  Prog Access'!$F$7:$BA$325,41,FALSE))</f>
        <v>282324.18</v>
      </c>
      <c r="BN70" s="102">
        <f>IF(ISNA(VLOOKUP($B70,'[1]1920  Prog Access'!$F$7:$BA$325,42,FALSE)),"",VLOOKUP($B70,'[1]1920  Prog Access'!$F$7:$BA$325,42,FALSE))</f>
        <v>811295.57</v>
      </c>
      <c r="BO70" s="105">
        <f t="shared" si="22"/>
        <v>1093619.75</v>
      </c>
      <c r="BP70" s="104">
        <f t="shared" si="23"/>
        <v>2.8397441953315526E-2</v>
      </c>
      <c r="BQ70" s="111">
        <f t="shared" si="24"/>
        <v>434.51578746617815</v>
      </c>
      <c r="BR70" s="106">
        <f>IF(ISNA(VLOOKUP($B70,'[1]1920  Prog Access'!$F$7:$BA$325,43,FALSE)),"",VLOOKUP($B70,'[1]1920  Prog Access'!$F$7:$BA$325,43,FALSE))</f>
        <v>4864924.29</v>
      </c>
      <c r="BS70" s="104">
        <f t="shared" si="25"/>
        <v>0.12632489961209073</v>
      </c>
      <c r="BT70" s="111">
        <f t="shared" si="26"/>
        <v>1932.9263291310235</v>
      </c>
      <c r="BU70" s="102">
        <f>IF(ISNA(VLOOKUP($B70,'[1]1920  Prog Access'!$F$7:$BA$325,44,FALSE)),"",VLOOKUP($B70,'[1]1920  Prog Access'!$F$7:$BA$325,44,FALSE))</f>
        <v>763048.86</v>
      </c>
      <c r="BV70" s="104">
        <f t="shared" si="27"/>
        <v>1.9813683603824444E-2</v>
      </c>
      <c r="BW70" s="111">
        <f t="shared" si="28"/>
        <v>303.17372768557766</v>
      </c>
      <c r="BX70" s="143">
        <f>IF(ISNA(VLOOKUP($B70,'[1]1920  Prog Access'!$F$7:$BA$325,45,FALSE)),"",VLOOKUP($B70,'[1]1920  Prog Access'!$F$7:$BA$325,45,FALSE))</f>
        <v>5748190.1500000004</v>
      </c>
      <c r="BY70" s="97">
        <f t="shared" si="29"/>
        <v>0.14926019406767763</v>
      </c>
      <c r="BZ70" s="112">
        <f t="shared" si="30"/>
        <v>2283.8645420701109</v>
      </c>
      <c r="CA70" s="89">
        <f t="shared" si="33"/>
        <v>38511206.459999993</v>
      </c>
      <c r="CB70" s="90">
        <f t="shared" si="31"/>
        <v>0</v>
      </c>
    </row>
    <row r="71" spans="1:80" x14ac:dyDescent="0.25">
      <c r="A71" s="22"/>
      <c r="B71" s="94" t="s">
        <v>140</v>
      </c>
      <c r="C71" s="99" t="s">
        <v>141</v>
      </c>
      <c r="D71" s="100">
        <f>IF(ISNA(VLOOKUP($B71,'[1]1920 enrollment_Rev_Exp by size'!$A$6:$C$339,3,FALSE)),"",VLOOKUP($B71,'[1]1920 enrollment_Rev_Exp by size'!$A$6:$C$339,3,FALSE))</f>
        <v>5085.7800000000007</v>
      </c>
      <c r="E71" s="101">
        <f>IF(ISNA(VLOOKUP($B71,'[1]1920 enrollment_Rev_Exp by size'!$A$6:$D$339,4,FALSE)),"",VLOOKUP($B71,'[1]1920 enrollment_Rev_Exp by size'!$A$6:$D$339,4,FALSE))</f>
        <v>68427174.230000004</v>
      </c>
      <c r="F71" s="102">
        <f>IF(ISNA(VLOOKUP($B71,'[1]1920  Prog Access'!$F$7:$BA$325,2,FALSE)),"",VLOOKUP($B71,'[1]1920  Prog Access'!$F$7:$BA$325,2,FALSE))</f>
        <v>35101372.759999998</v>
      </c>
      <c r="G71" s="102">
        <f>IF(ISNA(VLOOKUP($B71,'[1]1920  Prog Access'!$F$7:$BA$325,3,FALSE)),"",VLOOKUP($B71,'[1]1920  Prog Access'!$F$7:$BA$325,3,FALSE))</f>
        <v>129610.94</v>
      </c>
      <c r="H71" s="102">
        <f>IF(ISNA(VLOOKUP($B71,'[1]1920  Prog Access'!$F$7:$BA$325,4,FALSE)),"",VLOOKUP($B71,'[1]1920  Prog Access'!$F$7:$BA$325,4,FALSE))</f>
        <v>111673.21</v>
      </c>
      <c r="I71" s="103">
        <f t="shared" si="173"/>
        <v>35342656.909999996</v>
      </c>
      <c r="J71" s="104">
        <f t="shared" si="174"/>
        <v>0.51650031303652733</v>
      </c>
      <c r="K71" s="105">
        <f t="shared" si="175"/>
        <v>6949.3090361753739</v>
      </c>
      <c r="L71" s="106">
        <f>IF(ISNA(VLOOKUP($B71,'[1]1920  Prog Access'!$F$7:$BA$325,5,FALSE)),"",VLOOKUP($B71,'[1]1920  Prog Access'!$F$7:$BA$325,5,FALSE))</f>
        <v>8572262.4399999995</v>
      </c>
      <c r="M71" s="102">
        <f>IF(ISNA(VLOOKUP($B71,'[1]1920  Prog Access'!$F$7:$BA$325,6,FALSE)),"",VLOOKUP($B71,'[1]1920  Prog Access'!$F$7:$BA$325,6,FALSE))</f>
        <v>508790</v>
      </c>
      <c r="N71" s="102">
        <f>IF(ISNA(VLOOKUP($B71,'[1]1920  Prog Access'!$F$7:$BA$325,7,FALSE)),"",VLOOKUP($B71,'[1]1920  Prog Access'!$F$7:$BA$325,7,FALSE))</f>
        <v>1117914.73</v>
      </c>
      <c r="O71" s="102">
        <v>0</v>
      </c>
      <c r="P71" s="102">
        <f>IF(ISNA(VLOOKUP($B71,'[1]1920  Prog Access'!$F$7:$BA$325,8,FALSE)),"",VLOOKUP($B71,'[1]1920  Prog Access'!$F$7:$BA$325,8,FALSE))</f>
        <v>0</v>
      </c>
      <c r="Q71" s="102">
        <f>IF(ISNA(VLOOKUP($B71,'[1]1920  Prog Access'!$F$7:$BA$325,9,FALSE)),"",VLOOKUP($B71,'[1]1920  Prog Access'!$F$7:$BA$325,9,FALSE))</f>
        <v>0</v>
      </c>
      <c r="R71" s="107">
        <f t="shared" si="110"/>
        <v>10198967.17</v>
      </c>
      <c r="S71" s="104">
        <f t="shared" si="111"/>
        <v>0.14904849257283145</v>
      </c>
      <c r="T71" s="105">
        <f t="shared" si="112"/>
        <v>2005.3889806480026</v>
      </c>
      <c r="U71" s="106">
        <f>IF(ISNA(VLOOKUP($B71,'[1]1920  Prog Access'!$F$7:$BA$325,10,FALSE)),"",VLOOKUP($B71,'[1]1920  Prog Access'!$F$7:$BA$325,10,FALSE))</f>
        <v>2800903.8</v>
      </c>
      <c r="V71" s="102">
        <f>IF(ISNA(VLOOKUP($B71,'[1]1920  Prog Access'!$F$7:$BA$325,11,FALSE)),"",VLOOKUP($B71,'[1]1920  Prog Access'!$F$7:$BA$325,11,FALSE))</f>
        <v>432033.78</v>
      </c>
      <c r="W71" s="102">
        <f>IF(ISNA(VLOOKUP($B71,'[1]1920  Prog Access'!$F$7:$BA$325,12,FALSE)),"",VLOOKUP($B71,'[1]1920  Prog Access'!$F$7:$BA$325,12,FALSE))</f>
        <v>43500.46</v>
      </c>
      <c r="X71" s="102">
        <f>IF(ISNA(VLOOKUP($B71,'[1]1920  Prog Access'!$F$7:$BA$325,13,FALSE)),"",VLOOKUP($B71,'[1]1920  Prog Access'!$F$7:$BA$325,13,FALSE))</f>
        <v>0</v>
      </c>
      <c r="Y71" s="108">
        <f t="shared" si="176"/>
        <v>3276438.04</v>
      </c>
      <c r="Z71" s="104">
        <f t="shared" si="177"/>
        <v>4.7882118133171954E-2</v>
      </c>
      <c r="AA71" s="105">
        <f t="shared" si="178"/>
        <v>644.23511044520205</v>
      </c>
      <c r="AB71" s="106">
        <f>IF(ISNA(VLOOKUP($B71,'[1]1920  Prog Access'!$F$7:$BA$325,14,FALSE)),"",VLOOKUP($B71,'[1]1920  Prog Access'!$F$7:$BA$325,14,FALSE))</f>
        <v>0</v>
      </c>
      <c r="AC71" s="102">
        <f>IF(ISNA(VLOOKUP($B71,'[1]1920  Prog Access'!$F$7:$BA$325,15,FALSE)),"",VLOOKUP($B71,'[1]1920  Prog Access'!$F$7:$BA$325,15,FALSE))</f>
        <v>0</v>
      </c>
      <c r="AD71" s="102">
        <v>0</v>
      </c>
      <c r="AE71" s="107">
        <f t="shared" si="179"/>
        <v>0</v>
      </c>
      <c r="AF71" s="104">
        <f t="shared" si="180"/>
        <v>0</v>
      </c>
      <c r="AG71" s="109">
        <f t="shared" si="181"/>
        <v>0</v>
      </c>
      <c r="AH71" s="106">
        <f>IF(ISNA(VLOOKUP($B71,'[1]1920  Prog Access'!$F$7:$BA$325,16,FALSE)),"",VLOOKUP($B71,'[1]1920  Prog Access'!$F$7:$BA$325,16,FALSE))</f>
        <v>1289210.8</v>
      </c>
      <c r="AI71" s="102">
        <f>IF(ISNA(VLOOKUP($B71,'[1]1920  Prog Access'!$F$7:$BA$325,17,FALSE)),"",VLOOKUP($B71,'[1]1920  Prog Access'!$F$7:$BA$325,17,FALSE))</f>
        <v>263195.68</v>
      </c>
      <c r="AJ71" s="102">
        <f>IF(ISNA(VLOOKUP($B71,'[1]1920  Prog Access'!$F$7:$BA$325,18,FALSE)),"",VLOOKUP($B71,'[1]1920  Prog Access'!$F$7:$BA$325,18,FALSE))</f>
        <v>0</v>
      </c>
      <c r="AK71" s="102">
        <f>IF(ISNA(VLOOKUP($B71,'[1]1920  Prog Access'!$F$7:$BA$325,19,FALSE)),"",VLOOKUP($B71,'[1]1920  Prog Access'!$F$7:$BA$325,19,FALSE))</f>
        <v>0</v>
      </c>
      <c r="AL71" s="102">
        <f>IF(ISNA(VLOOKUP($B71,'[1]1920  Prog Access'!$F$7:$BA$325,20,FALSE)),"",VLOOKUP($B71,'[1]1920  Prog Access'!$F$7:$BA$325,20,FALSE))</f>
        <v>2542038.4</v>
      </c>
      <c r="AM71" s="102">
        <f>IF(ISNA(VLOOKUP($B71,'[1]1920  Prog Access'!$F$7:$BA$325,21,FALSE)),"",VLOOKUP($B71,'[1]1920  Prog Access'!$F$7:$BA$325,21,FALSE))</f>
        <v>0</v>
      </c>
      <c r="AN71" s="102">
        <f>IF(ISNA(VLOOKUP($B71,'[1]1920  Prog Access'!$F$7:$BA$325,22,FALSE)),"",VLOOKUP($B71,'[1]1920  Prog Access'!$F$7:$BA$325,22,FALSE))</f>
        <v>0</v>
      </c>
      <c r="AO71" s="102">
        <f>IF(ISNA(VLOOKUP($B71,'[1]1920  Prog Access'!$F$7:$BA$325,23,FALSE)),"",VLOOKUP($B71,'[1]1920  Prog Access'!$F$7:$BA$325,23,FALSE))</f>
        <v>366762.37</v>
      </c>
      <c r="AP71" s="102">
        <f>IF(ISNA(VLOOKUP($B71,'[1]1920  Prog Access'!$F$7:$BA$325,24,FALSE)),"",VLOOKUP($B71,'[1]1920  Prog Access'!$F$7:$BA$325,24,FALSE))</f>
        <v>0</v>
      </c>
      <c r="AQ71" s="102">
        <f>IF(ISNA(VLOOKUP($B71,'[1]1920  Prog Access'!$F$7:$BA$325,25,FALSE)),"",VLOOKUP($B71,'[1]1920  Prog Access'!$F$7:$BA$325,25,FALSE))</f>
        <v>0</v>
      </c>
      <c r="AR71" s="102">
        <f>IF(ISNA(VLOOKUP($B71,'[1]1920  Prog Access'!$F$7:$BA$325,26,FALSE)),"",VLOOKUP($B71,'[1]1920  Prog Access'!$F$7:$BA$325,26,FALSE))</f>
        <v>0</v>
      </c>
      <c r="AS71" s="102">
        <f>IF(ISNA(VLOOKUP($B71,'[1]1920  Prog Access'!$F$7:$BA$325,27,FALSE)),"",VLOOKUP($B71,'[1]1920  Prog Access'!$F$7:$BA$325,27,FALSE))</f>
        <v>26770.76</v>
      </c>
      <c r="AT71" s="102">
        <f>IF(ISNA(VLOOKUP($B71,'[1]1920  Prog Access'!$F$7:$BA$325,28,FALSE)),"",VLOOKUP($B71,'[1]1920  Prog Access'!$F$7:$BA$325,28,FALSE))</f>
        <v>469353.8</v>
      </c>
      <c r="AU71" s="102">
        <f>IF(ISNA(VLOOKUP($B71,'[1]1920  Prog Access'!$F$7:$BA$325,29,FALSE)),"",VLOOKUP($B71,'[1]1920  Prog Access'!$F$7:$BA$325,29,FALSE))</f>
        <v>0</v>
      </c>
      <c r="AV71" s="102">
        <f>IF(ISNA(VLOOKUP($B71,'[1]1920  Prog Access'!$F$7:$BA$325,30,FALSE)),"",VLOOKUP($B71,'[1]1920  Prog Access'!$F$7:$BA$325,30,FALSE))</f>
        <v>27834</v>
      </c>
      <c r="AW71" s="102">
        <f>IF(ISNA(VLOOKUP($B71,'[1]1920  Prog Access'!$F$7:$BA$325,31,FALSE)),"",VLOOKUP($B71,'[1]1920  Prog Access'!$F$7:$BA$325,31,FALSE))</f>
        <v>12183.4</v>
      </c>
      <c r="AX71" s="108">
        <f t="shared" si="182"/>
        <v>4997349.21</v>
      </c>
      <c r="AY71" s="104">
        <f t="shared" si="183"/>
        <v>7.3031646655504448E-2</v>
      </c>
      <c r="AZ71" s="105">
        <f t="shared" si="184"/>
        <v>982.61214798909884</v>
      </c>
      <c r="BA71" s="106">
        <f>IF(ISNA(VLOOKUP($B71,'[1]1920  Prog Access'!$F$7:$BA$325,32,FALSE)),"",VLOOKUP($B71,'[1]1920  Prog Access'!$F$7:$BA$325,32,FALSE))</f>
        <v>0</v>
      </c>
      <c r="BB71" s="102">
        <f>IF(ISNA(VLOOKUP($B71,'[1]1920  Prog Access'!$F$7:$BA$325,33,FALSE)),"",VLOOKUP($B71,'[1]1920  Prog Access'!$F$7:$BA$325,33,FALSE))</f>
        <v>0</v>
      </c>
      <c r="BC71" s="102">
        <f>IF(ISNA(VLOOKUP($B71,'[1]1920  Prog Access'!$F$7:$BA$325,34,FALSE)),"",VLOOKUP($B71,'[1]1920  Prog Access'!$F$7:$BA$325,34,FALSE))</f>
        <v>134664.16</v>
      </c>
      <c r="BD71" s="102">
        <f>IF(ISNA(VLOOKUP($B71,'[1]1920  Prog Access'!$F$7:$BA$325,35,FALSE)),"",VLOOKUP($B71,'[1]1920  Prog Access'!$F$7:$BA$325,35,FALSE))</f>
        <v>0</v>
      </c>
      <c r="BE71" s="102">
        <f>IF(ISNA(VLOOKUP($B71,'[1]1920  Prog Access'!$F$7:$BA$325,36,FALSE)),"",VLOOKUP($B71,'[1]1920  Prog Access'!$F$7:$BA$325,36,FALSE))</f>
        <v>0</v>
      </c>
      <c r="BF71" s="102">
        <f>IF(ISNA(VLOOKUP($B71,'[1]1920  Prog Access'!$F$7:$BA$325,37,FALSE)),"",VLOOKUP($B71,'[1]1920  Prog Access'!$F$7:$BA$325,37,FALSE))</f>
        <v>0</v>
      </c>
      <c r="BG71" s="102">
        <f>IF(ISNA(VLOOKUP($B71,'[1]1920  Prog Access'!$F$7:$BA$325,38,FALSE)),"",VLOOKUP($B71,'[1]1920  Prog Access'!$F$7:$BA$325,38,FALSE))</f>
        <v>100316.35</v>
      </c>
      <c r="BH71" s="110">
        <f t="shared" si="185"/>
        <v>234980.51</v>
      </c>
      <c r="BI71" s="104">
        <f t="shared" si="186"/>
        <v>3.434023290369622E-3</v>
      </c>
      <c r="BJ71" s="105">
        <f t="shared" si="187"/>
        <v>46.203435854480524</v>
      </c>
      <c r="BK71" s="106">
        <f>IF(ISNA(VLOOKUP($B71,'[1]1920  Prog Access'!$F$7:$BA$325,39,FALSE)),"",VLOOKUP($B71,'[1]1920  Prog Access'!$F$7:$BA$325,39,FALSE))</f>
        <v>0</v>
      </c>
      <c r="BL71" s="102">
        <f>IF(ISNA(VLOOKUP($B71,'[1]1920  Prog Access'!$F$7:$BA$325,40,FALSE)),"",VLOOKUP($B71,'[1]1920  Prog Access'!$F$7:$BA$325,40,FALSE))</f>
        <v>0</v>
      </c>
      <c r="BM71" s="102">
        <f>IF(ISNA(VLOOKUP($B71,'[1]1920  Prog Access'!$F$7:$BA$325,41,FALSE)),"",VLOOKUP($B71,'[1]1920  Prog Access'!$F$7:$BA$325,41,FALSE))</f>
        <v>0</v>
      </c>
      <c r="BN71" s="102">
        <f>IF(ISNA(VLOOKUP($B71,'[1]1920  Prog Access'!$F$7:$BA$325,42,FALSE)),"",VLOOKUP($B71,'[1]1920  Prog Access'!$F$7:$BA$325,42,FALSE))</f>
        <v>851968.2</v>
      </c>
      <c r="BO71" s="105">
        <f t="shared" si="22"/>
        <v>851968.2</v>
      </c>
      <c r="BP71" s="104">
        <f t="shared" si="23"/>
        <v>1.2450728962390471E-2</v>
      </c>
      <c r="BQ71" s="111">
        <f t="shared" si="24"/>
        <v>167.51967249861374</v>
      </c>
      <c r="BR71" s="106">
        <f>IF(ISNA(VLOOKUP($B71,'[1]1920  Prog Access'!$F$7:$BA$325,43,FALSE)),"",VLOOKUP($B71,'[1]1920  Prog Access'!$F$7:$BA$325,43,FALSE))</f>
        <v>9591117.0199999996</v>
      </c>
      <c r="BS71" s="104">
        <f t="shared" si="25"/>
        <v>0.14016532361488399</v>
      </c>
      <c r="BT71" s="111">
        <f t="shared" si="26"/>
        <v>1885.8694280916591</v>
      </c>
      <c r="BU71" s="102">
        <f>IF(ISNA(VLOOKUP($B71,'[1]1920  Prog Access'!$F$7:$BA$325,44,FALSE)),"",VLOOKUP($B71,'[1]1920  Prog Access'!$F$7:$BA$325,44,FALSE))</f>
        <v>1670950.29</v>
      </c>
      <c r="BV71" s="104">
        <f t="shared" si="27"/>
        <v>2.4419396369979255E-2</v>
      </c>
      <c r="BW71" s="111">
        <f t="shared" si="28"/>
        <v>328.5533959392659</v>
      </c>
      <c r="BX71" s="143">
        <f>IF(ISNA(VLOOKUP($B71,'[1]1920  Prog Access'!$F$7:$BA$325,45,FALSE)),"",VLOOKUP($B71,'[1]1920  Prog Access'!$F$7:$BA$325,45,FALSE))</f>
        <v>2262746.88</v>
      </c>
      <c r="BY71" s="97">
        <f t="shared" si="29"/>
        <v>3.3067957364341385E-2</v>
      </c>
      <c r="BZ71" s="112">
        <f t="shared" si="30"/>
        <v>444.91639040619128</v>
      </c>
      <c r="CA71" s="89">
        <f t="shared" si="33"/>
        <v>68427174.229999989</v>
      </c>
      <c r="CB71" s="90">
        <f t="shared" si="31"/>
        <v>0</v>
      </c>
    </row>
    <row r="72" spans="1:80" s="127" customFormat="1" x14ac:dyDescent="0.25">
      <c r="A72" s="115"/>
      <c r="B72" s="114" t="s">
        <v>142</v>
      </c>
      <c r="C72" s="115" t="s">
        <v>52</v>
      </c>
      <c r="D72" s="116">
        <f>SUM(D66:D71)</f>
        <v>17503.140000000003</v>
      </c>
      <c r="E72" s="116">
        <f t="shared" ref="E72:H72" si="188">SUM(E66:E71)</f>
        <v>243401979.25</v>
      </c>
      <c r="F72" s="116">
        <f t="shared" si="188"/>
        <v>125664516.85999998</v>
      </c>
      <c r="G72" s="116">
        <f t="shared" si="188"/>
        <v>745941.19</v>
      </c>
      <c r="H72" s="116">
        <f t="shared" si="188"/>
        <v>397255.04000000004</v>
      </c>
      <c r="I72" s="117">
        <f t="shared" si="173"/>
        <v>126807713.08999999</v>
      </c>
      <c r="J72" s="118">
        <f t="shared" si="174"/>
        <v>0.5209806160193744</v>
      </c>
      <c r="K72" s="75">
        <f t="shared" si="175"/>
        <v>7244.8550997135353</v>
      </c>
      <c r="L72" s="119">
        <f>SUM(L66:L71)</f>
        <v>31644774.270000003</v>
      </c>
      <c r="M72" s="119">
        <f t="shared" ref="M72:Q72" si="189">SUM(M66:M71)</f>
        <v>1649002.17</v>
      </c>
      <c r="N72" s="119">
        <f t="shared" si="189"/>
        <v>3530855.69</v>
      </c>
      <c r="O72" s="119">
        <f t="shared" si="189"/>
        <v>0</v>
      </c>
      <c r="P72" s="119">
        <f t="shared" si="189"/>
        <v>0</v>
      </c>
      <c r="Q72" s="119">
        <f t="shared" si="189"/>
        <v>0</v>
      </c>
      <c r="R72" s="120">
        <f t="shared" si="110"/>
        <v>36824632.130000003</v>
      </c>
      <c r="S72" s="118">
        <f t="shared" si="111"/>
        <v>0.15129142434859638</v>
      </c>
      <c r="T72" s="75">
        <f t="shared" si="112"/>
        <v>2103.8871956688913</v>
      </c>
      <c r="U72" s="119">
        <f>SUM(U66:U71)</f>
        <v>7198733.3399999999</v>
      </c>
      <c r="V72" s="121">
        <f t="shared" ref="V72:X72" si="190">SUM(V66:V71)</f>
        <v>1197159.1499999999</v>
      </c>
      <c r="W72" s="121">
        <f t="shared" si="190"/>
        <v>146897.22999999998</v>
      </c>
      <c r="X72" s="121">
        <f t="shared" si="190"/>
        <v>0</v>
      </c>
      <c r="Y72" s="122">
        <f t="shared" si="176"/>
        <v>8542789.7200000007</v>
      </c>
      <c r="Z72" s="118">
        <f t="shared" si="177"/>
        <v>3.5097453793609609E-2</v>
      </c>
      <c r="AA72" s="75">
        <f t="shared" si="178"/>
        <v>488.07183853868503</v>
      </c>
      <c r="AB72" s="119">
        <f>SUM(AB66:AB71)</f>
        <v>0</v>
      </c>
      <c r="AC72" s="121">
        <f>SUM(AC66:AC71)</f>
        <v>0</v>
      </c>
      <c r="AD72" s="121"/>
      <c r="AE72" s="120">
        <f t="shared" si="70"/>
        <v>0</v>
      </c>
      <c r="AF72" s="118">
        <f t="shared" si="180"/>
        <v>0</v>
      </c>
      <c r="AG72" s="123">
        <f t="shared" si="181"/>
        <v>0</v>
      </c>
      <c r="AH72" s="119">
        <f>SUM(AH66:AH71)</f>
        <v>4282652.0200000005</v>
      </c>
      <c r="AI72" s="121">
        <f t="shared" ref="AI72:AW72" si="191">SUM(AI66:AI71)</f>
        <v>871382.07000000007</v>
      </c>
      <c r="AJ72" s="121">
        <f t="shared" si="191"/>
        <v>0</v>
      </c>
      <c r="AK72" s="121">
        <f t="shared" si="191"/>
        <v>0</v>
      </c>
      <c r="AL72" s="121">
        <f t="shared" si="191"/>
        <v>7674183.8399999999</v>
      </c>
      <c r="AM72" s="121">
        <f t="shared" si="191"/>
        <v>0</v>
      </c>
      <c r="AN72" s="121">
        <f t="shared" si="191"/>
        <v>0</v>
      </c>
      <c r="AO72" s="121">
        <f t="shared" si="191"/>
        <v>1453970.54</v>
      </c>
      <c r="AP72" s="121">
        <f t="shared" si="191"/>
        <v>0</v>
      </c>
      <c r="AQ72" s="121">
        <f t="shared" si="191"/>
        <v>0</v>
      </c>
      <c r="AR72" s="121">
        <f t="shared" si="191"/>
        <v>0</v>
      </c>
      <c r="AS72" s="121">
        <f t="shared" si="191"/>
        <v>102814.76</v>
      </c>
      <c r="AT72" s="121">
        <f t="shared" si="191"/>
        <v>1357510.85</v>
      </c>
      <c r="AU72" s="121">
        <f t="shared" si="191"/>
        <v>0</v>
      </c>
      <c r="AV72" s="121">
        <f t="shared" si="191"/>
        <v>27834</v>
      </c>
      <c r="AW72" s="121">
        <f t="shared" si="191"/>
        <v>39938.32</v>
      </c>
      <c r="AX72" s="122">
        <f t="shared" si="182"/>
        <v>15810286.399999999</v>
      </c>
      <c r="AY72" s="118">
        <f t="shared" si="183"/>
        <v>6.4955455369412315E-2</v>
      </c>
      <c r="AZ72" s="75">
        <f t="shared" si="184"/>
        <v>903.2828623892625</v>
      </c>
      <c r="BA72" s="119">
        <f>SUM(BA66:BA71)</f>
        <v>0</v>
      </c>
      <c r="BB72" s="119">
        <f t="shared" ref="BB72:BG72" si="192">SUM(BB66:BB71)</f>
        <v>100</v>
      </c>
      <c r="BC72" s="119">
        <f t="shared" si="192"/>
        <v>429552.02</v>
      </c>
      <c r="BD72" s="119">
        <f t="shared" si="192"/>
        <v>0</v>
      </c>
      <c r="BE72" s="119">
        <f t="shared" si="192"/>
        <v>240.19</v>
      </c>
      <c r="BF72" s="119">
        <f t="shared" si="192"/>
        <v>0</v>
      </c>
      <c r="BG72" s="119">
        <f t="shared" si="192"/>
        <v>274116.31</v>
      </c>
      <c r="BH72" s="124">
        <f t="shared" si="185"/>
        <v>704008.52</v>
      </c>
      <c r="BI72" s="118">
        <f t="shared" si="186"/>
        <v>2.8923697423056186E-3</v>
      </c>
      <c r="BJ72" s="75">
        <f t="shared" si="187"/>
        <v>40.221841338182742</v>
      </c>
      <c r="BK72" s="119">
        <f>SUM(BK66:BK71)</f>
        <v>0</v>
      </c>
      <c r="BL72" s="119">
        <f t="shared" ref="BL72:BN72" si="193">SUM(BL66:BL71)</f>
        <v>0</v>
      </c>
      <c r="BM72" s="119">
        <f t="shared" si="193"/>
        <v>421176.20999999996</v>
      </c>
      <c r="BN72" s="119">
        <f t="shared" si="193"/>
        <v>2516020.87</v>
      </c>
      <c r="BO72" s="75">
        <f t="shared" ref="BO72" si="194">SUM(BK72:BN72)</f>
        <v>2937197.08</v>
      </c>
      <c r="BP72" s="118">
        <f t="shared" ref="BP72" si="195">BO72/E72</f>
        <v>1.2067268676493312E-2</v>
      </c>
      <c r="BQ72" s="86">
        <f t="shared" ref="BQ72" si="196">BO72/D72</f>
        <v>167.80972328393645</v>
      </c>
      <c r="BR72" s="119">
        <f>SUM(BR66:BR71)</f>
        <v>33421374.049999997</v>
      </c>
      <c r="BS72" s="118">
        <f t="shared" ref="BS72" si="197">BR72/E72</f>
        <v>0.13730937666563775</v>
      </c>
      <c r="BT72" s="86">
        <f t="shared" ref="BT72" si="198">BR72/D72</f>
        <v>1909.4501929368098</v>
      </c>
      <c r="BU72" s="121">
        <f>SUM(BU66:BU71)</f>
        <v>5443724.8200000003</v>
      </c>
      <c r="BV72" s="118">
        <f t="shared" ref="BV72" si="199">BU72/E72</f>
        <v>2.2365162505144257E-2</v>
      </c>
      <c r="BW72" s="86">
        <f t="shared" ref="BW72" si="200">BU72/D72</f>
        <v>311.014184883398</v>
      </c>
      <c r="BX72" s="144">
        <f>SUM(BX66:BX71)</f>
        <v>12910253.440000001</v>
      </c>
      <c r="BY72" s="125">
        <f t="shared" ref="BY72" si="201">BX72/E72</f>
        <v>5.3040872879426271E-2</v>
      </c>
      <c r="BZ72" s="126">
        <f t="shared" ref="BZ72" si="202">BX72/D72</f>
        <v>737.59642212768676</v>
      </c>
      <c r="CA72" s="89">
        <f t="shared" si="33"/>
        <v>243401979.25</v>
      </c>
      <c r="CB72" s="90">
        <f t="shared" ref="CB72" si="203">CA72-E72</f>
        <v>0</v>
      </c>
    </row>
    <row r="73" spans="1:80" x14ac:dyDescent="0.25">
      <c r="A73" s="66"/>
      <c r="B73" s="94"/>
      <c r="C73" s="99"/>
      <c r="D73" s="100" t="str">
        <f>IF(ISNA(VLOOKUP($B73,'[1]1920 enrollment_Rev_Exp by size'!$A$6:$C$339,3,FALSE)),"",VLOOKUP($B73,'[1]1920 enrollment_Rev_Exp by size'!$A$6:$C$339,3,FALSE))</f>
        <v/>
      </c>
      <c r="E73" s="101" t="str">
        <f>IF(ISNA(VLOOKUP($B73,'[1]1920 enrollment_Rev_Exp by size'!$A$6:$D$339,4,FALSE)),"",VLOOKUP($B73,'[1]1920 enrollment_Rev_Exp by size'!$A$6:$D$339,4,FALSE))</f>
        <v/>
      </c>
      <c r="F73" s="102" t="str">
        <f>IF(ISNA(VLOOKUP($B73,'[1]1920  Prog Access'!$F$7:$BA$325,2,FALSE)),"",VLOOKUP($B73,'[1]1920  Prog Access'!$F$7:$BA$325,2,FALSE))</f>
        <v/>
      </c>
      <c r="G73" s="102" t="str">
        <f>IF(ISNA(VLOOKUP($B73,'[1]1920  Prog Access'!$F$7:$BA$325,3,FALSE)),"",VLOOKUP($B73,'[1]1920  Prog Access'!$F$7:$BA$325,3,FALSE))</f>
        <v/>
      </c>
      <c r="H73" s="102" t="str">
        <f>IF(ISNA(VLOOKUP($B73,'[1]1920  Prog Access'!$F$7:$BA$325,4,FALSE)),"",VLOOKUP($B73,'[1]1920  Prog Access'!$F$7:$BA$325,4,FALSE))</f>
        <v/>
      </c>
      <c r="I73" s="85"/>
      <c r="J73" s="131"/>
      <c r="K73" s="85"/>
      <c r="L73" s="106" t="str">
        <f>IF(ISNA(VLOOKUP($B73,'[1]1920  Prog Access'!$F$7:$BA$325,5,FALSE)),"",VLOOKUP($B73,'[1]1920  Prog Access'!$F$7:$BA$325,5,FALSE))</f>
        <v/>
      </c>
      <c r="M73" s="102" t="str">
        <f>IF(ISNA(VLOOKUP($B73,'[1]1920  Prog Access'!$F$7:$BA$325,6,FALSE)),"",VLOOKUP($B73,'[1]1920  Prog Access'!$F$7:$BA$325,6,FALSE))</f>
        <v/>
      </c>
      <c r="N73" s="102" t="str">
        <f>IF(ISNA(VLOOKUP($B73,'[1]1920  Prog Access'!$F$7:$BA$325,7,FALSE)),"",VLOOKUP($B73,'[1]1920  Prog Access'!$F$7:$BA$325,7,FALSE))</f>
        <v/>
      </c>
      <c r="O73" s="102">
        <v>0</v>
      </c>
      <c r="P73" s="102" t="str">
        <f>IF(ISNA(VLOOKUP($B73,'[1]1920  Prog Access'!$F$7:$BA$325,8,FALSE)),"",VLOOKUP($B73,'[1]1920  Prog Access'!$F$7:$BA$325,8,FALSE))</f>
        <v/>
      </c>
      <c r="Q73" s="102" t="str">
        <f>IF(ISNA(VLOOKUP($B73,'[1]1920  Prog Access'!$F$7:$BA$325,9,FALSE)),"",VLOOKUP($B73,'[1]1920  Prog Access'!$F$7:$BA$325,9,FALSE))</f>
        <v/>
      </c>
      <c r="R73" s="107"/>
      <c r="S73" s="104"/>
      <c r="T73" s="105"/>
      <c r="U73" s="106"/>
      <c r="V73" s="102"/>
      <c r="W73" s="102"/>
      <c r="X73" s="102"/>
      <c r="Y73" s="108"/>
      <c r="Z73" s="104"/>
      <c r="AA73" s="105"/>
      <c r="AB73" s="106"/>
      <c r="AC73" s="102"/>
      <c r="AD73" s="102"/>
      <c r="AE73" s="107"/>
      <c r="AF73" s="104"/>
      <c r="AG73" s="109"/>
      <c r="AH73" s="106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8"/>
      <c r="AY73" s="104"/>
      <c r="AZ73" s="105"/>
      <c r="BA73" s="106" t="str">
        <f>IF(ISNA(VLOOKUP($B73,'[1]1920  Prog Access'!$F$7:$BA$325,32,FALSE)),"",VLOOKUP($B73,'[1]1920  Prog Access'!$F$7:$BA$325,32,FALSE))</f>
        <v/>
      </c>
      <c r="BB73" s="102" t="str">
        <f>IF(ISNA(VLOOKUP($B73,'[1]1920  Prog Access'!$F$7:$BA$325,33,FALSE)),"",VLOOKUP($B73,'[1]1920  Prog Access'!$F$7:$BA$325,33,FALSE))</f>
        <v/>
      </c>
      <c r="BC73" s="102" t="str">
        <f>IF(ISNA(VLOOKUP($B73,'[1]1920  Prog Access'!$F$7:$BA$325,34,FALSE)),"",VLOOKUP($B73,'[1]1920  Prog Access'!$F$7:$BA$325,34,FALSE))</f>
        <v/>
      </c>
      <c r="BD73" s="102" t="str">
        <f>IF(ISNA(VLOOKUP($B73,'[1]1920  Prog Access'!$F$7:$BA$325,35,FALSE)),"",VLOOKUP($B73,'[1]1920  Prog Access'!$F$7:$BA$325,35,FALSE))</f>
        <v/>
      </c>
      <c r="BE73" s="102" t="str">
        <f>IF(ISNA(VLOOKUP($B73,'[1]1920  Prog Access'!$F$7:$BA$325,36,FALSE)),"",VLOOKUP($B73,'[1]1920  Prog Access'!$F$7:$BA$325,36,FALSE))</f>
        <v/>
      </c>
      <c r="BF73" s="102" t="str">
        <f>IF(ISNA(VLOOKUP($B73,'[1]1920  Prog Access'!$F$7:$BA$325,37,FALSE)),"",VLOOKUP($B73,'[1]1920  Prog Access'!$F$7:$BA$325,37,FALSE))</f>
        <v/>
      </c>
      <c r="BG73" s="102" t="str">
        <f>IF(ISNA(VLOOKUP($B73,'[1]1920  Prog Access'!$F$7:$BA$325,38,FALSE)),"",VLOOKUP($B73,'[1]1920  Prog Access'!$F$7:$BA$325,38,FALSE))</f>
        <v/>
      </c>
      <c r="BH73" s="110"/>
      <c r="BI73" s="104"/>
      <c r="BJ73" s="105"/>
      <c r="BK73" s="106" t="str">
        <f>IF(ISNA(VLOOKUP($B73,'[1]1920  Prog Access'!$F$7:$BA$325,39,FALSE)),"",VLOOKUP($B73,'[1]1920  Prog Access'!$F$7:$BA$325,39,FALSE))</f>
        <v/>
      </c>
      <c r="BL73" s="102" t="str">
        <f>IF(ISNA(VLOOKUP($B73,'[1]1920  Prog Access'!$F$7:$BA$325,40,FALSE)),"",VLOOKUP($B73,'[1]1920  Prog Access'!$F$7:$BA$325,40,FALSE))</f>
        <v/>
      </c>
      <c r="BM73" s="102" t="str">
        <f>IF(ISNA(VLOOKUP($B73,'[1]1920  Prog Access'!$F$7:$BA$325,41,FALSE)),"",VLOOKUP($B73,'[1]1920  Prog Access'!$F$7:$BA$325,41,FALSE))</f>
        <v/>
      </c>
      <c r="BN73" s="102" t="str">
        <f>IF(ISNA(VLOOKUP($B73,'[1]1920  Prog Access'!$F$7:$BA$325,42,FALSE)),"",VLOOKUP($B73,'[1]1920  Prog Access'!$F$7:$BA$325,42,FALSE))</f>
        <v/>
      </c>
      <c r="BO73" s="105"/>
      <c r="BP73" s="104"/>
      <c r="BQ73" s="111"/>
      <c r="BR73" s="106" t="str">
        <f>IF(ISNA(VLOOKUP($B73,'[1]1920  Prog Access'!$F$7:$BA$325,43,FALSE)),"",VLOOKUP($B73,'[1]1920  Prog Access'!$F$7:$BA$325,43,FALSE))</f>
        <v/>
      </c>
      <c r="BS73" s="104"/>
      <c r="BT73" s="111"/>
      <c r="BU73" s="102"/>
      <c r="BV73" s="104"/>
      <c r="BW73" s="111"/>
      <c r="BX73" s="143"/>
      <c r="BZ73" s="112"/>
      <c r="CA73" s="89"/>
      <c r="CB73" s="90"/>
    </row>
    <row r="74" spans="1:80" s="79" customFormat="1" x14ac:dyDescent="0.25">
      <c r="A74" s="66" t="s">
        <v>143</v>
      </c>
      <c r="B74" s="94"/>
      <c r="C74" s="99"/>
      <c r="D74" s="100" t="str">
        <f>IF(ISNA(VLOOKUP($B74,'[1]1920 enrollment_Rev_Exp by size'!$A$6:$C$339,3,FALSE)),"",VLOOKUP($B74,'[1]1920 enrollment_Rev_Exp by size'!$A$6:$C$339,3,FALSE))</f>
        <v/>
      </c>
      <c r="E74" s="101" t="str">
        <f>IF(ISNA(VLOOKUP($B74,'[1]1920 enrollment_Rev_Exp by size'!$A$6:$D$339,4,FALSE)),"",VLOOKUP($B74,'[1]1920 enrollment_Rev_Exp by size'!$A$6:$D$339,4,FALSE))</f>
        <v/>
      </c>
      <c r="F74" s="102" t="str">
        <f>IF(ISNA(VLOOKUP($B74,'[1]1920  Prog Access'!$F$7:$BA$325,2,FALSE)),"",VLOOKUP($B74,'[1]1920  Prog Access'!$F$7:$BA$325,2,FALSE))</f>
        <v/>
      </c>
      <c r="G74" s="102" t="str">
        <f>IF(ISNA(VLOOKUP($B74,'[1]1920  Prog Access'!$F$7:$BA$325,3,FALSE)),"",VLOOKUP($B74,'[1]1920  Prog Access'!$F$7:$BA$325,3,FALSE))</f>
        <v/>
      </c>
      <c r="H74" s="102" t="str">
        <f>IF(ISNA(VLOOKUP($B74,'[1]1920  Prog Access'!$F$7:$BA$325,4,FALSE)),"",VLOOKUP($B74,'[1]1920  Prog Access'!$F$7:$BA$325,4,FALSE))</f>
        <v/>
      </c>
      <c r="I74" s="96"/>
      <c r="J74" s="21"/>
      <c r="K74" s="94"/>
      <c r="L74" s="106" t="str">
        <f>IF(ISNA(VLOOKUP($B74,'[1]1920  Prog Access'!$F$7:$BA$325,5,FALSE)),"",VLOOKUP($B74,'[1]1920  Prog Access'!$F$7:$BA$325,5,FALSE))</f>
        <v/>
      </c>
      <c r="M74" s="102" t="str">
        <f>IF(ISNA(VLOOKUP($B74,'[1]1920  Prog Access'!$F$7:$BA$325,6,FALSE)),"",VLOOKUP($B74,'[1]1920  Prog Access'!$F$7:$BA$325,6,FALSE))</f>
        <v/>
      </c>
      <c r="N74" s="102" t="str">
        <f>IF(ISNA(VLOOKUP($B74,'[1]1920  Prog Access'!$F$7:$BA$325,7,FALSE)),"",VLOOKUP($B74,'[1]1920  Prog Access'!$F$7:$BA$325,7,FALSE))</f>
        <v/>
      </c>
      <c r="O74" s="102">
        <v>0</v>
      </c>
      <c r="P74" s="102" t="str">
        <f>IF(ISNA(VLOOKUP($B74,'[1]1920  Prog Access'!$F$7:$BA$325,8,FALSE)),"",VLOOKUP($B74,'[1]1920  Prog Access'!$F$7:$BA$325,8,FALSE))</f>
        <v/>
      </c>
      <c r="Q74" s="102" t="str">
        <f>IF(ISNA(VLOOKUP($B74,'[1]1920  Prog Access'!$F$7:$BA$325,9,FALSE)),"",VLOOKUP($B74,'[1]1920  Prog Access'!$F$7:$BA$325,9,FALSE))</f>
        <v/>
      </c>
      <c r="R74" s="107"/>
      <c r="S74" s="104"/>
      <c r="T74" s="105"/>
      <c r="U74" s="106"/>
      <c r="V74" s="102"/>
      <c r="W74" s="102"/>
      <c r="X74" s="102"/>
      <c r="Y74" s="108"/>
      <c r="Z74" s="104"/>
      <c r="AA74" s="105"/>
      <c r="AB74" s="106"/>
      <c r="AC74" s="102"/>
      <c r="AD74" s="102"/>
      <c r="AE74" s="107"/>
      <c r="AF74" s="104"/>
      <c r="AG74" s="109"/>
      <c r="AH74" s="106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8"/>
      <c r="AY74" s="104"/>
      <c r="AZ74" s="105"/>
      <c r="BA74" s="106" t="str">
        <f>IF(ISNA(VLOOKUP($B74,'[1]1920  Prog Access'!$F$7:$BA$325,32,FALSE)),"",VLOOKUP($B74,'[1]1920  Prog Access'!$F$7:$BA$325,32,FALSE))</f>
        <v/>
      </c>
      <c r="BB74" s="102" t="str">
        <f>IF(ISNA(VLOOKUP($B74,'[1]1920  Prog Access'!$F$7:$BA$325,33,FALSE)),"",VLOOKUP($B74,'[1]1920  Prog Access'!$F$7:$BA$325,33,FALSE))</f>
        <v/>
      </c>
      <c r="BC74" s="102" t="str">
        <f>IF(ISNA(VLOOKUP($B74,'[1]1920  Prog Access'!$F$7:$BA$325,34,FALSE)),"",VLOOKUP($B74,'[1]1920  Prog Access'!$F$7:$BA$325,34,FALSE))</f>
        <v/>
      </c>
      <c r="BD74" s="102" t="str">
        <f>IF(ISNA(VLOOKUP($B74,'[1]1920  Prog Access'!$F$7:$BA$325,35,FALSE)),"",VLOOKUP($B74,'[1]1920  Prog Access'!$F$7:$BA$325,35,FALSE))</f>
        <v/>
      </c>
      <c r="BE74" s="102" t="str">
        <f>IF(ISNA(VLOOKUP($B74,'[1]1920  Prog Access'!$F$7:$BA$325,36,FALSE)),"",VLOOKUP($B74,'[1]1920  Prog Access'!$F$7:$BA$325,36,FALSE))</f>
        <v/>
      </c>
      <c r="BF74" s="102" t="str">
        <f>IF(ISNA(VLOOKUP($B74,'[1]1920  Prog Access'!$F$7:$BA$325,37,FALSE)),"",VLOOKUP($B74,'[1]1920  Prog Access'!$F$7:$BA$325,37,FALSE))</f>
        <v/>
      </c>
      <c r="BG74" s="102" t="str">
        <f>IF(ISNA(VLOOKUP($B74,'[1]1920  Prog Access'!$F$7:$BA$325,38,FALSE)),"",VLOOKUP($B74,'[1]1920  Prog Access'!$F$7:$BA$325,38,FALSE))</f>
        <v/>
      </c>
      <c r="BH74" s="110"/>
      <c r="BI74" s="104"/>
      <c r="BJ74" s="105"/>
      <c r="BK74" s="106" t="str">
        <f>IF(ISNA(VLOOKUP($B74,'[1]1920  Prog Access'!$F$7:$BA$325,39,FALSE)),"",VLOOKUP($B74,'[1]1920  Prog Access'!$F$7:$BA$325,39,FALSE))</f>
        <v/>
      </c>
      <c r="BL74" s="102" t="str">
        <f>IF(ISNA(VLOOKUP($B74,'[1]1920  Prog Access'!$F$7:$BA$325,40,FALSE)),"",VLOOKUP($B74,'[1]1920  Prog Access'!$F$7:$BA$325,40,FALSE))</f>
        <v/>
      </c>
      <c r="BM74" s="102" t="str">
        <f>IF(ISNA(VLOOKUP($B74,'[1]1920  Prog Access'!$F$7:$BA$325,41,FALSE)),"",VLOOKUP($B74,'[1]1920  Prog Access'!$F$7:$BA$325,41,FALSE))</f>
        <v/>
      </c>
      <c r="BN74" s="102" t="str">
        <f>IF(ISNA(VLOOKUP($B74,'[1]1920  Prog Access'!$F$7:$BA$325,42,FALSE)),"",VLOOKUP($B74,'[1]1920  Prog Access'!$F$7:$BA$325,42,FALSE))</f>
        <v/>
      </c>
      <c r="BO74" s="105"/>
      <c r="BP74" s="104"/>
      <c r="BQ74" s="111"/>
      <c r="BR74" s="106" t="str">
        <f>IF(ISNA(VLOOKUP($B74,'[1]1920  Prog Access'!$F$7:$BA$325,43,FALSE)),"",VLOOKUP($B74,'[1]1920  Prog Access'!$F$7:$BA$325,43,FALSE))</f>
        <v/>
      </c>
      <c r="BS74" s="104"/>
      <c r="BT74" s="111"/>
      <c r="BU74" s="102"/>
      <c r="BV74" s="104"/>
      <c r="BW74" s="111"/>
      <c r="BX74" s="143"/>
      <c r="BY74" s="97"/>
      <c r="BZ74" s="112"/>
      <c r="CA74" s="89"/>
      <c r="CB74" s="90"/>
    </row>
    <row r="75" spans="1:80" x14ac:dyDescent="0.25">
      <c r="A75" s="99"/>
      <c r="B75" s="94" t="s">
        <v>144</v>
      </c>
      <c r="C75" s="99" t="s">
        <v>145</v>
      </c>
      <c r="D75" s="100">
        <f>IF(ISNA(VLOOKUP($B75,'[1]1920 enrollment_Rev_Exp by size'!$A$6:$C$339,3,FALSE)),"",VLOOKUP($B75,'[1]1920 enrollment_Rev_Exp by size'!$A$6:$C$339,3,FALSE))</f>
        <v>171.71000000000004</v>
      </c>
      <c r="E75" s="101">
        <f>IF(ISNA(VLOOKUP($B75,'[1]1920 enrollment_Rev_Exp by size'!$A$6:$D$339,4,FALSE)),"",VLOOKUP($B75,'[1]1920 enrollment_Rev_Exp by size'!$A$6:$D$339,4,FALSE))</f>
        <v>3799037.81</v>
      </c>
      <c r="F75" s="102">
        <f>IF(ISNA(VLOOKUP($B75,'[1]1920  Prog Access'!$F$7:$BA$325,2,FALSE)),"",VLOOKUP($B75,'[1]1920  Prog Access'!$F$7:$BA$325,2,FALSE))</f>
        <v>1860792.59</v>
      </c>
      <c r="G75" s="102">
        <f>IF(ISNA(VLOOKUP($B75,'[1]1920  Prog Access'!$F$7:$BA$325,3,FALSE)),"",VLOOKUP($B75,'[1]1920  Prog Access'!$F$7:$BA$325,3,FALSE))</f>
        <v>0</v>
      </c>
      <c r="H75" s="102">
        <f>IF(ISNA(VLOOKUP($B75,'[1]1920  Prog Access'!$F$7:$BA$325,4,FALSE)),"",VLOOKUP($B75,'[1]1920  Prog Access'!$F$7:$BA$325,4,FALSE))</f>
        <v>0</v>
      </c>
      <c r="I75" s="103">
        <f t="shared" ref="I75:I138" si="204">SUM(F75:H75)</f>
        <v>1860792.59</v>
      </c>
      <c r="J75" s="104">
        <f t="shared" ref="J75:J138" si="205">I75/E75</f>
        <v>0.48980628334415027</v>
      </c>
      <c r="K75" s="105">
        <f t="shared" ref="K75:K138" si="206">I75/D75</f>
        <v>10836.832974200686</v>
      </c>
      <c r="L75" s="106">
        <f>IF(ISNA(VLOOKUP($B75,'[1]1920  Prog Access'!$F$7:$BA$325,5,FALSE)),"",VLOOKUP($B75,'[1]1920  Prog Access'!$F$7:$BA$325,5,FALSE))</f>
        <v>207623.56</v>
      </c>
      <c r="M75" s="102">
        <f>IF(ISNA(VLOOKUP($B75,'[1]1920  Prog Access'!$F$7:$BA$325,6,FALSE)),"",VLOOKUP($B75,'[1]1920  Prog Access'!$F$7:$BA$325,6,FALSE))</f>
        <v>5431.19</v>
      </c>
      <c r="N75" s="102">
        <f>IF(ISNA(VLOOKUP($B75,'[1]1920  Prog Access'!$F$7:$BA$325,7,FALSE)),"",VLOOKUP($B75,'[1]1920  Prog Access'!$F$7:$BA$325,7,FALSE))</f>
        <v>0</v>
      </c>
      <c r="O75" s="102">
        <v>0</v>
      </c>
      <c r="P75" s="102">
        <f>IF(ISNA(VLOOKUP($B75,'[1]1920  Prog Access'!$F$7:$BA$325,8,FALSE)),"",VLOOKUP($B75,'[1]1920  Prog Access'!$F$7:$BA$325,8,FALSE))</f>
        <v>0</v>
      </c>
      <c r="Q75" s="102">
        <f>IF(ISNA(VLOOKUP($B75,'[1]1920  Prog Access'!$F$7:$BA$325,9,FALSE)),"",VLOOKUP($B75,'[1]1920  Prog Access'!$F$7:$BA$325,9,FALSE))</f>
        <v>0</v>
      </c>
      <c r="R75" s="107">
        <f t="shared" si="110"/>
        <v>213054.75</v>
      </c>
      <c r="S75" s="104">
        <f t="shared" si="111"/>
        <v>5.6081239686319416E-2</v>
      </c>
      <c r="T75" s="105">
        <f t="shared" si="112"/>
        <v>1240.7824238541725</v>
      </c>
      <c r="U75" s="106">
        <f>IF(ISNA(VLOOKUP($B75,'[1]1920  Prog Access'!$F$7:$BA$325,10,FALSE)),"",VLOOKUP($B75,'[1]1920  Prog Access'!$F$7:$BA$325,10,FALSE))</f>
        <v>0</v>
      </c>
      <c r="V75" s="102">
        <f>IF(ISNA(VLOOKUP($B75,'[1]1920  Prog Access'!$F$7:$BA$325,11,FALSE)),"",VLOOKUP($B75,'[1]1920  Prog Access'!$F$7:$BA$325,11,FALSE))</f>
        <v>0</v>
      </c>
      <c r="W75" s="102">
        <f>IF(ISNA(VLOOKUP($B75,'[1]1920  Prog Access'!$F$7:$BA$325,12,FALSE)),"",VLOOKUP($B75,'[1]1920  Prog Access'!$F$7:$BA$325,12,FALSE))</f>
        <v>0</v>
      </c>
      <c r="X75" s="102">
        <f>IF(ISNA(VLOOKUP($B75,'[1]1920  Prog Access'!$F$7:$BA$325,13,FALSE)),"",VLOOKUP($B75,'[1]1920  Prog Access'!$F$7:$BA$325,13,FALSE))</f>
        <v>0</v>
      </c>
      <c r="Y75" s="108">
        <f t="shared" ref="Y75:Y135" si="207">SUM(U75:X75)</f>
        <v>0</v>
      </c>
      <c r="Z75" s="104">
        <f t="shared" ref="Z75:Z81" si="208">Y75/E75</f>
        <v>0</v>
      </c>
      <c r="AA75" s="105">
        <f t="shared" ref="AA75:AA81" si="209">Y75/D75</f>
        <v>0</v>
      </c>
      <c r="AB75" s="106">
        <f>IF(ISNA(VLOOKUP($B75,'[1]1920  Prog Access'!$F$7:$BA$325,14,FALSE)),"",VLOOKUP($B75,'[1]1920  Prog Access'!$F$7:$BA$325,14,FALSE))</f>
        <v>0</v>
      </c>
      <c r="AC75" s="102">
        <f>IF(ISNA(VLOOKUP($B75,'[1]1920  Prog Access'!$F$7:$BA$325,15,FALSE)),"",VLOOKUP($B75,'[1]1920  Prog Access'!$F$7:$BA$325,15,FALSE))</f>
        <v>0</v>
      </c>
      <c r="AD75" s="102">
        <v>0</v>
      </c>
      <c r="AE75" s="107">
        <f t="shared" ref="AE75:AE135" si="210">SUM(AB75:AC75)</f>
        <v>0</v>
      </c>
      <c r="AF75" s="104">
        <f t="shared" ref="AF75:AF81" si="211">AE75/E75</f>
        <v>0</v>
      </c>
      <c r="AG75" s="109">
        <f t="shared" ref="AG75:AG81" si="212">AE75/D75</f>
        <v>0</v>
      </c>
      <c r="AH75" s="106">
        <f>IF(ISNA(VLOOKUP($B75,'[1]1920  Prog Access'!$F$7:$BA$325,16,FALSE)),"",VLOOKUP($B75,'[1]1920  Prog Access'!$F$7:$BA$325,16,FALSE))</f>
        <v>86896.63</v>
      </c>
      <c r="AI75" s="102">
        <f>IF(ISNA(VLOOKUP($B75,'[1]1920  Prog Access'!$F$7:$BA$325,17,FALSE)),"",VLOOKUP($B75,'[1]1920  Prog Access'!$F$7:$BA$325,17,FALSE))</f>
        <v>96234.5</v>
      </c>
      <c r="AJ75" s="102">
        <f>IF(ISNA(VLOOKUP($B75,'[1]1920  Prog Access'!$F$7:$BA$325,18,FALSE)),"",VLOOKUP($B75,'[1]1920  Prog Access'!$F$7:$BA$325,18,FALSE))</f>
        <v>38427.800000000003</v>
      </c>
      <c r="AK75" s="102">
        <f>IF(ISNA(VLOOKUP($B75,'[1]1920  Prog Access'!$F$7:$BA$325,19,FALSE)),"",VLOOKUP($B75,'[1]1920  Prog Access'!$F$7:$BA$325,19,FALSE))</f>
        <v>0</v>
      </c>
      <c r="AL75" s="102">
        <f>IF(ISNA(VLOOKUP($B75,'[1]1920  Prog Access'!$F$7:$BA$325,20,FALSE)),"",VLOOKUP($B75,'[1]1920  Prog Access'!$F$7:$BA$325,20,FALSE))</f>
        <v>135824.82999999999</v>
      </c>
      <c r="AM75" s="102">
        <f>IF(ISNA(VLOOKUP($B75,'[1]1920  Prog Access'!$F$7:$BA$325,21,FALSE)),"",VLOOKUP($B75,'[1]1920  Prog Access'!$F$7:$BA$325,21,FALSE))</f>
        <v>0</v>
      </c>
      <c r="AN75" s="102">
        <f>IF(ISNA(VLOOKUP($B75,'[1]1920  Prog Access'!$F$7:$BA$325,22,FALSE)),"",VLOOKUP($B75,'[1]1920  Prog Access'!$F$7:$BA$325,22,FALSE))</f>
        <v>0</v>
      </c>
      <c r="AO75" s="102">
        <f>IF(ISNA(VLOOKUP($B75,'[1]1920  Prog Access'!$F$7:$BA$325,23,FALSE)),"",VLOOKUP($B75,'[1]1920  Prog Access'!$F$7:$BA$325,23,FALSE))</f>
        <v>0</v>
      </c>
      <c r="AP75" s="102">
        <f>IF(ISNA(VLOOKUP($B75,'[1]1920  Prog Access'!$F$7:$BA$325,24,FALSE)),"",VLOOKUP($B75,'[1]1920  Prog Access'!$F$7:$BA$325,24,FALSE))</f>
        <v>0</v>
      </c>
      <c r="AQ75" s="102">
        <f>IF(ISNA(VLOOKUP($B75,'[1]1920  Prog Access'!$F$7:$BA$325,25,FALSE)),"",VLOOKUP($B75,'[1]1920  Prog Access'!$F$7:$BA$325,25,FALSE))</f>
        <v>0</v>
      </c>
      <c r="AR75" s="102">
        <f>IF(ISNA(VLOOKUP($B75,'[1]1920  Prog Access'!$F$7:$BA$325,26,FALSE)),"",VLOOKUP($B75,'[1]1920  Prog Access'!$F$7:$BA$325,26,FALSE))</f>
        <v>0</v>
      </c>
      <c r="AS75" s="102">
        <f>IF(ISNA(VLOOKUP($B75,'[1]1920  Prog Access'!$F$7:$BA$325,27,FALSE)),"",VLOOKUP($B75,'[1]1920  Prog Access'!$F$7:$BA$325,27,FALSE))</f>
        <v>0</v>
      </c>
      <c r="AT75" s="102">
        <f>IF(ISNA(VLOOKUP($B75,'[1]1920  Prog Access'!$F$7:$BA$325,28,FALSE)),"",VLOOKUP($B75,'[1]1920  Prog Access'!$F$7:$BA$325,28,FALSE))</f>
        <v>94889.69</v>
      </c>
      <c r="AU75" s="102">
        <f>IF(ISNA(VLOOKUP($B75,'[1]1920  Prog Access'!$F$7:$BA$325,29,FALSE)),"",VLOOKUP($B75,'[1]1920  Prog Access'!$F$7:$BA$325,29,FALSE))</f>
        <v>0</v>
      </c>
      <c r="AV75" s="102">
        <f>IF(ISNA(VLOOKUP($B75,'[1]1920  Prog Access'!$F$7:$BA$325,30,FALSE)),"",VLOOKUP($B75,'[1]1920  Prog Access'!$F$7:$BA$325,30,FALSE))</f>
        <v>0</v>
      </c>
      <c r="AW75" s="102">
        <f>IF(ISNA(VLOOKUP($B75,'[1]1920  Prog Access'!$F$7:$BA$325,31,FALSE)),"",VLOOKUP($B75,'[1]1920  Prog Access'!$F$7:$BA$325,31,FALSE))</f>
        <v>0</v>
      </c>
      <c r="AX75" s="108">
        <f t="shared" ref="AX75:AX135" si="213">SUM(AH75:AW75)</f>
        <v>452273.45</v>
      </c>
      <c r="AY75" s="104">
        <f t="shared" ref="AY75:AY81" si="214">AX75/E75</f>
        <v>0.11904947321385043</v>
      </c>
      <c r="AZ75" s="105">
        <f t="shared" ref="AZ75:AZ81" si="215">AX75/D75</f>
        <v>2633.9377438704787</v>
      </c>
      <c r="BA75" s="106">
        <f>IF(ISNA(VLOOKUP($B75,'[1]1920  Prog Access'!$F$7:$BA$325,32,FALSE)),"",VLOOKUP($B75,'[1]1920  Prog Access'!$F$7:$BA$325,32,FALSE))</f>
        <v>0</v>
      </c>
      <c r="BB75" s="102">
        <f>IF(ISNA(VLOOKUP($B75,'[1]1920  Prog Access'!$F$7:$BA$325,33,FALSE)),"",VLOOKUP($B75,'[1]1920  Prog Access'!$F$7:$BA$325,33,FALSE))</f>
        <v>0</v>
      </c>
      <c r="BC75" s="102">
        <f>IF(ISNA(VLOOKUP($B75,'[1]1920  Prog Access'!$F$7:$BA$325,34,FALSE)),"",VLOOKUP($B75,'[1]1920  Prog Access'!$F$7:$BA$325,34,FALSE))</f>
        <v>0</v>
      </c>
      <c r="BD75" s="102">
        <f>IF(ISNA(VLOOKUP($B75,'[1]1920  Prog Access'!$F$7:$BA$325,35,FALSE)),"",VLOOKUP($B75,'[1]1920  Prog Access'!$F$7:$BA$325,35,FALSE))</f>
        <v>0</v>
      </c>
      <c r="BE75" s="102">
        <f>IF(ISNA(VLOOKUP($B75,'[1]1920  Prog Access'!$F$7:$BA$325,36,FALSE)),"",VLOOKUP($B75,'[1]1920  Prog Access'!$F$7:$BA$325,36,FALSE))</f>
        <v>79679</v>
      </c>
      <c r="BF75" s="102">
        <f>IF(ISNA(VLOOKUP($B75,'[1]1920  Prog Access'!$F$7:$BA$325,37,FALSE)),"",VLOOKUP($B75,'[1]1920  Prog Access'!$F$7:$BA$325,37,FALSE))</f>
        <v>0</v>
      </c>
      <c r="BG75" s="102">
        <f>IF(ISNA(VLOOKUP($B75,'[1]1920  Prog Access'!$F$7:$BA$325,38,FALSE)),"",VLOOKUP($B75,'[1]1920  Prog Access'!$F$7:$BA$325,38,FALSE))</f>
        <v>2040.5</v>
      </c>
      <c r="BH75" s="110">
        <f t="shared" ref="BH75:BH135" si="216">SUM(BA75:BG75)</f>
        <v>81719.5</v>
      </c>
      <c r="BI75" s="104">
        <f t="shared" ref="BI75:BI81" si="217">BH75/E75</f>
        <v>2.1510578227174844E-2</v>
      </c>
      <c r="BJ75" s="105">
        <f t="shared" ref="BJ75:BJ81" si="218">BH75/D75</f>
        <v>475.91578824762672</v>
      </c>
      <c r="BK75" s="106">
        <f>IF(ISNA(VLOOKUP($B75,'[1]1920  Prog Access'!$F$7:$BA$325,39,FALSE)),"",VLOOKUP($B75,'[1]1920  Prog Access'!$F$7:$BA$325,39,FALSE))</f>
        <v>0</v>
      </c>
      <c r="BL75" s="102">
        <f>IF(ISNA(VLOOKUP($B75,'[1]1920  Prog Access'!$F$7:$BA$325,40,FALSE)),"",VLOOKUP($B75,'[1]1920  Prog Access'!$F$7:$BA$325,40,FALSE))</f>
        <v>16277.6</v>
      </c>
      <c r="BM75" s="102">
        <f>IF(ISNA(VLOOKUP($B75,'[1]1920  Prog Access'!$F$7:$BA$325,41,FALSE)),"",VLOOKUP($B75,'[1]1920  Prog Access'!$F$7:$BA$325,41,FALSE))</f>
        <v>103412.7</v>
      </c>
      <c r="BN75" s="102">
        <f>IF(ISNA(VLOOKUP($B75,'[1]1920  Prog Access'!$F$7:$BA$325,42,FALSE)),"",VLOOKUP($B75,'[1]1920  Prog Access'!$F$7:$BA$325,42,FALSE))</f>
        <v>110928.35</v>
      </c>
      <c r="BO75" s="105">
        <f t="shared" ref="BO75:BO135" si="219">SUM(BK75:BN75)</f>
        <v>230618.65000000002</v>
      </c>
      <c r="BP75" s="104">
        <f t="shared" ref="BP75:BP135" si="220">BO75/E75</f>
        <v>6.0704489276983534E-2</v>
      </c>
      <c r="BQ75" s="111">
        <f t="shared" ref="BQ75:BQ135" si="221">BO75/D75</f>
        <v>1343.0705841243957</v>
      </c>
      <c r="BR75" s="106">
        <f>IF(ISNA(VLOOKUP($B75,'[1]1920  Prog Access'!$F$7:$BA$325,43,FALSE)),"",VLOOKUP($B75,'[1]1920  Prog Access'!$F$7:$BA$325,43,FALSE))</f>
        <v>593854.28</v>
      </c>
      <c r="BS75" s="104">
        <f t="shared" ref="BS75:BS135" si="222">BR75/E75</f>
        <v>0.15631702280952028</v>
      </c>
      <c r="BT75" s="111">
        <f t="shared" ref="BT75:BT135" si="223">BR75/D75</f>
        <v>3458.4723079610967</v>
      </c>
      <c r="BU75" s="102">
        <f>IF(ISNA(VLOOKUP($B75,'[1]1920  Prog Access'!$F$7:$BA$325,44,FALSE)),"",VLOOKUP($B75,'[1]1920  Prog Access'!$F$7:$BA$325,44,FALSE))</f>
        <v>96402.11</v>
      </c>
      <c r="BV75" s="104">
        <f t="shared" ref="BV75:BV135" si="224">BU75/E75</f>
        <v>2.5375401567798557E-2</v>
      </c>
      <c r="BW75" s="111">
        <f t="shared" ref="BW75:BW135" si="225">BU75/D75</f>
        <v>561.42397064818579</v>
      </c>
      <c r="BX75" s="143">
        <f>IF(ISNA(VLOOKUP($B75,'[1]1920  Prog Access'!$F$7:$BA$325,45,FALSE)),"",VLOOKUP($B75,'[1]1920  Prog Access'!$F$7:$BA$325,45,FALSE))</f>
        <v>270322.48</v>
      </c>
      <c r="BY75" s="97">
        <f t="shared" ref="BY75:BY135" si="226">BX75/E75</f>
        <v>7.1155511874202687E-2</v>
      </c>
      <c r="BZ75" s="112">
        <f t="shared" ref="BZ75:BZ135" si="227">BX75/D75</f>
        <v>1574.2966629782768</v>
      </c>
      <c r="CA75" s="89">
        <f t="shared" ref="CA75:CA135" si="228">BX75+BU75+BR75+BO75+BH75+AX75+AE75+Y75+R75+I75</f>
        <v>3799037.81</v>
      </c>
      <c r="CB75" s="90">
        <f t="shared" ref="CB75:CB135" si="229">CA75-E75</f>
        <v>0</v>
      </c>
    </row>
    <row r="76" spans="1:80" x14ac:dyDescent="0.25">
      <c r="A76" s="22"/>
      <c r="B76" s="94" t="s">
        <v>146</v>
      </c>
      <c r="C76" s="99" t="s">
        <v>147</v>
      </c>
      <c r="D76" s="100">
        <f>IF(ISNA(VLOOKUP($B76,'[1]1920 enrollment_Rev_Exp by size'!$A$6:$C$339,3,FALSE)),"",VLOOKUP($B76,'[1]1920 enrollment_Rev_Exp by size'!$A$6:$C$339,3,FALSE))</f>
        <v>793.97000000000014</v>
      </c>
      <c r="E76" s="101">
        <f>IF(ISNA(VLOOKUP($B76,'[1]1920 enrollment_Rev_Exp by size'!$A$6:$D$339,4,FALSE)),"",VLOOKUP($B76,'[1]1920 enrollment_Rev_Exp by size'!$A$6:$D$339,4,FALSE))</f>
        <v>11660592.32</v>
      </c>
      <c r="F76" s="102">
        <f>IF(ISNA(VLOOKUP($B76,'[1]1920  Prog Access'!$F$7:$BA$325,2,FALSE)),"",VLOOKUP($B76,'[1]1920  Prog Access'!$F$7:$BA$325,2,FALSE))</f>
        <v>5675766.7400000002</v>
      </c>
      <c r="G76" s="102">
        <f>IF(ISNA(VLOOKUP($B76,'[1]1920  Prog Access'!$F$7:$BA$325,3,FALSE)),"",VLOOKUP($B76,'[1]1920  Prog Access'!$F$7:$BA$325,3,FALSE))</f>
        <v>0</v>
      </c>
      <c r="H76" s="102">
        <f>IF(ISNA(VLOOKUP($B76,'[1]1920  Prog Access'!$F$7:$BA$325,4,FALSE)),"",VLOOKUP($B76,'[1]1920  Prog Access'!$F$7:$BA$325,4,FALSE))</f>
        <v>0</v>
      </c>
      <c r="I76" s="103">
        <f t="shared" si="204"/>
        <v>5675766.7400000002</v>
      </c>
      <c r="J76" s="104">
        <f t="shared" si="205"/>
        <v>0.48674772123411308</v>
      </c>
      <c r="K76" s="105">
        <f t="shared" si="206"/>
        <v>7148.5909291283033</v>
      </c>
      <c r="L76" s="106">
        <f>IF(ISNA(VLOOKUP($B76,'[1]1920  Prog Access'!$F$7:$BA$325,5,FALSE)),"",VLOOKUP($B76,'[1]1920  Prog Access'!$F$7:$BA$325,5,FALSE))</f>
        <v>839139</v>
      </c>
      <c r="M76" s="102">
        <f>IF(ISNA(VLOOKUP($B76,'[1]1920  Prog Access'!$F$7:$BA$325,6,FALSE)),"",VLOOKUP($B76,'[1]1920  Prog Access'!$F$7:$BA$325,6,FALSE))</f>
        <v>12818.86</v>
      </c>
      <c r="N76" s="102">
        <f>IF(ISNA(VLOOKUP($B76,'[1]1920  Prog Access'!$F$7:$BA$325,7,FALSE)),"",VLOOKUP($B76,'[1]1920  Prog Access'!$F$7:$BA$325,7,FALSE))</f>
        <v>179397.35</v>
      </c>
      <c r="O76" s="102">
        <v>0</v>
      </c>
      <c r="P76" s="102">
        <f>IF(ISNA(VLOOKUP($B76,'[1]1920  Prog Access'!$F$7:$BA$325,8,FALSE)),"",VLOOKUP($B76,'[1]1920  Prog Access'!$F$7:$BA$325,8,FALSE))</f>
        <v>0</v>
      </c>
      <c r="Q76" s="102">
        <f>IF(ISNA(VLOOKUP($B76,'[1]1920  Prog Access'!$F$7:$BA$325,9,FALSE)),"",VLOOKUP($B76,'[1]1920  Prog Access'!$F$7:$BA$325,9,FALSE))</f>
        <v>0</v>
      </c>
      <c r="R76" s="107">
        <f t="shared" si="110"/>
        <v>1031355.21</v>
      </c>
      <c r="S76" s="104">
        <f t="shared" si="111"/>
        <v>8.8447926288533513E-2</v>
      </c>
      <c r="T76" s="105">
        <f t="shared" si="112"/>
        <v>1298.9851127876366</v>
      </c>
      <c r="U76" s="106">
        <f>IF(ISNA(VLOOKUP($B76,'[1]1920  Prog Access'!$F$7:$BA$325,10,FALSE)),"",VLOOKUP($B76,'[1]1920  Prog Access'!$F$7:$BA$325,10,FALSE))</f>
        <v>261783.65</v>
      </c>
      <c r="V76" s="102">
        <f>IF(ISNA(VLOOKUP($B76,'[1]1920  Prog Access'!$F$7:$BA$325,11,FALSE)),"",VLOOKUP($B76,'[1]1920  Prog Access'!$F$7:$BA$325,11,FALSE))</f>
        <v>0</v>
      </c>
      <c r="W76" s="102">
        <f>IF(ISNA(VLOOKUP($B76,'[1]1920  Prog Access'!$F$7:$BA$325,12,FALSE)),"",VLOOKUP($B76,'[1]1920  Prog Access'!$F$7:$BA$325,12,FALSE))</f>
        <v>0</v>
      </c>
      <c r="X76" s="102">
        <f>IF(ISNA(VLOOKUP($B76,'[1]1920  Prog Access'!$F$7:$BA$325,13,FALSE)),"",VLOOKUP($B76,'[1]1920  Prog Access'!$F$7:$BA$325,13,FALSE))</f>
        <v>0</v>
      </c>
      <c r="Y76" s="108">
        <f t="shared" si="207"/>
        <v>261783.65</v>
      </c>
      <c r="Z76" s="104">
        <f t="shared" si="208"/>
        <v>2.2450287499631922E-2</v>
      </c>
      <c r="AA76" s="105">
        <f t="shared" si="209"/>
        <v>329.71478771238202</v>
      </c>
      <c r="AB76" s="106">
        <f>IF(ISNA(VLOOKUP($B76,'[1]1920  Prog Access'!$F$7:$BA$325,14,FALSE)),"",VLOOKUP($B76,'[1]1920  Prog Access'!$F$7:$BA$325,14,FALSE))</f>
        <v>0</v>
      </c>
      <c r="AC76" s="102">
        <f>IF(ISNA(VLOOKUP($B76,'[1]1920  Prog Access'!$F$7:$BA$325,15,FALSE)),"",VLOOKUP($B76,'[1]1920  Prog Access'!$F$7:$BA$325,15,FALSE))</f>
        <v>0</v>
      </c>
      <c r="AD76" s="102">
        <v>0</v>
      </c>
      <c r="AE76" s="107">
        <f t="shared" si="210"/>
        <v>0</v>
      </c>
      <c r="AF76" s="104">
        <f t="shared" si="211"/>
        <v>0</v>
      </c>
      <c r="AG76" s="109">
        <f t="shared" si="212"/>
        <v>0</v>
      </c>
      <c r="AH76" s="106">
        <f>IF(ISNA(VLOOKUP($B76,'[1]1920  Prog Access'!$F$7:$BA$325,16,FALSE)),"",VLOOKUP($B76,'[1]1920  Prog Access'!$F$7:$BA$325,16,FALSE))</f>
        <v>305577.03999999998</v>
      </c>
      <c r="AI76" s="102">
        <f>IF(ISNA(VLOOKUP($B76,'[1]1920  Prog Access'!$F$7:$BA$325,17,FALSE)),"",VLOOKUP($B76,'[1]1920  Prog Access'!$F$7:$BA$325,17,FALSE))</f>
        <v>83562.240000000005</v>
      </c>
      <c r="AJ76" s="102">
        <f>IF(ISNA(VLOOKUP($B76,'[1]1920  Prog Access'!$F$7:$BA$325,18,FALSE)),"",VLOOKUP($B76,'[1]1920  Prog Access'!$F$7:$BA$325,18,FALSE))</f>
        <v>80202.95</v>
      </c>
      <c r="AK76" s="102">
        <f>IF(ISNA(VLOOKUP($B76,'[1]1920  Prog Access'!$F$7:$BA$325,19,FALSE)),"",VLOOKUP($B76,'[1]1920  Prog Access'!$F$7:$BA$325,19,FALSE))</f>
        <v>0</v>
      </c>
      <c r="AL76" s="102">
        <f>IF(ISNA(VLOOKUP($B76,'[1]1920  Prog Access'!$F$7:$BA$325,20,FALSE)),"",VLOOKUP($B76,'[1]1920  Prog Access'!$F$7:$BA$325,20,FALSE))</f>
        <v>678094.29</v>
      </c>
      <c r="AM76" s="102">
        <f>IF(ISNA(VLOOKUP($B76,'[1]1920  Prog Access'!$F$7:$BA$325,21,FALSE)),"",VLOOKUP($B76,'[1]1920  Prog Access'!$F$7:$BA$325,21,FALSE))</f>
        <v>0</v>
      </c>
      <c r="AN76" s="102">
        <f>IF(ISNA(VLOOKUP($B76,'[1]1920  Prog Access'!$F$7:$BA$325,22,FALSE)),"",VLOOKUP($B76,'[1]1920  Prog Access'!$F$7:$BA$325,22,FALSE))</f>
        <v>0</v>
      </c>
      <c r="AO76" s="102">
        <f>IF(ISNA(VLOOKUP($B76,'[1]1920  Prog Access'!$F$7:$BA$325,23,FALSE)),"",VLOOKUP($B76,'[1]1920  Prog Access'!$F$7:$BA$325,23,FALSE))</f>
        <v>83239.09</v>
      </c>
      <c r="AP76" s="102">
        <f>IF(ISNA(VLOOKUP($B76,'[1]1920  Prog Access'!$F$7:$BA$325,24,FALSE)),"",VLOOKUP($B76,'[1]1920  Prog Access'!$F$7:$BA$325,24,FALSE))</f>
        <v>0</v>
      </c>
      <c r="AQ76" s="102">
        <f>IF(ISNA(VLOOKUP($B76,'[1]1920  Prog Access'!$F$7:$BA$325,25,FALSE)),"",VLOOKUP($B76,'[1]1920  Prog Access'!$F$7:$BA$325,25,FALSE))</f>
        <v>0</v>
      </c>
      <c r="AR76" s="102">
        <f>IF(ISNA(VLOOKUP($B76,'[1]1920  Prog Access'!$F$7:$BA$325,26,FALSE)),"",VLOOKUP($B76,'[1]1920  Prog Access'!$F$7:$BA$325,26,FALSE))</f>
        <v>0</v>
      </c>
      <c r="AS76" s="102">
        <f>IF(ISNA(VLOOKUP($B76,'[1]1920  Prog Access'!$F$7:$BA$325,27,FALSE)),"",VLOOKUP($B76,'[1]1920  Prog Access'!$F$7:$BA$325,27,FALSE))</f>
        <v>28975.62</v>
      </c>
      <c r="AT76" s="102">
        <f>IF(ISNA(VLOOKUP($B76,'[1]1920  Prog Access'!$F$7:$BA$325,28,FALSE)),"",VLOOKUP($B76,'[1]1920  Prog Access'!$F$7:$BA$325,28,FALSE))</f>
        <v>483495.33</v>
      </c>
      <c r="AU76" s="102">
        <f>IF(ISNA(VLOOKUP($B76,'[1]1920  Prog Access'!$F$7:$BA$325,29,FALSE)),"",VLOOKUP($B76,'[1]1920  Prog Access'!$F$7:$BA$325,29,FALSE))</f>
        <v>0</v>
      </c>
      <c r="AV76" s="102">
        <f>IF(ISNA(VLOOKUP($B76,'[1]1920  Prog Access'!$F$7:$BA$325,30,FALSE)),"",VLOOKUP($B76,'[1]1920  Prog Access'!$F$7:$BA$325,30,FALSE))</f>
        <v>0</v>
      </c>
      <c r="AW76" s="102">
        <f>IF(ISNA(VLOOKUP($B76,'[1]1920  Prog Access'!$F$7:$BA$325,31,FALSE)),"",VLOOKUP($B76,'[1]1920  Prog Access'!$F$7:$BA$325,31,FALSE))</f>
        <v>0</v>
      </c>
      <c r="AX76" s="108">
        <f t="shared" si="213"/>
        <v>1743146.5600000003</v>
      </c>
      <c r="AY76" s="104">
        <f t="shared" si="214"/>
        <v>0.14949039569886963</v>
      </c>
      <c r="AZ76" s="105">
        <f t="shared" si="215"/>
        <v>2195.4816428832323</v>
      </c>
      <c r="BA76" s="106">
        <f>IF(ISNA(VLOOKUP($B76,'[1]1920  Prog Access'!$F$7:$BA$325,32,FALSE)),"",VLOOKUP($B76,'[1]1920  Prog Access'!$F$7:$BA$325,32,FALSE))</f>
        <v>0</v>
      </c>
      <c r="BB76" s="102">
        <f>IF(ISNA(VLOOKUP($B76,'[1]1920  Prog Access'!$F$7:$BA$325,33,FALSE)),"",VLOOKUP($B76,'[1]1920  Prog Access'!$F$7:$BA$325,33,FALSE))</f>
        <v>0</v>
      </c>
      <c r="BC76" s="102">
        <f>IF(ISNA(VLOOKUP($B76,'[1]1920  Prog Access'!$F$7:$BA$325,34,FALSE)),"",VLOOKUP($B76,'[1]1920  Prog Access'!$F$7:$BA$325,34,FALSE))</f>
        <v>22200.93</v>
      </c>
      <c r="BD76" s="102">
        <f>IF(ISNA(VLOOKUP($B76,'[1]1920  Prog Access'!$F$7:$BA$325,35,FALSE)),"",VLOOKUP($B76,'[1]1920  Prog Access'!$F$7:$BA$325,35,FALSE))</f>
        <v>0</v>
      </c>
      <c r="BE76" s="102">
        <f>IF(ISNA(VLOOKUP($B76,'[1]1920  Prog Access'!$F$7:$BA$325,36,FALSE)),"",VLOOKUP($B76,'[1]1920  Prog Access'!$F$7:$BA$325,36,FALSE))</f>
        <v>0</v>
      </c>
      <c r="BF76" s="102">
        <f>IF(ISNA(VLOOKUP($B76,'[1]1920  Prog Access'!$F$7:$BA$325,37,FALSE)),"",VLOOKUP($B76,'[1]1920  Prog Access'!$F$7:$BA$325,37,FALSE))</f>
        <v>0</v>
      </c>
      <c r="BG76" s="102">
        <f>IF(ISNA(VLOOKUP($B76,'[1]1920  Prog Access'!$F$7:$BA$325,38,FALSE)),"",VLOOKUP($B76,'[1]1920  Prog Access'!$F$7:$BA$325,38,FALSE))</f>
        <v>0</v>
      </c>
      <c r="BH76" s="110">
        <f t="shared" si="216"/>
        <v>22200.93</v>
      </c>
      <c r="BI76" s="104">
        <f t="shared" si="217"/>
        <v>1.9039281531111792E-3</v>
      </c>
      <c r="BJ76" s="105">
        <f t="shared" si="218"/>
        <v>27.961925513558441</v>
      </c>
      <c r="BK76" s="106">
        <f>IF(ISNA(VLOOKUP($B76,'[1]1920  Prog Access'!$F$7:$BA$325,39,FALSE)),"",VLOOKUP($B76,'[1]1920  Prog Access'!$F$7:$BA$325,39,FALSE))</f>
        <v>0</v>
      </c>
      <c r="BL76" s="102">
        <f>IF(ISNA(VLOOKUP($B76,'[1]1920  Prog Access'!$F$7:$BA$325,40,FALSE)),"",VLOOKUP($B76,'[1]1920  Prog Access'!$F$7:$BA$325,40,FALSE))</f>
        <v>0</v>
      </c>
      <c r="BM76" s="102">
        <f>IF(ISNA(VLOOKUP($B76,'[1]1920  Prog Access'!$F$7:$BA$325,41,FALSE)),"",VLOOKUP($B76,'[1]1920  Prog Access'!$F$7:$BA$325,41,FALSE))</f>
        <v>213589.7</v>
      </c>
      <c r="BN76" s="102">
        <f>IF(ISNA(VLOOKUP($B76,'[1]1920  Prog Access'!$F$7:$BA$325,42,FALSE)),"",VLOOKUP($B76,'[1]1920  Prog Access'!$F$7:$BA$325,42,FALSE))</f>
        <v>165756.76999999999</v>
      </c>
      <c r="BO76" s="105">
        <f t="shared" si="219"/>
        <v>379346.47</v>
      </c>
      <c r="BP76" s="104">
        <f t="shared" si="220"/>
        <v>3.2532349951841892E-2</v>
      </c>
      <c r="BQ76" s="111">
        <f t="shared" si="221"/>
        <v>477.78438731942003</v>
      </c>
      <c r="BR76" s="106">
        <f>IF(ISNA(VLOOKUP($B76,'[1]1920  Prog Access'!$F$7:$BA$325,43,FALSE)),"",VLOOKUP($B76,'[1]1920  Prog Access'!$F$7:$BA$325,43,FALSE))</f>
        <v>1862317.56</v>
      </c>
      <c r="BS76" s="104">
        <f t="shared" si="222"/>
        <v>0.15971037395808724</v>
      </c>
      <c r="BT76" s="111">
        <f t="shared" si="223"/>
        <v>2345.5767346373286</v>
      </c>
      <c r="BU76" s="102">
        <f>IF(ISNA(VLOOKUP($B76,'[1]1920  Prog Access'!$F$7:$BA$325,44,FALSE)),"",VLOOKUP($B76,'[1]1920  Prog Access'!$F$7:$BA$325,44,FALSE))</f>
        <v>484340.32</v>
      </c>
      <c r="BV76" s="104">
        <f t="shared" si="224"/>
        <v>4.1536510899988312E-2</v>
      </c>
      <c r="BW76" s="111">
        <f t="shared" si="225"/>
        <v>610.02345176769893</v>
      </c>
      <c r="BX76" s="143">
        <f>IF(ISNA(VLOOKUP($B76,'[1]1920  Prog Access'!$F$7:$BA$325,45,FALSE)),"",VLOOKUP($B76,'[1]1920  Prog Access'!$F$7:$BA$325,45,FALSE))</f>
        <v>200334.88</v>
      </c>
      <c r="BY76" s="97">
        <f t="shared" si="226"/>
        <v>1.7180506315823244E-2</v>
      </c>
      <c r="BZ76" s="112">
        <f t="shared" si="227"/>
        <v>252.32046550877234</v>
      </c>
      <c r="CA76" s="89">
        <f t="shared" si="228"/>
        <v>11660592.32</v>
      </c>
      <c r="CB76" s="90">
        <f t="shared" si="229"/>
        <v>0</v>
      </c>
    </row>
    <row r="77" spans="1:80" x14ac:dyDescent="0.25">
      <c r="A77" s="22"/>
      <c r="B77" s="94" t="s">
        <v>148</v>
      </c>
      <c r="C77" s="99" t="s">
        <v>149</v>
      </c>
      <c r="D77" s="100">
        <f>IF(ISNA(VLOOKUP($B77,'[1]1920 enrollment_Rev_Exp by size'!$A$6:$C$339,3,FALSE)),"",VLOOKUP($B77,'[1]1920 enrollment_Rev_Exp by size'!$A$6:$C$339,3,FALSE))</f>
        <v>25.7</v>
      </c>
      <c r="E77" s="101">
        <f>IF(ISNA(VLOOKUP($B77,'[1]1920 enrollment_Rev_Exp by size'!$A$6:$D$339,4,FALSE)),"",VLOOKUP($B77,'[1]1920 enrollment_Rev_Exp by size'!$A$6:$D$339,4,FALSE))</f>
        <v>710007.22</v>
      </c>
      <c r="F77" s="102">
        <f>IF(ISNA(VLOOKUP($B77,'[1]1920  Prog Access'!$F$7:$BA$325,2,FALSE)),"",VLOOKUP($B77,'[1]1920  Prog Access'!$F$7:$BA$325,2,FALSE))</f>
        <v>211151.88</v>
      </c>
      <c r="G77" s="102">
        <f>IF(ISNA(VLOOKUP($B77,'[1]1920  Prog Access'!$F$7:$BA$325,3,FALSE)),"",VLOOKUP($B77,'[1]1920  Prog Access'!$F$7:$BA$325,3,FALSE))</f>
        <v>0</v>
      </c>
      <c r="H77" s="102">
        <f>IF(ISNA(VLOOKUP($B77,'[1]1920  Prog Access'!$F$7:$BA$325,4,FALSE)),"",VLOOKUP($B77,'[1]1920  Prog Access'!$F$7:$BA$325,4,FALSE))</f>
        <v>0</v>
      </c>
      <c r="I77" s="103">
        <f t="shared" si="204"/>
        <v>211151.88</v>
      </c>
      <c r="J77" s="104">
        <f t="shared" si="205"/>
        <v>0.29739398988083532</v>
      </c>
      <c r="K77" s="105">
        <f t="shared" si="206"/>
        <v>8216.02645914397</v>
      </c>
      <c r="L77" s="106">
        <f>IF(ISNA(VLOOKUP($B77,'[1]1920  Prog Access'!$F$7:$BA$325,5,FALSE)),"",VLOOKUP($B77,'[1]1920  Prog Access'!$F$7:$BA$325,5,FALSE))</f>
        <v>27307.83</v>
      </c>
      <c r="M77" s="102">
        <f>IF(ISNA(VLOOKUP($B77,'[1]1920  Prog Access'!$F$7:$BA$325,6,FALSE)),"",VLOOKUP($B77,'[1]1920  Prog Access'!$F$7:$BA$325,6,FALSE))</f>
        <v>0</v>
      </c>
      <c r="N77" s="102">
        <f>IF(ISNA(VLOOKUP($B77,'[1]1920  Prog Access'!$F$7:$BA$325,7,FALSE)),"",VLOOKUP($B77,'[1]1920  Prog Access'!$F$7:$BA$325,7,FALSE))</f>
        <v>5121.6899999999996</v>
      </c>
      <c r="O77" s="102">
        <v>0</v>
      </c>
      <c r="P77" s="102">
        <f>IF(ISNA(VLOOKUP($B77,'[1]1920  Prog Access'!$F$7:$BA$325,8,FALSE)),"",VLOOKUP($B77,'[1]1920  Prog Access'!$F$7:$BA$325,8,FALSE))</f>
        <v>0</v>
      </c>
      <c r="Q77" s="102">
        <f>IF(ISNA(VLOOKUP($B77,'[1]1920  Prog Access'!$F$7:$BA$325,9,FALSE)),"",VLOOKUP($B77,'[1]1920  Prog Access'!$F$7:$BA$325,9,FALSE))</f>
        <v>0</v>
      </c>
      <c r="R77" s="107">
        <f t="shared" si="110"/>
        <v>32429.52</v>
      </c>
      <c r="S77" s="104">
        <f t="shared" si="111"/>
        <v>4.5674915812827933E-2</v>
      </c>
      <c r="T77" s="105">
        <f t="shared" si="112"/>
        <v>1261.8490272373542</v>
      </c>
      <c r="U77" s="106">
        <f>IF(ISNA(VLOOKUP($B77,'[1]1920  Prog Access'!$F$7:$BA$325,10,FALSE)),"",VLOOKUP($B77,'[1]1920  Prog Access'!$F$7:$BA$325,10,FALSE))</f>
        <v>0</v>
      </c>
      <c r="V77" s="102">
        <f>IF(ISNA(VLOOKUP($B77,'[1]1920  Prog Access'!$F$7:$BA$325,11,FALSE)),"",VLOOKUP($B77,'[1]1920  Prog Access'!$F$7:$BA$325,11,FALSE))</f>
        <v>0</v>
      </c>
      <c r="W77" s="102">
        <f>IF(ISNA(VLOOKUP($B77,'[1]1920  Prog Access'!$F$7:$BA$325,12,FALSE)),"",VLOOKUP($B77,'[1]1920  Prog Access'!$F$7:$BA$325,12,FALSE))</f>
        <v>0</v>
      </c>
      <c r="X77" s="102">
        <f>IF(ISNA(VLOOKUP($B77,'[1]1920  Prog Access'!$F$7:$BA$325,13,FALSE)),"",VLOOKUP($B77,'[1]1920  Prog Access'!$F$7:$BA$325,13,FALSE))</f>
        <v>0</v>
      </c>
      <c r="Y77" s="108">
        <f t="shared" si="207"/>
        <v>0</v>
      </c>
      <c r="Z77" s="104">
        <f t="shared" si="208"/>
        <v>0</v>
      </c>
      <c r="AA77" s="105">
        <f t="shared" si="209"/>
        <v>0</v>
      </c>
      <c r="AB77" s="106">
        <f>IF(ISNA(VLOOKUP($B77,'[1]1920  Prog Access'!$F$7:$BA$325,14,FALSE)),"",VLOOKUP($B77,'[1]1920  Prog Access'!$F$7:$BA$325,14,FALSE))</f>
        <v>0</v>
      </c>
      <c r="AC77" s="102">
        <f>IF(ISNA(VLOOKUP($B77,'[1]1920  Prog Access'!$F$7:$BA$325,15,FALSE)),"",VLOOKUP($B77,'[1]1920  Prog Access'!$F$7:$BA$325,15,FALSE))</f>
        <v>0</v>
      </c>
      <c r="AD77" s="102">
        <v>0</v>
      </c>
      <c r="AE77" s="107">
        <f t="shared" si="210"/>
        <v>0</v>
      </c>
      <c r="AF77" s="104">
        <f t="shared" si="211"/>
        <v>0</v>
      </c>
      <c r="AG77" s="109">
        <f t="shared" si="212"/>
        <v>0</v>
      </c>
      <c r="AH77" s="106">
        <f>IF(ISNA(VLOOKUP($B77,'[1]1920  Prog Access'!$F$7:$BA$325,16,FALSE)),"",VLOOKUP($B77,'[1]1920  Prog Access'!$F$7:$BA$325,16,FALSE))</f>
        <v>46298.38</v>
      </c>
      <c r="AI77" s="102">
        <f>IF(ISNA(VLOOKUP($B77,'[1]1920  Prog Access'!$F$7:$BA$325,17,FALSE)),"",VLOOKUP($B77,'[1]1920  Prog Access'!$F$7:$BA$325,17,FALSE))</f>
        <v>15508.92</v>
      </c>
      <c r="AJ77" s="102">
        <f>IF(ISNA(VLOOKUP($B77,'[1]1920  Prog Access'!$F$7:$BA$325,18,FALSE)),"",VLOOKUP($B77,'[1]1920  Prog Access'!$F$7:$BA$325,18,FALSE))</f>
        <v>0</v>
      </c>
      <c r="AK77" s="102">
        <f>IF(ISNA(VLOOKUP($B77,'[1]1920  Prog Access'!$F$7:$BA$325,19,FALSE)),"",VLOOKUP($B77,'[1]1920  Prog Access'!$F$7:$BA$325,19,FALSE))</f>
        <v>0</v>
      </c>
      <c r="AL77" s="102">
        <f>IF(ISNA(VLOOKUP($B77,'[1]1920  Prog Access'!$F$7:$BA$325,20,FALSE)),"",VLOOKUP($B77,'[1]1920  Prog Access'!$F$7:$BA$325,20,FALSE))</f>
        <v>17282.45</v>
      </c>
      <c r="AM77" s="102">
        <f>IF(ISNA(VLOOKUP($B77,'[1]1920  Prog Access'!$F$7:$BA$325,21,FALSE)),"",VLOOKUP($B77,'[1]1920  Prog Access'!$F$7:$BA$325,21,FALSE))</f>
        <v>0</v>
      </c>
      <c r="AN77" s="102">
        <f>IF(ISNA(VLOOKUP($B77,'[1]1920  Prog Access'!$F$7:$BA$325,22,FALSE)),"",VLOOKUP($B77,'[1]1920  Prog Access'!$F$7:$BA$325,22,FALSE))</f>
        <v>0</v>
      </c>
      <c r="AO77" s="102">
        <f>IF(ISNA(VLOOKUP($B77,'[1]1920  Prog Access'!$F$7:$BA$325,23,FALSE)),"",VLOOKUP($B77,'[1]1920  Prog Access'!$F$7:$BA$325,23,FALSE))</f>
        <v>509.16</v>
      </c>
      <c r="AP77" s="102">
        <f>IF(ISNA(VLOOKUP($B77,'[1]1920  Prog Access'!$F$7:$BA$325,24,FALSE)),"",VLOOKUP($B77,'[1]1920  Prog Access'!$F$7:$BA$325,24,FALSE))</f>
        <v>0</v>
      </c>
      <c r="AQ77" s="102">
        <f>IF(ISNA(VLOOKUP($B77,'[1]1920  Prog Access'!$F$7:$BA$325,25,FALSE)),"",VLOOKUP($B77,'[1]1920  Prog Access'!$F$7:$BA$325,25,FALSE))</f>
        <v>0</v>
      </c>
      <c r="AR77" s="102">
        <f>IF(ISNA(VLOOKUP($B77,'[1]1920  Prog Access'!$F$7:$BA$325,26,FALSE)),"",VLOOKUP($B77,'[1]1920  Prog Access'!$F$7:$BA$325,26,FALSE))</f>
        <v>0</v>
      </c>
      <c r="AS77" s="102">
        <f>IF(ISNA(VLOOKUP($B77,'[1]1920  Prog Access'!$F$7:$BA$325,27,FALSE)),"",VLOOKUP($B77,'[1]1920  Prog Access'!$F$7:$BA$325,27,FALSE))</f>
        <v>0</v>
      </c>
      <c r="AT77" s="102">
        <f>IF(ISNA(VLOOKUP($B77,'[1]1920  Prog Access'!$F$7:$BA$325,28,FALSE)),"",VLOOKUP($B77,'[1]1920  Prog Access'!$F$7:$BA$325,28,FALSE))</f>
        <v>10331.39</v>
      </c>
      <c r="AU77" s="102">
        <f>IF(ISNA(VLOOKUP($B77,'[1]1920  Prog Access'!$F$7:$BA$325,29,FALSE)),"",VLOOKUP($B77,'[1]1920  Prog Access'!$F$7:$BA$325,29,FALSE))</f>
        <v>0</v>
      </c>
      <c r="AV77" s="102">
        <f>IF(ISNA(VLOOKUP($B77,'[1]1920  Prog Access'!$F$7:$BA$325,30,FALSE)),"",VLOOKUP($B77,'[1]1920  Prog Access'!$F$7:$BA$325,30,FALSE))</f>
        <v>0</v>
      </c>
      <c r="AW77" s="102">
        <f>IF(ISNA(VLOOKUP($B77,'[1]1920  Prog Access'!$F$7:$BA$325,31,FALSE)),"",VLOOKUP($B77,'[1]1920  Prog Access'!$F$7:$BA$325,31,FALSE))</f>
        <v>0</v>
      </c>
      <c r="AX77" s="108">
        <f t="shared" si="213"/>
        <v>89930.3</v>
      </c>
      <c r="AY77" s="104">
        <f t="shared" si="214"/>
        <v>0.12666110634762279</v>
      </c>
      <c r="AZ77" s="105">
        <f t="shared" si="215"/>
        <v>3499.2334630350197</v>
      </c>
      <c r="BA77" s="106">
        <f>IF(ISNA(VLOOKUP($B77,'[1]1920  Prog Access'!$F$7:$BA$325,32,FALSE)),"",VLOOKUP($B77,'[1]1920  Prog Access'!$F$7:$BA$325,32,FALSE))</f>
        <v>0</v>
      </c>
      <c r="BB77" s="102">
        <f>IF(ISNA(VLOOKUP($B77,'[1]1920  Prog Access'!$F$7:$BA$325,33,FALSE)),"",VLOOKUP($B77,'[1]1920  Prog Access'!$F$7:$BA$325,33,FALSE))</f>
        <v>0</v>
      </c>
      <c r="BC77" s="102">
        <f>IF(ISNA(VLOOKUP($B77,'[1]1920  Prog Access'!$F$7:$BA$325,34,FALSE)),"",VLOOKUP($B77,'[1]1920  Prog Access'!$F$7:$BA$325,34,FALSE))</f>
        <v>529.37</v>
      </c>
      <c r="BD77" s="102">
        <f>IF(ISNA(VLOOKUP($B77,'[1]1920  Prog Access'!$F$7:$BA$325,35,FALSE)),"",VLOOKUP($B77,'[1]1920  Prog Access'!$F$7:$BA$325,35,FALSE))</f>
        <v>0</v>
      </c>
      <c r="BE77" s="102">
        <f>IF(ISNA(VLOOKUP($B77,'[1]1920  Prog Access'!$F$7:$BA$325,36,FALSE)),"",VLOOKUP($B77,'[1]1920  Prog Access'!$F$7:$BA$325,36,FALSE))</f>
        <v>0</v>
      </c>
      <c r="BF77" s="102">
        <f>IF(ISNA(VLOOKUP($B77,'[1]1920  Prog Access'!$F$7:$BA$325,37,FALSE)),"",VLOOKUP($B77,'[1]1920  Prog Access'!$F$7:$BA$325,37,FALSE))</f>
        <v>0</v>
      </c>
      <c r="BG77" s="102">
        <f>IF(ISNA(VLOOKUP($B77,'[1]1920  Prog Access'!$F$7:$BA$325,38,FALSE)),"",VLOOKUP($B77,'[1]1920  Prog Access'!$F$7:$BA$325,38,FALSE))</f>
        <v>0</v>
      </c>
      <c r="BH77" s="110">
        <f t="shared" si="216"/>
        <v>529.37</v>
      </c>
      <c r="BI77" s="104">
        <f t="shared" si="217"/>
        <v>7.4558396744190856E-4</v>
      </c>
      <c r="BJ77" s="105">
        <f t="shared" si="218"/>
        <v>20.598054474708171</v>
      </c>
      <c r="BK77" s="106">
        <f>IF(ISNA(VLOOKUP($B77,'[1]1920  Prog Access'!$F$7:$BA$325,39,FALSE)),"",VLOOKUP($B77,'[1]1920  Prog Access'!$F$7:$BA$325,39,FALSE))</f>
        <v>0</v>
      </c>
      <c r="BL77" s="102">
        <f>IF(ISNA(VLOOKUP($B77,'[1]1920  Prog Access'!$F$7:$BA$325,40,FALSE)),"",VLOOKUP($B77,'[1]1920  Prog Access'!$F$7:$BA$325,40,FALSE))</f>
        <v>0</v>
      </c>
      <c r="BM77" s="102">
        <f>IF(ISNA(VLOOKUP($B77,'[1]1920  Prog Access'!$F$7:$BA$325,41,FALSE)),"",VLOOKUP($B77,'[1]1920  Prog Access'!$F$7:$BA$325,41,FALSE))</f>
        <v>0</v>
      </c>
      <c r="BN77" s="102">
        <f>IF(ISNA(VLOOKUP($B77,'[1]1920  Prog Access'!$F$7:$BA$325,42,FALSE)),"",VLOOKUP($B77,'[1]1920  Prog Access'!$F$7:$BA$325,42,FALSE))</f>
        <v>19197.39</v>
      </c>
      <c r="BO77" s="105">
        <f t="shared" si="219"/>
        <v>19197.39</v>
      </c>
      <c r="BP77" s="104">
        <f t="shared" si="220"/>
        <v>2.7038302511909668E-2</v>
      </c>
      <c r="BQ77" s="111">
        <f t="shared" si="221"/>
        <v>746.98015564202331</v>
      </c>
      <c r="BR77" s="106">
        <f>IF(ISNA(VLOOKUP($B77,'[1]1920  Prog Access'!$F$7:$BA$325,43,FALSE)),"",VLOOKUP($B77,'[1]1920  Prog Access'!$F$7:$BA$325,43,FALSE))</f>
        <v>247912.41</v>
      </c>
      <c r="BS77" s="104">
        <f t="shared" si="222"/>
        <v>0.34916885774767192</v>
      </c>
      <c r="BT77" s="111">
        <f t="shared" si="223"/>
        <v>9646.3972762645917</v>
      </c>
      <c r="BU77" s="102">
        <f>IF(ISNA(VLOOKUP($B77,'[1]1920  Prog Access'!$F$7:$BA$325,44,FALSE)),"",VLOOKUP($B77,'[1]1920  Prog Access'!$F$7:$BA$325,44,FALSE))</f>
        <v>15232.14</v>
      </c>
      <c r="BV77" s="104">
        <f t="shared" si="224"/>
        <v>2.1453500148913979E-2</v>
      </c>
      <c r="BW77" s="111">
        <f t="shared" si="225"/>
        <v>592.69027237354089</v>
      </c>
      <c r="BX77" s="143">
        <f>IF(ISNA(VLOOKUP($B77,'[1]1920  Prog Access'!$F$7:$BA$325,45,FALSE)),"",VLOOKUP($B77,'[1]1920  Prog Access'!$F$7:$BA$325,45,FALSE))</f>
        <v>93624.21</v>
      </c>
      <c r="BY77" s="97">
        <f t="shared" si="226"/>
        <v>0.13186374358277653</v>
      </c>
      <c r="BZ77" s="112">
        <f t="shared" si="227"/>
        <v>3642.9653696498058</v>
      </c>
      <c r="CA77" s="89">
        <f t="shared" si="228"/>
        <v>710007.22</v>
      </c>
      <c r="CB77" s="90">
        <f t="shared" si="229"/>
        <v>0</v>
      </c>
    </row>
    <row r="78" spans="1:80" x14ac:dyDescent="0.25">
      <c r="A78" s="22"/>
      <c r="B78" s="94" t="s">
        <v>150</v>
      </c>
      <c r="C78" s="99" t="s">
        <v>151</v>
      </c>
      <c r="D78" s="100">
        <f>IF(ISNA(VLOOKUP($B78,'[1]1920 enrollment_Rev_Exp by size'!$A$6:$C$339,3,FALSE)),"",VLOOKUP($B78,'[1]1920 enrollment_Rev_Exp by size'!$A$6:$C$339,3,FALSE))</f>
        <v>6199.1799999999994</v>
      </c>
      <c r="E78" s="101">
        <f>IF(ISNA(VLOOKUP($B78,'[1]1920 enrollment_Rev_Exp by size'!$A$6:$D$339,4,FALSE)),"",VLOOKUP($B78,'[1]1920 enrollment_Rev_Exp by size'!$A$6:$D$339,4,FALSE))</f>
        <v>83524626.469999999</v>
      </c>
      <c r="F78" s="102">
        <f>IF(ISNA(VLOOKUP($B78,'[1]1920  Prog Access'!$F$7:$BA$325,2,FALSE)),"",VLOOKUP($B78,'[1]1920  Prog Access'!$F$7:$BA$325,2,FALSE))</f>
        <v>46854347.270000003</v>
      </c>
      <c r="G78" s="102">
        <f>IF(ISNA(VLOOKUP($B78,'[1]1920  Prog Access'!$F$7:$BA$325,3,FALSE)),"",VLOOKUP($B78,'[1]1920  Prog Access'!$F$7:$BA$325,3,FALSE))</f>
        <v>627540.93999999994</v>
      </c>
      <c r="H78" s="102">
        <f>IF(ISNA(VLOOKUP($B78,'[1]1920  Prog Access'!$F$7:$BA$325,4,FALSE)),"",VLOOKUP($B78,'[1]1920  Prog Access'!$F$7:$BA$325,4,FALSE))</f>
        <v>0</v>
      </c>
      <c r="I78" s="103">
        <f t="shared" si="204"/>
        <v>47481888.210000001</v>
      </c>
      <c r="J78" s="104">
        <f t="shared" si="205"/>
        <v>0.56847770791353769</v>
      </c>
      <c r="K78" s="105">
        <f t="shared" si="206"/>
        <v>7659.382081178479</v>
      </c>
      <c r="L78" s="106">
        <f>IF(ISNA(VLOOKUP($B78,'[1]1920  Prog Access'!$F$7:$BA$325,5,FALSE)),"",VLOOKUP($B78,'[1]1920  Prog Access'!$F$7:$BA$325,5,FALSE))</f>
        <v>8127908.4299999997</v>
      </c>
      <c r="M78" s="102">
        <f>IF(ISNA(VLOOKUP($B78,'[1]1920  Prog Access'!$F$7:$BA$325,6,FALSE)),"",VLOOKUP($B78,'[1]1920  Prog Access'!$F$7:$BA$325,6,FALSE))</f>
        <v>268607.33</v>
      </c>
      <c r="N78" s="102">
        <f>IF(ISNA(VLOOKUP($B78,'[1]1920  Prog Access'!$F$7:$BA$325,7,FALSE)),"",VLOOKUP($B78,'[1]1920  Prog Access'!$F$7:$BA$325,7,FALSE))</f>
        <v>1074634.3600000001</v>
      </c>
      <c r="O78" s="102">
        <v>0</v>
      </c>
      <c r="P78" s="102">
        <f>IF(ISNA(VLOOKUP($B78,'[1]1920  Prog Access'!$F$7:$BA$325,8,FALSE)),"",VLOOKUP($B78,'[1]1920  Prog Access'!$F$7:$BA$325,8,FALSE))</f>
        <v>0</v>
      </c>
      <c r="Q78" s="102">
        <f>IF(ISNA(VLOOKUP($B78,'[1]1920  Prog Access'!$F$7:$BA$325,9,FALSE)),"",VLOOKUP($B78,'[1]1920  Prog Access'!$F$7:$BA$325,9,FALSE))</f>
        <v>0</v>
      </c>
      <c r="R78" s="107">
        <f t="shared" si="110"/>
        <v>9471150.1199999992</v>
      </c>
      <c r="S78" s="104">
        <f t="shared" si="111"/>
        <v>0.11339350464981492</v>
      </c>
      <c r="T78" s="105">
        <f t="shared" si="112"/>
        <v>1527.8069228510867</v>
      </c>
      <c r="U78" s="106">
        <f>IF(ISNA(VLOOKUP($B78,'[1]1920  Prog Access'!$F$7:$BA$325,10,FALSE)),"",VLOOKUP($B78,'[1]1920  Prog Access'!$F$7:$BA$325,10,FALSE))</f>
        <v>2876564.99</v>
      </c>
      <c r="V78" s="102">
        <f>IF(ISNA(VLOOKUP($B78,'[1]1920  Prog Access'!$F$7:$BA$325,11,FALSE)),"",VLOOKUP($B78,'[1]1920  Prog Access'!$F$7:$BA$325,11,FALSE))</f>
        <v>656475.34</v>
      </c>
      <c r="W78" s="102">
        <f>IF(ISNA(VLOOKUP($B78,'[1]1920  Prog Access'!$F$7:$BA$325,12,FALSE)),"",VLOOKUP($B78,'[1]1920  Prog Access'!$F$7:$BA$325,12,FALSE))</f>
        <v>46384.87</v>
      </c>
      <c r="X78" s="102">
        <f>IF(ISNA(VLOOKUP($B78,'[1]1920  Prog Access'!$F$7:$BA$325,13,FALSE)),"",VLOOKUP($B78,'[1]1920  Prog Access'!$F$7:$BA$325,13,FALSE))</f>
        <v>0</v>
      </c>
      <c r="Y78" s="108">
        <f t="shared" si="207"/>
        <v>3579425.2</v>
      </c>
      <c r="Z78" s="104">
        <f t="shared" si="208"/>
        <v>4.2854728614507988E-2</v>
      </c>
      <c r="AA78" s="105">
        <f t="shared" si="209"/>
        <v>577.40301136601943</v>
      </c>
      <c r="AB78" s="106">
        <f>IF(ISNA(VLOOKUP($B78,'[1]1920  Prog Access'!$F$7:$BA$325,14,FALSE)),"",VLOOKUP($B78,'[1]1920  Prog Access'!$F$7:$BA$325,14,FALSE))</f>
        <v>0</v>
      </c>
      <c r="AC78" s="102">
        <f>IF(ISNA(VLOOKUP($B78,'[1]1920  Prog Access'!$F$7:$BA$325,15,FALSE)),"",VLOOKUP($B78,'[1]1920  Prog Access'!$F$7:$BA$325,15,FALSE))</f>
        <v>0</v>
      </c>
      <c r="AD78" s="102">
        <v>0</v>
      </c>
      <c r="AE78" s="107">
        <f t="shared" si="210"/>
        <v>0</v>
      </c>
      <c r="AF78" s="104">
        <f t="shared" si="211"/>
        <v>0</v>
      </c>
      <c r="AG78" s="109">
        <f t="shared" si="212"/>
        <v>0</v>
      </c>
      <c r="AH78" s="106">
        <f>IF(ISNA(VLOOKUP($B78,'[1]1920  Prog Access'!$F$7:$BA$325,16,FALSE)),"",VLOOKUP($B78,'[1]1920  Prog Access'!$F$7:$BA$325,16,FALSE))</f>
        <v>1482361.16</v>
      </c>
      <c r="AI78" s="102">
        <f>IF(ISNA(VLOOKUP($B78,'[1]1920  Prog Access'!$F$7:$BA$325,17,FALSE)),"",VLOOKUP($B78,'[1]1920  Prog Access'!$F$7:$BA$325,17,FALSE))</f>
        <v>244324.43</v>
      </c>
      <c r="AJ78" s="102">
        <f>IF(ISNA(VLOOKUP($B78,'[1]1920  Prog Access'!$F$7:$BA$325,18,FALSE)),"",VLOOKUP($B78,'[1]1920  Prog Access'!$F$7:$BA$325,18,FALSE))</f>
        <v>368830.23</v>
      </c>
      <c r="AK78" s="102">
        <f>IF(ISNA(VLOOKUP($B78,'[1]1920  Prog Access'!$F$7:$BA$325,19,FALSE)),"",VLOOKUP($B78,'[1]1920  Prog Access'!$F$7:$BA$325,19,FALSE))</f>
        <v>0</v>
      </c>
      <c r="AL78" s="102">
        <f>IF(ISNA(VLOOKUP($B78,'[1]1920  Prog Access'!$F$7:$BA$325,20,FALSE)),"",VLOOKUP($B78,'[1]1920  Prog Access'!$F$7:$BA$325,20,FALSE))</f>
        <v>3480541.69</v>
      </c>
      <c r="AM78" s="102">
        <f>IF(ISNA(VLOOKUP($B78,'[1]1920  Prog Access'!$F$7:$BA$325,21,FALSE)),"",VLOOKUP($B78,'[1]1920  Prog Access'!$F$7:$BA$325,21,FALSE))</f>
        <v>126538.17</v>
      </c>
      <c r="AN78" s="102">
        <f>IF(ISNA(VLOOKUP($B78,'[1]1920  Prog Access'!$F$7:$BA$325,22,FALSE)),"",VLOOKUP($B78,'[1]1920  Prog Access'!$F$7:$BA$325,22,FALSE))</f>
        <v>30752.91</v>
      </c>
      <c r="AO78" s="102">
        <f>IF(ISNA(VLOOKUP($B78,'[1]1920  Prog Access'!$F$7:$BA$325,23,FALSE)),"",VLOOKUP($B78,'[1]1920  Prog Access'!$F$7:$BA$325,23,FALSE))</f>
        <v>604206.99</v>
      </c>
      <c r="AP78" s="102">
        <f>IF(ISNA(VLOOKUP($B78,'[1]1920  Prog Access'!$F$7:$BA$325,24,FALSE)),"",VLOOKUP($B78,'[1]1920  Prog Access'!$F$7:$BA$325,24,FALSE))</f>
        <v>0</v>
      </c>
      <c r="AQ78" s="102">
        <f>IF(ISNA(VLOOKUP($B78,'[1]1920  Prog Access'!$F$7:$BA$325,25,FALSE)),"",VLOOKUP($B78,'[1]1920  Prog Access'!$F$7:$BA$325,25,FALSE))</f>
        <v>0</v>
      </c>
      <c r="AR78" s="102">
        <f>IF(ISNA(VLOOKUP($B78,'[1]1920  Prog Access'!$F$7:$BA$325,26,FALSE)),"",VLOOKUP($B78,'[1]1920  Prog Access'!$F$7:$BA$325,26,FALSE))</f>
        <v>0</v>
      </c>
      <c r="AS78" s="102">
        <f>IF(ISNA(VLOOKUP($B78,'[1]1920  Prog Access'!$F$7:$BA$325,27,FALSE)),"",VLOOKUP($B78,'[1]1920  Prog Access'!$F$7:$BA$325,27,FALSE))</f>
        <v>71001.600000000006</v>
      </c>
      <c r="AT78" s="102">
        <f>IF(ISNA(VLOOKUP($B78,'[1]1920  Prog Access'!$F$7:$BA$325,28,FALSE)),"",VLOOKUP($B78,'[1]1920  Prog Access'!$F$7:$BA$325,28,FALSE))</f>
        <v>1469513</v>
      </c>
      <c r="AU78" s="102">
        <f>IF(ISNA(VLOOKUP($B78,'[1]1920  Prog Access'!$F$7:$BA$325,29,FALSE)),"",VLOOKUP($B78,'[1]1920  Prog Access'!$F$7:$BA$325,29,FALSE))</f>
        <v>0</v>
      </c>
      <c r="AV78" s="102">
        <f>IF(ISNA(VLOOKUP($B78,'[1]1920  Prog Access'!$F$7:$BA$325,30,FALSE)),"",VLOOKUP($B78,'[1]1920  Prog Access'!$F$7:$BA$325,30,FALSE))</f>
        <v>0</v>
      </c>
      <c r="AW78" s="102">
        <f>IF(ISNA(VLOOKUP($B78,'[1]1920  Prog Access'!$F$7:$BA$325,31,FALSE)),"",VLOOKUP($B78,'[1]1920  Prog Access'!$F$7:$BA$325,31,FALSE))</f>
        <v>0</v>
      </c>
      <c r="AX78" s="108">
        <f t="shared" si="213"/>
        <v>7878070.1799999997</v>
      </c>
      <c r="AY78" s="104">
        <f t="shared" si="214"/>
        <v>9.4320328182845692E-2</v>
      </c>
      <c r="AZ78" s="105">
        <f t="shared" si="215"/>
        <v>1270.8245574414682</v>
      </c>
      <c r="BA78" s="106">
        <f>IF(ISNA(VLOOKUP($B78,'[1]1920  Prog Access'!$F$7:$BA$325,32,FALSE)),"",VLOOKUP($B78,'[1]1920  Prog Access'!$F$7:$BA$325,32,FALSE))</f>
        <v>0</v>
      </c>
      <c r="BB78" s="102">
        <f>IF(ISNA(VLOOKUP($B78,'[1]1920  Prog Access'!$F$7:$BA$325,33,FALSE)),"",VLOOKUP($B78,'[1]1920  Prog Access'!$F$7:$BA$325,33,FALSE))</f>
        <v>0</v>
      </c>
      <c r="BC78" s="102">
        <f>IF(ISNA(VLOOKUP($B78,'[1]1920  Prog Access'!$F$7:$BA$325,34,FALSE)),"",VLOOKUP($B78,'[1]1920  Prog Access'!$F$7:$BA$325,34,FALSE))</f>
        <v>144122.67000000001</v>
      </c>
      <c r="BD78" s="102">
        <f>IF(ISNA(VLOOKUP($B78,'[1]1920  Prog Access'!$F$7:$BA$325,35,FALSE)),"",VLOOKUP($B78,'[1]1920  Prog Access'!$F$7:$BA$325,35,FALSE))</f>
        <v>0</v>
      </c>
      <c r="BE78" s="102">
        <f>IF(ISNA(VLOOKUP($B78,'[1]1920  Prog Access'!$F$7:$BA$325,36,FALSE)),"",VLOOKUP($B78,'[1]1920  Prog Access'!$F$7:$BA$325,36,FALSE))</f>
        <v>0</v>
      </c>
      <c r="BF78" s="102">
        <f>IF(ISNA(VLOOKUP($B78,'[1]1920  Prog Access'!$F$7:$BA$325,37,FALSE)),"",VLOOKUP($B78,'[1]1920  Prog Access'!$F$7:$BA$325,37,FALSE))</f>
        <v>0</v>
      </c>
      <c r="BG78" s="102">
        <f>IF(ISNA(VLOOKUP($B78,'[1]1920  Prog Access'!$F$7:$BA$325,38,FALSE)),"",VLOOKUP($B78,'[1]1920  Prog Access'!$F$7:$BA$325,38,FALSE))</f>
        <v>226531.68</v>
      </c>
      <c r="BH78" s="110">
        <f t="shared" si="216"/>
        <v>370654.35</v>
      </c>
      <c r="BI78" s="104">
        <f t="shared" si="217"/>
        <v>4.4376654606546485E-3</v>
      </c>
      <c r="BJ78" s="105">
        <f t="shared" si="218"/>
        <v>59.790867501830888</v>
      </c>
      <c r="BK78" s="106">
        <f>IF(ISNA(VLOOKUP($B78,'[1]1920  Prog Access'!$F$7:$BA$325,39,FALSE)),"",VLOOKUP($B78,'[1]1920  Prog Access'!$F$7:$BA$325,39,FALSE))</f>
        <v>0</v>
      </c>
      <c r="BL78" s="102">
        <f>IF(ISNA(VLOOKUP($B78,'[1]1920  Prog Access'!$F$7:$BA$325,40,FALSE)),"",VLOOKUP($B78,'[1]1920  Prog Access'!$F$7:$BA$325,40,FALSE))</f>
        <v>0</v>
      </c>
      <c r="BM78" s="102">
        <f>IF(ISNA(VLOOKUP($B78,'[1]1920  Prog Access'!$F$7:$BA$325,41,FALSE)),"",VLOOKUP($B78,'[1]1920  Prog Access'!$F$7:$BA$325,41,FALSE))</f>
        <v>200822.94</v>
      </c>
      <c r="BN78" s="102">
        <f>IF(ISNA(VLOOKUP($B78,'[1]1920  Prog Access'!$F$7:$BA$325,42,FALSE)),"",VLOOKUP($B78,'[1]1920  Prog Access'!$F$7:$BA$325,42,FALSE))</f>
        <v>528889.23</v>
      </c>
      <c r="BO78" s="105">
        <f t="shared" si="219"/>
        <v>729712.16999999993</v>
      </c>
      <c r="BP78" s="104">
        <f t="shared" si="220"/>
        <v>8.7364912701775998E-3</v>
      </c>
      <c r="BQ78" s="111">
        <f t="shared" si="221"/>
        <v>117.7110795298733</v>
      </c>
      <c r="BR78" s="106">
        <f>IF(ISNA(VLOOKUP($B78,'[1]1920  Prog Access'!$F$7:$BA$325,43,FALSE)),"",VLOOKUP($B78,'[1]1920  Prog Access'!$F$7:$BA$325,43,FALSE))</f>
        <v>10488777.949999999</v>
      </c>
      <c r="BS78" s="104">
        <f t="shared" si="222"/>
        <v>0.12557707101829796</v>
      </c>
      <c r="BT78" s="111">
        <f t="shared" si="223"/>
        <v>1691.9621546720696</v>
      </c>
      <c r="BU78" s="102">
        <f>IF(ISNA(VLOOKUP($B78,'[1]1920  Prog Access'!$F$7:$BA$325,44,FALSE)),"",VLOOKUP($B78,'[1]1920  Prog Access'!$F$7:$BA$325,44,FALSE))</f>
        <v>1687900.99</v>
      </c>
      <c r="BV78" s="104">
        <f t="shared" si="224"/>
        <v>2.0208423088324167E-2</v>
      </c>
      <c r="BW78" s="111">
        <f t="shared" si="225"/>
        <v>272.27810613661808</v>
      </c>
      <c r="BX78" s="143">
        <f>IF(ISNA(VLOOKUP($B78,'[1]1920  Prog Access'!$F$7:$BA$325,45,FALSE)),"",VLOOKUP($B78,'[1]1920  Prog Access'!$F$7:$BA$325,45,FALSE))</f>
        <v>1837047.3</v>
      </c>
      <c r="BY78" s="97">
        <f t="shared" si="226"/>
        <v>2.199407980183931E-2</v>
      </c>
      <c r="BZ78" s="112">
        <f t="shared" si="227"/>
        <v>296.33714459009099</v>
      </c>
      <c r="CA78" s="89">
        <f t="shared" si="228"/>
        <v>83524626.469999999</v>
      </c>
      <c r="CB78" s="90">
        <f t="shared" si="229"/>
        <v>0</v>
      </c>
    </row>
    <row r="79" spans="1:80" x14ac:dyDescent="0.25">
      <c r="A79" s="66"/>
      <c r="B79" s="94" t="s">
        <v>152</v>
      </c>
      <c r="C79" s="99" t="s">
        <v>153</v>
      </c>
      <c r="D79" s="100">
        <f>IF(ISNA(VLOOKUP($B79,'[1]1920 enrollment_Rev_Exp by size'!$A$6:$C$339,3,FALSE)),"",VLOOKUP($B79,'[1]1920 enrollment_Rev_Exp by size'!$A$6:$C$339,3,FALSE))</f>
        <v>95.52000000000001</v>
      </c>
      <c r="E79" s="101">
        <f>IF(ISNA(VLOOKUP($B79,'[1]1920 enrollment_Rev_Exp by size'!$A$6:$D$339,4,FALSE)),"",VLOOKUP($B79,'[1]1920 enrollment_Rev_Exp by size'!$A$6:$D$339,4,FALSE))</f>
        <v>2454798.9500000002</v>
      </c>
      <c r="F79" s="102">
        <f>IF(ISNA(VLOOKUP($B79,'[1]1920  Prog Access'!$F$7:$BA$325,2,FALSE)),"",VLOOKUP($B79,'[1]1920  Prog Access'!$F$7:$BA$325,2,FALSE))</f>
        <v>1297196.77</v>
      </c>
      <c r="G79" s="102">
        <f>IF(ISNA(VLOOKUP($B79,'[1]1920  Prog Access'!$F$7:$BA$325,3,FALSE)),"",VLOOKUP($B79,'[1]1920  Prog Access'!$F$7:$BA$325,3,FALSE))</f>
        <v>0</v>
      </c>
      <c r="H79" s="102">
        <f>IF(ISNA(VLOOKUP($B79,'[1]1920  Prog Access'!$F$7:$BA$325,4,FALSE)),"",VLOOKUP($B79,'[1]1920  Prog Access'!$F$7:$BA$325,4,FALSE))</f>
        <v>0</v>
      </c>
      <c r="I79" s="103">
        <f t="shared" si="204"/>
        <v>1297196.77</v>
      </c>
      <c r="J79" s="104">
        <f t="shared" si="205"/>
        <v>0.52843299855574732</v>
      </c>
      <c r="K79" s="105">
        <f t="shared" si="206"/>
        <v>13580.368195142377</v>
      </c>
      <c r="L79" s="106">
        <f>IF(ISNA(VLOOKUP($B79,'[1]1920  Prog Access'!$F$7:$BA$325,5,FALSE)),"",VLOOKUP($B79,'[1]1920  Prog Access'!$F$7:$BA$325,5,FALSE))</f>
        <v>121530</v>
      </c>
      <c r="M79" s="102">
        <f>IF(ISNA(VLOOKUP($B79,'[1]1920  Prog Access'!$F$7:$BA$325,6,FALSE)),"",VLOOKUP($B79,'[1]1920  Prog Access'!$F$7:$BA$325,6,FALSE))</f>
        <v>0</v>
      </c>
      <c r="N79" s="102">
        <f>IF(ISNA(VLOOKUP($B79,'[1]1920  Prog Access'!$F$7:$BA$325,7,FALSE)),"",VLOOKUP($B79,'[1]1920  Prog Access'!$F$7:$BA$325,7,FALSE))</f>
        <v>42764.1</v>
      </c>
      <c r="O79" s="102">
        <v>0</v>
      </c>
      <c r="P79" s="102">
        <f>IF(ISNA(VLOOKUP($B79,'[1]1920  Prog Access'!$F$7:$BA$325,8,FALSE)),"",VLOOKUP($B79,'[1]1920  Prog Access'!$F$7:$BA$325,8,FALSE))</f>
        <v>0</v>
      </c>
      <c r="Q79" s="102">
        <f>IF(ISNA(VLOOKUP($B79,'[1]1920  Prog Access'!$F$7:$BA$325,9,FALSE)),"",VLOOKUP($B79,'[1]1920  Prog Access'!$F$7:$BA$325,9,FALSE))</f>
        <v>0</v>
      </c>
      <c r="R79" s="107">
        <f t="shared" si="110"/>
        <v>164294.1</v>
      </c>
      <c r="S79" s="104">
        <f t="shared" si="111"/>
        <v>6.6927721310944835E-2</v>
      </c>
      <c r="T79" s="105">
        <f t="shared" si="112"/>
        <v>1719.9968592964824</v>
      </c>
      <c r="U79" s="106">
        <f>IF(ISNA(VLOOKUP($B79,'[1]1920  Prog Access'!$F$7:$BA$325,10,FALSE)),"",VLOOKUP($B79,'[1]1920  Prog Access'!$F$7:$BA$325,10,FALSE))</f>
        <v>57943.78</v>
      </c>
      <c r="V79" s="102">
        <f>IF(ISNA(VLOOKUP($B79,'[1]1920  Prog Access'!$F$7:$BA$325,11,FALSE)),"",VLOOKUP($B79,'[1]1920  Prog Access'!$F$7:$BA$325,11,FALSE))</f>
        <v>0</v>
      </c>
      <c r="W79" s="102">
        <f>IF(ISNA(VLOOKUP($B79,'[1]1920  Prog Access'!$F$7:$BA$325,12,FALSE)),"",VLOOKUP($B79,'[1]1920  Prog Access'!$F$7:$BA$325,12,FALSE))</f>
        <v>0</v>
      </c>
      <c r="X79" s="102">
        <f>IF(ISNA(VLOOKUP($B79,'[1]1920  Prog Access'!$F$7:$BA$325,13,FALSE)),"",VLOOKUP($B79,'[1]1920  Prog Access'!$F$7:$BA$325,13,FALSE))</f>
        <v>0</v>
      </c>
      <c r="Y79" s="108">
        <f t="shared" si="207"/>
        <v>57943.78</v>
      </c>
      <c r="Z79" s="104">
        <f t="shared" si="208"/>
        <v>2.3604287430544973E-2</v>
      </c>
      <c r="AA79" s="105">
        <f t="shared" si="209"/>
        <v>606.61411222780566</v>
      </c>
      <c r="AB79" s="106">
        <f>IF(ISNA(VLOOKUP($B79,'[1]1920  Prog Access'!$F$7:$BA$325,14,FALSE)),"",VLOOKUP($B79,'[1]1920  Prog Access'!$F$7:$BA$325,14,FALSE))</f>
        <v>0</v>
      </c>
      <c r="AC79" s="102">
        <f>IF(ISNA(VLOOKUP($B79,'[1]1920  Prog Access'!$F$7:$BA$325,15,FALSE)),"",VLOOKUP($B79,'[1]1920  Prog Access'!$F$7:$BA$325,15,FALSE))</f>
        <v>0</v>
      </c>
      <c r="AD79" s="102">
        <v>0</v>
      </c>
      <c r="AE79" s="107">
        <f t="shared" si="210"/>
        <v>0</v>
      </c>
      <c r="AF79" s="104">
        <f t="shared" si="211"/>
        <v>0</v>
      </c>
      <c r="AG79" s="109">
        <f t="shared" si="212"/>
        <v>0</v>
      </c>
      <c r="AH79" s="106">
        <f>IF(ISNA(VLOOKUP($B79,'[1]1920  Prog Access'!$F$7:$BA$325,16,FALSE)),"",VLOOKUP($B79,'[1]1920  Prog Access'!$F$7:$BA$325,16,FALSE))</f>
        <v>0</v>
      </c>
      <c r="AI79" s="102">
        <f>IF(ISNA(VLOOKUP($B79,'[1]1920  Prog Access'!$F$7:$BA$325,17,FALSE)),"",VLOOKUP($B79,'[1]1920  Prog Access'!$F$7:$BA$325,17,FALSE))</f>
        <v>30276.45</v>
      </c>
      <c r="AJ79" s="102">
        <f>IF(ISNA(VLOOKUP($B79,'[1]1920  Prog Access'!$F$7:$BA$325,18,FALSE)),"",VLOOKUP($B79,'[1]1920  Prog Access'!$F$7:$BA$325,18,FALSE))</f>
        <v>0</v>
      </c>
      <c r="AK79" s="102">
        <f>IF(ISNA(VLOOKUP($B79,'[1]1920  Prog Access'!$F$7:$BA$325,19,FALSE)),"",VLOOKUP($B79,'[1]1920  Prog Access'!$F$7:$BA$325,19,FALSE))</f>
        <v>0</v>
      </c>
      <c r="AL79" s="102">
        <f>IF(ISNA(VLOOKUP($B79,'[1]1920  Prog Access'!$F$7:$BA$325,20,FALSE)),"",VLOOKUP($B79,'[1]1920  Prog Access'!$F$7:$BA$325,20,FALSE))</f>
        <v>63095.79</v>
      </c>
      <c r="AM79" s="102">
        <f>IF(ISNA(VLOOKUP($B79,'[1]1920  Prog Access'!$F$7:$BA$325,21,FALSE)),"",VLOOKUP($B79,'[1]1920  Prog Access'!$F$7:$BA$325,21,FALSE))</f>
        <v>0</v>
      </c>
      <c r="AN79" s="102">
        <f>IF(ISNA(VLOOKUP($B79,'[1]1920  Prog Access'!$F$7:$BA$325,22,FALSE)),"",VLOOKUP($B79,'[1]1920  Prog Access'!$F$7:$BA$325,22,FALSE))</f>
        <v>0</v>
      </c>
      <c r="AO79" s="102">
        <f>IF(ISNA(VLOOKUP($B79,'[1]1920  Prog Access'!$F$7:$BA$325,23,FALSE)),"",VLOOKUP($B79,'[1]1920  Prog Access'!$F$7:$BA$325,23,FALSE))</f>
        <v>0</v>
      </c>
      <c r="AP79" s="102">
        <f>IF(ISNA(VLOOKUP($B79,'[1]1920  Prog Access'!$F$7:$BA$325,24,FALSE)),"",VLOOKUP($B79,'[1]1920  Prog Access'!$F$7:$BA$325,24,FALSE))</f>
        <v>0</v>
      </c>
      <c r="AQ79" s="102">
        <f>IF(ISNA(VLOOKUP($B79,'[1]1920  Prog Access'!$F$7:$BA$325,25,FALSE)),"",VLOOKUP($B79,'[1]1920  Prog Access'!$F$7:$BA$325,25,FALSE))</f>
        <v>0</v>
      </c>
      <c r="AR79" s="102">
        <f>IF(ISNA(VLOOKUP($B79,'[1]1920  Prog Access'!$F$7:$BA$325,26,FALSE)),"",VLOOKUP($B79,'[1]1920  Prog Access'!$F$7:$BA$325,26,FALSE))</f>
        <v>0</v>
      </c>
      <c r="AS79" s="102">
        <f>IF(ISNA(VLOOKUP($B79,'[1]1920  Prog Access'!$F$7:$BA$325,27,FALSE)),"",VLOOKUP($B79,'[1]1920  Prog Access'!$F$7:$BA$325,27,FALSE))</f>
        <v>0</v>
      </c>
      <c r="AT79" s="102">
        <f>IF(ISNA(VLOOKUP($B79,'[1]1920  Prog Access'!$F$7:$BA$325,28,FALSE)),"",VLOOKUP($B79,'[1]1920  Prog Access'!$F$7:$BA$325,28,FALSE))</f>
        <v>13685.29</v>
      </c>
      <c r="AU79" s="102">
        <f>IF(ISNA(VLOOKUP($B79,'[1]1920  Prog Access'!$F$7:$BA$325,29,FALSE)),"",VLOOKUP($B79,'[1]1920  Prog Access'!$F$7:$BA$325,29,FALSE))</f>
        <v>0</v>
      </c>
      <c r="AV79" s="102">
        <f>IF(ISNA(VLOOKUP($B79,'[1]1920  Prog Access'!$F$7:$BA$325,30,FALSE)),"",VLOOKUP($B79,'[1]1920  Prog Access'!$F$7:$BA$325,30,FALSE))</f>
        <v>0</v>
      </c>
      <c r="AW79" s="102">
        <f>IF(ISNA(VLOOKUP($B79,'[1]1920  Prog Access'!$F$7:$BA$325,31,FALSE)),"",VLOOKUP($B79,'[1]1920  Prog Access'!$F$7:$BA$325,31,FALSE))</f>
        <v>0</v>
      </c>
      <c r="AX79" s="108">
        <f t="shared" si="213"/>
        <v>107057.53</v>
      </c>
      <c r="AY79" s="104">
        <f t="shared" si="214"/>
        <v>4.361152671993769E-2</v>
      </c>
      <c r="AZ79" s="105">
        <f t="shared" si="215"/>
        <v>1120.786536850921</v>
      </c>
      <c r="BA79" s="106">
        <f>IF(ISNA(VLOOKUP($B79,'[1]1920  Prog Access'!$F$7:$BA$325,32,FALSE)),"",VLOOKUP($B79,'[1]1920  Prog Access'!$F$7:$BA$325,32,FALSE))</f>
        <v>1500</v>
      </c>
      <c r="BB79" s="102">
        <f>IF(ISNA(VLOOKUP($B79,'[1]1920  Prog Access'!$F$7:$BA$325,33,FALSE)),"",VLOOKUP($B79,'[1]1920  Prog Access'!$F$7:$BA$325,33,FALSE))</f>
        <v>0</v>
      </c>
      <c r="BC79" s="102">
        <f>IF(ISNA(VLOOKUP($B79,'[1]1920  Prog Access'!$F$7:$BA$325,34,FALSE)),"",VLOOKUP($B79,'[1]1920  Prog Access'!$F$7:$BA$325,34,FALSE))</f>
        <v>0</v>
      </c>
      <c r="BD79" s="102">
        <f>IF(ISNA(VLOOKUP($B79,'[1]1920  Prog Access'!$F$7:$BA$325,35,FALSE)),"",VLOOKUP($B79,'[1]1920  Prog Access'!$F$7:$BA$325,35,FALSE))</f>
        <v>0</v>
      </c>
      <c r="BE79" s="102">
        <f>IF(ISNA(VLOOKUP($B79,'[1]1920  Prog Access'!$F$7:$BA$325,36,FALSE)),"",VLOOKUP($B79,'[1]1920  Prog Access'!$F$7:$BA$325,36,FALSE))</f>
        <v>0</v>
      </c>
      <c r="BF79" s="102">
        <f>IF(ISNA(VLOOKUP($B79,'[1]1920  Prog Access'!$F$7:$BA$325,37,FALSE)),"",VLOOKUP($B79,'[1]1920  Prog Access'!$F$7:$BA$325,37,FALSE))</f>
        <v>0</v>
      </c>
      <c r="BG79" s="102">
        <f>IF(ISNA(VLOOKUP($B79,'[1]1920  Prog Access'!$F$7:$BA$325,38,FALSE)),"",VLOOKUP($B79,'[1]1920  Prog Access'!$F$7:$BA$325,38,FALSE))</f>
        <v>40942.06</v>
      </c>
      <c r="BH79" s="110">
        <f t="shared" si="216"/>
        <v>42442.06</v>
      </c>
      <c r="BI79" s="104">
        <f t="shared" si="217"/>
        <v>1.7289424048352309E-2</v>
      </c>
      <c r="BJ79" s="105">
        <f t="shared" si="218"/>
        <v>444.32642378559456</v>
      </c>
      <c r="BK79" s="106">
        <f>IF(ISNA(VLOOKUP($B79,'[1]1920  Prog Access'!$F$7:$BA$325,39,FALSE)),"",VLOOKUP($B79,'[1]1920  Prog Access'!$F$7:$BA$325,39,FALSE))</f>
        <v>0</v>
      </c>
      <c r="BL79" s="102">
        <f>IF(ISNA(VLOOKUP($B79,'[1]1920  Prog Access'!$F$7:$BA$325,40,FALSE)),"",VLOOKUP($B79,'[1]1920  Prog Access'!$F$7:$BA$325,40,FALSE))</f>
        <v>0</v>
      </c>
      <c r="BM79" s="102">
        <f>IF(ISNA(VLOOKUP($B79,'[1]1920  Prog Access'!$F$7:$BA$325,41,FALSE)),"",VLOOKUP($B79,'[1]1920  Prog Access'!$F$7:$BA$325,41,FALSE))</f>
        <v>0</v>
      </c>
      <c r="BN79" s="102">
        <f>IF(ISNA(VLOOKUP($B79,'[1]1920  Prog Access'!$F$7:$BA$325,42,FALSE)),"",VLOOKUP($B79,'[1]1920  Prog Access'!$F$7:$BA$325,42,FALSE))</f>
        <v>13016.37</v>
      </c>
      <c r="BO79" s="105">
        <f t="shared" si="219"/>
        <v>13016.37</v>
      </c>
      <c r="BP79" s="104">
        <f t="shared" si="220"/>
        <v>5.3024179434328009E-3</v>
      </c>
      <c r="BQ79" s="111">
        <f t="shared" si="221"/>
        <v>136.26853015075378</v>
      </c>
      <c r="BR79" s="106">
        <f>IF(ISNA(VLOOKUP($B79,'[1]1920  Prog Access'!$F$7:$BA$325,43,FALSE)),"",VLOOKUP($B79,'[1]1920  Prog Access'!$F$7:$BA$325,43,FALSE))</f>
        <v>536980.29</v>
      </c>
      <c r="BS79" s="104">
        <f t="shared" si="222"/>
        <v>0.21874715646265044</v>
      </c>
      <c r="BT79" s="111">
        <f t="shared" si="223"/>
        <v>5621.6529522613064</v>
      </c>
      <c r="BU79" s="102">
        <f>IF(ISNA(VLOOKUP($B79,'[1]1920  Prog Access'!$F$7:$BA$325,44,FALSE)),"",VLOOKUP($B79,'[1]1920  Prog Access'!$F$7:$BA$325,44,FALSE))</f>
        <v>100501.78</v>
      </c>
      <c r="BV79" s="104">
        <f t="shared" si="224"/>
        <v>4.0940941415996607E-2</v>
      </c>
      <c r="BW79" s="111">
        <f t="shared" si="225"/>
        <v>1052.1543132328306</v>
      </c>
      <c r="BX79" s="143">
        <f>IF(ISNA(VLOOKUP($B79,'[1]1920  Prog Access'!$F$7:$BA$325,45,FALSE)),"",VLOOKUP($B79,'[1]1920  Prog Access'!$F$7:$BA$325,45,FALSE))</f>
        <v>135366.26999999999</v>
      </c>
      <c r="BY79" s="97">
        <f t="shared" si="226"/>
        <v>5.5143526112393024E-2</v>
      </c>
      <c r="BZ79" s="112">
        <f t="shared" si="227"/>
        <v>1417.1510678391958</v>
      </c>
      <c r="CA79" s="89">
        <f t="shared" si="228"/>
        <v>2454798.9500000002</v>
      </c>
      <c r="CB79" s="90">
        <f t="shared" si="229"/>
        <v>0</v>
      </c>
    </row>
    <row r="80" spans="1:80" x14ac:dyDescent="0.25">
      <c r="A80" s="22"/>
      <c r="B80" s="94" t="s">
        <v>154</v>
      </c>
      <c r="C80" s="99" t="s">
        <v>155</v>
      </c>
      <c r="D80" s="100">
        <f>IF(ISNA(VLOOKUP($B80,'[1]1920 enrollment_Rev_Exp by size'!$A$6:$C$339,3,FALSE)),"",VLOOKUP($B80,'[1]1920 enrollment_Rev_Exp by size'!$A$6:$C$339,3,FALSE))</f>
        <v>261.2</v>
      </c>
      <c r="E80" s="101">
        <f>IF(ISNA(VLOOKUP($B80,'[1]1920 enrollment_Rev_Exp by size'!$A$6:$D$339,4,FALSE)),"",VLOOKUP($B80,'[1]1920 enrollment_Rev_Exp by size'!$A$6:$D$339,4,FALSE))</f>
        <v>4910313.21</v>
      </c>
      <c r="F80" s="102">
        <f>IF(ISNA(VLOOKUP($B80,'[1]1920  Prog Access'!$F$7:$BA$325,2,FALSE)),"",VLOOKUP($B80,'[1]1920  Prog Access'!$F$7:$BA$325,2,FALSE))</f>
        <v>2507063.23</v>
      </c>
      <c r="G80" s="102">
        <f>IF(ISNA(VLOOKUP($B80,'[1]1920  Prog Access'!$F$7:$BA$325,3,FALSE)),"",VLOOKUP($B80,'[1]1920  Prog Access'!$F$7:$BA$325,3,FALSE))</f>
        <v>0</v>
      </c>
      <c r="H80" s="102">
        <f>IF(ISNA(VLOOKUP($B80,'[1]1920  Prog Access'!$F$7:$BA$325,4,FALSE)),"",VLOOKUP($B80,'[1]1920  Prog Access'!$F$7:$BA$325,4,FALSE))</f>
        <v>0</v>
      </c>
      <c r="I80" s="103">
        <f t="shared" si="204"/>
        <v>2507063.23</v>
      </c>
      <c r="J80" s="104">
        <f t="shared" si="205"/>
        <v>0.51057093973033951</v>
      </c>
      <c r="K80" s="105">
        <f t="shared" si="206"/>
        <v>9598.2512633996939</v>
      </c>
      <c r="L80" s="106">
        <f>IF(ISNA(VLOOKUP($B80,'[1]1920  Prog Access'!$F$7:$BA$325,5,FALSE)),"",VLOOKUP($B80,'[1]1920  Prog Access'!$F$7:$BA$325,5,FALSE))</f>
        <v>425408.09</v>
      </c>
      <c r="M80" s="102">
        <f>IF(ISNA(VLOOKUP($B80,'[1]1920  Prog Access'!$F$7:$BA$325,6,FALSE)),"",VLOOKUP($B80,'[1]1920  Prog Access'!$F$7:$BA$325,6,FALSE))</f>
        <v>17263.419999999998</v>
      </c>
      <c r="N80" s="102">
        <f>IF(ISNA(VLOOKUP($B80,'[1]1920  Prog Access'!$F$7:$BA$325,7,FALSE)),"",VLOOKUP($B80,'[1]1920  Prog Access'!$F$7:$BA$325,7,FALSE))</f>
        <v>0</v>
      </c>
      <c r="O80" s="102">
        <v>0</v>
      </c>
      <c r="P80" s="102">
        <f>IF(ISNA(VLOOKUP($B80,'[1]1920  Prog Access'!$F$7:$BA$325,8,FALSE)),"",VLOOKUP($B80,'[1]1920  Prog Access'!$F$7:$BA$325,8,FALSE))</f>
        <v>0</v>
      </c>
      <c r="Q80" s="102">
        <f>IF(ISNA(VLOOKUP($B80,'[1]1920  Prog Access'!$F$7:$BA$325,9,FALSE)),"",VLOOKUP($B80,'[1]1920  Prog Access'!$F$7:$BA$325,9,FALSE))</f>
        <v>0</v>
      </c>
      <c r="R80" s="107">
        <f t="shared" si="110"/>
        <v>442671.51</v>
      </c>
      <c r="S80" s="104">
        <f t="shared" si="111"/>
        <v>9.0151379569532591E-2</v>
      </c>
      <c r="T80" s="105">
        <f t="shared" si="112"/>
        <v>1694.7607580398164</v>
      </c>
      <c r="U80" s="106">
        <f>IF(ISNA(VLOOKUP($B80,'[1]1920  Prog Access'!$F$7:$BA$325,10,FALSE)),"",VLOOKUP($B80,'[1]1920  Prog Access'!$F$7:$BA$325,10,FALSE))</f>
        <v>266933.69</v>
      </c>
      <c r="V80" s="102">
        <f>IF(ISNA(VLOOKUP($B80,'[1]1920  Prog Access'!$F$7:$BA$325,11,FALSE)),"",VLOOKUP($B80,'[1]1920  Prog Access'!$F$7:$BA$325,11,FALSE))</f>
        <v>31981.02</v>
      </c>
      <c r="W80" s="102">
        <f>IF(ISNA(VLOOKUP($B80,'[1]1920  Prog Access'!$F$7:$BA$325,12,FALSE)),"",VLOOKUP($B80,'[1]1920  Prog Access'!$F$7:$BA$325,12,FALSE))</f>
        <v>2363.8000000000002</v>
      </c>
      <c r="X80" s="102">
        <f>IF(ISNA(VLOOKUP($B80,'[1]1920  Prog Access'!$F$7:$BA$325,13,FALSE)),"",VLOOKUP($B80,'[1]1920  Prog Access'!$F$7:$BA$325,13,FALSE))</f>
        <v>0</v>
      </c>
      <c r="Y80" s="108">
        <f t="shared" si="207"/>
        <v>301278.51</v>
      </c>
      <c r="Z80" s="104">
        <f t="shared" si="208"/>
        <v>6.1356271405750104E-2</v>
      </c>
      <c r="AA80" s="105">
        <f t="shared" si="209"/>
        <v>1153.4399310872896</v>
      </c>
      <c r="AB80" s="106">
        <f>IF(ISNA(VLOOKUP($B80,'[1]1920  Prog Access'!$F$7:$BA$325,14,FALSE)),"",VLOOKUP($B80,'[1]1920  Prog Access'!$F$7:$BA$325,14,FALSE))</f>
        <v>0</v>
      </c>
      <c r="AC80" s="102">
        <f>IF(ISNA(VLOOKUP($B80,'[1]1920  Prog Access'!$F$7:$BA$325,15,FALSE)),"",VLOOKUP($B80,'[1]1920  Prog Access'!$F$7:$BA$325,15,FALSE))</f>
        <v>0</v>
      </c>
      <c r="AD80" s="102">
        <v>0</v>
      </c>
      <c r="AE80" s="107">
        <f t="shared" si="210"/>
        <v>0</v>
      </c>
      <c r="AF80" s="104">
        <f t="shared" si="211"/>
        <v>0</v>
      </c>
      <c r="AG80" s="109">
        <f t="shared" si="212"/>
        <v>0</v>
      </c>
      <c r="AH80" s="106">
        <f>IF(ISNA(VLOOKUP($B80,'[1]1920  Prog Access'!$F$7:$BA$325,16,FALSE)),"",VLOOKUP($B80,'[1]1920  Prog Access'!$F$7:$BA$325,16,FALSE))</f>
        <v>105242</v>
      </c>
      <c r="AI80" s="102">
        <f>IF(ISNA(VLOOKUP($B80,'[1]1920  Prog Access'!$F$7:$BA$325,17,FALSE)),"",VLOOKUP($B80,'[1]1920  Prog Access'!$F$7:$BA$325,17,FALSE))</f>
        <v>34939</v>
      </c>
      <c r="AJ80" s="102">
        <f>IF(ISNA(VLOOKUP($B80,'[1]1920  Prog Access'!$F$7:$BA$325,18,FALSE)),"",VLOOKUP($B80,'[1]1920  Prog Access'!$F$7:$BA$325,18,FALSE))</f>
        <v>0</v>
      </c>
      <c r="AK80" s="102">
        <f>IF(ISNA(VLOOKUP($B80,'[1]1920  Prog Access'!$F$7:$BA$325,19,FALSE)),"",VLOOKUP($B80,'[1]1920  Prog Access'!$F$7:$BA$325,19,FALSE))</f>
        <v>0</v>
      </c>
      <c r="AL80" s="102">
        <f>IF(ISNA(VLOOKUP($B80,'[1]1920  Prog Access'!$F$7:$BA$325,20,FALSE)),"",VLOOKUP($B80,'[1]1920  Prog Access'!$F$7:$BA$325,20,FALSE))</f>
        <v>134078.88</v>
      </c>
      <c r="AM80" s="102">
        <f>IF(ISNA(VLOOKUP($B80,'[1]1920  Prog Access'!$F$7:$BA$325,21,FALSE)),"",VLOOKUP($B80,'[1]1920  Prog Access'!$F$7:$BA$325,21,FALSE))</f>
        <v>0</v>
      </c>
      <c r="AN80" s="102">
        <f>IF(ISNA(VLOOKUP($B80,'[1]1920  Prog Access'!$F$7:$BA$325,22,FALSE)),"",VLOOKUP($B80,'[1]1920  Prog Access'!$F$7:$BA$325,22,FALSE))</f>
        <v>0</v>
      </c>
      <c r="AO80" s="102">
        <f>IF(ISNA(VLOOKUP($B80,'[1]1920  Prog Access'!$F$7:$BA$325,23,FALSE)),"",VLOOKUP($B80,'[1]1920  Prog Access'!$F$7:$BA$325,23,FALSE))</f>
        <v>6374.46</v>
      </c>
      <c r="AP80" s="102">
        <f>IF(ISNA(VLOOKUP($B80,'[1]1920  Prog Access'!$F$7:$BA$325,24,FALSE)),"",VLOOKUP($B80,'[1]1920  Prog Access'!$F$7:$BA$325,24,FALSE))</f>
        <v>0</v>
      </c>
      <c r="AQ80" s="102">
        <f>IF(ISNA(VLOOKUP($B80,'[1]1920  Prog Access'!$F$7:$BA$325,25,FALSE)),"",VLOOKUP($B80,'[1]1920  Prog Access'!$F$7:$BA$325,25,FALSE))</f>
        <v>0</v>
      </c>
      <c r="AR80" s="102">
        <f>IF(ISNA(VLOOKUP($B80,'[1]1920  Prog Access'!$F$7:$BA$325,26,FALSE)),"",VLOOKUP($B80,'[1]1920  Prog Access'!$F$7:$BA$325,26,FALSE))</f>
        <v>0</v>
      </c>
      <c r="AS80" s="102">
        <f>IF(ISNA(VLOOKUP($B80,'[1]1920  Prog Access'!$F$7:$BA$325,27,FALSE)),"",VLOOKUP($B80,'[1]1920  Prog Access'!$F$7:$BA$325,27,FALSE))</f>
        <v>0</v>
      </c>
      <c r="AT80" s="102">
        <f>IF(ISNA(VLOOKUP($B80,'[1]1920  Prog Access'!$F$7:$BA$325,28,FALSE)),"",VLOOKUP($B80,'[1]1920  Prog Access'!$F$7:$BA$325,28,FALSE))</f>
        <v>26179.66</v>
      </c>
      <c r="AU80" s="102">
        <f>IF(ISNA(VLOOKUP($B80,'[1]1920  Prog Access'!$F$7:$BA$325,29,FALSE)),"",VLOOKUP($B80,'[1]1920  Prog Access'!$F$7:$BA$325,29,FALSE))</f>
        <v>0</v>
      </c>
      <c r="AV80" s="102">
        <f>IF(ISNA(VLOOKUP($B80,'[1]1920  Prog Access'!$F$7:$BA$325,30,FALSE)),"",VLOOKUP($B80,'[1]1920  Prog Access'!$F$7:$BA$325,30,FALSE))</f>
        <v>0</v>
      </c>
      <c r="AW80" s="102">
        <f>IF(ISNA(VLOOKUP($B80,'[1]1920  Prog Access'!$F$7:$BA$325,31,FALSE)),"",VLOOKUP($B80,'[1]1920  Prog Access'!$F$7:$BA$325,31,FALSE))</f>
        <v>0</v>
      </c>
      <c r="AX80" s="108">
        <f t="shared" si="213"/>
        <v>306814</v>
      </c>
      <c r="AY80" s="104">
        <f t="shared" si="214"/>
        <v>6.2483590532506988E-2</v>
      </c>
      <c r="AZ80" s="105">
        <f t="shared" si="215"/>
        <v>1174.6324655436447</v>
      </c>
      <c r="BA80" s="106">
        <f>IF(ISNA(VLOOKUP($B80,'[1]1920  Prog Access'!$F$7:$BA$325,32,FALSE)),"",VLOOKUP($B80,'[1]1920  Prog Access'!$F$7:$BA$325,32,FALSE))</f>
        <v>0</v>
      </c>
      <c r="BB80" s="102">
        <f>IF(ISNA(VLOOKUP($B80,'[1]1920  Prog Access'!$F$7:$BA$325,33,FALSE)),"",VLOOKUP($B80,'[1]1920  Prog Access'!$F$7:$BA$325,33,FALSE))</f>
        <v>0</v>
      </c>
      <c r="BC80" s="102">
        <f>IF(ISNA(VLOOKUP($B80,'[1]1920  Prog Access'!$F$7:$BA$325,34,FALSE)),"",VLOOKUP($B80,'[1]1920  Prog Access'!$F$7:$BA$325,34,FALSE))</f>
        <v>5763</v>
      </c>
      <c r="BD80" s="102">
        <f>IF(ISNA(VLOOKUP($B80,'[1]1920  Prog Access'!$F$7:$BA$325,35,FALSE)),"",VLOOKUP($B80,'[1]1920  Prog Access'!$F$7:$BA$325,35,FALSE))</f>
        <v>0</v>
      </c>
      <c r="BE80" s="102">
        <f>IF(ISNA(VLOOKUP($B80,'[1]1920  Prog Access'!$F$7:$BA$325,36,FALSE)),"",VLOOKUP($B80,'[1]1920  Prog Access'!$F$7:$BA$325,36,FALSE))</f>
        <v>0</v>
      </c>
      <c r="BF80" s="102">
        <f>IF(ISNA(VLOOKUP($B80,'[1]1920  Prog Access'!$F$7:$BA$325,37,FALSE)),"",VLOOKUP($B80,'[1]1920  Prog Access'!$F$7:$BA$325,37,FALSE))</f>
        <v>0</v>
      </c>
      <c r="BG80" s="102">
        <f>IF(ISNA(VLOOKUP($B80,'[1]1920  Prog Access'!$F$7:$BA$325,38,FALSE)),"",VLOOKUP($B80,'[1]1920  Prog Access'!$F$7:$BA$325,38,FALSE))</f>
        <v>63760.78</v>
      </c>
      <c r="BH80" s="110">
        <f t="shared" si="216"/>
        <v>69523.78</v>
      </c>
      <c r="BI80" s="104">
        <f t="shared" si="217"/>
        <v>1.4158726139589779E-2</v>
      </c>
      <c r="BJ80" s="105">
        <f t="shared" si="218"/>
        <v>266.17067381316997</v>
      </c>
      <c r="BK80" s="106">
        <f>IF(ISNA(VLOOKUP($B80,'[1]1920  Prog Access'!$F$7:$BA$325,39,FALSE)),"",VLOOKUP($B80,'[1]1920  Prog Access'!$F$7:$BA$325,39,FALSE))</f>
        <v>0</v>
      </c>
      <c r="BL80" s="102">
        <f>IF(ISNA(VLOOKUP($B80,'[1]1920  Prog Access'!$F$7:$BA$325,40,FALSE)),"",VLOOKUP($B80,'[1]1920  Prog Access'!$F$7:$BA$325,40,FALSE))</f>
        <v>0</v>
      </c>
      <c r="BM80" s="102">
        <f>IF(ISNA(VLOOKUP($B80,'[1]1920  Prog Access'!$F$7:$BA$325,41,FALSE)),"",VLOOKUP($B80,'[1]1920  Prog Access'!$F$7:$BA$325,41,FALSE))</f>
        <v>0</v>
      </c>
      <c r="BN80" s="102">
        <f>IF(ISNA(VLOOKUP($B80,'[1]1920  Prog Access'!$F$7:$BA$325,42,FALSE)),"",VLOOKUP($B80,'[1]1920  Prog Access'!$F$7:$BA$325,42,FALSE))</f>
        <v>48819.23</v>
      </c>
      <c r="BO80" s="105">
        <f t="shared" si="219"/>
        <v>48819.23</v>
      </c>
      <c r="BP80" s="104">
        <f t="shared" si="220"/>
        <v>9.9421824865628082E-3</v>
      </c>
      <c r="BQ80" s="111">
        <f t="shared" si="221"/>
        <v>186.90363705972436</v>
      </c>
      <c r="BR80" s="106">
        <f>IF(ISNA(VLOOKUP($B80,'[1]1920  Prog Access'!$F$7:$BA$325,43,FALSE)),"",VLOOKUP($B80,'[1]1920  Prog Access'!$F$7:$BA$325,43,FALSE))</f>
        <v>928031.21</v>
      </c>
      <c r="BS80" s="104">
        <f t="shared" si="222"/>
        <v>0.18899633695668061</v>
      </c>
      <c r="BT80" s="111">
        <f t="shared" si="223"/>
        <v>3552.9525650842265</v>
      </c>
      <c r="BU80" s="102">
        <f>IF(ISNA(VLOOKUP($B80,'[1]1920  Prog Access'!$F$7:$BA$325,44,FALSE)),"",VLOOKUP($B80,'[1]1920  Prog Access'!$F$7:$BA$325,44,FALSE))</f>
        <v>124193.7</v>
      </c>
      <c r="BV80" s="104">
        <f t="shared" si="224"/>
        <v>2.5292419177472387E-2</v>
      </c>
      <c r="BW80" s="111">
        <f t="shared" si="225"/>
        <v>475.4735834609495</v>
      </c>
      <c r="BX80" s="143">
        <f>IF(ISNA(VLOOKUP($B80,'[1]1920  Prog Access'!$F$7:$BA$325,45,FALSE)),"",VLOOKUP($B80,'[1]1920  Prog Access'!$F$7:$BA$325,45,FALSE))</f>
        <v>181918.04</v>
      </c>
      <c r="BY80" s="97">
        <f t="shared" si="226"/>
        <v>3.7048154001565213E-2</v>
      </c>
      <c r="BZ80" s="112">
        <f t="shared" si="227"/>
        <v>696.47029096477797</v>
      </c>
      <c r="CA80" s="89">
        <f t="shared" si="228"/>
        <v>4910313.21</v>
      </c>
      <c r="CB80" s="90">
        <f t="shared" si="229"/>
        <v>0</v>
      </c>
    </row>
    <row r="81" spans="1:80" s="127" customFormat="1" x14ac:dyDescent="0.25">
      <c r="A81" s="115"/>
      <c r="B81" s="114" t="s">
        <v>156</v>
      </c>
      <c r="C81" s="115" t="s">
        <v>52</v>
      </c>
      <c r="D81" s="116">
        <f>SUM(D75:D80)</f>
        <v>7547.28</v>
      </c>
      <c r="E81" s="116">
        <f t="shared" ref="E81:H81" si="230">SUM(E75:E80)</f>
        <v>107059375.97999999</v>
      </c>
      <c r="F81" s="116">
        <f t="shared" si="230"/>
        <v>58406318.480000004</v>
      </c>
      <c r="G81" s="116">
        <f t="shared" si="230"/>
        <v>627540.93999999994</v>
      </c>
      <c r="H81" s="116">
        <f t="shared" si="230"/>
        <v>0</v>
      </c>
      <c r="I81" s="117">
        <f t="shared" si="204"/>
        <v>59033859.420000002</v>
      </c>
      <c r="J81" s="118">
        <f t="shared" si="205"/>
        <v>0.55141232497962867</v>
      </c>
      <c r="K81" s="75">
        <f t="shared" si="206"/>
        <v>7821.8721738162631</v>
      </c>
      <c r="L81" s="119">
        <f>SUM(L75:L80)</f>
        <v>9748916.9100000001</v>
      </c>
      <c r="M81" s="119">
        <f t="shared" ref="M81:Q81" si="231">SUM(M75:M80)</f>
        <v>304120.8</v>
      </c>
      <c r="N81" s="119">
        <f t="shared" si="231"/>
        <v>1301917.5000000002</v>
      </c>
      <c r="O81" s="119">
        <f t="shared" si="231"/>
        <v>0</v>
      </c>
      <c r="P81" s="119">
        <f t="shared" si="231"/>
        <v>0</v>
      </c>
      <c r="Q81" s="119">
        <f t="shared" si="231"/>
        <v>0</v>
      </c>
      <c r="R81" s="120">
        <f t="shared" si="110"/>
        <v>11354955.210000001</v>
      </c>
      <c r="S81" s="118">
        <f t="shared" si="111"/>
        <v>0.10606222113718695</v>
      </c>
      <c r="T81" s="75">
        <f t="shared" si="112"/>
        <v>1504.5095994848477</v>
      </c>
      <c r="U81" s="119">
        <f>SUM(U75:U80)</f>
        <v>3463226.11</v>
      </c>
      <c r="V81" s="121">
        <f t="shared" ref="V81:X81" si="232">SUM(V75:V80)</f>
        <v>688456.36</v>
      </c>
      <c r="W81" s="121">
        <f t="shared" si="232"/>
        <v>48748.670000000006</v>
      </c>
      <c r="X81" s="121">
        <f t="shared" si="232"/>
        <v>0</v>
      </c>
      <c r="Y81" s="122">
        <f t="shared" si="207"/>
        <v>4200431.1399999997</v>
      </c>
      <c r="Z81" s="118">
        <f t="shared" si="208"/>
        <v>3.923459390221639E-2</v>
      </c>
      <c r="AA81" s="75">
        <f t="shared" si="209"/>
        <v>556.54900043459361</v>
      </c>
      <c r="AB81" s="119">
        <f>SUM(AB75:AB80)</f>
        <v>0</v>
      </c>
      <c r="AC81" s="121">
        <f>SUM(AC75:AC80)</f>
        <v>0</v>
      </c>
      <c r="AD81" s="121"/>
      <c r="AE81" s="120">
        <f t="shared" si="210"/>
        <v>0</v>
      </c>
      <c r="AF81" s="118">
        <f t="shared" si="211"/>
        <v>0</v>
      </c>
      <c r="AG81" s="123">
        <f t="shared" si="212"/>
        <v>0</v>
      </c>
      <c r="AH81" s="119">
        <f>SUM(AH75:AH80)</f>
        <v>2026375.21</v>
      </c>
      <c r="AI81" s="121">
        <f t="shared" ref="AI81:AW81" si="233">SUM(AI75:AI80)</f>
        <v>504845.54</v>
      </c>
      <c r="AJ81" s="121">
        <f t="shared" si="233"/>
        <v>487460.98</v>
      </c>
      <c r="AK81" s="121">
        <f t="shared" si="233"/>
        <v>0</v>
      </c>
      <c r="AL81" s="121">
        <f t="shared" si="233"/>
        <v>4508917.93</v>
      </c>
      <c r="AM81" s="121">
        <f t="shared" si="233"/>
        <v>126538.17</v>
      </c>
      <c r="AN81" s="121">
        <f t="shared" si="233"/>
        <v>30752.91</v>
      </c>
      <c r="AO81" s="121">
        <f t="shared" si="233"/>
        <v>694329.7</v>
      </c>
      <c r="AP81" s="121">
        <f t="shared" si="233"/>
        <v>0</v>
      </c>
      <c r="AQ81" s="121">
        <f t="shared" si="233"/>
        <v>0</v>
      </c>
      <c r="AR81" s="121">
        <f t="shared" si="233"/>
        <v>0</v>
      </c>
      <c r="AS81" s="121">
        <f t="shared" si="233"/>
        <v>99977.22</v>
      </c>
      <c r="AT81" s="121">
        <f t="shared" si="233"/>
        <v>2098094.3600000003</v>
      </c>
      <c r="AU81" s="121">
        <f t="shared" si="233"/>
        <v>0</v>
      </c>
      <c r="AV81" s="121">
        <f t="shared" si="233"/>
        <v>0</v>
      </c>
      <c r="AW81" s="121">
        <f t="shared" si="233"/>
        <v>0</v>
      </c>
      <c r="AX81" s="122">
        <f t="shared" si="213"/>
        <v>10577292.02</v>
      </c>
      <c r="AY81" s="118">
        <f t="shared" si="214"/>
        <v>9.8798371680925617E-2</v>
      </c>
      <c r="AZ81" s="75">
        <f t="shared" si="215"/>
        <v>1401.4707311773248</v>
      </c>
      <c r="BA81" s="119">
        <f>SUM(BA75:BA80)</f>
        <v>1500</v>
      </c>
      <c r="BB81" s="119">
        <f t="shared" ref="BB81:BG81" si="234">SUM(BB75:BB80)</f>
        <v>0</v>
      </c>
      <c r="BC81" s="119">
        <f t="shared" si="234"/>
        <v>172615.97</v>
      </c>
      <c r="BD81" s="119">
        <f t="shared" si="234"/>
        <v>0</v>
      </c>
      <c r="BE81" s="119">
        <f t="shared" si="234"/>
        <v>79679</v>
      </c>
      <c r="BF81" s="119">
        <f t="shared" si="234"/>
        <v>0</v>
      </c>
      <c r="BG81" s="119">
        <f t="shared" si="234"/>
        <v>333275.02</v>
      </c>
      <c r="BH81" s="124">
        <f t="shared" si="216"/>
        <v>587069.99</v>
      </c>
      <c r="BI81" s="118">
        <f t="shared" si="217"/>
        <v>5.4835924889910801E-3</v>
      </c>
      <c r="BJ81" s="75">
        <f t="shared" si="218"/>
        <v>77.78563800468514</v>
      </c>
      <c r="BK81" s="119">
        <f>SUM(BK75:BK80)</f>
        <v>0</v>
      </c>
      <c r="BL81" s="119">
        <f t="shared" ref="BL81:BN81" si="235">SUM(BL75:BL80)</f>
        <v>16277.6</v>
      </c>
      <c r="BM81" s="119">
        <f t="shared" si="235"/>
        <v>517825.34</v>
      </c>
      <c r="BN81" s="119">
        <f t="shared" si="235"/>
        <v>886607.34</v>
      </c>
      <c r="BO81" s="75">
        <f t="shared" si="219"/>
        <v>1420710.28</v>
      </c>
      <c r="BP81" s="118">
        <f t="shared" si="220"/>
        <v>1.3270302269139007E-2</v>
      </c>
      <c r="BQ81" s="86">
        <f t="shared" si="221"/>
        <v>188.24136377608889</v>
      </c>
      <c r="BR81" s="119">
        <f>SUM(BR75:BR80)</f>
        <v>14657873.699999999</v>
      </c>
      <c r="BS81" s="118">
        <f t="shared" si="222"/>
        <v>0.13691349838185374</v>
      </c>
      <c r="BT81" s="86">
        <f t="shared" si="223"/>
        <v>1942.1399100073138</v>
      </c>
      <c r="BU81" s="121">
        <f>SUM(BU75:BU80)</f>
        <v>2508571.04</v>
      </c>
      <c r="BV81" s="118">
        <f t="shared" si="224"/>
        <v>2.3431586603574375E-2</v>
      </c>
      <c r="BW81" s="86">
        <f t="shared" si="225"/>
        <v>332.38081004017346</v>
      </c>
      <c r="BX81" s="144">
        <f>SUM(BX75:BX80)</f>
        <v>2718613.18</v>
      </c>
      <c r="BY81" s="125">
        <f t="shared" si="226"/>
        <v>2.5393508556484305E-2</v>
      </c>
      <c r="BZ81" s="126">
        <f t="shared" si="227"/>
        <v>360.21098726958587</v>
      </c>
      <c r="CA81" s="89">
        <f t="shared" si="228"/>
        <v>107059375.98</v>
      </c>
      <c r="CB81" s="90">
        <f t="shared" si="229"/>
        <v>0</v>
      </c>
    </row>
    <row r="82" spans="1:80" x14ac:dyDescent="0.25">
      <c r="A82" s="66"/>
      <c r="B82" s="94"/>
      <c r="C82" s="99"/>
      <c r="D82" s="100" t="str">
        <f>IF(ISNA(VLOOKUP($B82,'[1]1920 enrollment_Rev_Exp by size'!$A$6:$C$339,3,FALSE)),"",VLOOKUP($B82,'[1]1920 enrollment_Rev_Exp by size'!$A$6:$C$339,3,FALSE))</f>
        <v/>
      </c>
      <c r="E82" s="101" t="str">
        <f>IF(ISNA(VLOOKUP($B82,'[1]1920 enrollment_Rev_Exp by size'!$A$6:$D$339,4,FALSE)),"",VLOOKUP($B82,'[1]1920 enrollment_Rev_Exp by size'!$A$6:$D$339,4,FALSE))</f>
        <v/>
      </c>
      <c r="F82" s="102" t="str">
        <f>IF(ISNA(VLOOKUP($B82,'[1]1920  Prog Access'!$F$7:$BA$325,2,FALSE)),"",VLOOKUP($B82,'[1]1920  Prog Access'!$F$7:$BA$325,2,FALSE))</f>
        <v/>
      </c>
      <c r="G82" s="102" t="str">
        <f>IF(ISNA(VLOOKUP($B82,'[1]1920  Prog Access'!$F$7:$BA$325,3,FALSE)),"",VLOOKUP($B82,'[1]1920  Prog Access'!$F$7:$BA$325,3,FALSE))</f>
        <v/>
      </c>
      <c r="H82" s="102" t="str">
        <f>IF(ISNA(VLOOKUP($B82,'[1]1920  Prog Access'!$F$7:$BA$325,4,FALSE)),"",VLOOKUP($B82,'[1]1920  Prog Access'!$F$7:$BA$325,4,FALSE))</f>
        <v/>
      </c>
      <c r="I82" s="103"/>
      <c r="J82" s="104"/>
      <c r="K82" s="105"/>
      <c r="L82" s="106" t="str">
        <f>IF(ISNA(VLOOKUP($B82,'[1]1920  Prog Access'!$F$7:$BA$325,5,FALSE)),"",VLOOKUP($B82,'[1]1920  Prog Access'!$F$7:$BA$325,5,FALSE))</f>
        <v/>
      </c>
      <c r="M82" s="102" t="str">
        <f>IF(ISNA(VLOOKUP($B82,'[1]1920  Prog Access'!$F$7:$BA$325,6,FALSE)),"",VLOOKUP($B82,'[1]1920  Prog Access'!$F$7:$BA$325,6,FALSE))</f>
        <v/>
      </c>
      <c r="N82" s="102" t="str">
        <f>IF(ISNA(VLOOKUP($B82,'[1]1920  Prog Access'!$F$7:$BA$325,7,FALSE)),"",VLOOKUP($B82,'[1]1920  Prog Access'!$F$7:$BA$325,7,FALSE))</f>
        <v/>
      </c>
      <c r="O82" s="102">
        <v>0</v>
      </c>
      <c r="P82" s="102" t="str">
        <f>IF(ISNA(VLOOKUP($B82,'[1]1920  Prog Access'!$F$7:$BA$325,8,FALSE)),"",VLOOKUP($B82,'[1]1920  Prog Access'!$F$7:$BA$325,8,FALSE))</f>
        <v/>
      </c>
      <c r="Q82" s="102" t="str">
        <f>IF(ISNA(VLOOKUP($B82,'[1]1920  Prog Access'!$F$7:$BA$325,9,FALSE)),"",VLOOKUP($B82,'[1]1920  Prog Access'!$F$7:$BA$325,9,FALSE))</f>
        <v/>
      </c>
      <c r="R82" s="107"/>
      <c r="S82" s="104"/>
      <c r="T82" s="105"/>
      <c r="U82" s="106"/>
      <c r="V82" s="102"/>
      <c r="W82" s="102"/>
      <c r="X82" s="102"/>
      <c r="Y82" s="108"/>
      <c r="Z82" s="104"/>
      <c r="AA82" s="105"/>
      <c r="AB82" s="106"/>
      <c r="AC82" s="102"/>
      <c r="AD82" s="102"/>
      <c r="AE82" s="107"/>
      <c r="AF82" s="104"/>
      <c r="AG82" s="109"/>
      <c r="AH82" s="106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8"/>
      <c r="AY82" s="104"/>
      <c r="AZ82" s="105"/>
      <c r="BA82" s="106" t="str">
        <f>IF(ISNA(VLOOKUP($B82,'[1]1920  Prog Access'!$F$7:$BA$325,32,FALSE)),"",VLOOKUP($B82,'[1]1920  Prog Access'!$F$7:$BA$325,32,FALSE))</f>
        <v/>
      </c>
      <c r="BB82" s="102" t="str">
        <f>IF(ISNA(VLOOKUP($B82,'[1]1920  Prog Access'!$F$7:$BA$325,33,FALSE)),"",VLOOKUP($B82,'[1]1920  Prog Access'!$F$7:$BA$325,33,FALSE))</f>
        <v/>
      </c>
      <c r="BC82" s="102" t="str">
        <f>IF(ISNA(VLOOKUP($B82,'[1]1920  Prog Access'!$F$7:$BA$325,34,FALSE)),"",VLOOKUP($B82,'[1]1920  Prog Access'!$F$7:$BA$325,34,FALSE))</f>
        <v/>
      </c>
      <c r="BD82" s="102" t="str">
        <f>IF(ISNA(VLOOKUP($B82,'[1]1920  Prog Access'!$F$7:$BA$325,35,FALSE)),"",VLOOKUP($B82,'[1]1920  Prog Access'!$F$7:$BA$325,35,FALSE))</f>
        <v/>
      </c>
      <c r="BE82" s="102" t="str">
        <f>IF(ISNA(VLOOKUP($B82,'[1]1920  Prog Access'!$F$7:$BA$325,36,FALSE)),"",VLOOKUP($B82,'[1]1920  Prog Access'!$F$7:$BA$325,36,FALSE))</f>
        <v/>
      </c>
      <c r="BF82" s="102" t="str">
        <f>IF(ISNA(VLOOKUP($B82,'[1]1920  Prog Access'!$F$7:$BA$325,37,FALSE)),"",VLOOKUP($B82,'[1]1920  Prog Access'!$F$7:$BA$325,37,FALSE))</f>
        <v/>
      </c>
      <c r="BG82" s="102" t="str">
        <f>IF(ISNA(VLOOKUP($B82,'[1]1920  Prog Access'!$F$7:$BA$325,38,FALSE)),"",VLOOKUP($B82,'[1]1920  Prog Access'!$F$7:$BA$325,38,FALSE))</f>
        <v/>
      </c>
      <c r="BH82" s="110"/>
      <c r="BI82" s="104"/>
      <c r="BJ82" s="105"/>
      <c r="BK82" s="106" t="str">
        <f>IF(ISNA(VLOOKUP($B82,'[1]1920  Prog Access'!$F$7:$BA$325,39,FALSE)),"",VLOOKUP($B82,'[1]1920  Prog Access'!$F$7:$BA$325,39,FALSE))</f>
        <v/>
      </c>
      <c r="BL82" s="102" t="str">
        <f>IF(ISNA(VLOOKUP($B82,'[1]1920  Prog Access'!$F$7:$BA$325,40,FALSE)),"",VLOOKUP($B82,'[1]1920  Prog Access'!$F$7:$BA$325,40,FALSE))</f>
        <v/>
      </c>
      <c r="BM82" s="102" t="str">
        <f>IF(ISNA(VLOOKUP($B82,'[1]1920  Prog Access'!$F$7:$BA$325,41,FALSE)),"",VLOOKUP($B82,'[1]1920  Prog Access'!$F$7:$BA$325,41,FALSE))</f>
        <v/>
      </c>
      <c r="BN82" s="102" t="str">
        <f>IF(ISNA(VLOOKUP($B82,'[1]1920  Prog Access'!$F$7:$BA$325,42,FALSE)),"",VLOOKUP($B82,'[1]1920  Prog Access'!$F$7:$BA$325,42,FALSE))</f>
        <v/>
      </c>
      <c r="BO82" s="105"/>
      <c r="BP82" s="104"/>
      <c r="BQ82" s="111"/>
      <c r="BR82" s="106" t="str">
        <f>IF(ISNA(VLOOKUP($B82,'[1]1920  Prog Access'!$F$7:$BA$325,43,FALSE)),"",VLOOKUP($B82,'[1]1920  Prog Access'!$F$7:$BA$325,43,FALSE))</f>
        <v/>
      </c>
      <c r="BS82" s="104"/>
      <c r="BT82" s="111"/>
      <c r="BU82" s="102"/>
      <c r="BV82" s="104"/>
      <c r="BW82" s="111"/>
      <c r="BX82" s="143"/>
      <c r="BZ82" s="112"/>
      <c r="CA82" s="89"/>
      <c r="CB82" s="90"/>
    </row>
    <row r="83" spans="1:80" s="79" customFormat="1" x14ac:dyDescent="0.25">
      <c r="A83" s="66" t="s">
        <v>157</v>
      </c>
      <c r="B83" s="94"/>
      <c r="C83" s="99"/>
      <c r="D83" s="100" t="str">
        <f>IF(ISNA(VLOOKUP($B83,'[1]1920 enrollment_Rev_Exp by size'!$A$6:$C$339,3,FALSE)),"",VLOOKUP($B83,'[1]1920 enrollment_Rev_Exp by size'!$A$6:$C$339,3,FALSE))</f>
        <v/>
      </c>
      <c r="E83" s="101" t="str">
        <f>IF(ISNA(VLOOKUP($B83,'[1]1920 enrollment_Rev_Exp by size'!$A$6:$D$339,4,FALSE)),"",VLOOKUP($B83,'[1]1920 enrollment_Rev_Exp by size'!$A$6:$D$339,4,FALSE))</f>
        <v/>
      </c>
      <c r="F83" s="102" t="str">
        <f>IF(ISNA(VLOOKUP($B83,'[1]1920  Prog Access'!$F$7:$BA$325,2,FALSE)),"",VLOOKUP($B83,'[1]1920  Prog Access'!$F$7:$BA$325,2,FALSE))</f>
        <v/>
      </c>
      <c r="G83" s="102" t="str">
        <f>IF(ISNA(VLOOKUP($B83,'[1]1920  Prog Access'!$F$7:$BA$325,3,FALSE)),"",VLOOKUP($B83,'[1]1920  Prog Access'!$F$7:$BA$325,3,FALSE))</f>
        <v/>
      </c>
      <c r="H83" s="102" t="str">
        <f>IF(ISNA(VLOOKUP($B83,'[1]1920  Prog Access'!$F$7:$BA$325,4,FALSE)),"",VLOOKUP($B83,'[1]1920  Prog Access'!$F$7:$BA$325,4,FALSE))</f>
        <v/>
      </c>
      <c r="I83" s="103"/>
      <c r="J83" s="104"/>
      <c r="K83" s="105"/>
      <c r="L83" s="106" t="str">
        <f>IF(ISNA(VLOOKUP($B83,'[1]1920  Prog Access'!$F$7:$BA$325,5,FALSE)),"",VLOOKUP($B83,'[1]1920  Prog Access'!$F$7:$BA$325,5,FALSE))</f>
        <v/>
      </c>
      <c r="M83" s="102" t="str">
        <f>IF(ISNA(VLOOKUP($B83,'[1]1920  Prog Access'!$F$7:$BA$325,6,FALSE)),"",VLOOKUP($B83,'[1]1920  Prog Access'!$F$7:$BA$325,6,FALSE))</f>
        <v/>
      </c>
      <c r="N83" s="102" t="str">
        <f>IF(ISNA(VLOOKUP($B83,'[1]1920  Prog Access'!$F$7:$BA$325,7,FALSE)),"",VLOOKUP($B83,'[1]1920  Prog Access'!$F$7:$BA$325,7,FALSE))</f>
        <v/>
      </c>
      <c r="O83" s="102">
        <v>0</v>
      </c>
      <c r="P83" s="102" t="str">
        <f>IF(ISNA(VLOOKUP($B83,'[1]1920  Prog Access'!$F$7:$BA$325,8,FALSE)),"",VLOOKUP($B83,'[1]1920  Prog Access'!$F$7:$BA$325,8,FALSE))</f>
        <v/>
      </c>
      <c r="Q83" s="102" t="str">
        <f>IF(ISNA(VLOOKUP($B83,'[1]1920  Prog Access'!$F$7:$BA$325,9,FALSE)),"",VLOOKUP($B83,'[1]1920  Prog Access'!$F$7:$BA$325,9,FALSE))</f>
        <v/>
      </c>
      <c r="R83" s="107"/>
      <c r="S83" s="104"/>
      <c r="T83" s="105"/>
      <c r="U83" s="106"/>
      <c r="V83" s="102"/>
      <c r="W83" s="102"/>
      <c r="X83" s="102"/>
      <c r="Y83" s="108"/>
      <c r="Z83" s="104"/>
      <c r="AA83" s="105"/>
      <c r="AB83" s="106"/>
      <c r="AC83" s="102"/>
      <c r="AD83" s="102"/>
      <c r="AE83" s="107"/>
      <c r="AF83" s="104"/>
      <c r="AG83" s="109"/>
      <c r="AH83" s="106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8"/>
      <c r="AY83" s="104"/>
      <c r="AZ83" s="105"/>
      <c r="BA83" s="106" t="str">
        <f>IF(ISNA(VLOOKUP($B83,'[1]1920  Prog Access'!$F$7:$BA$325,32,FALSE)),"",VLOOKUP($B83,'[1]1920  Prog Access'!$F$7:$BA$325,32,FALSE))</f>
        <v/>
      </c>
      <c r="BB83" s="102" t="str">
        <f>IF(ISNA(VLOOKUP($B83,'[1]1920  Prog Access'!$F$7:$BA$325,33,FALSE)),"",VLOOKUP($B83,'[1]1920  Prog Access'!$F$7:$BA$325,33,FALSE))</f>
        <v/>
      </c>
      <c r="BC83" s="102" t="str">
        <f>IF(ISNA(VLOOKUP($B83,'[1]1920  Prog Access'!$F$7:$BA$325,34,FALSE)),"",VLOOKUP($B83,'[1]1920  Prog Access'!$F$7:$BA$325,34,FALSE))</f>
        <v/>
      </c>
      <c r="BD83" s="102" t="str">
        <f>IF(ISNA(VLOOKUP($B83,'[1]1920  Prog Access'!$F$7:$BA$325,35,FALSE)),"",VLOOKUP($B83,'[1]1920  Prog Access'!$F$7:$BA$325,35,FALSE))</f>
        <v/>
      </c>
      <c r="BE83" s="102" t="str">
        <f>IF(ISNA(VLOOKUP($B83,'[1]1920  Prog Access'!$F$7:$BA$325,36,FALSE)),"",VLOOKUP($B83,'[1]1920  Prog Access'!$F$7:$BA$325,36,FALSE))</f>
        <v/>
      </c>
      <c r="BF83" s="102" t="str">
        <f>IF(ISNA(VLOOKUP($B83,'[1]1920  Prog Access'!$F$7:$BA$325,37,FALSE)),"",VLOOKUP($B83,'[1]1920  Prog Access'!$F$7:$BA$325,37,FALSE))</f>
        <v/>
      </c>
      <c r="BG83" s="102" t="str">
        <f>IF(ISNA(VLOOKUP($B83,'[1]1920  Prog Access'!$F$7:$BA$325,38,FALSE)),"",VLOOKUP($B83,'[1]1920  Prog Access'!$F$7:$BA$325,38,FALSE))</f>
        <v/>
      </c>
      <c r="BH83" s="110"/>
      <c r="BI83" s="104"/>
      <c r="BJ83" s="105"/>
      <c r="BK83" s="106" t="str">
        <f>IF(ISNA(VLOOKUP($B83,'[1]1920  Prog Access'!$F$7:$BA$325,39,FALSE)),"",VLOOKUP($B83,'[1]1920  Prog Access'!$F$7:$BA$325,39,FALSE))</f>
        <v/>
      </c>
      <c r="BL83" s="102" t="str">
        <f>IF(ISNA(VLOOKUP($B83,'[1]1920  Prog Access'!$F$7:$BA$325,40,FALSE)),"",VLOOKUP($B83,'[1]1920  Prog Access'!$F$7:$BA$325,40,FALSE))</f>
        <v/>
      </c>
      <c r="BM83" s="102" t="str">
        <f>IF(ISNA(VLOOKUP($B83,'[1]1920  Prog Access'!$F$7:$BA$325,41,FALSE)),"",VLOOKUP($B83,'[1]1920  Prog Access'!$F$7:$BA$325,41,FALSE))</f>
        <v/>
      </c>
      <c r="BN83" s="102" t="str">
        <f>IF(ISNA(VLOOKUP($B83,'[1]1920  Prog Access'!$F$7:$BA$325,42,FALSE)),"",VLOOKUP($B83,'[1]1920  Prog Access'!$F$7:$BA$325,42,FALSE))</f>
        <v/>
      </c>
      <c r="BO83" s="105"/>
      <c r="BP83" s="104"/>
      <c r="BQ83" s="111"/>
      <c r="BR83" s="106" t="str">
        <f>IF(ISNA(VLOOKUP($B83,'[1]1920  Prog Access'!$F$7:$BA$325,43,FALSE)),"",VLOOKUP($B83,'[1]1920  Prog Access'!$F$7:$BA$325,43,FALSE))</f>
        <v/>
      </c>
      <c r="BS83" s="104"/>
      <c r="BT83" s="111"/>
      <c r="BU83" s="102"/>
      <c r="BV83" s="104"/>
      <c r="BW83" s="111"/>
      <c r="BX83" s="143"/>
      <c r="BY83" s="97"/>
      <c r="BZ83" s="112"/>
      <c r="CA83" s="89"/>
      <c r="CB83" s="90"/>
    </row>
    <row r="84" spans="1:80" x14ac:dyDescent="0.25">
      <c r="A84" s="99"/>
      <c r="B84" s="94" t="s">
        <v>158</v>
      </c>
      <c r="C84" s="99" t="s">
        <v>159</v>
      </c>
      <c r="D84" s="100">
        <f>IF(ISNA(VLOOKUP($B84,'[1]1920 enrollment_Rev_Exp by size'!$A$6:$C$339,3,FALSE)),"",VLOOKUP($B84,'[1]1920 enrollment_Rev_Exp by size'!$A$6:$C$339,3,FALSE))</f>
        <v>41.12</v>
      </c>
      <c r="E84" s="101">
        <f>IF(ISNA(VLOOKUP($B84,'[1]1920 enrollment_Rev_Exp by size'!$A$6:$D$339,4,FALSE)),"",VLOOKUP($B84,'[1]1920 enrollment_Rev_Exp by size'!$A$6:$D$339,4,FALSE))</f>
        <v>1431599.21</v>
      </c>
      <c r="F84" s="102">
        <f>IF(ISNA(VLOOKUP($B84,'[1]1920  Prog Access'!$F$7:$BA$325,2,FALSE)),"",VLOOKUP($B84,'[1]1920  Prog Access'!$F$7:$BA$325,2,FALSE))</f>
        <v>747398.91</v>
      </c>
      <c r="G84" s="102">
        <f>IF(ISNA(VLOOKUP($B84,'[1]1920  Prog Access'!$F$7:$BA$325,3,FALSE)),"",VLOOKUP($B84,'[1]1920  Prog Access'!$F$7:$BA$325,3,FALSE))</f>
        <v>0</v>
      </c>
      <c r="H84" s="102">
        <f>IF(ISNA(VLOOKUP($B84,'[1]1920  Prog Access'!$F$7:$BA$325,4,FALSE)),"",VLOOKUP($B84,'[1]1920  Prog Access'!$F$7:$BA$325,4,FALSE))</f>
        <v>0</v>
      </c>
      <c r="I84" s="103">
        <f t="shared" si="204"/>
        <v>747398.91</v>
      </c>
      <c r="J84" s="104">
        <f t="shared" si="205"/>
        <v>0.5220727315154079</v>
      </c>
      <c r="K84" s="105">
        <f t="shared" si="206"/>
        <v>18176.043531128405</v>
      </c>
      <c r="L84" s="106">
        <f>IF(ISNA(VLOOKUP($B84,'[1]1920  Prog Access'!$F$7:$BA$325,5,FALSE)),"",VLOOKUP($B84,'[1]1920  Prog Access'!$F$7:$BA$325,5,FALSE))</f>
        <v>31023.5</v>
      </c>
      <c r="M84" s="102">
        <f>IF(ISNA(VLOOKUP($B84,'[1]1920  Prog Access'!$F$7:$BA$325,6,FALSE)),"",VLOOKUP($B84,'[1]1920  Prog Access'!$F$7:$BA$325,6,FALSE))</f>
        <v>0</v>
      </c>
      <c r="N84" s="102">
        <f>IF(ISNA(VLOOKUP($B84,'[1]1920  Prog Access'!$F$7:$BA$325,7,FALSE)),"",VLOOKUP($B84,'[1]1920  Prog Access'!$F$7:$BA$325,7,FALSE))</f>
        <v>18677.509999999998</v>
      </c>
      <c r="O84" s="102">
        <v>0</v>
      </c>
      <c r="P84" s="102">
        <f>IF(ISNA(VLOOKUP($B84,'[1]1920  Prog Access'!$F$7:$BA$325,8,FALSE)),"",VLOOKUP($B84,'[1]1920  Prog Access'!$F$7:$BA$325,8,FALSE))</f>
        <v>0</v>
      </c>
      <c r="Q84" s="102">
        <f>IF(ISNA(VLOOKUP($B84,'[1]1920  Prog Access'!$F$7:$BA$325,9,FALSE)),"",VLOOKUP($B84,'[1]1920  Prog Access'!$F$7:$BA$325,9,FALSE))</f>
        <v>3809.2</v>
      </c>
      <c r="R84" s="107">
        <f t="shared" si="110"/>
        <v>53510.209999999992</v>
      </c>
      <c r="S84" s="104">
        <f t="shared" si="111"/>
        <v>3.7377926465885655E-2</v>
      </c>
      <c r="T84" s="105">
        <f t="shared" si="112"/>
        <v>1301.3183365758753</v>
      </c>
      <c r="U84" s="106">
        <f>IF(ISNA(VLOOKUP($B84,'[1]1920  Prog Access'!$F$7:$BA$325,10,FALSE)),"",VLOOKUP($B84,'[1]1920  Prog Access'!$F$7:$BA$325,10,FALSE))</f>
        <v>0</v>
      </c>
      <c r="V84" s="102">
        <f>IF(ISNA(VLOOKUP($B84,'[1]1920  Prog Access'!$F$7:$BA$325,11,FALSE)),"",VLOOKUP($B84,'[1]1920  Prog Access'!$F$7:$BA$325,11,FALSE))</f>
        <v>0</v>
      </c>
      <c r="W84" s="102">
        <f>IF(ISNA(VLOOKUP($B84,'[1]1920  Prog Access'!$F$7:$BA$325,12,FALSE)),"",VLOOKUP($B84,'[1]1920  Prog Access'!$F$7:$BA$325,12,FALSE))</f>
        <v>0</v>
      </c>
      <c r="X84" s="102">
        <f>IF(ISNA(VLOOKUP($B84,'[1]1920  Prog Access'!$F$7:$BA$325,13,FALSE)),"",VLOOKUP($B84,'[1]1920  Prog Access'!$F$7:$BA$325,13,FALSE))</f>
        <v>0</v>
      </c>
      <c r="Y84" s="108">
        <f t="shared" ref="Y84:Y88" si="236">SUM(U84:X84)</f>
        <v>0</v>
      </c>
      <c r="Z84" s="104">
        <f t="shared" ref="Z84:Z89" si="237">Y84/E84</f>
        <v>0</v>
      </c>
      <c r="AA84" s="105">
        <f t="shared" ref="AA84:AA89" si="238">Y84/D84</f>
        <v>0</v>
      </c>
      <c r="AB84" s="106">
        <f>IF(ISNA(VLOOKUP($B84,'[1]1920  Prog Access'!$F$7:$BA$325,14,FALSE)),"",VLOOKUP($B84,'[1]1920  Prog Access'!$F$7:$BA$325,14,FALSE))</f>
        <v>0</v>
      </c>
      <c r="AC84" s="102">
        <f>IF(ISNA(VLOOKUP($B84,'[1]1920  Prog Access'!$F$7:$BA$325,15,FALSE)),"",VLOOKUP($B84,'[1]1920  Prog Access'!$F$7:$BA$325,15,FALSE))</f>
        <v>0</v>
      </c>
      <c r="AD84" s="102">
        <v>0</v>
      </c>
      <c r="AE84" s="107">
        <f t="shared" ref="AE84:AE88" si="239">SUM(AB84:AC84)</f>
        <v>0</v>
      </c>
      <c r="AF84" s="104">
        <f t="shared" ref="AF84:AF89" si="240">AE84/E84</f>
        <v>0</v>
      </c>
      <c r="AG84" s="109">
        <f t="shared" ref="AG84:AG89" si="241">AE84/D84</f>
        <v>0</v>
      </c>
      <c r="AH84" s="106">
        <f>IF(ISNA(VLOOKUP($B84,'[1]1920  Prog Access'!$F$7:$BA$325,16,FALSE)),"",VLOOKUP($B84,'[1]1920  Prog Access'!$F$7:$BA$325,16,FALSE))</f>
        <v>67972.820000000007</v>
      </c>
      <c r="AI84" s="102">
        <f>IF(ISNA(VLOOKUP($B84,'[1]1920  Prog Access'!$F$7:$BA$325,17,FALSE)),"",VLOOKUP($B84,'[1]1920  Prog Access'!$F$7:$BA$325,17,FALSE))</f>
        <v>3680</v>
      </c>
      <c r="AJ84" s="102">
        <f>IF(ISNA(VLOOKUP($B84,'[1]1920  Prog Access'!$F$7:$BA$325,18,FALSE)),"",VLOOKUP($B84,'[1]1920  Prog Access'!$F$7:$BA$325,18,FALSE))</f>
        <v>0</v>
      </c>
      <c r="AK84" s="102">
        <f>IF(ISNA(VLOOKUP($B84,'[1]1920  Prog Access'!$F$7:$BA$325,19,FALSE)),"",VLOOKUP($B84,'[1]1920  Prog Access'!$F$7:$BA$325,19,FALSE))</f>
        <v>0</v>
      </c>
      <c r="AL84" s="102">
        <f>IF(ISNA(VLOOKUP($B84,'[1]1920  Prog Access'!$F$7:$BA$325,20,FALSE)),"",VLOOKUP($B84,'[1]1920  Prog Access'!$F$7:$BA$325,20,FALSE))</f>
        <v>15791.2</v>
      </c>
      <c r="AM84" s="102">
        <f>IF(ISNA(VLOOKUP($B84,'[1]1920  Prog Access'!$F$7:$BA$325,21,FALSE)),"",VLOOKUP($B84,'[1]1920  Prog Access'!$F$7:$BA$325,21,FALSE))</f>
        <v>0</v>
      </c>
      <c r="AN84" s="102">
        <f>IF(ISNA(VLOOKUP($B84,'[1]1920  Prog Access'!$F$7:$BA$325,22,FALSE)),"",VLOOKUP($B84,'[1]1920  Prog Access'!$F$7:$BA$325,22,FALSE))</f>
        <v>0</v>
      </c>
      <c r="AO84" s="102">
        <f>IF(ISNA(VLOOKUP($B84,'[1]1920  Prog Access'!$F$7:$BA$325,23,FALSE)),"",VLOOKUP($B84,'[1]1920  Prog Access'!$F$7:$BA$325,23,FALSE))</f>
        <v>0</v>
      </c>
      <c r="AP84" s="102">
        <f>IF(ISNA(VLOOKUP($B84,'[1]1920  Prog Access'!$F$7:$BA$325,24,FALSE)),"",VLOOKUP($B84,'[1]1920  Prog Access'!$F$7:$BA$325,24,FALSE))</f>
        <v>0</v>
      </c>
      <c r="AQ84" s="102">
        <f>IF(ISNA(VLOOKUP($B84,'[1]1920  Prog Access'!$F$7:$BA$325,25,FALSE)),"",VLOOKUP($B84,'[1]1920  Prog Access'!$F$7:$BA$325,25,FALSE))</f>
        <v>0</v>
      </c>
      <c r="AR84" s="102">
        <f>IF(ISNA(VLOOKUP($B84,'[1]1920  Prog Access'!$F$7:$BA$325,26,FALSE)),"",VLOOKUP($B84,'[1]1920  Prog Access'!$F$7:$BA$325,26,FALSE))</f>
        <v>0</v>
      </c>
      <c r="AS84" s="102">
        <f>IF(ISNA(VLOOKUP($B84,'[1]1920  Prog Access'!$F$7:$BA$325,27,FALSE)),"",VLOOKUP($B84,'[1]1920  Prog Access'!$F$7:$BA$325,27,FALSE))</f>
        <v>0</v>
      </c>
      <c r="AT84" s="102">
        <f>IF(ISNA(VLOOKUP($B84,'[1]1920  Prog Access'!$F$7:$BA$325,28,FALSE)),"",VLOOKUP($B84,'[1]1920  Prog Access'!$F$7:$BA$325,28,FALSE))</f>
        <v>0</v>
      </c>
      <c r="AU84" s="102">
        <f>IF(ISNA(VLOOKUP($B84,'[1]1920  Prog Access'!$F$7:$BA$325,29,FALSE)),"",VLOOKUP($B84,'[1]1920  Prog Access'!$F$7:$BA$325,29,FALSE))</f>
        <v>203.16</v>
      </c>
      <c r="AV84" s="102">
        <f>IF(ISNA(VLOOKUP($B84,'[1]1920  Prog Access'!$F$7:$BA$325,30,FALSE)),"",VLOOKUP($B84,'[1]1920  Prog Access'!$F$7:$BA$325,30,FALSE))</f>
        <v>7785.39</v>
      </c>
      <c r="AW84" s="102">
        <f>IF(ISNA(VLOOKUP($B84,'[1]1920  Prog Access'!$F$7:$BA$325,31,FALSE)),"",VLOOKUP($B84,'[1]1920  Prog Access'!$F$7:$BA$325,31,FALSE))</f>
        <v>0</v>
      </c>
      <c r="AX84" s="108">
        <f t="shared" ref="AX84:AX88" si="242">SUM(AH84:AW84)</f>
        <v>95432.57</v>
      </c>
      <c r="AY84" s="104">
        <f t="shared" ref="AY84:AY89" si="243">AX84/E84</f>
        <v>6.6661513455291727E-2</v>
      </c>
      <c r="AZ84" s="105">
        <f t="shared" ref="AZ84:AZ89" si="244">AX84/D84</f>
        <v>2320.8309824902726</v>
      </c>
      <c r="BA84" s="106">
        <f>IF(ISNA(VLOOKUP($B84,'[1]1920  Prog Access'!$F$7:$BA$325,32,FALSE)),"",VLOOKUP($B84,'[1]1920  Prog Access'!$F$7:$BA$325,32,FALSE))</f>
        <v>0</v>
      </c>
      <c r="BB84" s="102">
        <f>IF(ISNA(VLOOKUP($B84,'[1]1920  Prog Access'!$F$7:$BA$325,33,FALSE)),"",VLOOKUP($B84,'[1]1920  Prog Access'!$F$7:$BA$325,33,FALSE))</f>
        <v>0</v>
      </c>
      <c r="BC84" s="102">
        <f>IF(ISNA(VLOOKUP($B84,'[1]1920  Prog Access'!$F$7:$BA$325,34,FALSE)),"",VLOOKUP($B84,'[1]1920  Prog Access'!$F$7:$BA$325,34,FALSE))</f>
        <v>0</v>
      </c>
      <c r="BD84" s="102">
        <f>IF(ISNA(VLOOKUP($B84,'[1]1920  Prog Access'!$F$7:$BA$325,35,FALSE)),"",VLOOKUP($B84,'[1]1920  Prog Access'!$F$7:$BA$325,35,FALSE))</f>
        <v>0</v>
      </c>
      <c r="BE84" s="102">
        <f>IF(ISNA(VLOOKUP($B84,'[1]1920  Prog Access'!$F$7:$BA$325,36,FALSE)),"",VLOOKUP($B84,'[1]1920  Prog Access'!$F$7:$BA$325,36,FALSE))</f>
        <v>0</v>
      </c>
      <c r="BF84" s="102">
        <f>IF(ISNA(VLOOKUP($B84,'[1]1920  Prog Access'!$F$7:$BA$325,37,FALSE)),"",VLOOKUP($B84,'[1]1920  Prog Access'!$F$7:$BA$325,37,FALSE))</f>
        <v>0</v>
      </c>
      <c r="BG84" s="102">
        <f>IF(ISNA(VLOOKUP($B84,'[1]1920  Prog Access'!$F$7:$BA$325,38,FALSE)),"",VLOOKUP($B84,'[1]1920  Prog Access'!$F$7:$BA$325,38,FALSE))</f>
        <v>0</v>
      </c>
      <c r="BH84" s="110">
        <f t="shared" ref="BH84:BH88" si="245">SUM(BA84:BG84)</f>
        <v>0</v>
      </c>
      <c r="BI84" s="104">
        <f t="shared" ref="BI84:BI89" si="246">BH84/E84</f>
        <v>0</v>
      </c>
      <c r="BJ84" s="105">
        <f t="shared" ref="BJ84:BJ89" si="247">BH84/D84</f>
        <v>0</v>
      </c>
      <c r="BK84" s="106">
        <f>IF(ISNA(VLOOKUP($B84,'[1]1920  Prog Access'!$F$7:$BA$325,39,FALSE)),"",VLOOKUP($B84,'[1]1920  Prog Access'!$F$7:$BA$325,39,FALSE))</f>
        <v>0</v>
      </c>
      <c r="BL84" s="102">
        <f>IF(ISNA(VLOOKUP($B84,'[1]1920  Prog Access'!$F$7:$BA$325,40,FALSE)),"",VLOOKUP($B84,'[1]1920  Prog Access'!$F$7:$BA$325,40,FALSE))</f>
        <v>0</v>
      </c>
      <c r="BM84" s="102">
        <f>IF(ISNA(VLOOKUP($B84,'[1]1920  Prog Access'!$F$7:$BA$325,41,FALSE)),"",VLOOKUP($B84,'[1]1920  Prog Access'!$F$7:$BA$325,41,FALSE))</f>
        <v>0</v>
      </c>
      <c r="BN84" s="102">
        <f>IF(ISNA(VLOOKUP($B84,'[1]1920  Prog Access'!$F$7:$BA$325,42,FALSE)),"",VLOOKUP($B84,'[1]1920  Prog Access'!$F$7:$BA$325,42,FALSE))</f>
        <v>0</v>
      </c>
      <c r="BO84" s="105">
        <f t="shared" si="219"/>
        <v>0</v>
      </c>
      <c r="BP84" s="104">
        <f t="shared" si="220"/>
        <v>0</v>
      </c>
      <c r="BQ84" s="111">
        <f t="shared" si="221"/>
        <v>0</v>
      </c>
      <c r="BR84" s="106">
        <f>IF(ISNA(VLOOKUP($B84,'[1]1920  Prog Access'!$F$7:$BA$325,43,FALSE)),"",VLOOKUP($B84,'[1]1920  Prog Access'!$F$7:$BA$325,43,FALSE))</f>
        <v>323054.17</v>
      </c>
      <c r="BS84" s="104">
        <f t="shared" si="222"/>
        <v>0.22565964534165955</v>
      </c>
      <c r="BT84" s="111">
        <f t="shared" si="223"/>
        <v>7856.3757295719843</v>
      </c>
      <c r="BU84" s="102">
        <f>IF(ISNA(VLOOKUP($B84,'[1]1920  Prog Access'!$F$7:$BA$325,44,FALSE)),"",VLOOKUP($B84,'[1]1920  Prog Access'!$F$7:$BA$325,44,FALSE))</f>
        <v>101934.23</v>
      </c>
      <c r="BV84" s="104">
        <f t="shared" si="224"/>
        <v>7.1203049909478511E-2</v>
      </c>
      <c r="BW84" s="111">
        <f t="shared" si="225"/>
        <v>2478.9452821011673</v>
      </c>
      <c r="BX84" s="143">
        <f>IF(ISNA(VLOOKUP($B84,'[1]1920  Prog Access'!$F$7:$BA$325,45,FALSE)),"",VLOOKUP($B84,'[1]1920  Prog Access'!$F$7:$BA$325,45,FALSE))</f>
        <v>110269.12</v>
      </c>
      <c r="BY84" s="97">
        <f t="shared" si="226"/>
        <v>7.70251333122767E-2</v>
      </c>
      <c r="BZ84" s="112">
        <f t="shared" si="227"/>
        <v>2681.6420233463036</v>
      </c>
      <c r="CA84" s="89">
        <f t="shared" si="228"/>
        <v>1431599.21</v>
      </c>
      <c r="CB84" s="90">
        <f t="shared" si="229"/>
        <v>0</v>
      </c>
    </row>
    <row r="85" spans="1:80" x14ac:dyDescent="0.25">
      <c r="A85" s="22"/>
      <c r="B85" s="94" t="s">
        <v>160</v>
      </c>
      <c r="C85" s="99" t="s">
        <v>161</v>
      </c>
      <c r="D85" s="100">
        <f>IF(ISNA(VLOOKUP($B85,'[1]1920 enrollment_Rev_Exp by size'!$A$6:$C$339,3,FALSE)),"",VLOOKUP($B85,'[1]1920 enrollment_Rev_Exp by size'!$A$6:$C$339,3,FALSE))</f>
        <v>249.31</v>
      </c>
      <c r="E85" s="101">
        <f>IF(ISNA(VLOOKUP($B85,'[1]1920 enrollment_Rev_Exp by size'!$A$6:$D$339,4,FALSE)),"",VLOOKUP($B85,'[1]1920 enrollment_Rev_Exp by size'!$A$6:$D$339,4,FALSE))</f>
        <v>3800387.11</v>
      </c>
      <c r="F85" s="102">
        <f>IF(ISNA(VLOOKUP($B85,'[1]1920  Prog Access'!$F$7:$BA$325,2,FALSE)),"",VLOOKUP($B85,'[1]1920  Prog Access'!$F$7:$BA$325,2,FALSE))</f>
        <v>1601772.31</v>
      </c>
      <c r="G85" s="102">
        <f>IF(ISNA(VLOOKUP($B85,'[1]1920  Prog Access'!$F$7:$BA$325,3,FALSE)),"",VLOOKUP($B85,'[1]1920  Prog Access'!$F$7:$BA$325,3,FALSE))</f>
        <v>0</v>
      </c>
      <c r="H85" s="102">
        <f>IF(ISNA(VLOOKUP($B85,'[1]1920  Prog Access'!$F$7:$BA$325,4,FALSE)),"",VLOOKUP($B85,'[1]1920  Prog Access'!$F$7:$BA$325,4,FALSE))</f>
        <v>260667.67</v>
      </c>
      <c r="I85" s="103">
        <f t="shared" si="204"/>
        <v>1862439.98</v>
      </c>
      <c r="J85" s="104">
        <f t="shared" si="205"/>
        <v>0.4900658606854395</v>
      </c>
      <c r="K85" s="105">
        <f t="shared" si="206"/>
        <v>7470.3781637318998</v>
      </c>
      <c r="L85" s="106">
        <f>IF(ISNA(VLOOKUP($B85,'[1]1920  Prog Access'!$F$7:$BA$325,5,FALSE)),"",VLOOKUP($B85,'[1]1920  Prog Access'!$F$7:$BA$325,5,FALSE))</f>
        <v>257235</v>
      </c>
      <c r="M85" s="102">
        <f>IF(ISNA(VLOOKUP($B85,'[1]1920  Prog Access'!$F$7:$BA$325,6,FALSE)),"",VLOOKUP($B85,'[1]1920  Prog Access'!$F$7:$BA$325,6,FALSE))</f>
        <v>0</v>
      </c>
      <c r="N85" s="102">
        <f>IF(ISNA(VLOOKUP($B85,'[1]1920  Prog Access'!$F$7:$BA$325,7,FALSE)),"",VLOOKUP($B85,'[1]1920  Prog Access'!$F$7:$BA$325,7,FALSE))</f>
        <v>107275.81</v>
      </c>
      <c r="O85" s="102">
        <v>0</v>
      </c>
      <c r="P85" s="102">
        <f>IF(ISNA(VLOOKUP($B85,'[1]1920  Prog Access'!$F$7:$BA$325,8,FALSE)),"",VLOOKUP($B85,'[1]1920  Prog Access'!$F$7:$BA$325,8,FALSE))</f>
        <v>0</v>
      </c>
      <c r="Q85" s="102">
        <f>IF(ISNA(VLOOKUP($B85,'[1]1920  Prog Access'!$F$7:$BA$325,9,FALSE)),"",VLOOKUP($B85,'[1]1920  Prog Access'!$F$7:$BA$325,9,FALSE))</f>
        <v>0</v>
      </c>
      <c r="R85" s="107">
        <f t="shared" si="110"/>
        <v>364510.81</v>
      </c>
      <c r="S85" s="104">
        <f t="shared" si="111"/>
        <v>9.5914126495392729E-2</v>
      </c>
      <c r="T85" s="105">
        <f t="shared" si="112"/>
        <v>1462.0785768721671</v>
      </c>
      <c r="U85" s="106">
        <f>IF(ISNA(VLOOKUP($B85,'[1]1920  Prog Access'!$F$7:$BA$325,10,FALSE)),"",VLOOKUP($B85,'[1]1920  Prog Access'!$F$7:$BA$325,10,FALSE))</f>
        <v>110719.05</v>
      </c>
      <c r="V85" s="102">
        <f>IF(ISNA(VLOOKUP($B85,'[1]1920  Prog Access'!$F$7:$BA$325,11,FALSE)),"",VLOOKUP($B85,'[1]1920  Prog Access'!$F$7:$BA$325,11,FALSE))</f>
        <v>0</v>
      </c>
      <c r="W85" s="102">
        <f>IF(ISNA(VLOOKUP($B85,'[1]1920  Prog Access'!$F$7:$BA$325,12,FALSE)),"",VLOOKUP($B85,'[1]1920  Prog Access'!$F$7:$BA$325,12,FALSE))</f>
        <v>0</v>
      </c>
      <c r="X85" s="102">
        <f>IF(ISNA(VLOOKUP($B85,'[1]1920  Prog Access'!$F$7:$BA$325,13,FALSE)),"",VLOOKUP($B85,'[1]1920  Prog Access'!$F$7:$BA$325,13,FALSE))</f>
        <v>0</v>
      </c>
      <c r="Y85" s="108">
        <f t="shared" si="236"/>
        <v>110719.05</v>
      </c>
      <c r="Z85" s="104">
        <f t="shared" si="237"/>
        <v>2.9133624232295641E-2</v>
      </c>
      <c r="AA85" s="105">
        <f t="shared" si="238"/>
        <v>444.10192130279574</v>
      </c>
      <c r="AB85" s="106">
        <f>IF(ISNA(VLOOKUP($B85,'[1]1920  Prog Access'!$F$7:$BA$325,14,FALSE)),"",VLOOKUP($B85,'[1]1920  Prog Access'!$F$7:$BA$325,14,FALSE))</f>
        <v>0</v>
      </c>
      <c r="AC85" s="102">
        <f>IF(ISNA(VLOOKUP($B85,'[1]1920  Prog Access'!$F$7:$BA$325,15,FALSE)),"",VLOOKUP($B85,'[1]1920  Prog Access'!$F$7:$BA$325,15,FALSE))</f>
        <v>0</v>
      </c>
      <c r="AD85" s="102">
        <v>0</v>
      </c>
      <c r="AE85" s="107">
        <f t="shared" si="239"/>
        <v>0</v>
      </c>
      <c r="AF85" s="104">
        <f t="shared" si="240"/>
        <v>0</v>
      </c>
      <c r="AG85" s="109">
        <f t="shared" si="241"/>
        <v>0</v>
      </c>
      <c r="AH85" s="106">
        <f>IF(ISNA(VLOOKUP($B85,'[1]1920  Prog Access'!$F$7:$BA$325,16,FALSE)),"",VLOOKUP($B85,'[1]1920  Prog Access'!$F$7:$BA$325,16,FALSE))</f>
        <v>52769.51</v>
      </c>
      <c r="AI85" s="102">
        <f>IF(ISNA(VLOOKUP($B85,'[1]1920  Prog Access'!$F$7:$BA$325,17,FALSE)),"",VLOOKUP($B85,'[1]1920  Prog Access'!$F$7:$BA$325,17,FALSE))</f>
        <v>23918.49</v>
      </c>
      <c r="AJ85" s="102">
        <f>IF(ISNA(VLOOKUP($B85,'[1]1920  Prog Access'!$F$7:$BA$325,18,FALSE)),"",VLOOKUP($B85,'[1]1920  Prog Access'!$F$7:$BA$325,18,FALSE))</f>
        <v>0</v>
      </c>
      <c r="AK85" s="102">
        <f>IF(ISNA(VLOOKUP($B85,'[1]1920  Prog Access'!$F$7:$BA$325,19,FALSE)),"",VLOOKUP($B85,'[1]1920  Prog Access'!$F$7:$BA$325,19,FALSE))</f>
        <v>0</v>
      </c>
      <c r="AL85" s="102">
        <f>IF(ISNA(VLOOKUP($B85,'[1]1920  Prog Access'!$F$7:$BA$325,20,FALSE)),"",VLOOKUP($B85,'[1]1920  Prog Access'!$F$7:$BA$325,20,FALSE))</f>
        <v>184634.92</v>
      </c>
      <c r="AM85" s="102">
        <f>IF(ISNA(VLOOKUP($B85,'[1]1920  Prog Access'!$F$7:$BA$325,21,FALSE)),"",VLOOKUP($B85,'[1]1920  Prog Access'!$F$7:$BA$325,21,FALSE))</f>
        <v>0</v>
      </c>
      <c r="AN85" s="102">
        <f>IF(ISNA(VLOOKUP($B85,'[1]1920  Prog Access'!$F$7:$BA$325,22,FALSE)),"",VLOOKUP($B85,'[1]1920  Prog Access'!$F$7:$BA$325,22,FALSE))</f>
        <v>0</v>
      </c>
      <c r="AO85" s="102">
        <f>IF(ISNA(VLOOKUP($B85,'[1]1920  Prog Access'!$F$7:$BA$325,23,FALSE)),"",VLOOKUP($B85,'[1]1920  Prog Access'!$F$7:$BA$325,23,FALSE))</f>
        <v>10699.63</v>
      </c>
      <c r="AP85" s="102">
        <f>IF(ISNA(VLOOKUP($B85,'[1]1920  Prog Access'!$F$7:$BA$325,24,FALSE)),"",VLOOKUP($B85,'[1]1920  Prog Access'!$F$7:$BA$325,24,FALSE))</f>
        <v>0</v>
      </c>
      <c r="AQ85" s="102">
        <f>IF(ISNA(VLOOKUP($B85,'[1]1920  Prog Access'!$F$7:$BA$325,25,FALSE)),"",VLOOKUP($B85,'[1]1920  Prog Access'!$F$7:$BA$325,25,FALSE))</f>
        <v>0</v>
      </c>
      <c r="AR85" s="102">
        <f>IF(ISNA(VLOOKUP($B85,'[1]1920  Prog Access'!$F$7:$BA$325,26,FALSE)),"",VLOOKUP($B85,'[1]1920  Prog Access'!$F$7:$BA$325,26,FALSE))</f>
        <v>0</v>
      </c>
      <c r="AS85" s="102">
        <f>IF(ISNA(VLOOKUP($B85,'[1]1920  Prog Access'!$F$7:$BA$325,27,FALSE)),"",VLOOKUP($B85,'[1]1920  Prog Access'!$F$7:$BA$325,27,FALSE))</f>
        <v>0</v>
      </c>
      <c r="AT85" s="102">
        <f>IF(ISNA(VLOOKUP($B85,'[1]1920  Prog Access'!$F$7:$BA$325,28,FALSE)),"",VLOOKUP($B85,'[1]1920  Prog Access'!$F$7:$BA$325,28,FALSE))</f>
        <v>0</v>
      </c>
      <c r="AU85" s="102">
        <f>IF(ISNA(VLOOKUP($B85,'[1]1920  Prog Access'!$F$7:$BA$325,29,FALSE)),"",VLOOKUP($B85,'[1]1920  Prog Access'!$F$7:$BA$325,29,FALSE))</f>
        <v>0</v>
      </c>
      <c r="AV85" s="102">
        <f>IF(ISNA(VLOOKUP($B85,'[1]1920  Prog Access'!$F$7:$BA$325,30,FALSE)),"",VLOOKUP($B85,'[1]1920  Prog Access'!$F$7:$BA$325,30,FALSE))</f>
        <v>0</v>
      </c>
      <c r="AW85" s="102">
        <f>IF(ISNA(VLOOKUP($B85,'[1]1920  Prog Access'!$F$7:$BA$325,31,FALSE)),"",VLOOKUP($B85,'[1]1920  Prog Access'!$F$7:$BA$325,31,FALSE))</f>
        <v>0</v>
      </c>
      <c r="AX85" s="108">
        <f t="shared" si="242"/>
        <v>272022.55</v>
      </c>
      <c r="AY85" s="104">
        <f t="shared" si="243"/>
        <v>7.1577589894519983E-2</v>
      </c>
      <c r="AZ85" s="105">
        <f t="shared" si="244"/>
        <v>1091.1016405278567</v>
      </c>
      <c r="BA85" s="106">
        <f>IF(ISNA(VLOOKUP($B85,'[1]1920  Prog Access'!$F$7:$BA$325,32,FALSE)),"",VLOOKUP($B85,'[1]1920  Prog Access'!$F$7:$BA$325,32,FALSE))</f>
        <v>6905.26</v>
      </c>
      <c r="BB85" s="102">
        <f>IF(ISNA(VLOOKUP($B85,'[1]1920  Prog Access'!$F$7:$BA$325,33,FALSE)),"",VLOOKUP($B85,'[1]1920  Prog Access'!$F$7:$BA$325,33,FALSE))</f>
        <v>0</v>
      </c>
      <c r="BC85" s="102">
        <f>IF(ISNA(VLOOKUP($B85,'[1]1920  Prog Access'!$F$7:$BA$325,34,FALSE)),"",VLOOKUP($B85,'[1]1920  Prog Access'!$F$7:$BA$325,34,FALSE))</f>
        <v>1187.74</v>
      </c>
      <c r="BD85" s="102">
        <f>IF(ISNA(VLOOKUP($B85,'[1]1920  Prog Access'!$F$7:$BA$325,35,FALSE)),"",VLOOKUP($B85,'[1]1920  Prog Access'!$F$7:$BA$325,35,FALSE))</f>
        <v>0</v>
      </c>
      <c r="BE85" s="102">
        <f>IF(ISNA(VLOOKUP($B85,'[1]1920  Prog Access'!$F$7:$BA$325,36,FALSE)),"",VLOOKUP($B85,'[1]1920  Prog Access'!$F$7:$BA$325,36,FALSE))</f>
        <v>14813.34</v>
      </c>
      <c r="BF85" s="102">
        <f>IF(ISNA(VLOOKUP($B85,'[1]1920  Prog Access'!$F$7:$BA$325,37,FALSE)),"",VLOOKUP($B85,'[1]1920  Prog Access'!$F$7:$BA$325,37,FALSE))</f>
        <v>0</v>
      </c>
      <c r="BG85" s="102">
        <f>IF(ISNA(VLOOKUP($B85,'[1]1920  Prog Access'!$F$7:$BA$325,38,FALSE)),"",VLOOKUP($B85,'[1]1920  Prog Access'!$F$7:$BA$325,38,FALSE))</f>
        <v>0</v>
      </c>
      <c r="BH85" s="110">
        <f t="shared" si="245"/>
        <v>22906.34</v>
      </c>
      <c r="BI85" s="104">
        <f t="shared" si="246"/>
        <v>6.027370195979851E-3</v>
      </c>
      <c r="BJ85" s="105">
        <f t="shared" si="247"/>
        <v>91.878945890658215</v>
      </c>
      <c r="BK85" s="106">
        <f>IF(ISNA(VLOOKUP($B85,'[1]1920  Prog Access'!$F$7:$BA$325,39,FALSE)),"",VLOOKUP($B85,'[1]1920  Prog Access'!$F$7:$BA$325,39,FALSE))</f>
        <v>0</v>
      </c>
      <c r="BL85" s="102">
        <f>IF(ISNA(VLOOKUP($B85,'[1]1920  Prog Access'!$F$7:$BA$325,40,FALSE)),"",VLOOKUP($B85,'[1]1920  Prog Access'!$F$7:$BA$325,40,FALSE))</f>
        <v>0</v>
      </c>
      <c r="BM85" s="102">
        <f>IF(ISNA(VLOOKUP($B85,'[1]1920  Prog Access'!$F$7:$BA$325,41,FALSE)),"",VLOOKUP($B85,'[1]1920  Prog Access'!$F$7:$BA$325,41,FALSE))</f>
        <v>0</v>
      </c>
      <c r="BN85" s="102">
        <f>IF(ISNA(VLOOKUP($B85,'[1]1920  Prog Access'!$F$7:$BA$325,42,FALSE)),"",VLOOKUP($B85,'[1]1920  Prog Access'!$F$7:$BA$325,42,FALSE))</f>
        <v>0</v>
      </c>
      <c r="BO85" s="105">
        <f t="shared" si="219"/>
        <v>0</v>
      </c>
      <c r="BP85" s="104">
        <f t="shared" si="220"/>
        <v>0</v>
      </c>
      <c r="BQ85" s="111">
        <f t="shared" si="221"/>
        <v>0</v>
      </c>
      <c r="BR85" s="106">
        <f>IF(ISNA(VLOOKUP($B85,'[1]1920  Prog Access'!$F$7:$BA$325,43,FALSE)),"",VLOOKUP($B85,'[1]1920  Prog Access'!$F$7:$BA$325,43,FALSE))</f>
        <v>848120.38</v>
      </c>
      <c r="BS85" s="104">
        <f t="shared" si="222"/>
        <v>0.22316683944336399</v>
      </c>
      <c r="BT85" s="111">
        <f t="shared" si="223"/>
        <v>3401.8706830853152</v>
      </c>
      <c r="BU85" s="102">
        <f>IF(ISNA(VLOOKUP($B85,'[1]1920  Prog Access'!$F$7:$BA$325,44,FALSE)),"",VLOOKUP($B85,'[1]1920  Prog Access'!$F$7:$BA$325,44,FALSE))</f>
        <v>170177.44</v>
      </c>
      <c r="BV85" s="104">
        <f t="shared" si="224"/>
        <v>4.4778975160769875E-2</v>
      </c>
      <c r="BW85" s="111">
        <f t="shared" si="225"/>
        <v>682.59371866351125</v>
      </c>
      <c r="BX85" s="143">
        <f>IF(ISNA(VLOOKUP($B85,'[1]1920  Prog Access'!$F$7:$BA$325,45,FALSE)),"",VLOOKUP($B85,'[1]1920  Prog Access'!$F$7:$BA$325,45,FALSE))</f>
        <v>149490.56</v>
      </c>
      <c r="BY85" s="97">
        <f t="shared" si="226"/>
        <v>3.9335613892238469E-2</v>
      </c>
      <c r="BZ85" s="112">
        <f t="shared" si="227"/>
        <v>599.61718342625647</v>
      </c>
      <c r="CA85" s="89">
        <f t="shared" si="228"/>
        <v>3800387.1100000003</v>
      </c>
      <c r="CB85" s="90">
        <f t="shared" si="229"/>
        <v>0</v>
      </c>
    </row>
    <row r="86" spans="1:80" x14ac:dyDescent="0.25">
      <c r="A86" s="22"/>
      <c r="B86" s="94" t="s">
        <v>162</v>
      </c>
      <c r="C86" s="99" t="s">
        <v>163</v>
      </c>
      <c r="D86" s="100">
        <f>IF(ISNA(VLOOKUP($B86,'[1]1920 enrollment_Rev_Exp by size'!$A$6:$C$339,3,FALSE)),"",VLOOKUP($B86,'[1]1920 enrollment_Rev_Exp by size'!$A$6:$C$339,3,FALSE))</f>
        <v>48.91</v>
      </c>
      <c r="E86" s="101">
        <f>IF(ISNA(VLOOKUP($B86,'[1]1920 enrollment_Rev_Exp by size'!$A$6:$D$339,4,FALSE)),"",VLOOKUP($B86,'[1]1920 enrollment_Rev_Exp by size'!$A$6:$D$339,4,FALSE))</f>
        <v>1280493.04</v>
      </c>
      <c r="F86" s="102">
        <f>IF(ISNA(VLOOKUP($B86,'[1]1920  Prog Access'!$F$7:$BA$325,2,FALSE)),"",VLOOKUP($B86,'[1]1920  Prog Access'!$F$7:$BA$325,2,FALSE))</f>
        <v>402086.35</v>
      </c>
      <c r="G86" s="102">
        <f>IF(ISNA(VLOOKUP($B86,'[1]1920  Prog Access'!$F$7:$BA$325,3,FALSE)),"",VLOOKUP($B86,'[1]1920  Prog Access'!$F$7:$BA$325,3,FALSE))</f>
        <v>0</v>
      </c>
      <c r="H86" s="102">
        <f>IF(ISNA(VLOOKUP($B86,'[1]1920  Prog Access'!$F$7:$BA$325,4,FALSE)),"",VLOOKUP($B86,'[1]1920  Prog Access'!$F$7:$BA$325,4,FALSE))</f>
        <v>0</v>
      </c>
      <c r="I86" s="103">
        <f t="shared" si="204"/>
        <v>402086.35</v>
      </c>
      <c r="J86" s="104">
        <f t="shared" si="205"/>
        <v>0.31400900859250275</v>
      </c>
      <c r="K86" s="105">
        <f t="shared" si="206"/>
        <v>8220.9435698221223</v>
      </c>
      <c r="L86" s="106">
        <f>IF(ISNA(VLOOKUP($B86,'[1]1920  Prog Access'!$F$7:$BA$325,5,FALSE)),"",VLOOKUP($B86,'[1]1920  Prog Access'!$F$7:$BA$325,5,FALSE))</f>
        <v>108475.34</v>
      </c>
      <c r="M86" s="102">
        <f>IF(ISNA(VLOOKUP($B86,'[1]1920  Prog Access'!$F$7:$BA$325,6,FALSE)),"",VLOOKUP($B86,'[1]1920  Prog Access'!$F$7:$BA$325,6,FALSE))</f>
        <v>0</v>
      </c>
      <c r="N86" s="102">
        <f>IF(ISNA(VLOOKUP($B86,'[1]1920  Prog Access'!$F$7:$BA$325,7,FALSE)),"",VLOOKUP($B86,'[1]1920  Prog Access'!$F$7:$BA$325,7,FALSE))</f>
        <v>15182.12</v>
      </c>
      <c r="O86" s="102">
        <v>0</v>
      </c>
      <c r="P86" s="102">
        <f>IF(ISNA(VLOOKUP($B86,'[1]1920  Prog Access'!$F$7:$BA$325,8,FALSE)),"",VLOOKUP($B86,'[1]1920  Prog Access'!$F$7:$BA$325,8,FALSE))</f>
        <v>0</v>
      </c>
      <c r="Q86" s="102">
        <f>IF(ISNA(VLOOKUP($B86,'[1]1920  Prog Access'!$F$7:$BA$325,9,FALSE)),"",VLOOKUP($B86,'[1]1920  Prog Access'!$F$7:$BA$325,9,FALSE))</f>
        <v>0</v>
      </c>
      <c r="R86" s="107">
        <f t="shared" si="110"/>
        <v>123657.45999999999</v>
      </c>
      <c r="S86" s="104">
        <f t="shared" si="111"/>
        <v>9.6570192993786191E-2</v>
      </c>
      <c r="T86" s="105">
        <f t="shared" si="112"/>
        <v>2528.2653854017585</v>
      </c>
      <c r="U86" s="106">
        <f>IF(ISNA(VLOOKUP($B86,'[1]1920  Prog Access'!$F$7:$BA$325,10,FALSE)),"",VLOOKUP($B86,'[1]1920  Prog Access'!$F$7:$BA$325,10,FALSE))</f>
        <v>0</v>
      </c>
      <c r="V86" s="102">
        <f>IF(ISNA(VLOOKUP($B86,'[1]1920  Prog Access'!$F$7:$BA$325,11,FALSE)),"",VLOOKUP($B86,'[1]1920  Prog Access'!$F$7:$BA$325,11,FALSE))</f>
        <v>0</v>
      </c>
      <c r="W86" s="102">
        <f>IF(ISNA(VLOOKUP($B86,'[1]1920  Prog Access'!$F$7:$BA$325,12,FALSE)),"",VLOOKUP($B86,'[1]1920  Prog Access'!$F$7:$BA$325,12,FALSE))</f>
        <v>0</v>
      </c>
      <c r="X86" s="102">
        <f>IF(ISNA(VLOOKUP($B86,'[1]1920  Prog Access'!$F$7:$BA$325,13,FALSE)),"",VLOOKUP($B86,'[1]1920  Prog Access'!$F$7:$BA$325,13,FALSE))</f>
        <v>0</v>
      </c>
      <c r="Y86" s="108">
        <f t="shared" si="236"/>
        <v>0</v>
      </c>
      <c r="Z86" s="104">
        <f t="shared" si="237"/>
        <v>0</v>
      </c>
      <c r="AA86" s="105">
        <f t="shared" si="238"/>
        <v>0</v>
      </c>
      <c r="AB86" s="106">
        <f>IF(ISNA(VLOOKUP($B86,'[1]1920  Prog Access'!$F$7:$BA$325,14,FALSE)),"",VLOOKUP($B86,'[1]1920  Prog Access'!$F$7:$BA$325,14,FALSE))</f>
        <v>0</v>
      </c>
      <c r="AC86" s="102">
        <f>IF(ISNA(VLOOKUP($B86,'[1]1920  Prog Access'!$F$7:$BA$325,15,FALSE)),"",VLOOKUP($B86,'[1]1920  Prog Access'!$F$7:$BA$325,15,FALSE))</f>
        <v>0</v>
      </c>
      <c r="AD86" s="102">
        <v>0</v>
      </c>
      <c r="AE86" s="107">
        <f t="shared" si="239"/>
        <v>0</v>
      </c>
      <c r="AF86" s="104">
        <f t="shared" si="240"/>
        <v>0</v>
      </c>
      <c r="AG86" s="109">
        <f t="shared" si="241"/>
        <v>0</v>
      </c>
      <c r="AH86" s="106">
        <f>IF(ISNA(VLOOKUP($B86,'[1]1920  Prog Access'!$F$7:$BA$325,16,FALSE)),"",VLOOKUP($B86,'[1]1920  Prog Access'!$F$7:$BA$325,16,FALSE))</f>
        <v>58144.75</v>
      </c>
      <c r="AI86" s="102">
        <f>IF(ISNA(VLOOKUP($B86,'[1]1920  Prog Access'!$F$7:$BA$325,17,FALSE)),"",VLOOKUP($B86,'[1]1920  Prog Access'!$F$7:$BA$325,17,FALSE))</f>
        <v>20266.419999999998</v>
      </c>
      <c r="AJ86" s="102">
        <f>IF(ISNA(VLOOKUP($B86,'[1]1920  Prog Access'!$F$7:$BA$325,18,FALSE)),"",VLOOKUP($B86,'[1]1920  Prog Access'!$F$7:$BA$325,18,FALSE))</f>
        <v>0</v>
      </c>
      <c r="AK86" s="102">
        <f>IF(ISNA(VLOOKUP($B86,'[1]1920  Prog Access'!$F$7:$BA$325,19,FALSE)),"",VLOOKUP($B86,'[1]1920  Prog Access'!$F$7:$BA$325,19,FALSE))</f>
        <v>0</v>
      </c>
      <c r="AL86" s="102">
        <f>IF(ISNA(VLOOKUP($B86,'[1]1920  Prog Access'!$F$7:$BA$325,20,FALSE)),"",VLOOKUP($B86,'[1]1920  Prog Access'!$F$7:$BA$325,20,FALSE))</f>
        <v>17439.189999999999</v>
      </c>
      <c r="AM86" s="102">
        <f>IF(ISNA(VLOOKUP($B86,'[1]1920  Prog Access'!$F$7:$BA$325,21,FALSE)),"",VLOOKUP($B86,'[1]1920  Prog Access'!$F$7:$BA$325,21,FALSE))</f>
        <v>0</v>
      </c>
      <c r="AN86" s="102">
        <f>IF(ISNA(VLOOKUP($B86,'[1]1920  Prog Access'!$F$7:$BA$325,22,FALSE)),"",VLOOKUP($B86,'[1]1920  Prog Access'!$F$7:$BA$325,22,FALSE))</f>
        <v>0</v>
      </c>
      <c r="AO86" s="102">
        <f>IF(ISNA(VLOOKUP($B86,'[1]1920  Prog Access'!$F$7:$BA$325,23,FALSE)),"",VLOOKUP($B86,'[1]1920  Prog Access'!$F$7:$BA$325,23,FALSE))</f>
        <v>23519.040000000001</v>
      </c>
      <c r="AP86" s="102">
        <f>IF(ISNA(VLOOKUP($B86,'[1]1920  Prog Access'!$F$7:$BA$325,24,FALSE)),"",VLOOKUP($B86,'[1]1920  Prog Access'!$F$7:$BA$325,24,FALSE))</f>
        <v>0</v>
      </c>
      <c r="AQ86" s="102">
        <f>IF(ISNA(VLOOKUP($B86,'[1]1920  Prog Access'!$F$7:$BA$325,25,FALSE)),"",VLOOKUP($B86,'[1]1920  Prog Access'!$F$7:$BA$325,25,FALSE))</f>
        <v>0</v>
      </c>
      <c r="AR86" s="102">
        <f>IF(ISNA(VLOOKUP($B86,'[1]1920  Prog Access'!$F$7:$BA$325,26,FALSE)),"",VLOOKUP($B86,'[1]1920  Prog Access'!$F$7:$BA$325,26,FALSE))</f>
        <v>0</v>
      </c>
      <c r="AS86" s="102">
        <f>IF(ISNA(VLOOKUP($B86,'[1]1920  Prog Access'!$F$7:$BA$325,27,FALSE)),"",VLOOKUP($B86,'[1]1920  Prog Access'!$F$7:$BA$325,27,FALSE))</f>
        <v>0</v>
      </c>
      <c r="AT86" s="102">
        <f>IF(ISNA(VLOOKUP($B86,'[1]1920  Prog Access'!$F$7:$BA$325,28,FALSE)),"",VLOOKUP($B86,'[1]1920  Prog Access'!$F$7:$BA$325,28,FALSE))</f>
        <v>0</v>
      </c>
      <c r="AU86" s="102">
        <f>IF(ISNA(VLOOKUP($B86,'[1]1920  Prog Access'!$F$7:$BA$325,29,FALSE)),"",VLOOKUP($B86,'[1]1920  Prog Access'!$F$7:$BA$325,29,FALSE))</f>
        <v>0</v>
      </c>
      <c r="AV86" s="102">
        <f>IF(ISNA(VLOOKUP($B86,'[1]1920  Prog Access'!$F$7:$BA$325,30,FALSE)),"",VLOOKUP($B86,'[1]1920  Prog Access'!$F$7:$BA$325,30,FALSE))</f>
        <v>0</v>
      </c>
      <c r="AW86" s="102">
        <f>IF(ISNA(VLOOKUP($B86,'[1]1920  Prog Access'!$F$7:$BA$325,31,FALSE)),"",VLOOKUP($B86,'[1]1920  Prog Access'!$F$7:$BA$325,31,FALSE))</f>
        <v>0</v>
      </c>
      <c r="AX86" s="108">
        <f t="shared" si="242"/>
        <v>119369.4</v>
      </c>
      <c r="AY86" s="104">
        <f t="shared" si="243"/>
        <v>9.3221436018113765E-2</v>
      </c>
      <c r="AZ86" s="105">
        <f t="shared" si="244"/>
        <v>2440.5929257820485</v>
      </c>
      <c r="BA86" s="106">
        <f>IF(ISNA(VLOOKUP($B86,'[1]1920  Prog Access'!$F$7:$BA$325,32,FALSE)),"",VLOOKUP($B86,'[1]1920  Prog Access'!$F$7:$BA$325,32,FALSE))</f>
        <v>0</v>
      </c>
      <c r="BB86" s="102">
        <f>IF(ISNA(VLOOKUP($B86,'[1]1920  Prog Access'!$F$7:$BA$325,33,FALSE)),"",VLOOKUP($B86,'[1]1920  Prog Access'!$F$7:$BA$325,33,FALSE))</f>
        <v>0</v>
      </c>
      <c r="BC86" s="102">
        <f>IF(ISNA(VLOOKUP($B86,'[1]1920  Prog Access'!$F$7:$BA$325,34,FALSE)),"",VLOOKUP($B86,'[1]1920  Prog Access'!$F$7:$BA$325,34,FALSE))</f>
        <v>0</v>
      </c>
      <c r="BD86" s="102">
        <f>IF(ISNA(VLOOKUP($B86,'[1]1920  Prog Access'!$F$7:$BA$325,35,FALSE)),"",VLOOKUP($B86,'[1]1920  Prog Access'!$F$7:$BA$325,35,FALSE))</f>
        <v>0</v>
      </c>
      <c r="BE86" s="102">
        <f>IF(ISNA(VLOOKUP($B86,'[1]1920  Prog Access'!$F$7:$BA$325,36,FALSE)),"",VLOOKUP($B86,'[1]1920  Prog Access'!$F$7:$BA$325,36,FALSE))</f>
        <v>0</v>
      </c>
      <c r="BF86" s="102">
        <f>IF(ISNA(VLOOKUP($B86,'[1]1920  Prog Access'!$F$7:$BA$325,37,FALSE)),"",VLOOKUP($B86,'[1]1920  Prog Access'!$F$7:$BA$325,37,FALSE))</f>
        <v>0</v>
      </c>
      <c r="BG86" s="102">
        <f>IF(ISNA(VLOOKUP($B86,'[1]1920  Prog Access'!$F$7:$BA$325,38,FALSE)),"",VLOOKUP($B86,'[1]1920  Prog Access'!$F$7:$BA$325,38,FALSE))</f>
        <v>0</v>
      </c>
      <c r="BH86" s="110">
        <f t="shared" si="245"/>
        <v>0</v>
      </c>
      <c r="BI86" s="104">
        <f t="shared" si="246"/>
        <v>0</v>
      </c>
      <c r="BJ86" s="105">
        <f t="shared" si="247"/>
        <v>0</v>
      </c>
      <c r="BK86" s="106">
        <f>IF(ISNA(VLOOKUP($B86,'[1]1920  Prog Access'!$F$7:$BA$325,39,FALSE)),"",VLOOKUP($B86,'[1]1920  Prog Access'!$F$7:$BA$325,39,FALSE))</f>
        <v>0</v>
      </c>
      <c r="BL86" s="102">
        <f>IF(ISNA(VLOOKUP($B86,'[1]1920  Prog Access'!$F$7:$BA$325,40,FALSE)),"",VLOOKUP($B86,'[1]1920  Prog Access'!$F$7:$BA$325,40,FALSE))</f>
        <v>0</v>
      </c>
      <c r="BM86" s="102">
        <f>IF(ISNA(VLOOKUP($B86,'[1]1920  Prog Access'!$F$7:$BA$325,41,FALSE)),"",VLOOKUP($B86,'[1]1920  Prog Access'!$F$7:$BA$325,41,FALSE))</f>
        <v>0</v>
      </c>
      <c r="BN86" s="102">
        <f>IF(ISNA(VLOOKUP($B86,'[1]1920  Prog Access'!$F$7:$BA$325,42,FALSE)),"",VLOOKUP($B86,'[1]1920  Prog Access'!$F$7:$BA$325,42,FALSE))</f>
        <v>0</v>
      </c>
      <c r="BO86" s="105">
        <f t="shared" si="219"/>
        <v>0</v>
      </c>
      <c r="BP86" s="104">
        <f t="shared" si="220"/>
        <v>0</v>
      </c>
      <c r="BQ86" s="111">
        <f t="shared" si="221"/>
        <v>0</v>
      </c>
      <c r="BR86" s="106">
        <f>IF(ISNA(VLOOKUP($B86,'[1]1920  Prog Access'!$F$7:$BA$325,43,FALSE)),"",VLOOKUP($B86,'[1]1920  Prog Access'!$F$7:$BA$325,43,FALSE))</f>
        <v>216971.65</v>
      </c>
      <c r="BS86" s="104">
        <f t="shared" si="222"/>
        <v>0.16944383391572357</v>
      </c>
      <c r="BT86" s="111">
        <f t="shared" si="223"/>
        <v>4436.1408709875286</v>
      </c>
      <c r="BU86" s="102">
        <f>IF(ISNA(VLOOKUP($B86,'[1]1920  Prog Access'!$F$7:$BA$325,44,FALSE)),"",VLOOKUP($B86,'[1]1920  Prog Access'!$F$7:$BA$325,44,FALSE))</f>
        <v>59968.61</v>
      </c>
      <c r="BV86" s="104">
        <f t="shared" si="224"/>
        <v>4.6832437293060178E-2</v>
      </c>
      <c r="BW86" s="111">
        <f t="shared" si="225"/>
        <v>1226.1012062972809</v>
      </c>
      <c r="BX86" s="143">
        <f>IF(ISNA(VLOOKUP($B86,'[1]1920  Prog Access'!$F$7:$BA$325,45,FALSE)),"",VLOOKUP($B86,'[1]1920  Prog Access'!$F$7:$BA$325,45,FALSE))</f>
        <v>358439.57</v>
      </c>
      <c r="BY86" s="97">
        <f t="shared" si="226"/>
        <v>0.27992309118681347</v>
      </c>
      <c r="BZ86" s="112">
        <f t="shared" si="227"/>
        <v>7328.5538744633004</v>
      </c>
      <c r="CA86" s="89">
        <f t="shared" si="228"/>
        <v>1280493.04</v>
      </c>
      <c r="CB86" s="90">
        <f t="shared" si="229"/>
        <v>0</v>
      </c>
    </row>
    <row r="87" spans="1:80" x14ac:dyDescent="0.25">
      <c r="A87" s="66"/>
      <c r="B87" s="94" t="s">
        <v>164</v>
      </c>
      <c r="C87" s="99" t="s">
        <v>165</v>
      </c>
      <c r="D87" s="100">
        <f>IF(ISNA(VLOOKUP($B87,'[1]1920 enrollment_Rev_Exp by size'!$A$6:$C$339,3,FALSE)),"",VLOOKUP($B87,'[1]1920 enrollment_Rev_Exp by size'!$A$6:$C$339,3,FALSE))</f>
        <v>216.74999999999994</v>
      </c>
      <c r="E87" s="101">
        <f>IF(ISNA(VLOOKUP($B87,'[1]1920 enrollment_Rev_Exp by size'!$A$6:$D$339,4,FALSE)),"",VLOOKUP($B87,'[1]1920 enrollment_Rev_Exp by size'!$A$6:$D$339,4,FALSE))</f>
        <v>5551502.7199999997</v>
      </c>
      <c r="F87" s="102">
        <f>IF(ISNA(VLOOKUP($B87,'[1]1920  Prog Access'!$F$7:$BA$325,2,FALSE)),"",VLOOKUP($B87,'[1]1920  Prog Access'!$F$7:$BA$325,2,FALSE))</f>
        <v>2874649.33</v>
      </c>
      <c r="G87" s="102">
        <f>IF(ISNA(VLOOKUP($B87,'[1]1920  Prog Access'!$F$7:$BA$325,3,FALSE)),"",VLOOKUP($B87,'[1]1920  Prog Access'!$F$7:$BA$325,3,FALSE))</f>
        <v>0</v>
      </c>
      <c r="H87" s="102">
        <f>IF(ISNA(VLOOKUP($B87,'[1]1920  Prog Access'!$F$7:$BA$325,4,FALSE)),"",VLOOKUP($B87,'[1]1920  Prog Access'!$F$7:$BA$325,4,FALSE))</f>
        <v>0</v>
      </c>
      <c r="I87" s="103">
        <f t="shared" si="204"/>
        <v>2874649.33</v>
      </c>
      <c r="J87" s="104">
        <f t="shared" si="205"/>
        <v>0.51781463055826449</v>
      </c>
      <c r="K87" s="105">
        <f t="shared" si="206"/>
        <v>13262.511326412921</v>
      </c>
      <c r="L87" s="106">
        <f>IF(ISNA(VLOOKUP($B87,'[1]1920  Prog Access'!$F$7:$BA$325,5,FALSE)),"",VLOOKUP($B87,'[1]1920  Prog Access'!$F$7:$BA$325,5,FALSE))</f>
        <v>338468.73</v>
      </c>
      <c r="M87" s="102">
        <f>IF(ISNA(VLOOKUP($B87,'[1]1920  Prog Access'!$F$7:$BA$325,6,FALSE)),"",VLOOKUP($B87,'[1]1920  Prog Access'!$F$7:$BA$325,6,FALSE))</f>
        <v>0</v>
      </c>
      <c r="N87" s="102">
        <f>IF(ISNA(VLOOKUP($B87,'[1]1920  Prog Access'!$F$7:$BA$325,7,FALSE)),"",VLOOKUP($B87,'[1]1920  Prog Access'!$F$7:$BA$325,7,FALSE))</f>
        <v>53090.32</v>
      </c>
      <c r="O87" s="102">
        <v>0</v>
      </c>
      <c r="P87" s="102">
        <f>IF(ISNA(VLOOKUP($B87,'[1]1920  Prog Access'!$F$7:$BA$325,8,FALSE)),"",VLOOKUP($B87,'[1]1920  Prog Access'!$F$7:$BA$325,8,FALSE))</f>
        <v>0</v>
      </c>
      <c r="Q87" s="102">
        <f>IF(ISNA(VLOOKUP($B87,'[1]1920  Prog Access'!$F$7:$BA$325,9,FALSE)),"",VLOOKUP($B87,'[1]1920  Prog Access'!$F$7:$BA$325,9,FALSE))</f>
        <v>38186.18</v>
      </c>
      <c r="R87" s="107">
        <f t="shared" si="110"/>
        <v>429745.23</v>
      </c>
      <c r="S87" s="104">
        <f t="shared" si="111"/>
        <v>7.7410613247434382E-2</v>
      </c>
      <c r="T87" s="105">
        <f t="shared" si="112"/>
        <v>1982.6769550173015</v>
      </c>
      <c r="U87" s="106">
        <f>IF(ISNA(VLOOKUP($B87,'[1]1920  Prog Access'!$F$7:$BA$325,10,FALSE)),"",VLOOKUP($B87,'[1]1920  Prog Access'!$F$7:$BA$325,10,FALSE))</f>
        <v>111446.08</v>
      </c>
      <c r="V87" s="102">
        <f>IF(ISNA(VLOOKUP($B87,'[1]1920  Prog Access'!$F$7:$BA$325,11,FALSE)),"",VLOOKUP($B87,'[1]1920  Prog Access'!$F$7:$BA$325,11,FALSE))</f>
        <v>0</v>
      </c>
      <c r="W87" s="102">
        <f>IF(ISNA(VLOOKUP($B87,'[1]1920  Prog Access'!$F$7:$BA$325,12,FALSE)),"",VLOOKUP($B87,'[1]1920  Prog Access'!$F$7:$BA$325,12,FALSE))</f>
        <v>0</v>
      </c>
      <c r="X87" s="102">
        <f>IF(ISNA(VLOOKUP($B87,'[1]1920  Prog Access'!$F$7:$BA$325,13,FALSE)),"",VLOOKUP($B87,'[1]1920  Prog Access'!$F$7:$BA$325,13,FALSE))</f>
        <v>0</v>
      </c>
      <c r="Y87" s="108">
        <f t="shared" si="236"/>
        <v>111446.08</v>
      </c>
      <c r="Z87" s="104">
        <f t="shared" si="237"/>
        <v>2.0074939276981927E-2</v>
      </c>
      <c r="AA87" s="105">
        <f t="shared" si="238"/>
        <v>514.16876585928503</v>
      </c>
      <c r="AB87" s="106">
        <f>IF(ISNA(VLOOKUP($B87,'[1]1920  Prog Access'!$F$7:$BA$325,14,FALSE)),"",VLOOKUP($B87,'[1]1920  Prog Access'!$F$7:$BA$325,14,FALSE))</f>
        <v>0</v>
      </c>
      <c r="AC87" s="102">
        <f>IF(ISNA(VLOOKUP($B87,'[1]1920  Prog Access'!$F$7:$BA$325,15,FALSE)),"",VLOOKUP($B87,'[1]1920  Prog Access'!$F$7:$BA$325,15,FALSE))</f>
        <v>0</v>
      </c>
      <c r="AD87" s="102">
        <v>0</v>
      </c>
      <c r="AE87" s="107">
        <f t="shared" si="239"/>
        <v>0</v>
      </c>
      <c r="AF87" s="104">
        <f t="shared" si="240"/>
        <v>0</v>
      </c>
      <c r="AG87" s="109">
        <f t="shared" si="241"/>
        <v>0</v>
      </c>
      <c r="AH87" s="106">
        <f>IF(ISNA(VLOOKUP($B87,'[1]1920  Prog Access'!$F$7:$BA$325,16,FALSE)),"",VLOOKUP($B87,'[1]1920  Prog Access'!$F$7:$BA$325,16,FALSE))</f>
        <v>183124.83</v>
      </c>
      <c r="AI87" s="102">
        <f>IF(ISNA(VLOOKUP($B87,'[1]1920  Prog Access'!$F$7:$BA$325,17,FALSE)),"",VLOOKUP($B87,'[1]1920  Prog Access'!$F$7:$BA$325,17,FALSE))</f>
        <v>83727.81</v>
      </c>
      <c r="AJ87" s="102">
        <f>IF(ISNA(VLOOKUP($B87,'[1]1920  Prog Access'!$F$7:$BA$325,18,FALSE)),"",VLOOKUP($B87,'[1]1920  Prog Access'!$F$7:$BA$325,18,FALSE))</f>
        <v>0</v>
      </c>
      <c r="AK87" s="102">
        <f>IF(ISNA(VLOOKUP($B87,'[1]1920  Prog Access'!$F$7:$BA$325,19,FALSE)),"",VLOOKUP($B87,'[1]1920  Prog Access'!$F$7:$BA$325,19,FALSE))</f>
        <v>0</v>
      </c>
      <c r="AL87" s="102">
        <f>IF(ISNA(VLOOKUP($B87,'[1]1920  Prog Access'!$F$7:$BA$325,20,FALSE)),"",VLOOKUP($B87,'[1]1920  Prog Access'!$F$7:$BA$325,20,FALSE))</f>
        <v>176103.41</v>
      </c>
      <c r="AM87" s="102">
        <f>IF(ISNA(VLOOKUP($B87,'[1]1920  Prog Access'!$F$7:$BA$325,21,FALSE)),"",VLOOKUP($B87,'[1]1920  Prog Access'!$F$7:$BA$325,21,FALSE))</f>
        <v>0</v>
      </c>
      <c r="AN87" s="102">
        <f>IF(ISNA(VLOOKUP($B87,'[1]1920  Prog Access'!$F$7:$BA$325,22,FALSE)),"",VLOOKUP($B87,'[1]1920  Prog Access'!$F$7:$BA$325,22,FALSE))</f>
        <v>0</v>
      </c>
      <c r="AO87" s="102">
        <f>IF(ISNA(VLOOKUP($B87,'[1]1920  Prog Access'!$F$7:$BA$325,23,FALSE)),"",VLOOKUP($B87,'[1]1920  Prog Access'!$F$7:$BA$325,23,FALSE))</f>
        <v>13740.06</v>
      </c>
      <c r="AP87" s="102">
        <f>IF(ISNA(VLOOKUP($B87,'[1]1920  Prog Access'!$F$7:$BA$325,24,FALSE)),"",VLOOKUP($B87,'[1]1920  Prog Access'!$F$7:$BA$325,24,FALSE))</f>
        <v>0</v>
      </c>
      <c r="AQ87" s="102">
        <f>IF(ISNA(VLOOKUP($B87,'[1]1920  Prog Access'!$F$7:$BA$325,25,FALSE)),"",VLOOKUP($B87,'[1]1920  Prog Access'!$F$7:$BA$325,25,FALSE))</f>
        <v>0</v>
      </c>
      <c r="AR87" s="102">
        <f>IF(ISNA(VLOOKUP($B87,'[1]1920  Prog Access'!$F$7:$BA$325,26,FALSE)),"",VLOOKUP($B87,'[1]1920  Prog Access'!$F$7:$BA$325,26,FALSE))</f>
        <v>0</v>
      </c>
      <c r="AS87" s="102">
        <f>IF(ISNA(VLOOKUP($B87,'[1]1920  Prog Access'!$F$7:$BA$325,27,FALSE)),"",VLOOKUP($B87,'[1]1920  Prog Access'!$F$7:$BA$325,27,FALSE))</f>
        <v>9621.76</v>
      </c>
      <c r="AT87" s="102">
        <f>IF(ISNA(VLOOKUP($B87,'[1]1920  Prog Access'!$F$7:$BA$325,28,FALSE)),"",VLOOKUP($B87,'[1]1920  Prog Access'!$F$7:$BA$325,28,FALSE))</f>
        <v>0</v>
      </c>
      <c r="AU87" s="102">
        <f>IF(ISNA(VLOOKUP($B87,'[1]1920  Prog Access'!$F$7:$BA$325,29,FALSE)),"",VLOOKUP($B87,'[1]1920  Prog Access'!$F$7:$BA$325,29,FALSE))</f>
        <v>0</v>
      </c>
      <c r="AV87" s="102">
        <f>IF(ISNA(VLOOKUP($B87,'[1]1920  Prog Access'!$F$7:$BA$325,30,FALSE)),"",VLOOKUP($B87,'[1]1920  Prog Access'!$F$7:$BA$325,30,FALSE))</f>
        <v>64064.92</v>
      </c>
      <c r="AW87" s="102">
        <f>IF(ISNA(VLOOKUP($B87,'[1]1920  Prog Access'!$F$7:$BA$325,31,FALSE)),"",VLOOKUP($B87,'[1]1920  Prog Access'!$F$7:$BA$325,31,FALSE))</f>
        <v>0</v>
      </c>
      <c r="AX87" s="108">
        <f t="shared" si="242"/>
        <v>530382.79</v>
      </c>
      <c r="AY87" s="104">
        <f t="shared" si="243"/>
        <v>9.5538598601281069E-2</v>
      </c>
      <c r="AZ87" s="105">
        <f t="shared" si="244"/>
        <v>2446.9794232987319</v>
      </c>
      <c r="BA87" s="106">
        <f>IF(ISNA(VLOOKUP($B87,'[1]1920  Prog Access'!$F$7:$BA$325,32,FALSE)),"",VLOOKUP($B87,'[1]1920  Prog Access'!$F$7:$BA$325,32,FALSE))</f>
        <v>6050.94</v>
      </c>
      <c r="BB87" s="102">
        <f>IF(ISNA(VLOOKUP($B87,'[1]1920  Prog Access'!$F$7:$BA$325,33,FALSE)),"",VLOOKUP($B87,'[1]1920  Prog Access'!$F$7:$BA$325,33,FALSE))</f>
        <v>0</v>
      </c>
      <c r="BC87" s="102">
        <f>IF(ISNA(VLOOKUP($B87,'[1]1920  Prog Access'!$F$7:$BA$325,34,FALSE)),"",VLOOKUP($B87,'[1]1920  Prog Access'!$F$7:$BA$325,34,FALSE))</f>
        <v>0</v>
      </c>
      <c r="BD87" s="102">
        <f>IF(ISNA(VLOOKUP($B87,'[1]1920  Prog Access'!$F$7:$BA$325,35,FALSE)),"",VLOOKUP($B87,'[1]1920  Prog Access'!$F$7:$BA$325,35,FALSE))</f>
        <v>0</v>
      </c>
      <c r="BE87" s="102">
        <f>IF(ISNA(VLOOKUP($B87,'[1]1920  Prog Access'!$F$7:$BA$325,36,FALSE)),"",VLOOKUP($B87,'[1]1920  Prog Access'!$F$7:$BA$325,36,FALSE))</f>
        <v>0</v>
      </c>
      <c r="BF87" s="102">
        <f>IF(ISNA(VLOOKUP($B87,'[1]1920  Prog Access'!$F$7:$BA$325,37,FALSE)),"",VLOOKUP($B87,'[1]1920  Prog Access'!$F$7:$BA$325,37,FALSE))</f>
        <v>0</v>
      </c>
      <c r="BG87" s="102">
        <f>IF(ISNA(VLOOKUP($B87,'[1]1920  Prog Access'!$F$7:$BA$325,38,FALSE)),"",VLOOKUP($B87,'[1]1920  Prog Access'!$F$7:$BA$325,38,FALSE))</f>
        <v>0</v>
      </c>
      <c r="BH87" s="110">
        <f t="shared" si="245"/>
        <v>6050.94</v>
      </c>
      <c r="BI87" s="104">
        <f t="shared" si="246"/>
        <v>1.0899643403218938E-3</v>
      </c>
      <c r="BJ87" s="105">
        <f t="shared" si="247"/>
        <v>27.916678200692047</v>
      </c>
      <c r="BK87" s="106">
        <f>IF(ISNA(VLOOKUP($B87,'[1]1920  Prog Access'!$F$7:$BA$325,39,FALSE)),"",VLOOKUP($B87,'[1]1920  Prog Access'!$F$7:$BA$325,39,FALSE))</f>
        <v>0</v>
      </c>
      <c r="BL87" s="102">
        <f>IF(ISNA(VLOOKUP($B87,'[1]1920  Prog Access'!$F$7:$BA$325,40,FALSE)),"",VLOOKUP($B87,'[1]1920  Prog Access'!$F$7:$BA$325,40,FALSE))</f>
        <v>0</v>
      </c>
      <c r="BM87" s="102">
        <f>IF(ISNA(VLOOKUP($B87,'[1]1920  Prog Access'!$F$7:$BA$325,41,FALSE)),"",VLOOKUP($B87,'[1]1920  Prog Access'!$F$7:$BA$325,41,FALSE))</f>
        <v>0</v>
      </c>
      <c r="BN87" s="102">
        <f>IF(ISNA(VLOOKUP($B87,'[1]1920  Prog Access'!$F$7:$BA$325,42,FALSE)),"",VLOOKUP($B87,'[1]1920  Prog Access'!$F$7:$BA$325,42,FALSE))</f>
        <v>91226.13</v>
      </c>
      <c r="BO87" s="105">
        <f t="shared" si="219"/>
        <v>91226.13</v>
      </c>
      <c r="BP87" s="104">
        <f t="shared" si="220"/>
        <v>1.6432691219144355E-2</v>
      </c>
      <c r="BQ87" s="111">
        <f t="shared" si="221"/>
        <v>420.8817993079586</v>
      </c>
      <c r="BR87" s="106">
        <f>IF(ISNA(VLOOKUP($B87,'[1]1920  Prog Access'!$F$7:$BA$325,43,FALSE)),"",VLOOKUP($B87,'[1]1920  Prog Access'!$F$7:$BA$325,43,FALSE))</f>
        <v>1342096.93</v>
      </c>
      <c r="BS87" s="104">
        <f t="shared" si="222"/>
        <v>0.2417538093181372</v>
      </c>
      <c r="BT87" s="111">
        <f t="shared" si="223"/>
        <v>6191.9120184544417</v>
      </c>
      <c r="BU87" s="102">
        <f>IF(ISNA(VLOOKUP($B87,'[1]1920  Prog Access'!$F$7:$BA$325,44,FALSE)),"",VLOOKUP($B87,'[1]1920  Prog Access'!$F$7:$BA$325,44,FALSE))</f>
        <v>165745.41</v>
      </c>
      <c r="BV87" s="104">
        <f t="shared" si="224"/>
        <v>2.9855954028966056E-2</v>
      </c>
      <c r="BW87" s="111">
        <f t="shared" si="225"/>
        <v>764.68470588235311</v>
      </c>
      <c r="BX87" s="143">
        <f>IF(ISNA(VLOOKUP($B87,'[1]1920  Prog Access'!$F$7:$BA$325,45,FALSE)),"",VLOOKUP($B87,'[1]1920  Prog Access'!$F$7:$BA$325,45,FALSE))</f>
        <v>159.88</v>
      </c>
      <c r="BY87" s="97">
        <f t="shared" si="226"/>
        <v>2.8799409468721293E-5</v>
      </c>
      <c r="BZ87" s="112">
        <f t="shared" si="227"/>
        <v>0.73762399077277985</v>
      </c>
      <c r="CA87" s="89">
        <f t="shared" si="228"/>
        <v>5551502.7200000007</v>
      </c>
      <c r="CB87" s="90">
        <f t="shared" si="229"/>
        <v>0</v>
      </c>
    </row>
    <row r="88" spans="1:80" x14ac:dyDescent="0.25">
      <c r="A88" s="99"/>
      <c r="B88" s="94" t="s">
        <v>166</v>
      </c>
      <c r="C88" s="99" t="s">
        <v>167</v>
      </c>
      <c r="D88" s="100">
        <f>IF(ISNA(VLOOKUP($B88,'[1]1920 enrollment_Rev_Exp by size'!$A$6:$C$339,3,FALSE)),"",VLOOKUP($B88,'[1]1920 enrollment_Rev_Exp by size'!$A$6:$C$339,3,FALSE))</f>
        <v>339.03</v>
      </c>
      <c r="E88" s="101">
        <f>IF(ISNA(VLOOKUP($B88,'[1]1920 enrollment_Rev_Exp by size'!$A$6:$D$339,4,FALSE)),"",VLOOKUP($B88,'[1]1920 enrollment_Rev_Exp by size'!$A$6:$D$339,4,FALSE))</f>
        <v>5988203.5599999996</v>
      </c>
      <c r="F88" s="102">
        <f>IF(ISNA(VLOOKUP($B88,'[1]1920  Prog Access'!$F$7:$BA$325,2,FALSE)),"",VLOOKUP($B88,'[1]1920  Prog Access'!$F$7:$BA$325,2,FALSE))</f>
        <v>2969049.54</v>
      </c>
      <c r="G88" s="102">
        <f>IF(ISNA(VLOOKUP($B88,'[1]1920  Prog Access'!$F$7:$BA$325,3,FALSE)),"",VLOOKUP($B88,'[1]1920  Prog Access'!$F$7:$BA$325,3,FALSE))</f>
        <v>0</v>
      </c>
      <c r="H88" s="102">
        <f>IF(ISNA(VLOOKUP($B88,'[1]1920  Prog Access'!$F$7:$BA$325,4,FALSE)),"",VLOOKUP($B88,'[1]1920  Prog Access'!$F$7:$BA$325,4,FALSE))</f>
        <v>0</v>
      </c>
      <c r="I88" s="103">
        <f t="shared" si="204"/>
        <v>2969049.54</v>
      </c>
      <c r="J88" s="104">
        <f t="shared" si="205"/>
        <v>0.49581640140503175</v>
      </c>
      <c r="K88" s="105">
        <f t="shared" si="206"/>
        <v>8757.4832315724288</v>
      </c>
      <c r="L88" s="106">
        <f>IF(ISNA(VLOOKUP($B88,'[1]1920  Prog Access'!$F$7:$BA$325,5,FALSE)),"",VLOOKUP($B88,'[1]1920  Prog Access'!$F$7:$BA$325,5,FALSE))</f>
        <v>408671.82</v>
      </c>
      <c r="M88" s="102">
        <f>IF(ISNA(VLOOKUP($B88,'[1]1920  Prog Access'!$F$7:$BA$325,6,FALSE)),"",VLOOKUP($B88,'[1]1920  Prog Access'!$F$7:$BA$325,6,FALSE))</f>
        <v>4105</v>
      </c>
      <c r="N88" s="102">
        <f>IF(ISNA(VLOOKUP($B88,'[1]1920  Prog Access'!$F$7:$BA$325,7,FALSE)),"",VLOOKUP($B88,'[1]1920  Prog Access'!$F$7:$BA$325,7,FALSE))</f>
        <v>111081.2</v>
      </c>
      <c r="O88" s="102">
        <v>0</v>
      </c>
      <c r="P88" s="102">
        <f>IF(ISNA(VLOOKUP($B88,'[1]1920  Prog Access'!$F$7:$BA$325,8,FALSE)),"",VLOOKUP($B88,'[1]1920  Prog Access'!$F$7:$BA$325,8,FALSE))</f>
        <v>0</v>
      </c>
      <c r="Q88" s="102">
        <f>IF(ISNA(VLOOKUP($B88,'[1]1920  Prog Access'!$F$7:$BA$325,9,FALSE)),"",VLOOKUP($B88,'[1]1920  Prog Access'!$F$7:$BA$325,9,FALSE))</f>
        <v>0</v>
      </c>
      <c r="R88" s="107">
        <f t="shared" si="110"/>
        <v>523858.02</v>
      </c>
      <c r="S88" s="104">
        <f t="shared" si="111"/>
        <v>8.7481665369438452E-2</v>
      </c>
      <c r="T88" s="105">
        <f t="shared" si="112"/>
        <v>1545.1671533492613</v>
      </c>
      <c r="U88" s="106">
        <f>IF(ISNA(VLOOKUP($B88,'[1]1920  Prog Access'!$F$7:$BA$325,10,FALSE)),"",VLOOKUP($B88,'[1]1920  Prog Access'!$F$7:$BA$325,10,FALSE))</f>
        <v>84799.75</v>
      </c>
      <c r="V88" s="102">
        <f>IF(ISNA(VLOOKUP($B88,'[1]1920  Prog Access'!$F$7:$BA$325,11,FALSE)),"",VLOOKUP($B88,'[1]1920  Prog Access'!$F$7:$BA$325,11,FALSE))</f>
        <v>0</v>
      </c>
      <c r="W88" s="102">
        <f>IF(ISNA(VLOOKUP($B88,'[1]1920  Prog Access'!$F$7:$BA$325,12,FALSE)),"",VLOOKUP($B88,'[1]1920  Prog Access'!$F$7:$BA$325,12,FALSE))</f>
        <v>0</v>
      </c>
      <c r="X88" s="102">
        <f>IF(ISNA(VLOOKUP($B88,'[1]1920  Prog Access'!$F$7:$BA$325,13,FALSE)),"",VLOOKUP($B88,'[1]1920  Prog Access'!$F$7:$BA$325,13,FALSE))</f>
        <v>0</v>
      </c>
      <c r="Y88" s="108">
        <f t="shared" si="236"/>
        <v>84799.75</v>
      </c>
      <c r="Z88" s="104">
        <f t="shared" si="237"/>
        <v>1.4161133493598205E-2</v>
      </c>
      <c r="AA88" s="105">
        <f t="shared" si="238"/>
        <v>250.12462024009676</v>
      </c>
      <c r="AB88" s="106">
        <f>IF(ISNA(VLOOKUP($B88,'[1]1920  Prog Access'!$F$7:$BA$325,14,FALSE)),"",VLOOKUP($B88,'[1]1920  Prog Access'!$F$7:$BA$325,14,FALSE))</f>
        <v>0</v>
      </c>
      <c r="AC88" s="102">
        <f>IF(ISNA(VLOOKUP($B88,'[1]1920  Prog Access'!$F$7:$BA$325,15,FALSE)),"",VLOOKUP($B88,'[1]1920  Prog Access'!$F$7:$BA$325,15,FALSE))</f>
        <v>0</v>
      </c>
      <c r="AD88" s="102">
        <v>0</v>
      </c>
      <c r="AE88" s="107">
        <f t="shared" si="239"/>
        <v>0</v>
      </c>
      <c r="AF88" s="104">
        <f t="shared" si="240"/>
        <v>0</v>
      </c>
      <c r="AG88" s="109">
        <f t="shared" si="241"/>
        <v>0</v>
      </c>
      <c r="AH88" s="106">
        <f>IF(ISNA(VLOOKUP($B88,'[1]1920  Prog Access'!$F$7:$BA$325,16,FALSE)),"",VLOOKUP($B88,'[1]1920  Prog Access'!$F$7:$BA$325,16,FALSE))</f>
        <v>102829.36</v>
      </c>
      <c r="AI88" s="102">
        <f>IF(ISNA(VLOOKUP($B88,'[1]1920  Prog Access'!$F$7:$BA$325,17,FALSE)),"",VLOOKUP($B88,'[1]1920  Prog Access'!$F$7:$BA$325,17,FALSE))</f>
        <v>8160.93</v>
      </c>
      <c r="AJ88" s="102">
        <f>IF(ISNA(VLOOKUP($B88,'[1]1920  Prog Access'!$F$7:$BA$325,18,FALSE)),"",VLOOKUP($B88,'[1]1920  Prog Access'!$F$7:$BA$325,18,FALSE))</f>
        <v>0</v>
      </c>
      <c r="AK88" s="102">
        <f>IF(ISNA(VLOOKUP($B88,'[1]1920  Prog Access'!$F$7:$BA$325,19,FALSE)),"",VLOOKUP($B88,'[1]1920  Prog Access'!$F$7:$BA$325,19,FALSE))</f>
        <v>0</v>
      </c>
      <c r="AL88" s="102">
        <f>IF(ISNA(VLOOKUP($B88,'[1]1920  Prog Access'!$F$7:$BA$325,20,FALSE)),"",VLOOKUP($B88,'[1]1920  Prog Access'!$F$7:$BA$325,20,FALSE))</f>
        <v>202945.82</v>
      </c>
      <c r="AM88" s="102">
        <f>IF(ISNA(VLOOKUP($B88,'[1]1920  Prog Access'!$F$7:$BA$325,21,FALSE)),"",VLOOKUP($B88,'[1]1920  Prog Access'!$F$7:$BA$325,21,FALSE))</f>
        <v>0</v>
      </c>
      <c r="AN88" s="102">
        <f>IF(ISNA(VLOOKUP($B88,'[1]1920  Prog Access'!$F$7:$BA$325,22,FALSE)),"",VLOOKUP($B88,'[1]1920  Prog Access'!$F$7:$BA$325,22,FALSE))</f>
        <v>0</v>
      </c>
      <c r="AO88" s="102">
        <f>IF(ISNA(VLOOKUP($B88,'[1]1920  Prog Access'!$F$7:$BA$325,23,FALSE)),"",VLOOKUP($B88,'[1]1920  Prog Access'!$F$7:$BA$325,23,FALSE))</f>
        <v>108946.45</v>
      </c>
      <c r="AP88" s="102">
        <f>IF(ISNA(VLOOKUP($B88,'[1]1920  Prog Access'!$F$7:$BA$325,24,FALSE)),"",VLOOKUP($B88,'[1]1920  Prog Access'!$F$7:$BA$325,24,FALSE))</f>
        <v>0</v>
      </c>
      <c r="AQ88" s="102">
        <f>IF(ISNA(VLOOKUP($B88,'[1]1920  Prog Access'!$F$7:$BA$325,25,FALSE)),"",VLOOKUP($B88,'[1]1920  Prog Access'!$F$7:$BA$325,25,FALSE))</f>
        <v>1071.28</v>
      </c>
      <c r="AR88" s="102">
        <f>IF(ISNA(VLOOKUP($B88,'[1]1920  Prog Access'!$F$7:$BA$325,26,FALSE)),"",VLOOKUP($B88,'[1]1920  Prog Access'!$F$7:$BA$325,26,FALSE))</f>
        <v>0</v>
      </c>
      <c r="AS88" s="102">
        <f>IF(ISNA(VLOOKUP($B88,'[1]1920  Prog Access'!$F$7:$BA$325,27,FALSE)),"",VLOOKUP($B88,'[1]1920  Prog Access'!$F$7:$BA$325,27,FALSE))</f>
        <v>0</v>
      </c>
      <c r="AT88" s="102">
        <f>IF(ISNA(VLOOKUP($B88,'[1]1920  Prog Access'!$F$7:$BA$325,28,FALSE)),"",VLOOKUP($B88,'[1]1920  Prog Access'!$F$7:$BA$325,28,FALSE))</f>
        <v>0</v>
      </c>
      <c r="AU88" s="102">
        <f>IF(ISNA(VLOOKUP($B88,'[1]1920  Prog Access'!$F$7:$BA$325,29,FALSE)),"",VLOOKUP($B88,'[1]1920  Prog Access'!$F$7:$BA$325,29,FALSE))</f>
        <v>0</v>
      </c>
      <c r="AV88" s="102">
        <f>IF(ISNA(VLOOKUP($B88,'[1]1920  Prog Access'!$F$7:$BA$325,30,FALSE)),"",VLOOKUP($B88,'[1]1920  Prog Access'!$F$7:$BA$325,30,FALSE))</f>
        <v>0</v>
      </c>
      <c r="AW88" s="102">
        <f>IF(ISNA(VLOOKUP($B88,'[1]1920  Prog Access'!$F$7:$BA$325,31,FALSE)),"",VLOOKUP($B88,'[1]1920  Prog Access'!$F$7:$BA$325,31,FALSE))</f>
        <v>0</v>
      </c>
      <c r="AX88" s="108">
        <f t="shared" si="242"/>
        <v>423953.84</v>
      </c>
      <c r="AY88" s="104">
        <f t="shared" si="243"/>
        <v>7.0798167722942285E-2</v>
      </c>
      <c r="AZ88" s="105">
        <f t="shared" si="244"/>
        <v>1250.4906350470462</v>
      </c>
      <c r="BA88" s="106">
        <f>IF(ISNA(VLOOKUP($B88,'[1]1920  Prog Access'!$F$7:$BA$325,32,FALSE)),"",VLOOKUP($B88,'[1]1920  Prog Access'!$F$7:$BA$325,32,FALSE))</f>
        <v>0</v>
      </c>
      <c r="BB88" s="102">
        <f>IF(ISNA(VLOOKUP($B88,'[1]1920  Prog Access'!$F$7:$BA$325,33,FALSE)),"",VLOOKUP($B88,'[1]1920  Prog Access'!$F$7:$BA$325,33,FALSE))</f>
        <v>0</v>
      </c>
      <c r="BC88" s="102">
        <f>IF(ISNA(VLOOKUP($B88,'[1]1920  Prog Access'!$F$7:$BA$325,34,FALSE)),"",VLOOKUP($B88,'[1]1920  Prog Access'!$F$7:$BA$325,34,FALSE))</f>
        <v>0</v>
      </c>
      <c r="BD88" s="102">
        <f>IF(ISNA(VLOOKUP($B88,'[1]1920  Prog Access'!$F$7:$BA$325,35,FALSE)),"",VLOOKUP($B88,'[1]1920  Prog Access'!$F$7:$BA$325,35,FALSE))</f>
        <v>0</v>
      </c>
      <c r="BE88" s="102">
        <f>IF(ISNA(VLOOKUP($B88,'[1]1920  Prog Access'!$F$7:$BA$325,36,FALSE)),"",VLOOKUP($B88,'[1]1920  Prog Access'!$F$7:$BA$325,36,FALSE))</f>
        <v>0</v>
      </c>
      <c r="BF88" s="102">
        <f>IF(ISNA(VLOOKUP($B88,'[1]1920  Prog Access'!$F$7:$BA$325,37,FALSE)),"",VLOOKUP($B88,'[1]1920  Prog Access'!$F$7:$BA$325,37,FALSE))</f>
        <v>0</v>
      </c>
      <c r="BG88" s="102">
        <f>IF(ISNA(VLOOKUP($B88,'[1]1920  Prog Access'!$F$7:$BA$325,38,FALSE)),"",VLOOKUP($B88,'[1]1920  Prog Access'!$F$7:$BA$325,38,FALSE))</f>
        <v>82.65</v>
      </c>
      <c r="BH88" s="110">
        <f t="shared" si="245"/>
        <v>82.65</v>
      </c>
      <c r="BI88" s="104">
        <f t="shared" si="246"/>
        <v>1.380213601155536E-5</v>
      </c>
      <c r="BJ88" s="105">
        <f t="shared" si="247"/>
        <v>0.24378373595257061</v>
      </c>
      <c r="BK88" s="106">
        <f>IF(ISNA(VLOOKUP($B88,'[1]1920  Prog Access'!$F$7:$BA$325,39,FALSE)),"",VLOOKUP($B88,'[1]1920  Prog Access'!$F$7:$BA$325,39,FALSE))</f>
        <v>0</v>
      </c>
      <c r="BL88" s="102">
        <f>IF(ISNA(VLOOKUP($B88,'[1]1920  Prog Access'!$F$7:$BA$325,40,FALSE)),"",VLOOKUP($B88,'[1]1920  Prog Access'!$F$7:$BA$325,40,FALSE))</f>
        <v>0</v>
      </c>
      <c r="BM88" s="102">
        <f>IF(ISNA(VLOOKUP($B88,'[1]1920  Prog Access'!$F$7:$BA$325,41,FALSE)),"",VLOOKUP($B88,'[1]1920  Prog Access'!$F$7:$BA$325,41,FALSE))</f>
        <v>0</v>
      </c>
      <c r="BN88" s="102">
        <f>IF(ISNA(VLOOKUP($B88,'[1]1920  Prog Access'!$F$7:$BA$325,42,FALSE)),"",VLOOKUP($B88,'[1]1920  Prog Access'!$F$7:$BA$325,42,FALSE))</f>
        <v>72625.83</v>
      </c>
      <c r="BO88" s="105">
        <f t="shared" si="219"/>
        <v>72625.83</v>
      </c>
      <c r="BP88" s="104">
        <f t="shared" si="220"/>
        <v>1.2128149831967304E-2</v>
      </c>
      <c r="BQ88" s="111">
        <f t="shared" si="221"/>
        <v>214.21652951066281</v>
      </c>
      <c r="BR88" s="106">
        <f>IF(ISNA(VLOOKUP($B88,'[1]1920  Prog Access'!$F$7:$BA$325,43,FALSE)),"",VLOOKUP($B88,'[1]1920  Prog Access'!$F$7:$BA$325,43,FALSE))</f>
        <v>1195346.1599999999</v>
      </c>
      <c r="BS88" s="104">
        <f t="shared" si="222"/>
        <v>0.19961682130926089</v>
      </c>
      <c r="BT88" s="111">
        <f t="shared" si="223"/>
        <v>3525.782851075126</v>
      </c>
      <c r="BU88" s="102">
        <f>IF(ISNA(VLOOKUP($B88,'[1]1920  Prog Access'!$F$7:$BA$325,44,FALSE)),"",VLOOKUP($B88,'[1]1920  Prog Access'!$F$7:$BA$325,44,FALSE))</f>
        <v>173108.75</v>
      </c>
      <c r="BV88" s="104">
        <f t="shared" si="224"/>
        <v>2.8908294159592667E-2</v>
      </c>
      <c r="BW88" s="111">
        <f t="shared" si="225"/>
        <v>510.60009438692742</v>
      </c>
      <c r="BX88" s="143">
        <f>IF(ISNA(VLOOKUP($B88,'[1]1920  Prog Access'!$F$7:$BA$325,45,FALSE)),"",VLOOKUP($B88,'[1]1920  Prog Access'!$F$7:$BA$325,45,FALSE))</f>
        <v>545379.02</v>
      </c>
      <c r="BY88" s="97">
        <f t="shared" si="226"/>
        <v>9.1075564572156945E-2</v>
      </c>
      <c r="BZ88" s="112">
        <f t="shared" si="227"/>
        <v>1608.6453116243401</v>
      </c>
      <c r="CA88" s="89">
        <f t="shared" si="228"/>
        <v>5988203.5600000005</v>
      </c>
      <c r="CB88" s="90">
        <f t="shared" si="229"/>
        <v>0</v>
      </c>
    </row>
    <row r="89" spans="1:80" s="127" customFormat="1" x14ac:dyDescent="0.25">
      <c r="A89" s="66"/>
      <c r="B89" s="114" t="s">
        <v>168</v>
      </c>
      <c r="C89" s="115" t="s">
        <v>52</v>
      </c>
      <c r="D89" s="116">
        <f>SUM(D84:D88)</f>
        <v>895.11999999999989</v>
      </c>
      <c r="E89" s="116">
        <f t="shared" ref="E89:H89" si="248">SUM(E84:E88)</f>
        <v>18052185.640000001</v>
      </c>
      <c r="F89" s="116">
        <f t="shared" si="248"/>
        <v>8594956.4400000013</v>
      </c>
      <c r="G89" s="116">
        <f t="shared" si="248"/>
        <v>0</v>
      </c>
      <c r="H89" s="116">
        <f t="shared" si="248"/>
        <v>260667.67</v>
      </c>
      <c r="I89" s="117">
        <f t="shared" si="204"/>
        <v>8855624.1100000013</v>
      </c>
      <c r="J89" s="118">
        <f t="shared" si="205"/>
        <v>0.49055689358621068</v>
      </c>
      <c r="K89" s="75">
        <f t="shared" si="206"/>
        <v>9893.2256122084218</v>
      </c>
      <c r="L89" s="119">
        <f>SUM(L84:L88)</f>
        <v>1143874.3899999999</v>
      </c>
      <c r="M89" s="119">
        <f t="shared" ref="M89:Q89" si="249">SUM(M84:M88)</f>
        <v>4105</v>
      </c>
      <c r="N89" s="119">
        <f t="shared" si="249"/>
        <v>305306.96000000002</v>
      </c>
      <c r="O89" s="119">
        <f t="shared" si="249"/>
        <v>0</v>
      </c>
      <c r="P89" s="119">
        <f t="shared" si="249"/>
        <v>0</v>
      </c>
      <c r="Q89" s="119">
        <f t="shared" si="249"/>
        <v>41995.38</v>
      </c>
      <c r="R89" s="107">
        <f t="shared" si="110"/>
        <v>1495281.7299999997</v>
      </c>
      <c r="S89" s="104">
        <f t="shared" si="111"/>
        <v>8.2831063219666712E-2</v>
      </c>
      <c r="T89" s="105">
        <f t="shared" si="112"/>
        <v>1670.4818683528465</v>
      </c>
      <c r="U89" s="119">
        <f>SUM(U84:U88)</f>
        <v>306964.88</v>
      </c>
      <c r="V89" s="121">
        <f t="shared" ref="V89:X89" si="250">SUM(V84:V88)</f>
        <v>0</v>
      </c>
      <c r="W89" s="121">
        <f t="shared" si="250"/>
        <v>0</v>
      </c>
      <c r="X89" s="121">
        <f t="shared" si="250"/>
        <v>0</v>
      </c>
      <c r="Y89" s="122">
        <f t="shared" si="207"/>
        <v>306964.88</v>
      </c>
      <c r="Z89" s="118">
        <f t="shared" si="237"/>
        <v>1.7004305524081682E-2</v>
      </c>
      <c r="AA89" s="75">
        <f t="shared" si="238"/>
        <v>342.93153990526417</v>
      </c>
      <c r="AB89" s="119">
        <f>SUM(AB84:AB88)</f>
        <v>0</v>
      </c>
      <c r="AC89" s="121">
        <f>SUM(AC84:AC88)</f>
        <v>0</v>
      </c>
      <c r="AD89" s="121"/>
      <c r="AE89" s="120">
        <f t="shared" si="210"/>
        <v>0</v>
      </c>
      <c r="AF89" s="118">
        <f t="shared" si="240"/>
        <v>0</v>
      </c>
      <c r="AG89" s="123">
        <f t="shared" si="241"/>
        <v>0</v>
      </c>
      <c r="AH89" s="119">
        <f>SUM(AH84:AH88)</f>
        <v>464841.27</v>
      </c>
      <c r="AI89" s="121">
        <f t="shared" ref="AI89:AW89" si="251">SUM(AI84:AI88)</f>
        <v>139753.65</v>
      </c>
      <c r="AJ89" s="121">
        <f t="shared" si="251"/>
        <v>0</v>
      </c>
      <c r="AK89" s="121">
        <f t="shared" si="251"/>
        <v>0</v>
      </c>
      <c r="AL89" s="121">
        <f t="shared" si="251"/>
        <v>596914.54</v>
      </c>
      <c r="AM89" s="121">
        <f t="shared" si="251"/>
        <v>0</v>
      </c>
      <c r="AN89" s="121">
        <f t="shared" si="251"/>
        <v>0</v>
      </c>
      <c r="AO89" s="121">
        <f t="shared" si="251"/>
        <v>156905.18</v>
      </c>
      <c r="AP89" s="121">
        <f t="shared" si="251"/>
        <v>0</v>
      </c>
      <c r="AQ89" s="121">
        <f t="shared" si="251"/>
        <v>1071.28</v>
      </c>
      <c r="AR89" s="121">
        <f t="shared" si="251"/>
        <v>0</v>
      </c>
      <c r="AS89" s="121">
        <f t="shared" si="251"/>
        <v>9621.76</v>
      </c>
      <c r="AT89" s="121">
        <f t="shared" si="251"/>
        <v>0</v>
      </c>
      <c r="AU89" s="121">
        <f t="shared" si="251"/>
        <v>203.16</v>
      </c>
      <c r="AV89" s="121">
        <f t="shared" si="251"/>
        <v>71850.31</v>
      </c>
      <c r="AW89" s="121">
        <f t="shared" si="251"/>
        <v>0</v>
      </c>
      <c r="AX89" s="122">
        <f t="shared" si="213"/>
        <v>1441161.15</v>
      </c>
      <c r="AY89" s="118">
        <f t="shared" si="243"/>
        <v>7.9833056159508892E-2</v>
      </c>
      <c r="AZ89" s="75">
        <f t="shared" si="244"/>
        <v>1610.0200531772277</v>
      </c>
      <c r="BA89" s="119">
        <f>SUM(BA84:BA88)</f>
        <v>12956.2</v>
      </c>
      <c r="BB89" s="119">
        <f t="shared" ref="BB89:BG89" si="252">SUM(BB84:BB88)</f>
        <v>0</v>
      </c>
      <c r="BC89" s="119">
        <f t="shared" si="252"/>
        <v>1187.74</v>
      </c>
      <c r="BD89" s="119">
        <f t="shared" si="252"/>
        <v>0</v>
      </c>
      <c r="BE89" s="119">
        <f t="shared" si="252"/>
        <v>14813.34</v>
      </c>
      <c r="BF89" s="119">
        <f t="shared" si="252"/>
        <v>0</v>
      </c>
      <c r="BG89" s="119">
        <f t="shared" si="252"/>
        <v>82.65</v>
      </c>
      <c r="BH89" s="124">
        <f t="shared" si="216"/>
        <v>29039.93</v>
      </c>
      <c r="BI89" s="118">
        <f t="shared" si="246"/>
        <v>1.6086655975691595E-3</v>
      </c>
      <c r="BJ89" s="75">
        <f t="shared" si="247"/>
        <v>32.442499329698819</v>
      </c>
      <c r="BK89" s="119">
        <f>SUM(BK84:BK88)</f>
        <v>0</v>
      </c>
      <c r="BL89" s="119">
        <f t="shared" ref="BL89:BN89" si="253">SUM(BL84:BL88)</f>
        <v>0</v>
      </c>
      <c r="BM89" s="119">
        <f t="shared" si="253"/>
        <v>0</v>
      </c>
      <c r="BN89" s="119">
        <f t="shared" si="253"/>
        <v>163851.96000000002</v>
      </c>
      <c r="BO89" s="75">
        <f t="shared" si="219"/>
        <v>163851.96000000002</v>
      </c>
      <c r="BP89" s="118">
        <f t="shared" si="220"/>
        <v>9.0765718493907542E-3</v>
      </c>
      <c r="BQ89" s="86">
        <f t="shared" si="221"/>
        <v>183.0502725891501</v>
      </c>
      <c r="BR89" s="119">
        <f>SUM(BR84:BR88)</f>
        <v>3925589.29</v>
      </c>
      <c r="BS89" s="118">
        <f t="shared" si="222"/>
        <v>0.21745783963697374</v>
      </c>
      <c r="BT89" s="86">
        <f t="shared" si="223"/>
        <v>4385.5452788452949</v>
      </c>
      <c r="BU89" s="121">
        <f>SUM(BU84:BU88)</f>
        <v>670934.43999999994</v>
      </c>
      <c r="BV89" s="118">
        <f t="shared" si="224"/>
        <v>3.7166382696250617E-2</v>
      </c>
      <c r="BW89" s="86">
        <f t="shared" si="225"/>
        <v>749.54692108320671</v>
      </c>
      <c r="BX89" s="144">
        <f>SUM(BX84:BX88)</f>
        <v>1163738.1499999999</v>
      </c>
      <c r="BY89" s="125">
        <f t="shared" si="226"/>
        <v>6.4465221730347771E-2</v>
      </c>
      <c r="BZ89" s="126">
        <f t="shared" si="227"/>
        <v>1300.0917754044151</v>
      </c>
      <c r="CA89" s="89">
        <f t="shared" si="228"/>
        <v>18052185.640000001</v>
      </c>
      <c r="CB89" s="90">
        <f t="shared" si="229"/>
        <v>0</v>
      </c>
    </row>
    <row r="90" spans="1:80" x14ac:dyDescent="0.25">
      <c r="A90" s="99"/>
      <c r="B90" s="128"/>
      <c r="C90" s="99"/>
      <c r="D90" s="100" t="str">
        <f>IF(ISNA(VLOOKUP($B90,'[1]1920 enrollment_Rev_Exp by size'!$A$6:$C$339,3,FALSE)),"",VLOOKUP($B90,'[1]1920 enrollment_Rev_Exp by size'!$A$6:$C$339,3,FALSE))</f>
        <v/>
      </c>
      <c r="E90" s="101" t="str">
        <f>IF(ISNA(VLOOKUP($B90,'[1]1920 enrollment_Rev_Exp by size'!$A$6:$D$339,4,FALSE)),"",VLOOKUP($B90,'[1]1920 enrollment_Rev_Exp by size'!$A$6:$D$339,4,FALSE))</f>
        <v/>
      </c>
      <c r="F90" s="102" t="str">
        <f>IF(ISNA(VLOOKUP($B90,'[1]1920  Prog Access'!$F$7:$BA$325,2,FALSE)),"",VLOOKUP($B90,'[1]1920  Prog Access'!$F$7:$BA$325,2,FALSE))</f>
        <v/>
      </c>
      <c r="G90" s="102" t="str">
        <f>IF(ISNA(VLOOKUP($B90,'[1]1920  Prog Access'!$F$7:$BA$325,3,FALSE)),"",VLOOKUP($B90,'[1]1920  Prog Access'!$F$7:$BA$325,3,FALSE))</f>
        <v/>
      </c>
      <c r="H90" s="102" t="str">
        <f>IF(ISNA(VLOOKUP($B90,'[1]1920  Prog Access'!$F$7:$BA$325,4,FALSE)),"",VLOOKUP($B90,'[1]1920  Prog Access'!$F$7:$BA$325,4,FALSE))</f>
        <v/>
      </c>
      <c r="I90" s="103"/>
      <c r="J90" s="104"/>
      <c r="K90" s="105"/>
      <c r="L90" s="106" t="str">
        <f>IF(ISNA(VLOOKUP($B90,'[1]1920  Prog Access'!$F$7:$BA$325,5,FALSE)),"",VLOOKUP($B90,'[1]1920  Prog Access'!$F$7:$BA$325,5,FALSE))</f>
        <v/>
      </c>
      <c r="M90" s="102" t="str">
        <f>IF(ISNA(VLOOKUP($B90,'[1]1920  Prog Access'!$F$7:$BA$325,6,FALSE)),"",VLOOKUP($B90,'[1]1920  Prog Access'!$F$7:$BA$325,6,FALSE))</f>
        <v/>
      </c>
      <c r="N90" s="102" t="str">
        <f>IF(ISNA(VLOOKUP($B90,'[1]1920  Prog Access'!$F$7:$BA$325,7,FALSE)),"",VLOOKUP($B90,'[1]1920  Prog Access'!$F$7:$BA$325,7,FALSE))</f>
        <v/>
      </c>
      <c r="O90" s="102">
        <v>0</v>
      </c>
      <c r="P90" s="102" t="str">
        <f>IF(ISNA(VLOOKUP($B90,'[1]1920  Prog Access'!$F$7:$BA$325,8,FALSE)),"",VLOOKUP($B90,'[1]1920  Prog Access'!$F$7:$BA$325,8,FALSE))</f>
        <v/>
      </c>
      <c r="Q90" s="102" t="str">
        <f>IF(ISNA(VLOOKUP($B90,'[1]1920  Prog Access'!$F$7:$BA$325,9,FALSE)),"",VLOOKUP($B90,'[1]1920  Prog Access'!$F$7:$BA$325,9,FALSE))</f>
        <v/>
      </c>
      <c r="R90" s="107"/>
      <c r="S90" s="104"/>
      <c r="T90" s="105"/>
      <c r="U90" s="106"/>
      <c r="V90" s="102"/>
      <c r="W90" s="102"/>
      <c r="X90" s="102"/>
      <c r="Y90" s="108"/>
      <c r="Z90" s="104"/>
      <c r="AA90" s="105"/>
      <c r="AB90" s="106"/>
      <c r="AC90" s="102"/>
      <c r="AD90" s="102"/>
      <c r="AE90" s="107"/>
      <c r="AF90" s="104"/>
      <c r="AG90" s="109"/>
      <c r="AH90" s="106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8"/>
      <c r="AY90" s="104"/>
      <c r="AZ90" s="105"/>
      <c r="BA90" s="106" t="str">
        <f>IF(ISNA(VLOOKUP($B90,'[1]1920  Prog Access'!$F$7:$BA$325,32,FALSE)),"",VLOOKUP($B90,'[1]1920  Prog Access'!$F$7:$BA$325,32,FALSE))</f>
        <v/>
      </c>
      <c r="BB90" s="102" t="str">
        <f>IF(ISNA(VLOOKUP($B90,'[1]1920  Prog Access'!$F$7:$BA$325,33,FALSE)),"",VLOOKUP($B90,'[1]1920  Prog Access'!$F$7:$BA$325,33,FALSE))</f>
        <v/>
      </c>
      <c r="BC90" s="102" t="str">
        <f>IF(ISNA(VLOOKUP($B90,'[1]1920  Prog Access'!$F$7:$BA$325,34,FALSE)),"",VLOOKUP($B90,'[1]1920  Prog Access'!$F$7:$BA$325,34,FALSE))</f>
        <v/>
      </c>
      <c r="BD90" s="102" t="str">
        <f>IF(ISNA(VLOOKUP($B90,'[1]1920  Prog Access'!$F$7:$BA$325,35,FALSE)),"",VLOOKUP($B90,'[1]1920  Prog Access'!$F$7:$BA$325,35,FALSE))</f>
        <v/>
      </c>
      <c r="BE90" s="102" t="str">
        <f>IF(ISNA(VLOOKUP($B90,'[1]1920  Prog Access'!$F$7:$BA$325,36,FALSE)),"",VLOOKUP($B90,'[1]1920  Prog Access'!$F$7:$BA$325,36,FALSE))</f>
        <v/>
      </c>
      <c r="BF90" s="102" t="str">
        <f>IF(ISNA(VLOOKUP($B90,'[1]1920  Prog Access'!$F$7:$BA$325,37,FALSE)),"",VLOOKUP($B90,'[1]1920  Prog Access'!$F$7:$BA$325,37,FALSE))</f>
        <v/>
      </c>
      <c r="BG90" s="102" t="str">
        <f>IF(ISNA(VLOOKUP($B90,'[1]1920  Prog Access'!$F$7:$BA$325,38,FALSE)),"",VLOOKUP($B90,'[1]1920  Prog Access'!$F$7:$BA$325,38,FALSE))</f>
        <v/>
      </c>
      <c r="BH90" s="110"/>
      <c r="BI90" s="104"/>
      <c r="BJ90" s="105"/>
      <c r="BK90" s="106" t="str">
        <f>IF(ISNA(VLOOKUP($B90,'[1]1920  Prog Access'!$F$7:$BA$325,39,FALSE)),"",VLOOKUP($B90,'[1]1920  Prog Access'!$F$7:$BA$325,39,FALSE))</f>
        <v/>
      </c>
      <c r="BL90" s="102" t="str">
        <f>IF(ISNA(VLOOKUP($B90,'[1]1920  Prog Access'!$F$7:$BA$325,40,FALSE)),"",VLOOKUP($B90,'[1]1920  Prog Access'!$F$7:$BA$325,40,FALSE))</f>
        <v/>
      </c>
      <c r="BM90" s="102" t="str">
        <f>IF(ISNA(VLOOKUP($B90,'[1]1920  Prog Access'!$F$7:$BA$325,41,FALSE)),"",VLOOKUP($B90,'[1]1920  Prog Access'!$F$7:$BA$325,41,FALSE))</f>
        <v/>
      </c>
      <c r="BN90" s="102" t="str">
        <f>IF(ISNA(VLOOKUP($B90,'[1]1920  Prog Access'!$F$7:$BA$325,42,FALSE)),"",VLOOKUP($B90,'[1]1920  Prog Access'!$F$7:$BA$325,42,FALSE))</f>
        <v/>
      </c>
      <c r="BO90" s="105"/>
      <c r="BP90" s="104"/>
      <c r="BQ90" s="111"/>
      <c r="BR90" s="106" t="str">
        <f>IF(ISNA(VLOOKUP($B90,'[1]1920  Prog Access'!$F$7:$BA$325,43,FALSE)),"",VLOOKUP($B90,'[1]1920  Prog Access'!$F$7:$BA$325,43,FALSE))</f>
        <v/>
      </c>
      <c r="BS90" s="104"/>
      <c r="BT90" s="111"/>
      <c r="BU90" s="102"/>
      <c r="BV90" s="104"/>
      <c r="BW90" s="111"/>
      <c r="BX90" s="143"/>
      <c r="BZ90" s="112"/>
      <c r="CA90" s="89"/>
      <c r="CB90" s="90"/>
    </row>
    <row r="91" spans="1:80" x14ac:dyDescent="0.25">
      <c r="A91" s="66" t="s">
        <v>169</v>
      </c>
      <c r="B91" s="94"/>
      <c r="C91" s="99"/>
      <c r="D91" s="100" t="str">
        <f>IF(ISNA(VLOOKUP($B91,'[1]1920 enrollment_Rev_Exp by size'!$A$6:$C$339,3,FALSE)),"",VLOOKUP($B91,'[1]1920 enrollment_Rev_Exp by size'!$A$6:$C$339,3,FALSE))</f>
        <v/>
      </c>
      <c r="E91" s="101" t="str">
        <f>IF(ISNA(VLOOKUP($B91,'[1]1920 enrollment_Rev_Exp by size'!$A$6:$D$339,4,FALSE)),"",VLOOKUP($B91,'[1]1920 enrollment_Rev_Exp by size'!$A$6:$D$339,4,FALSE))</f>
        <v/>
      </c>
      <c r="F91" s="102" t="str">
        <f>IF(ISNA(VLOOKUP($B91,'[1]1920  Prog Access'!$F$7:$BA$325,2,FALSE)),"",VLOOKUP($B91,'[1]1920  Prog Access'!$F$7:$BA$325,2,FALSE))</f>
        <v/>
      </c>
      <c r="G91" s="102" t="str">
        <f>IF(ISNA(VLOOKUP($B91,'[1]1920  Prog Access'!$F$7:$BA$325,3,FALSE)),"",VLOOKUP($B91,'[1]1920  Prog Access'!$F$7:$BA$325,3,FALSE))</f>
        <v/>
      </c>
      <c r="H91" s="102" t="str">
        <f>IF(ISNA(VLOOKUP($B91,'[1]1920  Prog Access'!$F$7:$BA$325,4,FALSE)),"",VLOOKUP($B91,'[1]1920  Prog Access'!$F$7:$BA$325,4,FALSE))</f>
        <v/>
      </c>
      <c r="I91" s="103"/>
      <c r="J91" s="104"/>
      <c r="K91" s="105"/>
      <c r="L91" s="106" t="str">
        <f>IF(ISNA(VLOOKUP($B91,'[1]1920  Prog Access'!$F$7:$BA$325,5,FALSE)),"",VLOOKUP($B91,'[1]1920  Prog Access'!$F$7:$BA$325,5,FALSE))</f>
        <v/>
      </c>
      <c r="M91" s="102" t="str">
        <f>IF(ISNA(VLOOKUP($B91,'[1]1920  Prog Access'!$F$7:$BA$325,6,FALSE)),"",VLOOKUP($B91,'[1]1920  Prog Access'!$F$7:$BA$325,6,FALSE))</f>
        <v/>
      </c>
      <c r="N91" s="102" t="str">
        <f>IF(ISNA(VLOOKUP($B91,'[1]1920  Prog Access'!$F$7:$BA$325,7,FALSE)),"",VLOOKUP($B91,'[1]1920  Prog Access'!$F$7:$BA$325,7,FALSE))</f>
        <v/>
      </c>
      <c r="O91" s="102">
        <v>0</v>
      </c>
      <c r="P91" s="102" t="str">
        <f>IF(ISNA(VLOOKUP($B91,'[1]1920  Prog Access'!$F$7:$BA$325,8,FALSE)),"",VLOOKUP($B91,'[1]1920  Prog Access'!$F$7:$BA$325,8,FALSE))</f>
        <v/>
      </c>
      <c r="Q91" s="102" t="str">
        <f>IF(ISNA(VLOOKUP($B91,'[1]1920  Prog Access'!$F$7:$BA$325,9,FALSE)),"",VLOOKUP($B91,'[1]1920  Prog Access'!$F$7:$BA$325,9,FALSE))</f>
        <v/>
      </c>
      <c r="R91" s="107"/>
      <c r="S91" s="104"/>
      <c r="T91" s="105"/>
      <c r="U91" s="106"/>
      <c r="V91" s="102"/>
      <c r="W91" s="102"/>
      <c r="X91" s="102"/>
      <c r="Y91" s="108"/>
      <c r="Z91" s="104"/>
      <c r="AA91" s="105"/>
      <c r="AB91" s="106"/>
      <c r="AC91" s="102"/>
      <c r="AD91" s="102"/>
      <c r="AE91" s="107"/>
      <c r="AF91" s="104"/>
      <c r="AG91" s="109"/>
      <c r="AH91" s="106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8"/>
      <c r="AY91" s="104"/>
      <c r="AZ91" s="105"/>
      <c r="BA91" s="106" t="str">
        <f>IF(ISNA(VLOOKUP($B91,'[1]1920  Prog Access'!$F$7:$BA$325,32,FALSE)),"",VLOOKUP($B91,'[1]1920  Prog Access'!$F$7:$BA$325,32,FALSE))</f>
        <v/>
      </c>
      <c r="BB91" s="102" t="str">
        <f>IF(ISNA(VLOOKUP($B91,'[1]1920  Prog Access'!$F$7:$BA$325,33,FALSE)),"",VLOOKUP($B91,'[1]1920  Prog Access'!$F$7:$BA$325,33,FALSE))</f>
        <v/>
      </c>
      <c r="BC91" s="102" t="str">
        <f>IF(ISNA(VLOOKUP($B91,'[1]1920  Prog Access'!$F$7:$BA$325,34,FALSE)),"",VLOOKUP($B91,'[1]1920  Prog Access'!$F$7:$BA$325,34,FALSE))</f>
        <v/>
      </c>
      <c r="BD91" s="102" t="str">
        <f>IF(ISNA(VLOOKUP($B91,'[1]1920  Prog Access'!$F$7:$BA$325,35,FALSE)),"",VLOOKUP($B91,'[1]1920  Prog Access'!$F$7:$BA$325,35,FALSE))</f>
        <v/>
      </c>
      <c r="BE91" s="102" t="str">
        <f>IF(ISNA(VLOOKUP($B91,'[1]1920  Prog Access'!$F$7:$BA$325,36,FALSE)),"",VLOOKUP($B91,'[1]1920  Prog Access'!$F$7:$BA$325,36,FALSE))</f>
        <v/>
      </c>
      <c r="BF91" s="102" t="str">
        <f>IF(ISNA(VLOOKUP($B91,'[1]1920  Prog Access'!$F$7:$BA$325,37,FALSE)),"",VLOOKUP($B91,'[1]1920  Prog Access'!$F$7:$BA$325,37,FALSE))</f>
        <v/>
      </c>
      <c r="BG91" s="102" t="str">
        <f>IF(ISNA(VLOOKUP($B91,'[1]1920  Prog Access'!$F$7:$BA$325,38,FALSE)),"",VLOOKUP($B91,'[1]1920  Prog Access'!$F$7:$BA$325,38,FALSE))</f>
        <v/>
      </c>
      <c r="BH91" s="110"/>
      <c r="BI91" s="104"/>
      <c r="BJ91" s="105"/>
      <c r="BK91" s="106" t="str">
        <f>IF(ISNA(VLOOKUP($B91,'[1]1920  Prog Access'!$F$7:$BA$325,39,FALSE)),"",VLOOKUP($B91,'[1]1920  Prog Access'!$F$7:$BA$325,39,FALSE))</f>
        <v/>
      </c>
      <c r="BL91" s="102" t="str">
        <f>IF(ISNA(VLOOKUP($B91,'[1]1920  Prog Access'!$F$7:$BA$325,40,FALSE)),"",VLOOKUP($B91,'[1]1920  Prog Access'!$F$7:$BA$325,40,FALSE))</f>
        <v/>
      </c>
      <c r="BM91" s="102" t="str">
        <f>IF(ISNA(VLOOKUP($B91,'[1]1920  Prog Access'!$F$7:$BA$325,41,FALSE)),"",VLOOKUP($B91,'[1]1920  Prog Access'!$F$7:$BA$325,41,FALSE))</f>
        <v/>
      </c>
      <c r="BN91" s="102" t="str">
        <f>IF(ISNA(VLOOKUP($B91,'[1]1920  Prog Access'!$F$7:$BA$325,42,FALSE)),"",VLOOKUP($B91,'[1]1920  Prog Access'!$F$7:$BA$325,42,FALSE))</f>
        <v/>
      </c>
      <c r="BO91" s="105"/>
      <c r="BP91" s="104"/>
      <c r="BQ91" s="111"/>
      <c r="BR91" s="106" t="str">
        <f>IF(ISNA(VLOOKUP($B91,'[1]1920  Prog Access'!$F$7:$BA$325,43,FALSE)),"",VLOOKUP($B91,'[1]1920  Prog Access'!$F$7:$BA$325,43,FALSE))</f>
        <v/>
      </c>
      <c r="BS91" s="104"/>
      <c r="BT91" s="111"/>
      <c r="BU91" s="102"/>
      <c r="BV91" s="104"/>
      <c r="BW91" s="111"/>
      <c r="BX91" s="143"/>
      <c r="BZ91" s="112"/>
      <c r="CA91" s="89"/>
      <c r="CB91" s="90"/>
    </row>
    <row r="92" spans="1:80" x14ac:dyDescent="0.25">
      <c r="A92" s="22"/>
      <c r="B92" s="94" t="s">
        <v>170</v>
      </c>
      <c r="C92" s="99" t="s">
        <v>171</v>
      </c>
      <c r="D92" s="100">
        <f>IF(ISNA(VLOOKUP($B92,'[1]1920 enrollment_Rev_Exp by size'!$A$6:$C$339,3,FALSE)),"",VLOOKUP($B92,'[1]1920 enrollment_Rev_Exp by size'!$A$6:$C$339,3,FALSE))</f>
        <v>18725.869999999995</v>
      </c>
      <c r="E92" s="101">
        <f>IF(ISNA(VLOOKUP($B92,'[1]1920 enrollment_Rev_Exp by size'!$A$6:$D$339,4,FALSE)),"",VLOOKUP($B92,'[1]1920 enrollment_Rev_Exp by size'!$A$6:$D$339,4,FALSE))</f>
        <v>255250906.22</v>
      </c>
      <c r="F92" s="102">
        <f>IF(ISNA(VLOOKUP($B92,'[1]1920  Prog Access'!$F$7:$BA$325,2,FALSE)),"",VLOOKUP($B92,'[1]1920  Prog Access'!$F$7:$BA$325,2,FALSE))</f>
        <v>143845318.66999999</v>
      </c>
      <c r="G92" s="102">
        <f>IF(ISNA(VLOOKUP($B92,'[1]1920  Prog Access'!$F$7:$BA$325,3,FALSE)),"",VLOOKUP($B92,'[1]1920  Prog Access'!$F$7:$BA$325,3,FALSE))</f>
        <v>682040.01</v>
      </c>
      <c r="H92" s="102">
        <f>IF(ISNA(VLOOKUP($B92,'[1]1920  Prog Access'!$F$7:$BA$325,4,FALSE)),"",VLOOKUP($B92,'[1]1920  Prog Access'!$F$7:$BA$325,4,FALSE))</f>
        <v>0</v>
      </c>
      <c r="I92" s="103">
        <f t="shared" si="204"/>
        <v>144527358.67999998</v>
      </c>
      <c r="J92" s="104">
        <f t="shared" si="205"/>
        <v>0.56621682884617175</v>
      </c>
      <c r="K92" s="105">
        <f t="shared" si="206"/>
        <v>7718.0584229197366</v>
      </c>
      <c r="L92" s="106">
        <f>IF(ISNA(VLOOKUP($B92,'[1]1920  Prog Access'!$F$7:$BA$325,5,FALSE)),"",VLOOKUP($B92,'[1]1920  Prog Access'!$F$7:$BA$325,5,FALSE))</f>
        <v>26492493.199999999</v>
      </c>
      <c r="M92" s="102">
        <f>IF(ISNA(VLOOKUP($B92,'[1]1920  Prog Access'!$F$7:$BA$325,6,FALSE)),"",VLOOKUP($B92,'[1]1920  Prog Access'!$F$7:$BA$325,6,FALSE))</f>
        <v>1294222.3500000001</v>
      </c>
      <c r="N92" s="102">
        <f>IF(ISNA(VLOOKUP($B92,'[1]1920  Prog Access'!$F$7:$BA$325,7,FALSE)),"",VLOOKUP($B92,'[1]1920  Prog Access'!$F$7:$BA$325,7,FALSE))</f>
        <v>2913317.69</v>
      </c>
      <c r="O92" s="102">
        <v>0</v>
      </c>
      <c r="P92" s="102">
        <f>IF(ISNA(VLOOKUP($B92,'[1]1920  Prog Access'!$F$7:$BA$325,8,FALSE)),"",VLOOKUP($B92,'[1]1920  Prog Access'!$F$7:$BA$325,8,FALSE))</f>
        <v>0</v>
      </c>
      <c r="Q92" s="102">
        <f>IF(ISNA(VLOOKUP($B92,'[1]1920  Prog Access'!$F$7:$BA$325,9,FALSE)),"",VLOOKUP($B92,'[1]1920  Prog Access'!$F$7:$BA$325,9,FALSE))</f>
        <v>0</v>
      </c>
      <c r="R92" s="107">
        <f t="shared" si="110"/>
        <v>30700033.240000002</v>
      </c>
      <c r="S92" s="104">
        <f t="shared" si="111"/>
        <v>0.12027394415414822</v>
      </c>
      <c r="T92" s="105">
        <f t="shared" si="112"/>
        <v>1639.4449625037453</v>
      </c>
      <c r="U92" s="106">
        <f>IF(ISNA(VLOOKUP($B92,'[1]1920  Prog Access'!$F$7:$BA$325,10,FALSE)),"",VLOOKUP($B92,'[1]1920  Prog Access'!$F$7:$BA$325,10,FALSE))</f>
        <v>6793221.5599999996</v>
      </c>
      <c r="V92" s="102">
        <f>IF(ISNA(VLOOKUP($B92,'[1]1920  Prog Access'!$F$7:$BA$325,11,FALSE)),"",VLOOKUP($B92,'[1]1920  Prog Access'!$F$7:$BA$325,11,FALSE))</f>
        <v>469944.16</v>
      </c>
      <c r="W92" s="102">
        <f>IF(ISNA(VLOOKUP($B92,'[1]1920  Prog Access'!$F$7:$BA$325,12,FALSE)),"",VLOOKUP($B92,'[1]1920  Prog Access'!$F$7:$BA$325,12,FALSE))</f>
        <v>143177.39000000001</v>
      </c>
      <c r="X92" s="102">
        <f>IF(ISNA(VLOOKUP($B92,'[1]1920  Prog Access'!$F$7:$BA$325,13,FALSE)),"",VLOOKUP($B92,'[1]1920  Prog Access'!$F$7:$BA$325,13,FALSE))</f>
        <v>0</v>
      </c>
      <c r="Y92" s="108">
        <f t="shared" ref="Y92:Y95" si="254">SUM(U92:X92)</f>
        <v>7406343.1099999994</v>
      </c>
      <c r="Z92" s="104">
        <f t="shared" ref="Z92:Z95" si="255">Y92/E92</f>
        <v>2.9015932674560201E-2</v>
      </c>
      <c r="AA92" s="105">
        <f t="shared" ref="AA92:AA95" si="256">Y92/D92</f>
        <v>395.51396597327658</v>
      </c>
      <c r="AB92" s="106">
        <f>IF(ISNA(VLOOKUP($B92,'[1]1920  Prog Access'!$F$7:$BA$325,14,FALSE)),"",VLOOKUP($B92,'[1]1920  Prog Access'!$F$7:$BA$325,14,FALSE))</f>
        <v>0</v>
      </c>
      <c r="AC92" s="102">
        <f>IF(ISNA(VLOOKUP($B92,'[1]1920  Prog Access'!$F$7:$BA$325,15,FALSE)),"",VLOOKUP($B92,'[1]1920  Prog Access'!$F$7:$BA$325,15,FALSE))</f>
        <v>0</v>
      </c>
      <c r="AD92" s="102">
        <v>0</v>
      </c>
      <c r="AE92" s="107">
        <f t="shared" ref="AE92:AE95" si="257">SUM(AB92:AC92)</f>
        <v>0</v>
      </c>
      <c r="AF92" s="104">
        <f t="shared" ref="AF92:AF95" si="258">AE92/E92</f>
        <v>0</v>
      </c>
      <c r="AG92" s="109">
        <f t="shared" ref="AG92:AG95" si="259">AE92/D92</f>
        <v>0</v>
      </c>
      <c r="AH92" s="106">
        <f>IF(ISNA(VLOOKUP($B92,'[1]1920  Prog Access'!$F$7:$BA$325,16,FALSE)),"",VLOOKUP($B92,'[1]1920  Prog Access'!$F$7:$BA$325,16,FALSE))</f>
        <v>3979263.55</v>
      </c>
      <c r="AI92" s="102">
        <f>IF(ISNA(VLOOKUP($B92,'[1]1920  Prog Access'!$F$7:$BA$325,17,FALSE)),"",VLOOKUP($B92,'[1]1920  Prog Access'!$F$7:$BA$325,17,FALSE))</f>
        <v>810043.62</v>
      </c>
      <c r="AJ92" s="102">
        <f>IF(ISNA(VLOOKUP($B92,'[1]1920  Prog Access'!$F$7:$BA$325,18,FALSE)),"",VLOOKUP($B92,'[1]1920  Prog Access'!$F$7:$BA$325,18,FALSE))</f>
        <v>1111253.77</v>
      </c>
      <c r="AK92" s="102">
        <f>IF(ISNA(VLOOKUP($B92,'[1]1920  Prog Access'!$F$7:$BA$325,19,FALSE)),"",VLOOKUP($B92,'[1]1920  Prog Access'!$F$7:$BA$325,19,FALSE))</f>
        <v>0</v>
      </c>
      <c r="AL92" s="102">
        <f>IF(ISNA(VLOOKUP($B92,'[1]1920  Prog Access'!$F$7:$BA$325,20,FALSE)),"",VLOOKUP($B92,'[1]1920  Prog Access'!$F$7:$BA$325,20,FALSE))</f>
        <v>10871054.210000001</v>
      </c>
      <c r="AM92" s="102">
        <f>IF(ISNA(VLOOKUP($B92,'[1]1920  Prog Access'!$F$7:$BA$325,21,FALSE)),"",VLOOKUP($B92,'[1]1920  Prog Access'!$F$7:$BA$325,21,FALSE))</f>
        <v>0</v>
      </c>
      <c r="AN92" s="102">
        <f>IF(ISNA(VLOOKUP($B92,'[1]1920  Prog Access'!$F$7:$BA$325,22,FALSE)),"",VLOOKUP($B92,'[1]1920  Prog Access'!$F$7:$BA$325,22,FALSE))</f>
        <v>0</v>
      </c>
      <c r="AO92" s="102">
        <f>IF(ISNA(VLOOKUP($B92,'[1]1920  Prog Access'!$F$7:$BA$325,23,FALSE)),"",VLOOKUP($B92,'[1]1920  Prog Access'!$F$7:$BA$325,23,FALSE))</f>
        <v>1654411.81</v>
      </c>
      <c r="AP92" s="102">
        <f>IF(ISNA(VLOOKUP($B92,'[1]1920  Prog Access'!$F$7:$BA$325,24,FALSE)),"",VLOOKUP($B92,'[1]1920  Prog Access'!$F$7:$BA$325,24,FALSE))</f>
        <v>0</v>
      </c>
      <c r="AQ92" s="102">
        <f>IF(ISNA(VLOOKUP($B92,'[1]1920  Prog Access'!$F$7:$BA$325,25,FALSE)),"",VLOOKUP($B92,'[1]1920  Prog Access'!$F$7:$BA$325,25,FALSE))</f>
        <v>0</v>
      </c>
      <c r="AR92" s="102">
        <f>IF(ISNA(VLOOKUP($B92,'[1]1920  Prog Access'!$F$7:$BA$325,26,FALSE)),"",VLOOKUP($B92,'[1]1920  Prog Access'!$F$7:$BA$325,26,FALSE))</f>
        <v>0</v>
      </c>
      <c r="AS92" s="102">
        <f>IF(ISNA(VLOOKUP($B92,'[1]1920  Prog Access'!$F$7:$BA$325,27,FALSE)),"",VLOOKUP($B92,'[1]1920  Prog Access'!$F$7:$BA$325,27,FALSE))</f>
        <v>424901.33</v>
      </c>
      <c r="AT92" s="102">
        <f>IF(ISNA(VLOOKUP($B92,'[1]1920  Prog Access'!$F$7:$BA$325,28,FALSE)),"",VLOOKUP($B92,'[1]1920  Prog Access'!$F$7:$BA$325,28,FALSE))</f>
        <v>8035752.6699999999</v>
      </c>
      <c r="AU92" s="102">
        <f>IF(ISNA(VLOOKUP($B92,'[1]1920  Prog Access'!$F$7:$BA$325,29,FALSE)),"",VLOOKUP($B92,'[1]1920  Prog Access'!$F$7:$BA$325,29,FALSE))</f>
        <v>0</v>
      </c>
      <c r="AV92" s="102">
        <f>IF(ISNA(VLOOKUP($B92,'[1]1920  Prog Access'!$F$7:$BA$325,30,FALSE)),"",VLOOKUP($B92,'[1]1920  Prog Access'!$F$7:$BA$325,30,FALSE))</f>
        <v>0</v>
      </c>
      <c r="AW92" s="102">
        <f>IF(ISNA(VLOOKUP($B92,'[1]1920  Prog Access'!$F$7:$BA$325,31,FALSE)),"",VLOOKUP($B92,'[1]1920  Prog Access'!$F$7:$BA$325,31,FALSE))</f>
        <v>0</v>
      </c>
      <c r="AX92" s="108">
        <f t="shared" ref="AX92:AX95" si="260">SUM(AH92:AW92)</f>
        <v>26886680.960000001</v>
      </c>
      <c r="AY92" s="104">
        <f t="shared" ref="AY92:AY95" si="261">AX92/E92</f>
        <v>0.10533432126907495</v>
      </c>
      <c r="AZ92" s="105">
        <f t="shared" ref="AZ92:AZ95" si="262">AX92/D92</f>
        <v>1435.8041020257008</v>
      </c>
      <c r="BA92" s="106">
        <f>IF(ISNA(VLOOKUP($B92,'[1]1920  Prog Access'!$F$7:$BA$325,32,FALSE)),"",VLOOKUP($B92,'[1]1920  Prog Access'!$F$7:$BA$325,32,FALSE))</f>
        <v>0</v>
      </c>
      <c r="BB92" s="102">
        <f>IF(ISNA(VLOOKUP($B92,'[1]1920  Prog Access'!$F$7:$BA$325,33,FALSE)),"",VLOOKUP($B92,'[1]1920  Prog Access'!$F$7:$BA$325,33,FALSE))</f>
        <v>0</v>
      </c>
      <c r="BC92" s="102">
        <f>IF(ISNA(VLOOKUP($B92,'[1]1920  Prog Access'!$F$7:$BA$325,34,FALSE)),"",VLOOKUP($B92,'[1]1920  Prog Access'!$F$7:$BA$325,34,FALSE))</f>
        <v>452084.89</v>
      </c>
      <c r="BD92" s="102">
        <f>IF(ISNA(VLOOKUP($B92,'[1]1920  Prog Access'!$F$7:$BA$325,35,FALSE)),"",VLOOKUP($B92,'[1]1920  Prog Access'!$F$7:$BA$325,35,FALSE))</f>
        <v>0</v>
      </c>
      <c r="BE92" s="102">
        <f>IF(ISNA(VLOOKUP($B92,'[1]1920  Prog Access'!$F$7:$BA$325,36,FALSE)),"",VLOOKUP($B92,'[1]1920  Prog Access'!$F$7:$BA$325,36,FALSE))</f>
        <v>0</v>
      </c>
      <c r="BF92" s="102">
        <f>IF(ISNA(VLOOKUP($B92,'[1]1920  Prog Access'!$F$7:$BA$325,37,FALSE)),"",VLOOKUP($B92,'[1]1920  Prog Access'!$F$7:$BA$325,37,FALSE))</f>
        <v>264635.21999999997</v>
      </c>
      <c r="BG92" s="102">
        <f>IF(ISNA(VLOOKUP($B92,'[1]1920  Prog Access'!$F$7:$BA$325,38,FALSE)),"",VLOOKUP($B92,'[1]1920  Prog Access'!$F$7:$BA$325,38,FALSE))</f>
        <v>188681.91</v>
      </c>
      <c r="BH92" s="110">
        <f t="shared" ref="BH92:BH95" si="263">SUM(BA92:BG92)</f>
        <v>905402.02</v>
      </c>
      <c r="BI92" s="104">
        <f t="shared" ref="BI92:BI95" si="264">BH92/E92</f>
        <v>3.547105996245266E-3</v>
      </c>
      <c r="BJ92" s="105">
        <f t="shared" ref="BJ92:BJ95" si="265">BH92/D92</f>
        <v>48.350331386472313</v>
      </c>
      <c r="BK92" s="106">
        <f>IF(ISNA(VLOOKUP($B92,'[1]1920  Prog Access'!$F$7:$BA$325,39,FALSE)),"",VLOOKUP($B92,'[1]1920  Prog Access'!$F$7:$BA$325,39,FALSE))</f>
        <v>0</v>
      </c>
      <c r="BL92" s="102">
        <f>IF(ISNA(VLOOKUP($B92,'[1]1920  Prog Access'!$F$7:$BA$325,40,FALSE)),"",VLOOKUP($B92,'[1]1920  Prog Access'!$F$7:$BA$325,40,FALSE))</f>
        <v>0</v>
      </c>
      <c r="BM92" s="102">
        <f>IF(ISNA(VLOOKUP($B92,'[1]1920  Prog Access'!$F$7:$BA$325,41,FALSE)),"",VLOOKUP($B92,'[1]1920  Prog Access'!$F$7:$BA$325,41,FALSE))</f>
        <v>0</v>
      </c>
      <c r="BN92" s="102">
        <f>IF(ISNA(VLOOKUP($B92,'[1]1920  Prog Access'!$F$7:$BA$325,42,FALSE)),"",VLOOKUP($B92,'[1]1920  Prog Access'!$F$7:$BA$325,42,FALSE))</f>
        <v>942877.41</v>
      </c>
      <c r="BO92" s="105">
        <f t="shared" si="219"/>
        <v>942877.41</v>
      </c>
      <c r="BP92" s="104">
        <f t="shared" si="220"/>
        <v>3.6939238491374318E-3</v>
      </c>
      <c r="BQ92" s="111">
        <f t="shared" si="221"/>
        <v>50.351594345149266</v>
      </c>
      <c r="BR92" s="106">
        <f>IF(ISNA(VLOOKUP($B92,'[1]1920  Prog Access'!$F$7:$BA$325,43,FALSE)),"",VLOOKUP($B92,'[1]1920  Prog Access'!$F$7:$BA$325,43,FALSE))</f>
        <v>26308494.600000001</v>
      </c>
      <c r="BS92" s="104">
        <f t="shared" si="222"/>
        <v>0.10306915258245856</v>
      </c>
      <c r="BT92" s="111">
        <f t="shared" si="223"/>
        <v>1404.9277603657404</v>
      </c>
      <c r="BU92" s="102">
        <f>IF(ISNA(VLOOKUP($B92,'[1]1920  Prog Access'!$F$7:$BA$325,44,FALSE)),"",VLOOKUP($B92,'[1]1920  Prog Access'!$F$7:$BA$325,44,FALSE))</f>
        <v>8564234.5299999993</v>
      </c>
      <c r="BV92" s="104">
        <f t="shared" si="224"/>
        <v>3.3552219879754361E-2</v>
      </c>
      <c r="BW92" s="111">
        <f t="shared" si="225"/>
        <v>457.34775099901907</v>
      </c>
      <c r="BX92" s="143">
        <f>IF(ISNA(VLOOKUP($B92,'[1]1920  Prog Access'!$F$7:$BA$325,45,FALSE)),"",VLOOKUP($B92,'[1]1920  Prog Access'!$F$7:$BA$325,45,FALSE))</f>
        <v>9009481.6699999999</v>
      </c>
      <c r="BY92" s="97">
        <f t="shared" si="226"/>
        <v>3.5296570748449191E-2</v>
      </c>
      <c r="BZ92" s="112">
        <f t="shared" si="227"/>
        <v>481.12486469253508</v>
      </c>
      <c r="CA92" s="89">
        <f t="shared" si="228"/>
        <v>255250906.21999997</v>
      </c>
      <c r="CB92" s="90">
        <f t="shared" si="229"/>
        <v>0</v>
      </c>
    </row>
    <row r="93" spans="1:80" x14ac:dyDescent="0.25">
      <c r="A93" s="99"/>
      <c r="B93" s="94" t="s">
        <v>172</v>
      </c>
      <c r="C93" s="99" t="s">
        <v>173</v>
      </c>
      <c r="D93" s="100">
        <f>IF(ISNA(VLOOKUP($B93,'[1]1920 enrollment_Rev_Exp by size'!$A$6:$C$339,3,FALSE)),"",VLOOKUP($B93,'[1]1920 enrollment_Rev_Exp by size'!$A$6:$C$339,3,FALSE))</f>
        <v>2097.41</v>
      </c>
      <c r="E93" s="101">
        <f>IF(ISNA(VLOOKUP($B93,'[1]1920 enrollment_Rev_Exp by size'!$A$6:$D$339,4,FALSE)),"",VLOOKUP($B93,'[1]1920 enrollment_Rev_Exp by size'!$A$6:$D$339,4,FALSE))</f>
        <v>29480793.84</v>
      </c>
      <c r="F93" s="102">
        <f>IF(ISNA(VLOOKUP($B93,'[1]1920  Prog Access'!$F$7:$BA$325,2,FALSE)),"",VLOOKUP($B93,'[1]1920  Prog Access'!$F$7:$BA$325,2,FALSE))</f>
        <v>14562565.470000001</v>
      </c>
      <c r="G93" s="102">
        <f>IF(ISNA(VLOOKUP($B93,'[1]1920  Prog Access'!$F$7:$BA$325,3,FALSE)),"",VLOOKUP($B93,'[1]1920  Prog Access'!$F$7:$BA$325,3,FALSE))</f>
        <v>30408.01</v>
      </c>
      <c r="H93" s="102">
        <f>IF(ISNA(VLOOKUP($B93,'[1]1920  Prog Access'!$F$7:$BA$325,4,FALSE)),"",VLOOKUP($B93,'[1]1920  Prog Access'!$F$7:$BA$325,4,FALSE))</f>
        <v>114571.76</v>
      </c>
      <c r="I93" s="103">
        <f t="shared" si="204"/>
        <v>14707545.24</v>
      </c>
      <c r="J93" s="104">
        <f t="shared" si="205"/>
        <v>0.49888565822961572</v>
      </c>
      <c r="K93" s="105">
        <f t="shared" si="206"/>
        <v>7012.2414024916452</v>
      </c>
      <c r="L93" s="106">
        <f>IF(ISNA(VLOOKUP($B93,'[1]1920  Prog Access'!$F$7:$BA$325,5,FALSE)),"",VLOOKUP($B93,'[1]1920  Prog Access'!$F$7:$BA$325,5,FALSE))</f>
        <v>2832049.74</v>
      </c>
      <c r="M93" s="102">
        <f>IF(ISNA(VLOOKUP($B93,'[1]1920  Prog Access'!$F$7:$BA$325,6,FALSE)),"",VLOOKUP($B93,'[1]1920  Prog Access'!$F$7:$BA$325,6,FALSE))</f>
        <v>88442.67</v>
      </c>
      <c r="N93" s="102">
        <f>IF(ISNA(VLOOKUP($B93,'[1]1920  Prog Access'!$F$7:$BA$325,7,FALSE)),"",VLOOKUP($B93,'[1]1920  Prog Access'!$F$7:$BA$325,7,FALSE))</f>
        <v>399977</v>
      </c>
      <c r="O93" s="102">
        <v>0</v>
      </c>
      <c r="P93" s="102">
        <f>IF(ISNA(VLOOKUP($B93,'[1]1920  Prog Access'!$F$7:$BA$325,8,FALSE)),"",VLOOKUP($B93,'[1]1920  Prog Access'!$F$7:$BA$325,8,FALSE))</f>
        <v>0</v>
      </c>
      <c r="Q93" s="102">
        <f>IF(ISNA(VLOOKUP($B93,'[1]1920  Prog Access'!$F$7:$BA$325,9,FALSE)),"",VLOOKUP($B93,'[1]1920  Prog Access'!$F$7:$BA$325,9,FALSE))</f>
        <v>0</v>
      </c>
      <c r="R93" s="107">
        <f t="shared" si="110"/>
        <v>3320469.41</v>
      </c>
      <c r="S93" s="104">
        <f t="shared" si="111"/>
        <v>0.1126316146037674</v>
      </c>
      <c r="T93" s="105">
        <f t="shared" si="112"/>
        <v>1583.1284345931413</v>
      </c>
      <c r="U93" s="106">
        <f>IF(ISNA(VLOOKUP($B93,'[1]1920  Prog Access'!$F$7:$BA$325,10,FALSE)),"",VLOOKUP($B93,'[1]1920  Prog Access'!$F$7:$BA$325,10,FALSE))</f>
        <v>731391.94</v>
      </c>
      <c r="V93" s="102">
        <f>IF(ISNA(VLOOKUP($B93,'[1]1920  Prog Access'!$F$7:$BA$325,11,FALSE)),"",VLOOKUP($B93,'[1]1920  Prog Access'!$F$7:$BA$325,11,FALSE))</f>
        <v>59073.9</v>
      </c>
      <c r="W93" s="102">
        <f>IF(ISNA(VLOOKUP($B93,'[1]1920  Prog Access'!$F$7:$BA$325,12,FALSE)),"",VLOOKUP($B93,'[1]1920  Prog Access'!$F$7:$BA$325,12,FALSE))</f>
        <v>19189</v>
      </c>
      <c r="X93" s="102">
        <f>IF(ISNA(VLOOKUP($B93,'[1]1920  Prog Access'!$F$7:$BA$325,13,FALSE)),"",VLOOKUP($B93,'[1]1920  Prog Access'!$F$7:$BA$325,13,FALSE))</f>
        <v>0</v>
      </c>
      <c r="Y93" s="108">
        <f t="shared" si="254"/>
        <v>809654.84</v>
      </c>
      <c r="Z93" s="104">
        <f t="shared" si="255"/>
        <v>2.7463807263610647E-2</v>
      </c>
      <c r="AA93" s="105">
        <f t="shared" si="256"/>
        <v>386.02602257069435</v>
      </c>
      <c r="AB93" s="106">
        <f>IF(ISNA(VLOOKUP($B93,'[1]1920  Prog Access'!$F$7:$BA$325,14,FALSE)),"",VLOOKUP($B93,'[1]1920  Prog Access'!$F$7:$BA$325,14,FALSE))</f>
        <v>0</v>
      </c>
      <c r="AC93" s="102">
        <f>IF(ISNA(VLOOKUP($B93,'[1]1920  Prog Access'!$F$7:$BA$325,15,FALSE)),"",VLOOKUP($B93,'[1]1920  Prog Access'!$F$7:$BA$325,15,FALSE))</f>
        <v>0</v>
      </c>
      <c r="AD93" s="102">
        <v>0</v>
      </c>
      <c r="AE93" s="107">
        <f t="shared" si="257"/>
        <v>0</v>
      </c>
      <c r="AF93" s="104">
        <f t="shared" si="258"/>
        <v>0</v>
      </c>
      <c r="AG93" s="109">
        <f t="shared" si="259"/>
        <v>0</v>
      </c>
      <c r="AH93" s="106">
        <f>IF(ISNA(VLOOKUP($B93,'[1]1920  Prog Access'!$F$7:$BA$325,16,FALSE)),"",VLOOKUP($B93,'[1]1920  Prog Access'!$F$7:$BA$325,16,FALSE))</f>
        <v>825165.84</v>
      </c>
      <c r="AI93" s="102">
        <f>IF(ISNA(VLOOKUP($B93,'[1]1920  Prog Access'!$F$7:$BA$325,17,FALSE)),"",VLOOKUP($B93,'[1]1920  Prog Access'!$F$7:$BA$325,17,FALSE))</f>
        <v>211307.81</v>
      </c>
      <c r="AJ93" s="102">
        <f>IF(ISNA(VLOOKUP($B93,'[1]1920  Prog Access'!$F$7:$BA$325,18,FALSE)),"",VLOOKUP($B93,'[1]1920  Prog Access'!$F$7:$BA$325,18,FALSE))</f>
        <v>380627.76</v>
      </c>
      <c r="AK93" s="102">
        <f>IF(ISNA(VLOOKUP($B93,'[1]1920  Prog Access'!$F$7:$BA$325,19,FALSE)),"",VLOOKUP($B93,'[1]1920  Prog Access'!$F$7:$BA$325,19,FALSE))</f>
        <v>0</v>
      </c>
      <c r="AL93" s="102">
        <f>IF(ISNA(VLOOKUP($B93,'[1]1920  Prog Access'!$F$7:$BA$325,20,FALSE)),"",VLOOKUP($B93,'[1]1920  Prog Access'!$F$7:$BA$325,20,FALSE))</f>
        <v>1056470.51</v>
      </c>
      <c r="AM93" s="102">
        <f>IF(ISNA(VLOOKUP($B93,'[1]1920  Prog Access'!$F$7:$BA$325,21,FALSE)),"",VLOOKUP($B93,'[1]1920  Prog Access'!$F$7:$BA$325,21,FALSE))</f>
        <v>0</v>
      </c>
      <c r="AN93" s="102">
        <f>IF(ISNA(VLOOKUP($B93,'[1]1920  Prog Access'!$F$7:$BA$325,22,FALSE)),"",VLOOKUP($B93,'[1]1920  Prog Access'!$F$7:$BA$325,22,FALSE))</f>
        <v>0</v>
      </c>
      <c r="AO93" s="102">
        <f>IF(ISNA(VLOOKUP($B93,'[1]1920  Prog Access'!$F$7:$BA$325,23,FALSE)),"",VLOOKUP($B93,'[1]1920  Prog Access'!$F$7:$BA$325,23,FALSE))</f>
        <v>154632.95999999999</v>
      </c>
      <c r="AP93" s="102">
        <f>IF(ISNA(VLOOKUP($B93,'[1]1920  Prog Access'!$F$7:$BA$325,24,FALSE)),"",VLOOKUP($B93,'[1]1920  Prog Access'!$F$7:$BA$325,24,FALSE))</f>
        <v>0</v>
      </c>
      <c r="AQ93" s="102">
        <f>IF(ISNA(VLOOKUP($B93,'[1]1920  Prog Access'!$F$7:$BA$325,25,FALSE)),"",VLOOKUP($B93,'[1]1920  Prog Access'!$F$7:$BA$325,25,FALSE))</f>
        <v>0</v>
      </c>
      <c r="AR93" s="102">
        <f>IF(ISNA(VLOOKUP($B93,'[1]1920  Prog Access'!$F$7:$BA$325,26,FALSE)),"",VLOOKUP($B93,'[1]1920  Prog Access'!$F$7:$BA$325,26,FALSE))</f>
        <v>0</v>
      </c>
      <c r="AS93" s="102">
        <f>IF(ISNA(VLOOKUP($B93,'[1]1920  Prog Access'!$F$7:$BA$325,27,FALSE)),"",VLOOKUP($B93,'[1]1920  Prog Access'!$F$7:$BA$325,27,FALSE))</f>
        <v>37288.18</v>
      </c>
      <c r="AT93" s="102">
        <f>IF(ISNA(VLOOKUP($B93,'[1]1920  Prog Access'!$F$7:$BA$325,28,FALSE)),"",VLOOKUP($B93,'[1]1920  Prog Access'!$F$7:$BA$325,28,FALSE))</f>
        <v>994626.23</v>
      </c>
      <c r="AU93" s="102">
        <f>IF(ISNA(VLOOKUP($B93,'[1]1920  Prog Access'!$F$7:$BA$325,29,FALSE)),"",VLOOKUP($B93,'[1]1920  Prog Access'!$F$7:$BA$325,29,FALSE))</f>
        <v>0</v>
      </c>
      <c r="AV93" s="102">
        <f>IF(ISNA(VLOOKUP($B93,'[1]1920  Prog Access'!$F$7:$BA$325,30,FALSE)),"",VLOOKUP($B93,'[1]1920  Prog Access'!$F$7:$BA$325,30,FALSE))</f>
        <v>0</v>
      </c>
      <c r="AW93" s="102">
        <f>IF(ISNA(VLOOKUP($B93,'[1]1920  Prog Access'!$F$7:$BA$325,31,FALSE)),"",VLOOKUP($B93,'[1]1920  Prog Access'!$F$7:$BA$325,31,FALSE))</f>
        <v>0</v>
      </c>
      <c r="AX93" s="108">
        <f t="shared" si="260"/>
        <v>3660119.29</v>
      </c>
      <c r="AY93" s="104">
        <f t="shared" si="261"/>
        <v>0.12415267071383584</v>
      </c>
      <c r="AZ93" s="105">
        <f t="shared" si="262"/>
        <v>1745.0661959273582</v>
      </c>
      <c r="BA93" s="106">
        <f>IF(ISNA(VLOOKUP($B93,'[1]1920  Prog Access'!$F$7:$BA$325,32,FALSE)),"",VLOOKUP($B93,'[1]1920  Prog Access'!$F$7:$BA$325,32,FALSE))</f>
        <v>0</v>
      </c>
      <c r="BB93" s="102">
        <f>IF(ISNA(VLOOKUP($B93,'[1]1920  Prog Access'!$F$7:$BA$325,33,FALSE)),"",VLOOKUP($B93,'[1]1920  Prog Access'!$F$7:$BA$325,33,FALSE))</f>
        <v>0</v>
      </c>
      <c r="BC93" s="102">
        <f>IF(ISNA(VLOOKUP($B93,'[1]1920  Prog Access'!$F$7:$BA$325,34,FALSE)),"",VLOOKUP($B93,'[1]1920  Prog Access'!$F$7:$BA$325,34,FALSE))</f>
        <v>50504.92</v>
      </c>
      <c r="BD93" s="102">
        <f>IF(ISNA(VLOOKUP($B93,'[1]1920  Prog Access'!$F$7:$BA$325,35,FALSE)),"",VLOOKUP($B93,'[1]1920  Prog Access'!$F$7:$BA$325,35,FALSE))</f>
        <v>0</v>
      </c>
      <c r="BE93" s="102">
        <f>IF(ISNA(VLOOKUP($B93,'[1]1920  Prog Access'!$F$7:$BA$325,36,FALSE)),"",VLOOKUP($B93,'[1]1920  Prog Access'!$F$7:$BA$325,36,FALSE))</f>
        <v>0</v>
      </c>
      <c r="BF93" s="102">
        <f>IF(ISNA(VLOOKUP($B93,'[1]1920  Prog Access'!$F$7:$BA$325,37,FALSE)),"",VLOOKUP($B93,'[1]1920  Prog Access'!$F$7:$BA$325,37,FALSE))</f>
        <v>0</v>
      </c>
      <c r="BG93" s="102">
        <f>IF(ISNA(VLOOKUP($B93,'[1]1920  Prog Access'!$F$7:$BA$325,38,FALSE)),"",VLOOKUP($B93,'[1]1920  Prog Access'!$F$7:$BA$325,38,FALSE))</f>
        <v>3247.1</v>
      </c>
      <c r="BH93" s="110">
        <f t="shared" si="263"/>
        <v>53752.02</v>
      </c>
      <c r="BI93" s="104">
        <f t="shared" si="264"/>
        <v>1.8232894369034397E-3</v>
      </c>
      <c r="BJ93" s="105">
        <f t="shared" si="265"/>
        <v>25.627807629409606</v>
      </c>
      <c r="BK93" s="106">
        <f>IF(ISNA(VLOOKUP($B93,'[1]1920  Prog Access'!$F$7:$BA$325,39,FALSE)),"",VLOOKUP($B93,'[1]1920  Prog Access'!$F$7:$BA$325,39,FALSE))</f>
        <v>0</v>
      </c>
      <c r="BL93" s="102">
        <f>IF(ISNA(VLOOKUP($B93,'[1]1920  Prog Access'!$F$7:$BA$325,40,FALSE)),"",VLOOKUP($B93,'[1]1920  Prog Access'!$F$7:$BA$325,40,FALSE))</f>
        <v>0</v>
      </c>
      <c r="BM93" s="102">
        <f>IF(ISNA(VLOOKUP($B93,'[1]1920  Prog Access'!$F$7:$BA$325,41,FALSE)),"",VLOOKUP($B93,'[1]1920  Prog Access'!$F$7:$BA$325,41,FALSE))</f>
        <v>0</v>
      </c>
      <c r="BN93" s="102">
        <f>IF(ISNA(VLOOKUP($B93,'[1]1920  Prog Access'!$F$7:$BA$325,42,FALSE)),"",VLOOKUP($B93,'[1]1920  Prog Access'!$F$7:$BA$325,42,FALSE))</f>
        <v>327567.67</v>
      </c>
      <c r="BO93" s="105">
        <f t="shared" si="219"/>
        <v>327567.67</v>
      </c>
      <c r="BP93" s="104">
        <f t="shared" si="220"/>
        <v>1.1111222844873026E-2</v>
      </c>
      <c r="BQ93" s="111">
        <f t="shared" si="221"/>
        <v>156.17722333735418</v>
      </c>
      <c r="BR93" s="106">
        <f>IF(ISNA(VLOOKUP($B93,'[1]1920  Prog Access'!$F$7:$BA$325,43,FALSE)),"",VLOOKUP($B93,'[1]1920  Prog Access'!$F$7:$BA$325,43,FALSE))</f>
        <v>4237862.0599999996</v>
      </c>
      <c r="BS93" s="104">
        <f t="shared" si="222"/>
        <v>0.14374993031056044</v>
      </c>
      <c r="BT93" s="111">
        <f t="shared" si="223"/>
        <v>2020.5215289333034</v>
      </c>
      <c r="BU93" s="102">
        <f>IF(ISNA(VLOOKUP($B93,'[1]1920  Prog Access'!$F$7:$BA$325,44,FALSE)),"",VLOOKUP($B93,'[1]1920  Prog Access'!$F$7:$BA$325,44,FALSE))</f>
        <v>789748.35</v>
      </c>
      <c r="BV93" s="104">
        <f t="shared" si="224"/>
        <v>2.6788571375864958E-2</v>
      </c>
      <c r="BW93" s="111">
        <f t="shared" si="225"/>
        <v>376.53503606829378</v>
      </c>
      <c r="BX93" s="143">
        <f>IF(ISNA(VLOOKUP($B93,'[1]1920  Prog Access'!$F$7:$BA$325,45,FALSE)),"",VLOOKUP($B93,'[1]1920  Prog Access'!$F$7:$BA$325,45,FALSE))</f>
        <v>1574074.96</v>
      </c>
      <c r="BY93" s="97">
        <f t="shared" si="226"/>
        <v>5.3393235220968525E-2</v>
      </c>
      <c r="BZ93" s="112">
        <f t="shared" si="227"/>
        <v>750.48510305567345</v>
      </c>
      <c r="CA93" s="89">
        <f t="shared" si="228"/>
        <v>29480793.839999996</v>
      </c>
      <c r="CB93" s="90">
        <f t="shared" si="229"/>
        <v>0</v>
      </c>
    </row>
    <row r="94" spans="1:80" x14ac:dyDescent="0.25">
      <c r="A94" s="22"/>
      <c r="B94" s="94" t="s">
        <v>174</v>
      </c>
      <c r="C94" s="99" t="s">
        <v>175</v>
      </c>
      <c r="D94" s="100">
        <f>IF(ISNA(VLOOKUP($B94,'[1]1920 enrollment_Rev_Exp by size'!$A$6:$C$339,3,FALSE)),"",VLOOKUP($B94,'[1]1920 enrollment_Rev_Exp by size'!$A$6:$C$339,3,FALSE))</f>
        <v>15.2</v>
      </c>
      <c r="E94" s="101">
        <f>IF(ISNA(VLOOKUP($B94,'[1]1920 enrollment_Rev_Exp by size'!$A$6:$D$339,4,FALSE)),"",VLOOKUP($B94,'[1]1920 enrollment_Rev_Exp by size'!$A$6:$D$339,4,FALSE))</f>
        <v>421660.41</v>
      </c>
      <c r="F94" s="102">
        <f>IF(ISNA(VLOOKUP($B94,'[1]1920  Prog Access'!$F$7:$BA$325,2,FALSE)),"",VLOOKUP($B94,'[1]1920  Prog Access'!$F$7:$BA$325,2,FALSE))</f>
        <v>225376.52</v>
      </c>
      <c r="G94" s="102">
        <f>IF(ISNA(VLOOKUP($B94,'[1]1920  Prog Access'!$F$7:$BA$325,3,FALSE)),"",VLOOKUP($B94,'[1]1920  Prog Access'!$F$7:$BA$325,3,FALSE))</f>
        <v>0</v>
      </c>
      <c r="H94" s="102">
        <f>IF(ISNA(VLOOKUP($B94,'[1]1920  Prog Access'!$F$7:$BA$325,4,FALSE)),"",VLOOKUP($B94,'[1]1920  Prog Access'!$F$7:$BA$325,4,FALSE))</f>
        <v>0</v>
      </c>
      <c r="I94" s="103">
        <f t="shared" si="204"/>
        <v>225376.52</v>
      </c>
      <c r="J94" s="104">
        <f t="shared" si="205"/>
        <v>0.53449770159830756</v>
      </c>
      <c r="K94" s="105">
        <f t="shared" si="206"/>
        <v>14827.402631578947</v>
      </c>
      <c r="L94" s="106">
        <f>IF(ISNA(VLOOKUP($B94,'[1]1920  Prog Access'!$F$7:$BA$325,5,FALSE)),"",VLOOKUP($B94,'[1]1920  Prog Access'!$F$7:$BA$325,5,FALSE))</f>
        <v>0</v>
      </c>
      <c r="M94" s="102">
        <f>IF(ISNA(VLOOKUP($B94,'[1]1920  Prog Access'!$F$7:$BA$325,6,FALSE)),"",VLOOKUP($B94,'[1]1920  Prog Access'!$F$7:$BA$325,6,FALSE))</f>
        <v>0</v>
      </c>
      <c r="N94" s="102">
        <f>IF(ISNA(VLOOKUP($B94,'[1]1920  Prog Access'!$F$7:$BA$325,7,FALSE)),"",VLOOKUP($B94,'[1]1920  Prog Access'!$F$7:$BA$325,7,FALSE))</f>
        <v>0</v>
      </c>
      <c r="O94" s="102">
        <v>0</v>
      </c>
      <c r="P94" s="102">
        <f>IF(ISNA(VLOOKUP($B94,'[1]1920  Prog Access'!$F$7:$BA$325,8,FALSE)),"",VLOOKUP($B94,'[1]1920  Prog Access'!$F$7:$BA$325,8,FALSE))</f>
        <v>0</v>
      </c>
      <c r="Q94" s="102">
        <f>IF(ISNA(VLOOKUP($B94,'[1]1920  Prog Access'!$F$7:$BA$325,9,FALSE)),"",VLOOKUP($B94,'[1]1920  Prog Access'!$F$7:$BA$325,9,FALSE))</f>
        <v>0</v>
      </c>
      <c r="R94" s="107">
        <f t="shared" si="110"/>
        <v>0</v>
      </c>
      <c r="S94" s="104">
        <f t="shared" si="111"/>
        <v>0</v>
      </c>
      <c r="T94" s="105">
        <f t="shared" si="112"/>
        <v>0</v>
      </c>
      <c r="U94" s="106">
        <f>IF(ISNA(VLOOKUP($B94,'[1]1920  Prog Access'!$F$7:$BA$325,10,FALSE)),"",VLOOKUP($B94,'[1]1920  Prog Access'!$F$7:$BA$325,10,FALSE))</f>
        <v>0</v>
      </c>
      <c r="V94" s="102">
        <f>IF(ISNA(VLOOKUP($B94,'[1]1920  Prog Access'!$F$7:$BA$325,11,FALSE)),"",VLOOKUP($B94,'[1]1920  Prog Access'!$F$7:$BA$325,11,FALSE))</f>
        <v>0</v>
      </c>
      <c r="W94" s="102">
        <f>IF(ISNA(VLOOKUP($B94,'[1]1920  Prog Access'!$F$7:$BA$325,12,FALSE)),"",VLOOKUP($B94,'[1]1920  Prog Access'!$F$7:$BA$325,12,FALSE))</f>
        <v>0</v>
      </c>
      <c r="X94" s="102">
        <f>IF(ISNA(VLOOKUP($B94,'[1]1920  Prog Access'!$F$7:$BA$325,13,FALSE)),"",VLOOKUP($B94,'[1]1920  Prog Access'!$F$7:$BA$325,13,FALSE))</f>
        <v>0</v>
      </c>
      <c r="Y94" s="108">
        <f t="shared" si="254"/>
        <v>0</v>
      </c>
      <c r="Z94" s="104">
        <f t="shared" si="255"/>
        <v>0</v>
      </c>
      <c r="AA94" s="105">
        <f t="shared" si="256"/>
        <v>0</v>
      </c>
      <c r="AB94" s="106">
        <f>IF(ISNA(VLOOKUP($B94,'[1]1920  Prog Access'!$F$7:$BA$325,14,FALSE)),"",VLOOKUP($B94,'[1]1920  Prog Access'!$F$7:$BA$325,14,FALSE))</f>
        <v>0</v>
      </c>
      <c r="AC94" s="102">
        <f>IF(ISNA(VLOOKUP($B94,'[1]1920  Prog Access'!$F$7:$BA$325,15,FALSE)),"",VLOOKUP($B94,'[1]1920  Prog Access'!$F$7:$BA$325,15,FALSE))</f>
        <v>0</v>
      </c>
      <c r="AD94" s="102">
        <v>0</v>
      </c>
      <c r="AE94" s="107">
        <f t="shared" si="257"/>
        <v>0</v>
      </c>
      <c r="AF94" s="104">
        <f t="shared" si="258"/>
        <v>0</v>
      </c>
      <c r="AG94" s="109">
        <f t="shared" si="259"/>
        <v>0</v>
      </c>
      <c r="AH94" s="106">
        <f>IF(ISNA(VLOOKUP($B94,'[1]1920  Prog Access'!$F$7:$BA$325,16,FALSE)),"",VLOOKUP($B94,'[1]1920  Prog Access'!$F$7:$BA$325,16,FALSE))</f>
        <v>0</v>
      </c>
      <c r="AI94" s="102">
        <f>IF(ISNA(VLOOKUP($B94,'[1]1920  Prog Access'!$F$7:$BA$325,17,FALSE)),"",VLOOKUP($B94,'[1]1920  Prog Access'!$F$7:$BA$325,17,FALSE))</f>
        <v>7004.44</v>
      </c>
      <c r="AJ94" s="102">
        <f>IF(ISNA(VLOOKUP($B94,'[1]1920  Prog Access'!$F$7:$BA$325,18,FALSE)),"",VLOOKUP($B94,'[1]1920  Prog Access'!$F$7:$BA$325,18,FALSE))</f>
        <v>0</v>
      </c>
      <c r="AK94" s="102">
        <f>IF(ISNA(VLOOKUP($B94,'[1]1920  Prog Access'!$F$7:$BA$325,19,FALSE)),"",VLOOKUP($B94,'[1]1920  Prog Access'!$F$7:$BA$325,19,FALSE))</f>
        <v>0</v>
      </c>
      <c r="AL94" s="102">
        <f>IF(ISNA(VLOOKUP($B94,'[1]1920  Prog Access'!$F$7:$BA$325,20,FALSE)),"",VLOOKUP($B94,'[1]1920  Prog Access'!$F$7:$BA$325,20,FALSE))</f>
        <v>0</v>
      </c>
      <c r="AM94" s="102">
        <f>IF(ISNA(VLOOKUP($B94,'[1]1920  Prog Access'!$F$7:$BA$325,21,FALSE)),"",VLOOKUP($B94,'[1]1920  Prog Access'!$F$7:$BA$325,21,FALSE))</f>
        <v>0</v>
      </c>
      <c r="AN94" s="102">
        <f>IF(ISNA(VLOOKUP($B94,'[1]1920  Prog Access'!$F$7:$BA$325,22,FALSE)),"",VLOOKUP($B94,'[1]1920  Prog Access'!$F$7:$BA$325,22,FALSE))</f>
        <v>0</v>
      </c>
      <c r="AO94" s="102">
        <f>IF(ISNA(VLOOKUP($B94,'[1]1920  Prog Access'!$F$7:$BA$325,23,FALSE)),"",VLOOKUP($B94,'[1]1920  Prog Access'!$F$7:$BA$325,23,FALSE))</f>
        <v>0</v>
      </c>
      <c r="AP94" s="102">
        <f>IF(ISNA(VLOOKUP($B94,'[1]1920  Prog Access'!$F$7:$BA$325,24,FALSE)),"",VLOOKUP($B94,'[1]1920  Prog Access'!$F$7:$BA$325,24,FALSE))</f>
        <v>0</v>
      </c>
      <c r="AQ94" s="102">
        <f>IF(ISNA(VLOOKUP($B94,'[1]1920  Prog Access'!$F$7:$BA$325,25,FALSE)),"",VLOOKUP($B94,'[1]1920  Prog Access'!$F$7:$BA$325,25,FALSE))</f>
        <v>0</v>
      </c>
      <c r="AR94" s="102">
        <f>IF(ISNA(VLOOKUP($B94,'[1]1920  Prog Access'!$F$7:$BA$325,26,FALSE)),"",VLOOKUP($B94,'[1]1920  Prog Access'!$F$7:$BA$325,26,FALSE))</f>
        <v>0</v>
      </c>
      <c r="AS94" s="102">
        <f>IF(ISNA(VLOOKUP($B94,'[1]1920  Prog Access'!$F$7:$BA$325,27,FALSE)),"",VLOOKUP($B94,'[1]1920  Prog Access'!$F$7:$BA$325,27,FALSE))</f>
        <v>0</v>
      </c>
      <c r="AT94" s="102">
        <f>IF(ISNA(VLOOKUP($B94,'[1]1920  Prog Access'!$F$7:$BA$325,28,FALSE)),"",VLOOKUP($B94,'[1]1920  Prog Access'!$F$7:$BA$325,28,FALSE))</f>
        <v>0</v>
      </c>
      <c r="AU94" s="102">
        <f>IF(ISNA(VLOOKUP($B94,'[1]1920  Prog Access'!$F$7:$BA$325,29,FALSE)),"",VLOOKUP($B94,'[1]1920  Prog Access'!$F$7:$BA$325,29,FALSE))</f>
        <v>0</v>
      </c>
      <c r="AV94" s="102">
        <f>IF(ISNA(VLOOKUP($B94,'[1]1920  Prog Access'!$F$7:$BA$325,30,FALSE)),"",VLOOKUP($B94,'[1]1920  Prog Access'!$F$7:$BA$325,30,FALSE))</f>
        <v>0</v>
      </c>
      <c r="AW94" s="102">
        <f>IF(ISNA(VLOOKUP($B94,'[1]1920  Prog Access'!$F$7:$BA$325,31,FALSE)),"",VLOOKUP($B94,'[1]1920  Prog Access'!$F$7:$BA$325,31,FALSE))</f>
        <v>0</v>
      </c>
      <c r="AX94" s="108">
        <f t="shared" si="260"/>
        <v>7004.44</v>
      </c>
      <c r="AY94" s="104">
        <f t="shared" si="261"/>
        <v>1.6611566639609349E-2</v>
      </c>
      <c r="AZ94" s="105">
        <f t="shared" si="262"/>
        <v>460.81842105263155</v>
      </c>
      <c r="BA94" s="106">
        <f>IF(ISNA(VLOOKUP($B94,'[1]1920  Prog Access'!$F$7:$BA$325,32,FALSE)),"",VLOOKUP($B94,'[1]1920  Prog Access'!$F$7:$BA$325,32,FALSE))</f>
        <v>0</v>
      </c>
      <c r="BB94" s="102">
        <f>IF(ISNA(VLOOKUP($B94,'[1]1920  Prog Access'!$F$7:$BA$325,33,FALSE)),"",VLOOKUP($B94,'[1]1920  Prog Access'!$F$7:$BA$325,33,FALSE))</f>
        <v>0</v>
      </c>
      <c r="BC94" s="102">
        <f>IF(ISNA(VLOOKUP($B94,'[1]1920  Prog Access'!$F$7:$BA$325,34,FALSE)),"",VLOOKUP($B94,'[1]1920  Prog Access'!$F$7:$BA$325,34,FALSE))</f>
        <v>0</v>
      </c>
      <c r="BD94" s="102">
        <f>IF(ISNA(VLOOKUP($B94,'[1]1920  Prog Access'!$F$7:$BA$325,35,FALSE)),"",VLOOKUP($B94,'[1]1920  Prog Access'!$F$7:$BA$325,35,FALSE))</f>
        <v>0</v>
      </c>
      <c r="BE94" s="102">
        <f>IF(ISNA(VLOOKUP($B94,'[1]1920  Prog Access'!$F$7:$BA$325,36,FALSE)),"",VLOOKUP($B94,'[1]1920  Prog Access'!$F$7:$BA$325,36,FALSE))</f>
        <v>0</v>
      </c>
      <c r="BF94" s="102">
        <f>IF(ISNA(VLOOKUP($B94,'[1]1920  Prog Access'!$F$7:$BA$325,37,FALSE)),"",VLOOKUP($B94,'[1]1920  Prog Access'!$F$7:$BA$325,37,FALSE))</f>
        <v>0</v>
      </c>
      <c r="BG94" s="102">
        <f>IF(ISNA(VLOOKUP($B94,'[1]1920  Prog Access'!$F$7:$BA$325,38,FALSE)),"",VLOOKUP($B94,'[1]1920  Prog Access'!$F$7:$BA$325,38,FALSE))</f>
        <v>415.61</v>
      </c>
      <c r="BH94" s="110">
        <f t="shared" si="263"/>
        <v>415.61</v>
      </c>
      <c r="BI94" s="104">
        <f t="shared" si="264"/>
        <v>9.856509886711916E-4</v>
      </c>
      <c r="BJ94" s="105">
        <f t="shared" si="265"/>
        <v>27.342763157894741</v>
      </c>
      <c r="BK94" s="106">
        <f>IF(ISNA(VLOOKUP($B94,'[1]1920  Prog Access'!$F$7:$BA$325,39,FALSE)),"",VLOOKUP($B94,'[1]1920  Prog Access'!$F$7:$BA$325,39,FALSE))</f>
        <v>0</v>
      </c>
      <c r="BL94" s="102">
        <f>IF(ISNA(VLOOKUP($B94,'[1]1920  Prog Access'!$F$7:$BA$325,40,FALSE)),"",VLOOKUP($B94,'[1]1920  Prog Access'!$F$7:$BA$325,40,FALSE))</f>
        <v>0</v>
      </c>
      <c r="BM94" s="102">
        <f>IF(ISNA(VLOOKUP($B94,'[1]1920  Prog Access'!$F$7:$BA$325,41,FALSE)),"",VLOOKUP($B94,'[1]1920  Prog Access'!$F$7:$BA$325,41,FALSE))</f>
        <v>0</v>
      </c>
      <c r="BN94" s="102">
        <f>IF(ISNA(VLOOKUP($B94,'[1]1920  Prog Access'!$F$7:$BA$325,42,FALSE)),"",VLOOKUP($B94,'[1]1920  Prog Access'!$F$7:$BA$325,42,FALSE))</f>
        <v>0</v>
      </c>
      <c r="BO94" s="105">
        <f t="shared" si="219"/>
        <v>0</v>
      </c>
      <c r="BP94" s="104">
        <f t="shared" si="220"/>
        <v>0</v>
      </c>
      <c r="BQ94" s="111">
        <f t="shared" si="221"/>
        <v>0</v>
      </c>
      <c r="BR94" s="106">
        <f>IF(ISNA(VLOOKUP($B94,'[1]1920  Prog Access'!$F$7:$BA$325,43,FALSE)),"",VLOOKUP($B94,'[1]1920  Prog Access'!$F$7:$BA$325,43,FALSE))</f>
        <v>88856.66</v>
      </c>
      <c r="BS94" s="104">
        <f t="shared" si="222"/>
        <v>0.21073038372276878</v>
      </c>
      <c r="BT94" s="111">
        <f t="shared" si="223"/>
        <v>5845.8328947368427</v>
      </c>
      <c r="BU94" s="102">
        <f>IF(ISNA(VLOOKUP($B94,'[1]1920  Prog Access'!$F$7:$BA$325,44,FALSE)),"",VLOOKUP($B94,'[1]1920  Prog Access'!$F$7:$BA$325,44,FALSE))</f>
        <v>0</v>
      </c>
      <c r="BV94" s="104">
        <f t="shared" si="224"/>
        <v>0</v>
      </c>
      <c r="BW94" s="111">
        <f t="shared" si="225"/>
        <v>0</v>
      </c>
      <c r="BX94" s="143">
        <f>IF(ISNA(VLOOKUP($B94,'[1]1920  Prog Access'!$F$7:$BA$325,45,FALSE)),"",VLOOKUP($B94,'[1]1920  Prog Access'!$F$7:$BA$325,45,FALSE))</f>
        <v>100007.18</v>
      </c>
      <c r="BY94" s="97">
        <f t="shared" si="226"/>
        <v>0.2371746970506432</v>
      </c>
      <c r="BZ94" s="112">
        <f t="shared" si="227"/>
        <v>6579.4197368421055</v>
      </c>
      <c r="CA94" s="89">
        <f t="shared" si="228"/>
        <v>421660.41</v>
      </c>
      <c r="CB94" s="90">
        <f t="shared" si="229"/>
        <v>0</v>
      </c>
    </row>
    <row r="95" spans="1:80" x14ac:dyDescent="0.25">
      <c r="A95" s="66"/>
      <c r="B95" s="94" t="s">
        <v>176</v>
      </c>
      <c r="C95" s="99" t="s">
        <v>177</v>
      </c>
      <c r="D95" s="100">
        <f>IF(ISNA(VLOOKUP($B95,'[1]1920 enrollment_Rev_Exp by size'!$A$6:$C$339,3,FALSE)),"",VLOOKUP($B95,'[1]1920 enrollment_Rev_Exp by size'!$A$6:$C$339,3,FALSE))</f>
        <v>41.449999999999996</v>
      </c>
      <c r="E95" s="101">
        <f>IF(ISNA(VLOOKUP($B95,'[1]1920 enrollment_Rev_Exp by size'!$A$6:$D$339,4,FALSE)),"",VLOOKUP($B95,'[1]1920 enrollment_Rev_Exp by size'!$A$6:$D$339,4,FALSE))</f>
        <v>2168765.27</v>
      </c>
      <c r="F95" s="102">
        <f>IF(ISNA(VLOOKUP($B95,'[1]1920  Prog Access'!$F$7:$BA$325,2,FALSE)),"",VLOOKUP($B95,'[1]1920  Prog Access'!$F$7:$BA$325,2,FALSE))</f>
        <v>1235465.98</v>
      </c>
      <c r="G95" s="102">
        <f>IF(ISNA(VLOOKUP($B95,'[1]1920  Prog Access'!$F$7:$BA$325,3,FALSE)),"",VLOOKUP($B95,'[1]1920  Prog Access'!$F$7:$BA$325,3,FALSE))</f>
        <v>0</v>
      </c>
      <c r="H95" s="102">
        <f>IF(ISNA(VLOOKUP($B95,'[1]1920  Prog Access'!$F$7:$BA$325,4,FALSE)),"",VLOOKUP($B95,'[1]1920  Prog Access'!$F$7:$BA$325,4,FALSE))</f>
        <v>0</v>
      </c>
      <c r="I95" s="103">
        <f t="shared" si="204"/>
        <v>1235465.98</v>
      </c>
      <c r="J95" s="104">
        <f t="shared" si="205"/>
        <v>0.56966329970785634</v>
      </c>
      <c r="K95" s="105">
        <f t="shared" si="206"/>
        <v>29806.175633293125</v>
      </c>
      <c r="L95" s="106">
        <f>IF(ISNA(VLOOKUP($B95,'[1]1920  Prog Access'!$F$7:$BA$325,5,FALSE)),"",VLOOKUP($B95,'[1]1920  Prog Access'!$F$7:$BA$325,5,FALSE))</f>
        <v>59369.09</v>
      </c>
      <c r="M95" s="102">
        <f>IF(ISNA(VLOOKUP($B95,'[1]1920  Prog Access'!$F$7:$BA$325,6,FALSE)),"",VLOOKUP($B95,'[1]1920  Prog Access'!$F$7:$BA$325,6,FALSE))</f>
        <v>0</v>
      </c>
      <c r="N95" s="102">
        <f>IF(ISNA(VLOOKUP($B95,'[1]1920  Prog Access'!$F$7:$BA$325,7,FALSE)),"",VLOOKUP($B95,'[1]1920  Prog Access'!$F$7:$BA$325,7,FALSE))</f>
        <v>0</v>
      </c>
      <c r="O95" s="102">
        <v>0</v>
      </c>
      <c r="P95" s="102">
        <f>IF(ISNA(VLOOKUP($B95,'[1]1920  Prog Access'!$F$7:$BA$325,8,FALSE)),"",VLOOKUP($B95,'[1]1920  Prog Access'!$F$7:$BA$325,8,FALSE))</f>
        <v>0</v>
      </c>
      <c r="Q95" s="102">
        <f>IF(ISNA(VLOOKUP($B95,'[1]1920  Prog Access'!$F$7:$BA$325,9,FALSE)),"",VLOOKUP($B95,'[1]1920  Prog Access'!$F$7:$BA$325,9,FALSE))</f>
        <v>0</v>
      </c>
      <c r="R95" s="107">
        <f t="shared" si="110"/>
        <v>59369.09</v>
      </c>
      <c r="S95" s="104">
        <f t="shared" si="111"/>
        <v>2.7374603799331404E-2</v>
      </c>
      <c r="T95" s="105">
        <f t="shared" si="112"/>
        <v>1432.3061519903499</v>
      </c>
      <c r="U95" s="106">
        <f>IF(ISNA(VLOOKUP($B95,'[1]1920  Prog Access'!$F$7:$BA$325,10,FALSE)),"",VLOOKUP($B95,'[1]1920  Prog Access'!$F$7:$BA$325,10,FALSE))</f>
        <v>96895.23</v>
      </c>
      <c r="V95" s="102">
        <f>IF(ISNA(VLOOKUP($B95,'[1]1920  Prog Access'!$F$7:$BA$325,11,FALSE)),"",VLOOKUP($B95,'[1]1920  Prog Access'!$F$7:$BA$325,11,FALSE))</f>
        <v>0</v>
      </c>
      <c r="W95" s="102">
        <f>IF(ISNA(VLOOKUP($B95,'[1]1920  Prog Access'!$F$7:$BA$325,12,FALSE)),"",VLOOKUP($B95,'[1]1920  Prog Access'!$F$7:$BA$325,12,FALSE))</f>
        <v>0</v>
      </c>
      <c r="X95" s="102">
        <f>IF(ISNA(VLOOKUP($B95,'[1]1920  Prog Access'!$F$7:$BA$325,13,FALSE)),"",VLOOKUP($B95,'[1]1920  Prog Access'!$F$7:$BA$325,13,FALSE))</f>
        <v>0</v>
      </c>
      <c r="Y95" s="108">
        <f t="shared" si="254"/>
        <v>96895.23</v>
      </c>
      <c r="Z95" s="104">
        <f t="shared" si="255"/>
        <v>4.4677601278629846E-2</v>
      </c>
      <c r="AA95" s="105">
        <f t="shared" si="256"/>
        <v>2337.6412545235225</v>
      </c>
      <c r="AB95" s="106">
        <f>IF(ISNA(VLOOKUP($B95,'[1]1920  Prog Access'!$F$7:$BA$325,14,FALSE)),"",VLOOKUP($B95,'[1]1920  Prog Access'!$F$7:$BA$325,14,FALSE))</f>
        <v>0</v>
      </c>
      <c r="AC95" s="102">
        <f>IF(ISNA(VLOOKUP($B95,'[1]1920  Prog Access'!$F$7:$BA$325,15,FALSE)),"",VLOOKUP($B95,'[1]1920  Prog Access'!$F$7:$BA$325,15,FALSE))</f>
        <v>0</v>
      </c>
      <c r="AD95" s="102">
        <v>0</v>
      </c>
      <c r="AE95" s="107">
        <f t="shared" si="257"/>
        <v>0</v>
      </c>
      <c r="AF95" s="104">
        <f t="shared" si="258"/>
        <v>0</v>
      </c>
      <c r="AG95" s="109">
        <f t="shared" si="259"/>
        <v>0</v>
      </c>
      <c r="AH95" s="106">
        <f>IF(ISNA(VLOOKUP($B95,'[1]1920  Prog Access'!$F$7:$BA$325,16,FALSE)),"",VLOOKUP($B95,'[1]1920  Prog Access'!$F$7:$BA$325,16,FALSE))</f>
        <v>20954.5</v>
      </c>
      <c r="AI95" s="102">
        <f>IF(ISNA(VLOOKUP($B95,'[1]1920  Prog Access'!$F$7:$BA$325,17,FALSE)),"",VLOOKUP($B95,'[1]1920  Prog Access'!$F$7:$BA$325,17,FALSE))</f>
        <v>29403.9</v>
      </c>
      <c r="AJ95" s="102">
        <f>IF(ISNA(VLOOKUP($B95,'[1]1920  Prog Access'!$F$7:$BA$325,18,FALSE)),"",VLOOKUP($B95,'[1]1920  Prog Access'!$F$7:$BA$325,18,FALSE))</f>
        <v>0</v>
      </c>
      <c r="AK95" s="102">
        <f>IF(ISNA(VLOOKUP($B95,'[1]1920  Prog Access'!$F$7:$BA$325,19,FALSE)),"",VLOOKUP($B95,'[1]1920  Prog Access'!$F$7:$BA$325,19,FALSE))</f>
        <v>0</v>
      </c>
      <c r="AL95" s="102">
        <f>IF(ISNA(VLOOKUP($B95,'[1]1920  Prog Access'!$F$7:$BA$325,20,FALSE)),"",VLOOKUP($B95,'[1]1920  Prog Access'!$F$7:$BA$325,20,FALSE))</f>
        <v>40538.71</v>
      </c>
      <c r="AM95" s="102">
        <f>IF(ISNA(VLOOKUP($B95,'[1]1920  Prog Access'!$F$7:$BA$325,21,FALSE)),"",VLOOKUP($B95,'[1]1920  Prog Access'!$F$7:$BA$325,21,FALSE))</f>
        <v>0</v>
      </c>
      <c r="AN95" s="102">
        <f>IF(ISNA(VLOOKUP($B95,'[1]1920  Prog Access'!$F$7:$BA$325,22,FALSE)),"",VLOOKUP($B95,'[1]1920  Prog Access'!$F$7:$BA$325,22,FALSE))</f>
        <v>0</v>
      </c>
      <c r="AO95" s="102">
        <f>IF(ISNA(VLOOKUP($B95,'[1]1920  Prog Access'!$F$7:$BA$325,23,FALSE)),"",VLOOKUP($B95,'[1]1920  Prog Access'!$F$7:$BA$325,23,FALSE))</f>
        <v>0</v>
      </c>
      <c r="AP95" s="102">
        <f>IF(ISNA(VLOOKUP($B95,'[1]1920  Prog Access'!$F$7:$BA$325,24,FALSE)),"",VLOOKUP($B95,'[1]1920  Prog Access'!$F$7:$BA$325,24,FALSE))</f>
        <v>0</v>
      </c>
      <c r="AQ95" s="102">
        <f>IF(ISNA(VLOOKUP($B95,'[1]1920  Prog Access'!$F$7:$BA$325,25,FALSE)),"",VLOOKUP($B95,'[1]1920  Prog Access'!$F$7:$BA$325,25,FALSE))</f>
        <v>0</v>
      </c>
      <c r="AR95" s="102">
        <f>IF(ISNA(VLOOKUP($B95,'[1]1920  Prog Access'!$F$7:$BA$325,26,FALSE)),"",VLOOKUP($B95,'[1]1920  Prog Access'!$F$7:$BA$325,26,FALSE))</f>
        <v>0</v>
      </c>
      <c r="AS95" s="102">
        <f>IF(ISNA(VLOOKUP($B95,'[1]1920  Prog Access'!$F$7:$BA$325,27,FALSE)),"",VLOOKUP($B95,'[1]1920  Prog Access'!$F$7:$BA$325,27,FALSE))</f>
        <v>0</v>
      </c>
      <c r="AT95" s="102">
        <f>IF(ISNA(VLOOKUP($B95,'[1]1920  Prog Access'!$F$7:$BA$325,28,FALSE)),"",VLOOKUP($B95,'[1]1920  Prog Access'!$F$7:$BA$325,28,FALSE))</f>
        <v>0</v>
      </c>
      <c r="AU95" s="102">
        <f>IF(ISNA(VLOOKUP($B95,'[1]1920  Prog Access'!$F$7:$BA$325,29,FALSE)),"",VLOOKUP($B95,'[1]1920  Prog Access'!$F$7:$BA$325,29,FALSE))</f>
        <v>0</v>
      </c>
      <c r="AV95" s="102">
        <f>IF(ISNA(VLOOKUP($B95,'[1]1920  Prog Access'!$F$7:$BA$325,30,FALSE)),"",VLOOKUP($B95,'[1]1920  Prog Access'!$F$7:$BA$325,30,FALSE))</f>
        <v>0</v>
      </c>
      <c r="AW95" s="102">
        <f>IF(ISNA(VLOOKUP($B95,'[1]1920  Prog Access'!$F$7:$BA$325,31,FALSE)),"",VLOOKUP($B95,'[1]1920  Prog Access'!$F$7:$BA$325,31,FALSE))</f>
        <v>0</v>
      </c>
      <c r="AX95" s="108">
        <f t="shared" si="260"/>
        <v>90897.11</v>
      </c>
      <c r="AY95" s="104">
        <f t="shared" si="261"/>
        <v>4.1911917005199924E-2</v>
      </c>
      <c r="AZ95" s="105">
        <f t="shared" si="262"/>
        <v>2192.9338962605552</v>
      </c>
      <c r="BA95" s="106">
        <f>IF(ISNA(VLOOKUP($B95,'[1]1920  Prog Access'!$F$7:$BA$325,32,FALSE)),"",VLOOKUP($B95,'[1]1920  Prog Access'!$F$7:$BA$325,32,FALSE))</f>
        <v>0</v>
      </c>
      <c r="BB95" s="102">
        <f>IF(ISNA(VLOOKUP($B95,'[1]1920  Prog Access'!$F$7:$BA$325,33,FALSE)),"",VLOOKUP($B95,'[1]1920  Prog Access'!$F$7:$BA$325,33,FALSE))</f>
        <v>0</v>
      </c>
      <c r="BC95" s="102">
        <f>IF(ISNA(VLOOKUP($B95,'[1]1920  Prog Access'!$F$7:$BA$325,34,FALSE)),"",VLOOKUP($B95,'[1]1920  Prog Access'!$F$7:$BA$325,34,FALSE))</f>
        <v>0</v>
      </c>
      <c r="BD95" s="102">
        <f>IF(ISNA(VLOOKUP($B95,'[1]1920  Prog Access'!$F$7:$BA$325,35,FALSE)),"",VLOOKUP($B95,'[1]1920  Prog Access'!$F$7:$BA$325,35,FALSE))</f>
        <v>0</v>
      </c>
      <c r="BE95" s="102">
        <f>IF(ISNA(VLOOKUP($B95,'[1]1920  Prog Access'!$F$7:$BA$325,36,FALSE)),"",VLOOKUP($B95,'[1]1920  Prog Access'!$F$7:$BA$325,36,FALSE))</f>
        <v>0</v>
      </c>
      <c r="BF95" s="102">
        <f>IF(ISNA(VLOOKUP($B95,'[1]1920  Prog Access'!$F$7:$BA$325,37,FALSE)),"",VLOOKUP($B95,'[1]1920  Prog Access'!$F$7:$BA$325,37,FALSE))</f>
        <v>0</v>
      </c>
      <c r="BG95" s="102">
        <f>IF(ISNA(VLOOKUP($B95,'[1]1920  Prog Access'!$F$7:$BA$325,38,FALSE)),"",VLOOKUP($B95,'[1]1920  Prog Access'!$F$7:$BA$325,38,FALSE))</f>
        <v>0</v>
      </c>
      <c r="BH95" s="110">
        <f t="shared" si="263"/>
        <v>0</v>
      </c>
      <c r="BI95" s="104">
        <f t="shared" si="264"/>
        <v>0</v>
      </c>
      <c r="BJ95" s="105">
        <f t="shared" si="265"/>
        <v>0</v>
      </c>
      <c r="BK95" s="106">
        <f>IF(ISNA(VLOOKUP($B95,'[1]1920  Prog Access'!$F$7:$BA$325,39,FALSE)),"",VLOOKUP($B95,'[1]1920  Prog Access'!$F$7:$BA$325,39,FALSE))</f>
        <v>0</v>
      </c>
      <c r="BL95" s="102">
        <f>IF(ISNA(VLOOKUP($B95,'[1]1920  Prog Access'!$F$7:$BA$325,40,FALSE)),"",VLOOKUP($B95,'[1]1920  Prog Access'!$F$7:$BA$325,40,FALSE))</f>
        <v>0</v>
      </c>
      <c r="BM95" s="102">
        <f>IF(ISNA(VLOOKUP($B95,'[1]1920  Prog Access'!$F$7:$BA$325,41,FALSE)),"",VLOOKUP($B95,'[1]1920  Prog Access'!$F$7:$BA$325,41,FALSE))</f>
        <v>0</v>
      </c>
      <c r="BN95" s="102">
        <f>IF(ISNA(VLOOKUP($B95,'[1]1920  Prog Access'!$F$7:$BA$325,42,FALSE)),"",VLOOKUP($B95,'[1]1920  Prog Access'!$F$7:$BA$325,42,FALSE))</f>
        <v>8259.7099999999991</v>
      </c>
      <c r="BO95" s="105">
        <f t="shared" si="219"/>
        <v>8259.7099999999991</v>
      </c>
      <c r="BP95" s="104">
        <f t="shared" si="220"/>
        <v>3.8084850003154095E-3</v>
      </c>
      <c r="BQ95" s="111">
        <f t="shared" si="221"/>
        <v>199.26924004825091</v>
      </c>
      <c r="BR95" s="106">
        <f>IF(ISNA(VLOOKUP($B95,'[1]1920  Prog Access'!$F$7:$BA$325,43,FALSE)),"",VLOOKUP($B95,'[1]1920  Prog Access'!$F$7:$BA$325,43,FALSE))</f>
        <v>554760.80000000005</v>
      </c>
      <c r="BS95" s="104">
        <f t="shared" si="222"/>
        <v>0.25579568599417862</v>
      </c>
      <c r="BT95" s="111">
        <f t="shared" si="223"/>
        <v>13383.855247285888</v>
      </c>
      <c r="BU95" s="102">
        <f>IF(ISNA(VLOOKUP($B95,'[1]1920  Prog Access'!$F$7:$BA$325,44,FALSE)),"",VLOOKUP($B95,'[1]1920  Prog Access'!$F$7:$BA$325,44,FALSE))</f>
        <v>65396.35</v>
      </c>
      <c r="BV95" s="104">
        <f t="shared" si="224"/>
        <v>3.0153724289397162E-2</v>
      </c>
      <c r="BW95" s="111">
        <f t="shared" si="225"/>
        <v>1577.7165259348615</v>
      </c>
      <c r="BX95" s="143">
        <f>IF(ISNA(VLOOKUP($B95,'[1]1920  Prog Access'!$F$7:$BA$325,45,FALSE)),"",VLOOKUP($B95,'[1]1920  Prog Access'!$F$7:$BA$325,45,FALSE))</f>
        <v>57721</v>
      </c>
      <c r="BY95" s="97">
        <f t="shared" si="226"/>
        <v>2.6614682925091289E-2</v>
      </c>
      <c r="BZ95" s="112">
        <f t="shared" si="227"/>
        <v>1392.5452352231605</v>
      </c>
      <c r="CA95" s="89">
        <f t="shared" si="228"/>
        <v>2168765.27</v>
      </c>
      <c r="CB95" s="90">
        <f t="shared" si="229"/>
        <v>0</v>
      </c>
    </row>
    <row r="96" spans="1:80" s="127" customFormat="1" x14ac:dyDescent="0.25">
      <c r="A96" s="66"/>
      <c r="B96" s="114" t="s">
        <v>178</v>
      </c>
      <c r="C96" s="115" t="s">
        <v>52</v>
      </c>
      <c r="D96" s="116">
        <f>SUM(D92:D95)</f>
        <v>20879.929999999997</v>
      </c>
      <c r="E96" s="116">
        <f t="shared" ref="E96:H96" si="266">SUM(E92:E95)</f>
        <v>287322125.74000001</v>
      </c>
      <c r="F96" s="116">
        <f t="shared" si="266"/>
        <v>159868726.63999999</v>
      </c>
      <c r="G96" s="116">
        <f t="shared" si="266"/>
        <v>712448.02</v>
      </c>
      <c r="H96" s="116">
        <f t="shared" si="266"/>
        <v>114571.76</v>
      </c>
      <c r="I96" s="117">
        <f t="shared" si="204"/>
        <v>160695746.41999999</v>
      </c>
      <c r="J96" s="118">
        <f t="shared" si="205"/>
        <v>0.55928775414050358</v>
      </c>
      <c r="K96" s="75">
        <f t="shared" si="206"/>
        <v>7696.1822391167025</v>
      </c>
      <c r="L96" s="119">
        <f>SUM(L92:L95)</f>
        <v>29383912.029999997</v>
      </c>
      <c r="M96" s="119">
        <f t="shared" ref="M96:Q96" si="267">SUM(M92:M95)</f>
        <v>1382665.02</v>
      </c>
      <c r="N96" s="119">
        <f t="shared" si="267"/>
        <v>3313294.69</v>
      </c>
      <c r="O96" s="119">
        <f t="shared" si="267"/>
        <v>0</v>
      </c>
      <c r="P96" s="119">
        <f t="shared" si="267"/>
        <v>0</v>
      </c>
      <c r="Q96" s="119">
        <f t="shared" si="267"/>
        <v>0</v>
      </c>
      <c r="R96" s="120">
        <f t="shared" si="110"/>
        <v>34079871.739999995</v>
      </c>
      <c r="S96" s="118">
        <f t="shared" si="111"/>
        <v>0.11861206877899522</v>
      </c>
      <c r="T96" s="75">
        <f t="shared" si="112"/>
        <v>1632.1832372043393</v>
      </c>
      <c r="U96" s="119">
        <f>SUM(U92:U95)</f>
        <v>7621508.7300000004</v>
      </c>
      <c r="V96" s="121">
        <f t="shared" ref="V96:X96" si="268">SUM(V92:V95)</f>
        <v>529018.05999999994</v>
      </c>
      <c r="W96" s="121">
        <f t="shared" si="268"/>
        <v>162366.39000000001</v>
      </c>
      <c r="X96" s="121">
        <f t="shared" si="268"/>
        <v>0</v>
      </c>
      <c r="Y96" s="122">
        <f t="shared" si="207"/>
        <v>8312893.1799999997</v>
      </c>
      <c r="Z96" s="118">
        <f>Y96/E96</f>
        <v>2.8932311281597577E-2</v>
      </c>
      <c r="AA96" s="75">
        <f>Y96/D96</f>
        <v>398.12840272931953</v>
      </c>
      <c r="AB96" s="119">
        <f>SUM(AB92:AB95)</f>
        <v>0</v>
      </c>
      <c r="AC96" s="121">
        <f>SUM(AC92:AC95)</f>
        <v>0</v>
      </c>
      <c r="AD96" s="121"/>
      <c r="AE96" s="120">
        <f t="shared" si="210"/>
        <v>0</v>
      </c>
      <c r="AF96" s="118">
        <f>AE96/E96</f>
        <v>0</v>
      </c>
      <c r="AG96" s="123">
        <f>AE96/D96</f>
        <v>0</v>
      </c>
      <c r="AH96" s="119">
        <f>SUM(AH92:AH95)</f>
        <v>4825383.8899999997</v>
      </c>
      <c r="AI96" s="121">
        <f t="shared" ref="AI96:AW96" si="269">SUM(AI92:AI95)</f>
        <v>1057759.7699999998</v>
      </c>
      <c r="AJ96" s="121">
        <f t="shared" si="269"/>
        <v>1491881.53</v>
      </c>
      <c r="AK96" s="121">
        <f t="shared" si="269"/>
        <v>0</v>
      </c>
      <c r="AL96" s="121">
        <f t="shared" si="269"/>
        <v>11968063.430000002</v>
      </c>
      <c r="AM96" s="121">
        <f t="shared" si="269"/>
        <v>0</v>
      </c>
      <c r="AN96" s="121">
        <f t="shared" si="269"/>
        <v>0</v>
      </c>
      <c r="AO96" s="121">
        <f t="shared" si="269"/>
        <v>1809044.77</v>
      </c>
      <c r="AP96" s="121">
        <f t="shared" si="269"/>
        <v>0</v>
      </c>
      <c r="AQ96" s="121">
        <f t="shared" si="269"/>
        <v>0</v>
      </c>
      <c r="AR96" s="121">
        <f t="shared" si="269"/>
        <v>0</v>
      </c>
      <c r="AS96" s="121">
        <f t="shared" si="269"/>
        <v>462189.51</v>
      </c>
      <c r="AT96" s="121">
        <f t="shared" si="269"/>
        <v>9030378.9000000004</v>
      </c>
      <c r="AU96" s="121">
        <f t="shared" si="269"/>
        <v>0</v>
      </c>
      <c r="AV96" s="121">
        <f t="shared" si="269"/>
        <v>0</v>
      </c>
      <c r="AW96" s="121">
        <f t="shared" si="269"/>
        <v>0</v>
      </c>
      <c r="AX96" s="122">
        <f t="shared" si="213"/>
        <v>30644701.800000004</v>
      </c>
      <c r="AY96" s="118">
        <f>AX96/E96</f>
        <v>0.10665625461691951</v>
      </c>
      <c r="AZ96" s="75">
        <f>AX96/D96</f>
        <v>1467.6630525102339</v>
      </c>
      <c r="BA96" s="106">
        <f>SUM(BA92:BA95)</f>
        <v>0</v>
      </c>
      <c r="BB96" s="106">
        <f t="shared" ref="BB96:BG96" si="270">SUM(BB92:BB95)</f>
        <v>0</v>
      </c>
      <c r="BC96" s="106">
        <f t="shared" si="270"/>
        <v>502589.81</v>
      </c>
      <c r="BD96" s="106">
        <f t="shared" si="270"/>
        <v>0</v>
      </c>
      <c r="BE96" s="106">
        <f t="shared" si="270"/>
        <v>0</v>
      </c>
      <c r="BF96" s="106">
        <f t="shared" si="270"/>
        <v>264635.21999999997</v>
      </c>
      <c r="BG96" s="106">
        <f t="shared" si="270"/>
        <v>192344.62</v>
      </c>
      <c r="BH96" s="124">
        <f t="shared" si="216"/>
        <v>959569.65</v>
      </c>
      <c r="BI96" s="118">
        <f>BH96/E96</f>
        <v>3.3396998143760148E-3</v>
      </c>
      <c r="BJ96" s="75">
        <f>BH96/D96</f>
        <v>45.956554930979181</v>
      </c>
      <c r="BK96" s="119">
        <f>SUM(BK92:BK95)</f>
        <v>0</v>
      </c>
      <c r="BL96" s="119">
        <f t="shared" ref="BL96:BN96" si="271">SUM(BL92:BL95)</f>
        <v>0</v>
      </c>
      <c r="BM96" s="119">
        <f t="shared" si="271"/>
        <v>0</v>
      </c>
      <c r="BN96" s="119">
        <f t="shared" si="271"/>
        <v>1278704.79</v>
      </c>
      <c r="BO96" s="75">
        <f t="shared" si="219"/>
        <v>1278704.79</v>
      </c>
      <c r="BP96" s="118">
        <f t="shared" si="220"/>
        <v>4.4504222802427326E-3</v>
      </c>
      <c r="BQ96" s="86">
        <f t="shared" si="221"/>
        <v>61.240856171452691</v>
      </c>
      <c r="BR96" s="119">
        <f>SUM(BR92:BR95)</f>
        <v>31189974.120000001</v>
      </c>
      <c r="BS96" s="118">
        <f t="shared" si="222"/>
        <v>0.1085540281301693</v>
      </c>
      <c r="BT96" s="86">
        <f t="shared" si="223"/>
        <v>1493.7777147720326</v>
      </c>
      <c r="BU96" s="121">
        <f>SUM(BU92:BU95)</f>
        <v>9419379.2299999986</v>
      </c>
      <c r="BV96" s="118">
        <f t="shared" si="224"/>
        <v>3.278334101747412E-2</v>
      </c>
      <c r="BW96" s="86">
        <f t="shared" si="225"/>
        <v>451.12120730289803</v>
      </c>
      <c r="BX96" s="144">
        <f>SUM(BX92:BX95)</f>
        <v>10741284.809999999</v>
      </c>
      <c r="BY96" s="125">
        <f t="shared" si="226"/>
        <v>3.7384119939721835E-2</v>
      </c>
      <c r="BZ96" s="126">
        <f t="shared" si="227"/>
        <v>514.43107376317835</v>
      </c>
      <c r="CA96" s="89">
        <f t="shared" si="228"/>
        <v>287322125.74000001</v>
      </c>
      <c r="CB96" s="90">
        <f t="shared" si="229"/>
        <v>0</v>
      </c>
    </row>
    <row r="97" spans="1:80" x14ac:dyDescent="0.25">
      <c r="A97" s="66"/>
      <c r="B97" s="114"/>
      <c r="C97" s="115"/>
      <c r="D97" s="100" t="str">
        <f>IF(ISNA(VLOOKUP($B97,'[1]1920 enrollment_Rev_Exp by size'!$A$6:$C$339,3,FALSE)),"",VLOOKUP($B97,'[1]1920 enrollment_Rev_Exp by size'!$A$6:$C$339,3,FALSE))</f>
        <v/>
      </c>
      <c r="E97" s="101" t="str">
        <f>IF(ISNA(VLOOKUP($B97,'[1]1920 enrollment_Rev_Exp by size'!$A$6:$D$339,4,FALSE)),"",VLOOKUP($B97,'[1]1920 enrollment_Rev_Exp by size'!$A$6:$D$339,4,FALSE))</f>
        <v/>
      </c>
      <c r="F97" s="102" t="str">
        <f>IF(ISNA(VLOOKUP($B97,'[1]1920  Prog Access'!$F$7:$BA$325,2,FALSE)),"",VLOOKUP($B97,'[1]1920  Prog Access'!$F$7:$BA$325,2,FALSE))</f>
        <v/>
      </c>
      <c r="G97" s="102" t="str">
        <f>IF(ISNA(VLOOKUP($B97,'[1]1920  Prog Access'!$F$7:$BA$325,3,FALSE)),"",VLOOKUP($B97,'[1]1920  Prog Access'!$F$7:$BA$325,3,FALSE))</f>
        <v/>
      </c>
      <c r="H97" s="102" t="str">
        <f>IF(ISNA(VLOOKUP($B97,'[1]1920  Prog Access'!$F$7:$BA$325,4,FALSE)),"",VLOOKUP($B97,'[1]1920  Prog Access'!$F$7:$BA$325,4,FALSE))</f>
        <v/>
      </c>
      <c r="I97" s="103"/>
      <c r="J97" s="104"/>
      <c r="K97" s="105"/>
      <c r="L97" s="106" t="str">
        <f>IF(ISNA(VLOOKUP($B97,'[1]1920  Prog Access'!$F$7:$BA$325,5,FALSE)),"",VLOOKUP($B97,'[1]1920  Prog Access'!$F$7:$BA$325,5,FALSE))</f>
        <v/>
      </c>
      <c r="M97" s="102" t="str">
        <f>IF(ISNA(VLOOKUP($B97,'[1]1920  Prog Access'!$F$7:$BA$325,6,FALSE)),"",VLOOKUP($B97,'[1]1920  Prog Access'!$F$7:$BA$325,6,FALSE))</f>
        <v/>
      </c>
      <c r="N97" s="102" t="str">
        <f>IF(ISNA(VLOOKUP($B97,'[1]1920  Prog Access'!$F$7:$BA$325,7,FALSE)),"",VLOOKUP($B97,'[1]1920  Prog Access'!$F$7:$BA$325,7,FALSE))</f>
        <v/>
      </c>
      <c r="O97" s="102">
        <v>0</v>
      </c>
      <c r="P97" s="102" t="str">
        <f>IF(ISNA(VLOOKUP($B97,'[1]1920  Prog Access'!$F$7:$BA$325,8,FALSE)),"",VLOOKUP($B97,'[1]1920  Prog Access'!$F$7:$BA$325,8,FALSE))</f>
        <v/>
      </c>
      <c r="Q97" s="102" t="str">
        <f>IF(ISNA(VLOOKUP($B97,'[1]1920  Prog Access'!$F$7:$BA$325,9,FALSE)),"",VLOOKUP($B97,'[1]1920  Prog Access'!$F$7:$BA$325,9,FALSE))</f>
        <v/>
      </c>
      <c r="R97" s="107"/>
      <c r="S97" s="104"/>
      <c r="T97" s="105"/>
      <c r="U97" s="106"/>
      <c r="V97" s="102"/>
      <c r="W97" s="102"/>
      <c r="X97" s="102"/>
      <c r="Y97" s="108"/>
      <c r="Z97" s="104"/>
      <c r="AA97" s="105"/>
      <c r="AB97" s="106"/>
      <c r="AC97" s="102"/>
      <c r="AD97" s="102"/>
      <c r="AE97" s="107"/>
      <c r="AF97" s="104"/>
      <c r="AG97" s="109"/>
      <c r="AH97" s="106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8"/>
      <c r="AY97" s="104"/>
      <c r="AZ97" s="105"/>
      <c r="BA97" s="106" t="str">
        <f>IF(ISNA(VLOOKUP($B97,'[1]1920  Prog Access'!$F$7:$BA$325,32,FALSE)),"",VLOOKUP($B97,'[1]1920  Prog Access'!$F$7:$BA$325,32,FALSE))</f>
        <v/>
      </c>
      <c r="BB97" s="102" t="str">
        <f>IF(ISNA(VLOOKUP($B97,'[1]1920  Prog Access'!$F$7:$BA$325,33,FALSE)),"",VLOOKUP($B97,'[1]1920  Prog Access'!$F$7:$BA$325,33,FALSE))</f>
        <v/>
      </c>
      <c r="BC97" s="102" t="str">
        <f>IF(ISNA(VLOOKUP($B97,'[1]1920  Prog Access'!$F$7:$BA$325,34,FALSE)),"",VLOOKUP($B97,'[1]1920  Prog Access'!$F$7:$BA$325,34,FALSE))</f>
        <v/>
      </c>
      <c r="BD97" s="102" t="str">
        <f>IF(ISNA(VLOOKUP($B97,'[1]1920  Prog Access'!$F$7:$BA$325,35,FALSE)),"",VLOOKUP($B97,'[1]1920  Prog Access'!$F$7:$BA$325,35,FALSE))</f>
        <v/>
      </c>
      <c r="BE97" s="102" t="str">
        <f>IF(ISNA(VLOOKUP($B97,'[1]1920  Prog Access'!$F$7:$BA$325,36,FALSE)),"",VLOOKUP($B97,'[1]1920  Prog Access'!$F$7:$BA$325,36,FALSE))</f>
        <v/>
      </c>
      <c r="BF97" s="102" t="str">
        <f>IF(ISNA(VLOOKUP($B97,'[1]1920  Prog Access'!$F$7:$BA$325,37,FALSE)),"",VLOOKUP($B97,'[1]1920  Prog Access'!$F$7:$BA$325,37,FALSE))</f>
        <v/>
      </c>
      <c r="BG97" s="102" t="str">
        <f>IF(ISNA(VLOOKUP($B97,'[1]1920  Prog Access'!$F$7:$BA$325,38,FALSE)),"",VLOOKUP($B97,'[1]1920  Prog Access'!$F$7:$BA$325,38,FALSE))</f>
        <v/>
      </c>
      <c r="BH97" s="110"/>
      <c r="BI97" s="104"/>
      <c r="BJ97" s="105"/>
      <c r="BK97" s="106" t="str">
        <f>IF(ISNA(VLOOKUP($B97,'[1]1920  Prog Access'!$F$7:$BA$325,39,FALSE)),"",VLOOKUP($B97,'[1]1920  Prog Access'!$F$7:$BA$325,39,FALSE))</f>
        <v/>
      </c>
      <c r="BL97" s="102" t="str">
        <f>IF(ISNA(VLOOKUP($B97,'[1]1920  Prog Access'!$F$7:$BA$325,40,FALSE)),"",VLOOKUP($B97,'[1]1920  Prog Access'!$F$7:$BA$325,40,FALSE))</f>
        <v/>
      </c>
      <c r="BM97" s="102" t="str">
        <f>IF(ISNA(VLOOKUP($B97,'[1]1920  Prog Access'!$F$7:$BA$325,41,FALSE)),"",VLOOKUP($B97,'[1]1920  Prog Access'!$F$7:$BA$325,41,FALSE))</f>
        <v/>
      </c>
      <c r="BN97" s="102" t="str">
        <f>IF(ISNA(VLOOKUP($B97,'[1]1920  Prog Access'!$F$7:$BA$325,42,FALSE)),"",VLOOKUP($B97,'[1]1920  Prog Access'!$F$7:$BA$325,42,FALSE))</f>
        <v/>
      </c>
      <c r="BO97" s="105"/>
      <c r="BP97" s="104"/>
      <c r="BQ97" s="111"/>
      <c r="BR97" s="106" t="str">
        <f>IF(ISNA(VLOOKUP($B97,'[1]1920  Prog Access'!$F$7:$BA$325,43,FALSE)),"",VLOOKUP($B97,'[1]1920  Prog Access'!$F$7:$BA$325,43,FALSE))</f>
        <v/>
      </c>
      <c r="BS97" s="104"/>
      <c r="BT97" s="111"/>
      <c r="BU97" s="102"/>
      <c r="BV97" s="104"/>
      <c r="BW97" s="111"/>
      <c r="BX97" s="143"/>
      <c r="BZ97" s="112"/>
      <c r="CA97" s="89"/>
      <c r="CB97" s="90"/>
    </row>
    <row r="98" spans="1:80" s="79" customFormat="1" x14ac:dyDescent="0.25">
      <c r="A98" s="66" t="s">
        <v>179</v>
      </c>
      <c r="B98" s="94"/>
      <c r="C98" s="99"/>
      <c r="D98" s="100" t="str">
        <f>IF(ISNA(VLOOKUP($B98,'[1]1920 enrollment_Rev_Exp by size'!$A$6:$C$339,3,FALSE)),"",VLOOKUP($B98,'[1]1920 enrollment_Rev_Exp by size'!$A$6:$C$339,3,FALSE))</f>
        <v/>
      </c>
      <c r="E98" s="101" t="str">
        <f>IF(ISNA(VLOOKUP($B98,'[1]1920 enrollment_Rev_Exp by size'!$A$6:$D$339,4,FALSE)),"",VLOOKUP($B98,'[1]1920 enrollment_Rev_Exp by size'!$A$6:$D$339,4,FALSE))</f>
        <v/>
      </c>
      <c r="F98" s="102" t="str">
        <f>IF(ISNA(VLOOKUP($B98,'[1]1920  Prog Access'!$F$7:$BA$325,2,FALSE)),"",VLOOKUP($B98,'[1]1920  Prog Access'!$F$7:$BA$325,2,FALSE))</f>
        <v/>
      </c>
      <c r="G98" s="102" t="str">
        <f>IF(ISNA(VLOOKUP($B98,'[1]1920  Prog Access'!$F$7:$BA$325,3,FALSE)),"",VLOOKUP($B98,'[1]1920  Prog Access'!$F$7:$BA$325,3,FALSE))</f>
        <v/>
      </c>
      <c r="H98" s="102" t="str">
        <f>IF(ISNA(VLOOKUP($B98,'[1]1920  Prog Access'!$F$7:$BA$325,4,FALSE)),"",VLOOKUP($B98,'[1]1920  Prog Access'!$F$7:$BA$325,4,FALSE))</f>
        <v/>
      </c>
      <c r="I98" s="103"/>
      <c r="J98" s="104"/>
      <c r="K98" s="105"/>
      <c r="L98" s="106" t="str">
        <f>IF(ISNA(VLOOKUP($B98,'[1]1920  Prog Access'!$F$7:$BA$325,5,FALSE)),"",VLOOKUP($B98,'[1]1920  Prog Access'!$F$7:$BA$325,5,FALSE))</f>
        <v/>
      </c>
      <c r="M98" s="102" t="str">
        <f>IF(ISNA(VLOOKUP($B98,'[1]1920  Prog Access'!$F$7:$BA$325,6,FALSE)),"",VLOOKUP($B98,'[1]1920  Prog Access'!$F$7:$BA$325,6,FALSE))</f>
        <v/>
      </c>
      <c r="N98" s="102" t="str">
        <f>IF(ISNA(VLOOKUP($B98,'[1]1920  Prog Access'!$F$7:$BA$325,7,FALSE)),"",VLOOKUP($B98,'[1]1920  Prog Access'!$F$7:$BA$325,7,FALSE))</f>
        <v/>
      </c>
      <c r="O98" s="102">
        <v>0</v>
      </c>
      <c r="P98" s="102" t="str">
        <f>IF(ISNA(VLOOKUP($B98,'[1]1920  Prog Access'!$F$7:$BA$325,8,FALSE)),"",VLOOKUP($B98,'[1]1920  Prog Access'!$F$7:$BA$325,8,FALSE))</f>
        <v/>
      </c>
      <c r="Q98" s="102" t="str">
        <f>IF(ISNA(VLOOKUP($B98,'[1]1920  Prog Access'!$F$7:$BA$325,9,FALSE)),"",VLOOKUP($B98,'[1]1920  Prog Access'!$F$7:$BA$325,9,FALSE))</f>
        <v/>
      </c>
      <c r="R98" s="107"/>
      <c r="S98" s="104"/>
      <c r="T98" s="105"/>
      <c r="U98" s="106"/>
      <c r="V98" s="102"/>
      <c r="W98" s="102"/>
      <c r="X98" s="102"/>
      <c r="Y98" s="108"/>
      <c r="Z98" s="104"/>
      <c r="AA98" s="105"/>
      <c r="AB98" s="106"/>
      <c r="AC98" s="102"/>
      <c r="AD98" s="102"/>
      <c r="AE98" s="107"/>
      <c r="AF98" s="104"/>
      <c r="AG98" s="109"/>
      <c r="AH98" s="106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8"/>
      <c r="AY98" s="104"/>
      <c r="AZ98" s="105"/>
      <c r="BA98" s="106" t="str">
        <f>IF(ISNA(VLOOKUP($B98,'[1]1920  Prog Access'!$F$7:$BA$325,32,FALSE)),"",VLOOKUP($B98,'[1]1920  Prog Access'!$F$7:$BA$325,32,FALSE))</f>
        <v/>
      </c>
      <c r="BB98" s="102" t="str">
        <f>IF(ISNA(VLOOKUP($B98,'[1]1920  Prog Access'!$F$7:$BA$325,33,FALSE)),"",VLOOKUP($B98,'[1]1920  Prog Access'!$F$7:$BA$325,33,FALSE))</f>
        <v/>
      </c>
      <c r="BC98" s="102" t="str">
        <f>IF(ISNA(VLOOKUP($B98,'[1]1920  Prog Access'!$F$7:$BA$325,34,FALSE)),"",VLOOKUP($B98,'[1]1920  Prog Access'!$F$7:$BA$325,34,FALSE))</f>
        <v/>
      </c>
      <c r="BD98" s="102" t="str">
        <f>IF(ISNA(VLOOKUP($B98,'[1]1920  Prog Access'!$F$7:$BA$325,35,FALSE)),"",VLOOKUP($B98,'[1]1920  Prog Access'!$F$7:$BA$325,35,FALSE))</f>
        <v/>
      </c>
      <c r="BE98" s="102" t="str">
        <f>IF(ISNA(VLOOKUP($B98,'[1]1920  Prog Access'!$F$7:$BA$325,36,FALSE)),"",VLOOKUP($B98,'[1]1920  Prog Access'!$F$7:$BA$325,36,FALSE))</f>
        <v/>
      </c>
      <c r="BF98" s="102" t="str">
        <f>IF(ISNA(VLOOKUP($B98,'[1]1920  Prog Access'!$F$7:$BA$325,37,FALSE)),"",VLOOKUP($B98,'[1]1920  Prog Access'!$F$7:$BA$325,37,FALSE))</f>
        <v/>
      </c>
      <c r="BG98" s="102" t="str">
        <f>IF(ISNA(VLOOKUP($B98,'[1]1920  Prog Access'!$F$7:$BA$325,38,FALSE)),"",VLOOKUP($B98,'[1]1920  Prog Access'!$F$7:$BA$325,38,FALSE))</f>
        <v/>
      </c>
      <c r="BH98" s="110"/>
      <c r="BI98" s="104"/>
      <c r="BJ98" s="105"/>
      <c r="BK98" s="106" t="str">
        <f>IF(ISNA(VLOOKUP($B98,'[1]1920  Prog Access'!$F$7:$BA$325,39,FALSE)),"",VLOOKUP($B98,'[1]1920  Prog Access'!$F$7:$BA$325,39,FALSE))</f>
        <v/>
      </c>
      <c r="BL98" s="102" t="str">
        <f>IF(ISNA(VLOOKUP($B98,'[1]1920  Prog Access'!$F$7:$BA$325,40,FALSE)),"",VLOOKUP($B98,'[1]1920  Prog Access'!$F$7:$BA$325,40,FALSE))</f>
        <v/>
      </c>
      <c r="BM98" s="102" t="str">
        <f>IF(ISNA(VLOOKUP($B98,'[1]1920  Prog Access'!$F$7:$BA$325,41,FALSE)),"",VLOOKUP($B98,'[1]1920  Prog Access'!$F$7:$BA$325,41,FALSE))</f>
        <v/>
      </c>
      <c r="BN98" s="102" t="str">
        <f>IF(ISNA(VLOOKUP($B98,'[1]1920  Prog Access'!$F$7:$BA$325,42,FALSE)),"",VLOOKUP($B98,'[1]1920  Prog Access'!$F$7:$BA$325,42,FALSE))</f>
        <v/>
      </c>
      <c r="BO98" s="105"/>
      <c r="BP98" s="104"/>
      <c r="BQ98" s="111"/>
      <c r="BR98" s="106" t="str">
        <f>IF(ISNA(VLOOKUP($B98,'[1]1920  Prog Access'!$F$7:$BA$325,43,FALSE)),"",VLOOKUP($B98,'[1]1920  Prog Access'!$F$7:$BA$325,43,FALSE))</f>
        <v/>
      </c>
      <c r="BS98" s="104"/>
      <c r="BT98" s="111"/>
      <c r="BU98" s="102"/>
      <c r="BV98" s="104"/>
      <c r="BW98" s="111"/>
      <c r="BX98" s="143"/>
      <c r="BY98" s="97"/>
      <c r="BZ98" s="112"/>
      <c r="CA98" s="89"/>
      <c r="CB98" s="90"/>
    </row>
    <row r="99" spans="1:80" x14ac:dyDescent="0.25">
      <c r="A99" s="66"/>
      <c r="B99" s="94" t="s">
        <v>180</v>
      </c>
      <c r="C99" s="99" t="s">
        <v>181</v>
      </c>
      <c r="D99" s="100">
        <f>IF(ISNA(VLOOKUP($B99,'[1]1920 enrollment_Rev_Exp by size'!$A$6:$C$339,3,FALSE)),"",VLOOKUP($B99,'[1]1920 enrollment_Rev_Exp by size'!$A$6:$C$339,3,FALSE))</f>
        <v>316.67000000000007</v>
      </c>
      <c r="E99" s="101">
        <f>IF(ISNA(VLOOKUP($B99,'[1]1920 enrollment_Rev_Exp by size'!$A$6:$D$339,4,FALSE)),"",VLOOKUP($B99,'[1]1920 enrollment_Rev_Exp by size'!$A$6:$D$339,4,FALSE))</f>
        <v>5291915.55</v>
      </c>
      <c r="F99" s="102">
        <f>IF(ISNA(VLOOKUP($B99,'[1]1920  Prog Access'!$F$7:$BA$325,2,FALSE)),"",VLOOKUP($B99,'[1]1920  Prog Access'!$F$7:$BA$325,2,FALSE))</f>
        <v>2449520.5</v>
      </c>
      <c r="G99" s="102">
        <f>IF(ISNA(VLOOKUP($B99,'[1]1920  Prog Access'!$F$7:$BA$325,3,FALSE)),"",VLOOKUP($B99,'[1]1920  Prog Access'!$F$7:$BA$325,3,FALSE))</f>
        <v>0</v>
      </c>
      <c r="H99" s="102">
        <f>IF(ISNA(VLOOKUP($B99,'[1]1920  Prog Access'!$F$7:$BA$325,4,FALSE)),"",VLOOKUP($B99,'[1]1920  Prog Access'!$F$7:$BA$325,4,FALSE))</f>
        <v>0</v>
      </c>
      <c r="I99" s="103">
        <f t="shared" si="204"/>
        <v>2449520.5</v>
      </c>
      <c r="J99" s="104">
        <f t="shared" si="205"/>
        <v>0.46287974115535535</v>
      </c>
      <c r="K99" s="105">
        <f t="shared" si="206"/>
        <v>7735.2464710897766</v>
      </c>
      <c r="L99" s="106">
        <f>IF(ISNA(VLOOKUP($B99,'[1]1920  Prog Access'!$F$7:$BA$325,5,FALSE)),"",VLOOKUP($B99,'[1]1920  Prog Access'!$F$7:$BA$325,5,FALSE))</f>
        <v>521236.59</v>
      </c>
      <c r="M99" s="102">
        <f>IF(ISNA(VLOOKUP($B99,'[1]1920  Prog Access'!$F$7:$BA$325,6,FALSE)),"",VLOOKUP($B99,'[1]1920  Prog Access'!$F$7:$BA$325,6,FALSE))</f>
        <v>18795.439999999999</v>
      </c>
      <c r="N99" s="102">
        <f>IF(ISNA(VLOOKUP($B99,'[1]1920  Prog Access'!$F$7:$BA$325,7,FALSE)),"",VLOOKUP($B99,'[1]1920  Prog Access'!$F$7:$BA$325,7,FALSE))</f>
        <v>73009.789999999994</v>
      </c>
      <c r="O99" s="102">
        <v>0</v>
      </c>
      <c r="P99" s="102">
        <f>IF(ISNA(VLOOKUP($B99,'[1]1920  Prog Access'!$F$7:$BA$325,8,FALSE)),"",VLOOKUP($B99,'[1]1920  Prog Access'!$F$7:$BA$325,8,FALSE))</f>
        <v>0</v>
      </c>
      <c r="Q99" s="102">
        <f>IF(ISNA(VLOOKUP($B99,'[1]1920  Prog Access'!$F$7:$BA$325,9,FALSE)),"",VLOOKUP($B99,'[1]1920  Prog Access'!$F$7:$BA$325,9,FALSE))</f>
        <v>0</v>
      </c>
      <c r="R99" s="107">
        <f t="shared" si="110"/>
        <v>613041.82000000007</v>
      </c>
      <c r="S99" s="104">
        <f t="shared" si="111"/>
        <v>0.11584497413228752</v>
      </c>
      <c r="T99" s="105">
        <f t="shared" si="112"/>
        <v>1935.901158935169</v>
      </c>
      <c r="U99" s="106">
        <f>IF(ISNA(VLOOKUP($B99,'[1]1920  Prog Access'!$F$7:$BA$325,10,FALSE)),"",VLOOKUP($B99,'[1]1920  Prog Access'!$F$7:$BA$325,10,FALSE))</f>
        <v>215428.28</v>
      </c>
      <c r="V99" s="102">
        <f>IF(ISNA(VLOOKUP($B99,'[1]1920  Prog Access'!$F$7:$BA$325,11,FALSE)),"",VLOOKUP($B99,'[1]1920  Prog Access'!$F$7:$BA$325,11,FALSE))</f>
        <v>85995.48</v>
      </c>
      <c r="W99" s="102">
        <f>IF(ISNA(VLOOKUP($B99,'[1]1920  Prog Access'!$F$7:$BA$325,12,FALSE)),"",VLOOKUP($B99,'[1]1920  Prog Access'!$F$7:$BA$325,12,FALSE))</f>
        <v>6996.22</v>
      </c>
      <c r="X99" s="102">
        <f>IF(ISNA(VLOOKUP($B99,'[1]1920  Prog Access'!$F$7:$BA$325,13,FALSE)),"",VLOOKUP($B99,'[1]1920  Prog Access'!$F$7:$BA$325,13,FALSE))</f>
        <v>0</v>
      </c>
      <c r="Y99" s="108">
        <f t="shared" ref="Y99" si="272">SUM(U99:X99)</f>
        <v>308419.98</v>
      </c>
      <c r="Z99" s="104">
        <f t="shared" ref="Z99" si="273">Y99/E99</f>
        <v>5.828134955781749E-2</v>
      </c>
      <c r="AA99" s="105">
        <f t="shared" ref="AA99" si="274">Y99/D99</f>
        <v>973.94757949916288</v>
      </c>
      <c r="AB99" s="106">
        <f>IF(ISNA(VLOOKUP($B99,'[1]1920  Prog Access'!$F$7:$BA$325,14,FALSE)),"",VLOOKUP($B99,'[1]1920  Prog Access'!$F$7:$BA$325,14,FALSE))</f>
        <v>0</v>
      </c>
      <c r="AC99" s="102">
        <f>IF(ISNA(VLOOKUP($B99,'[1]1920  Prog Access'!$F$7:$BA$325,15,FALSE)),"",VLOOKUP($B99,'[1]1920  Prog Access'!$F$7:$BA$325,15,FALSE))</f>
        <v>0</v>
      </c>
      <c r="AD99" s="102">
        <v>0</v>
      </c>
      <c r="AE99" s="107">
        <f t="shared" ref="AE99" si="275">SUM(AB99:AC99)</f>
        <v>0</v>
      </c>
      <c r="AF99" s="104">
        <f t="shared" ref="AF99" si="276">AE99/E99</f>
        <v>0</v>
      </c>
      <c r="AG99" s="109">
        <f t="shared" ref="AG99" si="277">AE99/D99</f>
        <v>0</v>
      </c>
      <c r="AH99" s="106">
        <f>IF(ISNA(VLOOKUP($B99,'[1]1920  Prog Access'!$F$7:$BA$325,16,FALSE)),"",VLOOKUP($B99,'[1]1920  Prog Access'!$F$7:$BA$325,16,FALSE))</f>
        <v>92394.52</v>
      </c>
      <c r="AI99" s="102">
        <f>IF(ISNA(VLOOKUP($B99,'[1]1920  Prog Access'!$F$7:$BA$325,17,FALSE)),"",VLOOKUP($B99,'[1]1920  Prog Access'!$F$7:$BA$325,17,FALSE))</f>
        <v>46437.32</v>
      </c>
      <c r="AJ99" s="102">
        <f>IF(ISNA(VLOOKUP($B99,'[1]1920  Prog Access'!$F$7:$BA$325,18,FALSE)),"",VLOOKUP($B99,'[1]1920  Prog Access'!$F$7:$BA$325,18,FALSE))</f>
        <v>0</v>
      </c>
      <c r="AK99" s="102">
        <f>IF(ISNA(VLOOKUP($B99,'[1]1920  Prog Access'!$F$7:$BA$325,19,FALSE)),"",VLOOKUP($B99,'[1]1920  Prog Access'!$F$7:$BA$325,19,FALSE))</f>
        <v>0</v>
      </c>
      <c r="AL99" s="102">
        <f>IF(ISNA(VLOOKUP($B99,'[1]1920  Prog Access'!$F$7:$BA$325,20,FALSE)),"",VLOOKUP($B99,'[1]1920  Prog Access'!$F$7:$BA$325,20,FALSE))</f>
        <v>163298.98000000001</v>
      </c>
      <c r="AM99" s="102">
        <f>IF(ISNA(VLOOKUP($B99,'[1]1920  Prog Access'!$F$7:$BA$325,21,FALSE)),"",VLOOKUP($B99,'[1]1920  Prog Access'!$F$7:$BA$325,21,FALSE))</f>
        <v>0</v>
      </c>
      <c r="AN99" s="102">
        <f>IF(ISNA(VLOOKUP($B99,'[1]1920  Prog Access'!$F$7:$BA$325,22,FALSE)),"",VLOOKUP($B99,'[1]1920  Prog Access'!$F$7:$BA$325,22,FALSE))</f>
        <v>0</v>
      </c>
      <c r="AO99" s="102">
        <f>IF(ISNA(VLOOKUP($B99,'[1]1920  Prog Access'!$F$7:$BA$325,23,FALSE)),"",VLOOKUP($B99,'[1]1920  Prog Access'!$F$7:$BA$325,23,FALSE))</f>
        <v>26986.68</v>
      </c>
      <c r="AP99" s="102">
        <f>IF(ISNA(VLOOKUP($B99,'[1]1920  Prog Access'!$F$7:$BA$325,24,FALSE)),"",VLOOKUP($B99,'[1]1920  Prog Access'!$F$7:$BA$325,24,FALSE))</f>
        <v>0</v>
      </c>
      <c r="AQ99" s="102">
        <f>IF(ISNA(VLOOKUP($B99,'[1]1920  Prog Access'!$F$7:$BA$325,25,FALSE)),"",VLOOKUP($B99,'[1]1920  Prog Access'!$F$7:$BA$325,25,FALSE))</f>
        <v>0</v>
      </c>
      <c r="AR99" s="102">
        <f>IF(ISNA(VLOOKUP($B99,'[1]1920  Prog Access'!$F$7:$BA$325,26,FALSE)),"",VLOOKUP($B99,'[1]1920  Prog Access'!$F$7:$BA$325,26,FALSE))</f>
        <v>0</v>
      </c>
      <c r="AS99" s="102">
        <f>IF(ISNA(VLOOKUP($B99,'[1]1920  Prog Access'!$F$7:$BA$325,27,FALSE)),"",VLOOKUP($B99,'[1]1920  Prog Access'!$F$7:$BA$325,27,FALSE))</f>
        <v>0</v>
      </c>
      <c r="AT99" s="102">
        <f>IF(ISNA(VLOOKUP($B99,'[1]1920  Prog Access'!$F$7:$BA$325,28,FALSE)),"",VLOOKUP($B99,'[1]1920  Prog Access'!$F$7:$BA$325,28,FALSE))</f>
        <v>5924.97</v>
      </c>
      <c r="AU99" s="102">
        <f>IF(ISNA(VLOOKUP($B99,'[1]1920  Prog Access'!$F$7:$BA$325,29,FALSE)),"",VLOOKUP($B99,'[1]1920  Prog Access'!$F$7:$BA$325,29,FALSE))</f>
        <v>0</v>
      </c>
      <c r="AV99" s="102">
        <f>IF(ISNA(VLOOKUP($B99,'[1]1920  Prog Access'!$F$7:$BA$325,30,FALSE)),"",VLOOKUP($B99,'[1]1920  Prog Access'!$F$7:$BA$325,30,FALSE))</f>
        <v>0</v>
      </c>
      <c r="AW99" s="102">
        <f>IF(ISNA(VLOOKUP($B99,'[1]1920  Prog Access'!$F$7:$BA$325,31,FALSE)),"",VLOOKUP($B99,'[1]1920  Prog Access'!$F$7:$BA$325,31,FALSE))</f>
        <v>0</v>
      </c>
      <c r="AX99" s="108">
        <f t="shared" ref="AX99" si="278">SUM(AH99:AW99)</f>
        <v>335042.46999999997</v>
      </c>
      <c r="AY99" s="104">
        <f t="shared" ref="AY99" si="279">AX99/E99</f>
        <v>6.3312134676827933E-2</v>
      </c>
      <c r="AZ99" s="105">
        <f t="shared" ref="AZ99" si="280">AX99/D99</f>
        <v>1058.0177156029933</v>
      </c>
      <c r="BA99" s="106">
        <f>IF(ISNA(VLOOKUP($B99,'[1]1920  Prog Access'!$F$7:$BA$325,32,FALSE)),"",VLOOKUP($B99,'[1]1920  Prog Access'!$F$7:$BA$325,32,FALSE))</f>
        <v>3708.16</v>
      </c>
      <c r="BB99" s="102">
        <f>IF(ISNA(VLOOKUP($B99,'[1]1920  Prog Access'!$F$7:$BA$325,33,FALSE)),"",VLOOKUP($B99,'[1]1920  Prog Access'!$F$7:$BA$325,33,FALSE))</f>
        <v>0</v>
      </c>
      <c r="BC99" s="102">
        <f>IF(ISNA(VLOOKUP($B99,'[1]1920  Prog Access'!$F$7:$BA$325,34,FALSE)),"",VLOOKUP($B99,'[1]1920  Prog Access'!$F$7:$BA$325,34,FALSE))</f>
        <v>7615.85</v>
      </c>
      <c r="BD99" s="102">
        <f>IF(ISNA(VLOOKUP($B99,'[1]1920  Prog Access'!$F$7:$BA$325,35,FALSE)),"",VLOOKUP($B99,'[1]1920  Prog Access'!$F$7:$BA$325,35,FALSE))</f>
        <v>0</v>
      </c>
      <c r="BE99" s="102">
        <f>IF(ISNA(VLOOKUP($B99,'[1]1920  Prog Access'!$F$7:$BA$325,36,FALSE)),"",VLOOKUP($B99,'[1]1920  Prog Access'!$F$7:$BA$325,36,FALSE))</f>
        <v>0</v>
      </c>
      <c r="BF99" s="102">
        <f>IF(ISNA(VLOOKUP($B99,'[1]1920  Prog Access'!$F$7:$BA$325,37,FALSE)),"",VLOOKUP($B99,'[1]1920  Prog Access'!$F$7:$BA$325,37,FALSE))</f>
        <v>0</v>
      </c>
      <c r="BG99" s="102">
        <f>IF(ISNA(VLOOKUP($B99,'[1]1920  Prog Access'!$F$7:$BA$325,38,FALSE)),"",VLOOKUP($B99,'[1]1920  Prog Access'!$F$7:$BA$325,38,FALSE))</f>
        <v>390.46</v>
      </c>
      <c r="BH99" s="110">
        <f t="shared" ref="BH99" si="281">SUM(BA99:BG99)</f>
        <v>11714.47</v>
      </c>
      <c r="BI99" s="104">
        <f t="shared" ref="BI99" si="282">BH99/E99</f>
        <v>2.2136539952909867E-3</v>
      </c>
      <c r="BJ99" s="105">
        <f t="shared" ref="BJ99" si="283">BH99/D99</f>
        <v>36.992673761328817</v>
      </c>
      <c r="BK99" s="106">
        <f>IF(ISNA(VLOOKUP($B99,'[1]1920  Prog Access'!$F$7:$BA$325,39,FALSE)),"",VLOOKUP($B99,'[1]1920  Prog Access'!$F$7:$BA$325,39,FALSE))</f>
        <v>0</v>
      </c>
      <c r="BL99" s="102">
        <f>IF(ISNA(VLOOKUP($B99,'[1]1920  Prog Access'!$F$7:$BA$325,40,FALSE)),"",VLOOKUP($B99,'[1]1920  Prog Access'!$F$7:$BA$325,40,FALSE))</f>
        <v>0</v>
      </c>
      <c r="BM99" s="102">
        <f>IF(ISNA(VLOOKUP($B99,'[1]1920  Prog Access'!$F$7:$BA$325,41,FALSE)),"",VLOOKUP($B99,'[1]1920  Prog Access'!$F$7:$BA$325,41,FALSE))</f>
        <v>0</v>
      </c>
      <c r="BN99" s="102">
        <f>IF(ISNA(VLOOKUP($B99,'[1]1920  Prog Access'!$F$7:$BA$325,42,FALSE)),"",VLOOKUP($B99,'[1]1920  Prog Access'!$F$7:$BA$325,42,FALSE))</f>
        <v>20019.86</v>
      </c>
      <c r="BO99" s="105">
        <f t="shared" si="219"/>
        <v>20019.86</v>
      </c>
      <c r="BP99" s="104">
        <f t="shared" si="220"/>
        <v>3.783102698983925E-3</v>
      </c>
      <c r="BQ99" s="111">
        <f t="shared" si="221"/>
        <v>63.219945053209955</v>
      </c>
      <c r="BR99" s="106">
        <f>IF(ISNA(VLOOKUP($B99,'[1]1920  Prog Access'!$F$7:$BA$325,43,FALSE)),"",VLOOKUP($B99,'[1]1920  Prog Access'!$F$7:$BA$325,43,FALSE))</f>
        <v>1114065.6599999999</v>
      </c>
      <c r="BS99" s="104">
        <f t="shared" si="222"/>
        <v>0.21052219172318423</v>
      </c>
      <c r="BT99" s="111">
        <f t="shared" si="223"/>
        <v>3518.0650519468204</v>
      </c>
      <c r="BU99" s="102">
        <f>IF(ISNA(VLOOKUP($B99,'[1]1920  Prog Access'!$F$7:$BA$325,44,FALSE)),"",VLOOKUP($B99,'[1]1920  Prog Access'!$F$7:$BA$325,44,FALSE))</f>
        <v>157677.37</v>
      </c>
      <c r="BV99" s="104">
        <f t="shared" si="224"/>
        <v>2.9795896875187286E-2</v>
      </c>
      <c r="BW99" s="111">
        <f t="shared" si="225"/>
        <v>497.92329554425731</v>
      </c>
      <c r="BX99" s="143">
        <f>IF(ISNA(VLOOKUP($B99,'[1]1920  Prog Access'!$F$7:$BA$325,45,FALSE)),"",VLOOKUP($B99,'[1]1920  Prog Access'!$F$7:$BA$325,45,FALSE))</f>
        <v>282413.42</v>
      </c>
      <c r="BY99" s="97">
        <f t="shared" si="226"/>
        <v>5.3366955185065262E-2</v>
      </c>
      <c r="BZ99" s="112">
        <f t="shared" si="227"/>
        <v>891.82246502668363</v>
      </c>
      <c r="CA99" s="89">
        <f t="shared" si="228"/>
        <v>5291915.55</v>
      </c>
      <c r="CB99" s="90">
        <f t="shared" si="229"/>
        <v>0</v>
      </c>
    </row>
    <row r="100" spans="1:80" s="127" customFormat="1" x14ac:dyDescent="0.25">
      <c r="A100" s="66"/>
      <c r="B100" s="114" t="s">
        <v>182</v>
      </c>
      <c r="C100" s="115" t="s">
        <v>52</v>
      </c>
      <c r="D100" s="116">
        <f>SUM(D99)</f>
        <v>316.67000000000007</v>
      </c>
      <c r="E100" s="116">
        <f t="shared" ref="E100:H100" si="284">SUM(E99)</f>
        <v>5291915.55</v>
      </c>
      <c r="F100" s="116">
        <f t="shared" si="284"/>
        <v>2449520.5</v>
      </c>
      <c r="G100" s="116">
        <f t="shared" si="284"/>
        <v>0</v>
      </c>
      <c r="H100" s="116">
        <f t="shared" si="284"/>
        <v>0</v>
      </c>
      <c r="I100" s="117">
        <f t="shared" si="204"/>
        <v>2449520.5</v>
      </c>
      <c r="J100" s="118">
        <f t="shared" si="205"/>
        <v>0.46287974115535535</v>
      </c>
      <c r="K100" s="75">
        <f t="shared" si="206"/>
        <v>7735.2464710897766</v>
      </c>
      <c r="L100" s="119">
        <f>SUM(L99)</f>
        <v>521236.59</v>
      </c>
      <c r="M100" s="119">
        <f t="shared" ref="M100:Q100" si="285">SUM(M99)</f>
        <v>18795.439999999999</v>
      </c>
      <c r="N100" s="119">
        <f t="shared" si="285"/>
        <v>73009.789999999994</v>
      </c>
      <c r="O100" s="119">
        <f t="shared" si="285"/>
        <v>0</v>
      </c>
      <c r="P100" s="119">
        <f t="shared" si="285"/>
        <v>0</v>
      </c>
      <c r="Q100" s="119">
        <f t="shared" si="285"/>
        <v>0</v>
      </c>
      <c r="R100" s="120">
        <f t="shared" si="110"/>
        <v>613041.82000000007</v>
      </c>
      <c r="S100" s="118">
        <f t="shared" si="111"/>
        <v>0.11584497413228752</v>
      </c>
      <c r="T100" s="75">
        <f t="shared" si="112"/>
        <v>1935.901158935169</v>
      </c>
      <c r="U100" s="119">
        <f>SUM(U99)</f>
        <v>215428.28</v>
      </c>
      <c r="V100" s="121">
        <f t="shared" ref="V100:X100" si="286">SUM(V99)</f>
        <v>85995.48</v>
      </c>
      <c r="W100" s="121">
        <f t="shared" si="286"/>
        <v>6996.22</v>
      </c>
      <c r="X100" s="121">
        <f t="shared" si="286"/>
        <v>0</v>
      </c>
      <c r="Y100" s="122">
        <f t="shared" si="207"/>
        <v>308419.98</v>
      </c>
      <c r="Z100" s="118">
        <f>Y100/E100</f>
        <v>5.828134955781749E-2</v>
      </c>
      <c r="AA100" s="75">
        <f>Y100/D100</f>
        <v>973.94757949916288</v>
      </c>
      <c r="AB100" s="119">
        <f>SUM(AB99)</f>
        <v>0</v>
      </c>
      <c r="AC100" s="121">
        <f>SUM(AC99)</f>
        <v>0</v>
      </c>
      <c r="AD100" s="121"/>
      <c r="AE100" s="120">
        <f t="shared" si="210"/>
        <v>0</v>
      </c>
      <c r="AF100" s="118">
        <f>AE100/E100</f>
        <v>0</v>
      </c>
      <c r="AG100" s="123">
        <f>AE100/D100</f>
        <v>0</v>
      </c>
      <c r="AH100" s="119">
        <f>SUM(AH99)</f>
        <v>92394.52</v>
      </c>
      <c r="AI100" s="121">
        <f t="shared" ref="AI100:AW100" si="287">SUM(AI99)</f>
        <v>46437.32</v>
      </c>
      <c r="AJ100" s="121">
        <f t="shared" si="287"/>
        <v>0</v>
      </c>
      <c r="AK100" s="121">
        <f t="shared" si="287"/>
        <v>0</v>
      </c>
      <c r="AL100" s="121">
        <f t="shared" si="287"/>
        <v>163298.98000000001</v>
      </c>
      <c r="AM100" s="121">
        <f t="shared" si="287"/>
        <v>0</v>
      </c>
      <c r="AN100" s="121">
        <f t="shared" si="287"/>
        <v>0</v>
      </c>
      <c r="AO100" s="121">
        <f t="shared" si="287"/>
        <v>26986.68</v>
      </c>
      <c r="AP100" s="121">
        <f t="shared" si="287"/>
        <v>0</v>
      </c>
      <c r="AQ100" s="121">
        <f t="shared" si="287"/>
        <v>0</v>
      </c>
      <c r="AR100" s="121">
        <f t="shared" si="287"/>
        <v>0</v>
      </c>
      <c r="AS100" s="121">
        <f t="shared" si="287"/>
        <v>0</v>
      </c>
      <c r="AT100" s="121">
        <f t="shared" si="287"/>
        <v>5924.97</v>
      </c>
      <c r="AU100" s="121">
        <f t="shared" si="287"/>
        <v>0</v>
      </c>
      <c r="AV100" s="121">
        <f t="shared" si="287"/>
        <v>0</v>
      </c>
      <c r="AW100" s="121">
        <f t="shared" si="287"/>
        <v>0</v>
      </c>
      <c r="AX100" s="122">
        <f t="shared" si="213"/>
        <v>335042.46999999997</v>
      </c>
      <c r="AY100" s="118">
        <f>AX100/E100</f>
        <v>6.3312134676827933E-2</v>
      </c>
      <c r="AZ100" s="75">
        <f>AX100/D100</f>
        <v>1058.0177156029933</v>
      </c>
      <c r="BA100" s="106">
        <f>SUM(BA99)</f>
        <v>3708.16</v>
      </c>
      <c r="BB100" s="106">
        <f t="shared" ref="BB100:BG100" si="288">SUM(BB99)</f>
        <v>0</v>
      </c>
      <c r="BC100" s="106">
        <f t="shared" si="288"/>
        <v>7615.85</v>
      </c>
      <c r="BD100" s="106">
        <f t="shared" si="288"/>
        <v>0</v>
      </c>
      <c r="BE100" s="106">
        <f t="shared" si="288"/>
        <v>0</v>
      </c>
      <c r="BF100" s="106">
        <f t="shared" si="288"/>
        <v>0</v>
      </c>
      <c r="BG100" s="106">
        <f t="shared" si="288"/>
        <v>390.46</v>
      </c>
      <c r="BH100" s="124">
        <f t="shared" si="216"/>
        <v>11714.47</v>
      </c>
      <c r="BI100" s="118">
        <f>BH100/E100</f>
        <v>2.2136539952909867E-3</v>
      </c>
      <c r="BJ100" s="75">
        <f>BH100/D100</f>
        <v>36.992673761328817</v>
      </c>
      <c r="BK100" s="119">
        <f>SUM(BK99)</f>
        <v>0</v>
      </c>
      <c r="BL100" s="119">
        <f t="shared" ref="BL100:BN100" si="289">SUM(BL99)</f>
        <v>0</v>
      </c>
      <c r="BM100" s="119">
        <f t="shared" si="289"/>
        <v>0</v>
      </c>
      <c r="BN100" s="119">
        <f t="shared" si="289"/>
        <v>20019.86</v>
      </c>
      <c r="BO100" s="75">
        <f t="shared" si="219"/>
        <v>20019.86</v>
      </c>
      <c r="BP100" s="118">
        <f t="shared" si="220"/>
        <v>3.783102698983925E-3</v>
      </c>
      <c r="BQ100" s="86">
        <f t="shared" si="221"/>
        <v>63.219945053209955</v>
      </c>
      <c r="BR100" s="119">
        <f>SUM(BR99)</f>
        <v>1114065.6599999999</v>
      </c>
      <c r="BS100" s="118">
        <f t="shared" si="222"/>
        <v>0.21052219172318423</v>
      </c>
      <c r="BT100" s="86">
        <f t="shared" si="223"/>
        <v>3518.0650519468204</v>
      </c>
      <c r="BU100" s="121">
        <f>SUM(BU99)</f>
        <v>157677.37</v>
      </c>
      <c r="BV100" s="118">
        <f t="shared" si="224"/>
        <v>2.9795896875187286E-2</v>
      </c>
      <c r="BW100" s="86">
        <f t="shared" si="225"/>
        <v>497.92329554425731</v>
      </c>
      <c r="BX100" s="144">
        <f>SUM(BX99)</f>
        <v>282413.42</v>
      </c>
      <c r="BY100" s="125">
        <f t="shared" si="226"/>
        <v>5.3366955185065262E-2</v>
      </c>
      <c r="BZ100" s="126">
        <f t="shared" si="227"/>
        <v>891.82246502668363</v>
      </c>
      <c r="CA100" s="89">
        <f t="shared" si="228"/>
        <v>5291915.55</v>
      </c>
      <c r="CB100" s="90">
        <f t="shared" si="229"/>
        <v>0</v>
      </c>
    </row>
    <row r="101" spans="1:80" x14ac:dyDescent="0.25">
      <c r="A101" s="22"/>
      <c r="B101" s="94"/>
      <c r="C101" s="99"/>
      <c r="D101" s="100" t="str">
        <f>IF(ISNA(VLOOKUP($B101,'[1]1920 enrollment_Rev_Exp by size'!$A$6:$C$339,3,FALSE)),"",VLOOKUP($B101,'[1]1920 enrollment_Rev_Exp by size'!$A$6:$C$339,3,FALSE))</f>
        <v/>
      </c>
      <c r="E101" s="101" t="str">
        <f>IF(ISNA(VLOOKUP($B101,'[1]1920 enrollment_Rev_Exp by size'!$A$6:$D$339,4,FALSE)),"",VLOOKUP($B101,'[1]1920 enrollment_Rev_Exp by size'!$A$6:$D$339,4,FALSE))</f>
        <v/>
      </c>
      <c r="F101" s="102" t="str">
        <f>IF(ISNA(VLOOKUP($B101,'[1]1920  Prog Access'!$F$7:$BA$325,2,FALSE)),"",VLOOKUP($B101,'[1]1920  Prog Access'!$F$7:$BA$325,2,FALSE))</f>
        <v/>
      </c>
      <c r="G101" s="102" t="str">
        <f>IF(ISNA(VLOOKUP($B101,'[1]1920  Prog Access'!$F$7:$BA$325,3,FALSE)),"",VLOOKUP($B101,'[1]1920  Prog Access'!$F$7:$BA$325,3,FALSE))</f>
        <v/>
      </c>
      <c r="H101" s="102" t="str">
        <f>IF(ISNA(VLOOKUP($B101,'[1]1920  Prog Access'!$F$7:$BA$325,4,FALSE)),"",VLOOKUP($B101,'[1]1920  Prog Access'!$F$7:$BA$325,4,FALSE))</f>
        <v/>
      </c>
      <c r="I101" s="103"/>
      <c r="J101" s="104"/>
      <c r="K101" s="105"/>
      <c r="L101" s="106" t="str">
        <f>IF(ISNA(VLOOKUP($B101,'[1]1920  Prog Access'!$F$7:$BA$325,5,FALSE)),"",VLOOKUP($B101,'[1]1920  Prog Access'!$F$7:$BA$325,5,FALSE))</f>
        <v/>
      </c>
      <c r="M101" s="102" t="str">
        <f>IF(ISNA(VLOOKUP($B101,'[1]1920  Prog Access'!$F$7:$BA$325,6,FALSE)),"",VLOOKUP($B101,'[1]1920  Prog Access'!$F$7:$BA$325,6,FALSE))</f>
        <v/>
      </c>
      <c r="N101" s="102" t="str">
        <f>IF(ISNA(VLOOKUP($B101,'[1]1920  Prog Access'!$F$7:$BA$325,7,FALSE)),"",VLOOKUP($B101,'[1]1920  Prog Access'!$F$7:$BA$325,7,FALSE))</f>
        <v/>
      </c>
      <c r="O101" s="102">
        <v>0</v>
      </c>
      <c r="P101" s="102" t="str">
        <f>IF(ISNA(VLOOKUP($B101,'[1]1920  Prog Access'!$F$7:$BA$325,8,FALSE)),"",VLOOKUP($B101,'[1]1920  Prog Access'!$F$7:$BA$325,8,FALSE))</f>
        <v/>
      </c>
      <c r="Q101" s="102" t="str">
        <f>IF(ISNA(VLOOKUP($B101,'[1]1920  Prog Access'!$F$7:$BA$325,9,FALSE)),"",VLOOKUP($B101,'[1]1920  Prog Access'!$F$7:$BA$325,9,FALSE))</f>
        <v/>
      </c>
      <c r="R101" s="107"/>
      <c r="S101" s="104"/>
      <c r="T101" s="105"/>
      <c r="U101" s="106"/>
      <c r="V101" s="102"/>
      <c r="W101" s="102"/>
      <c r="X101" s="102"/>
      <c r="Y101" s="108"/>
      <c r="Z101" s="104"/>
      <c r="AA101" s="105"/>
      <c r="AB101" s="106"/>
      <c r="AC101" s="102"/>
      <c r="AD101" s="102"/>
      <c r="AE101" s="107"/>
      <c r="AF101" s="104"/>
      <c r="AG101" s="109"/>
      <c r="AH101" s="106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8"/>
      <c r="AY101" s="104"/>
      <c r="AZ101" s="105"/>
      <c r="BA101" s="106" t="str">
        <f>IF(ISNA(VLOOKUP($B101,'[1]1920  Prog Access'!$F$7:$BA$325,32,FALSE)),"",VLOOKUP($B101,'[1]1920  Prog Access'!$F$7:$BA$325,32,FALSE))</f>
        <v/>
      </c>
      <c r="BB101" s="102" t="str">
        <f>IF(ISNA(VLOOKUP($B101,'[1]1920  Prog Access'!$F$7:$BA$325,33,FALSE)),"",VLOOKUP($B101,'[1]1920  Prog Access'!$F$7:$BA$325,33,FALSE))</f>
        <v/>
      </c>
      <c r="BC101" s="102" t="str">
        <f>IF(ISNA(VLOOKUP($B101,'[1]1920  Prog Access'!$F$7:$BA$325,34,FALSE)),"",VLOOKUP($B101,'[1]1920  Prog Access'!$F$7:$BA$325,34,FALSE))</f>
        <v/>
      </c>
      <c r="BD101" s="102" t="str">
        <f>IF(ISNA(VLOOKUP($B101,'[1]1920  Prog Access'!$F$7:$BA$325,35,FALSE)),"",VLOOKUP($B101,'[1]1920  Prog Access'!$F$7:$BA$325,35,FALSE))</f>
        <v/>
      </c>
      <c r="BE101" s="102" t="str">
        <f>IF(ISNA(VLOOKUP($B101,'[1]1920  Prog Access'!$F$7:$BA$325,36,FALSE)),"",VLOOKUP($B101,'[1]1920  Prog Access'!$F$7:$BA$325,36,FALSE))</f>
        <v/>
      </c>
      <c r="BF101" s="102" t="str">
        <f>IF(ISNA(VLOOKUP($B101,'[1]1920  Prog Access'!$F$7:$BA$325,37,FALSE)),"",VLOOKUP($B101,'[1]1920  Prog Access'!$F$7:$BA$325,37,FALSE))</f>
        <v/>
      </c>
      <c r="BG101" s="102" t="str">
        <f>IF(ISNA(VLOOKUP($B101,'[1]1920  Prog Access'!$F$7:$BA$325,38,FALSE)),"",VLOOKUP($B101,'[1]1920  Prog Access'!$F$7:$BA$325,38,FALSE))</f>
        <v/>
      </c>
      <c r="BH101" s="110"/>
      <c r="BI101" s="104"/>
      <c r="BJ101" s="105"/>
      <c r="BK101" s="106" t="str">
        <f>IF(ISNA(VLOOKUP($B101,'[1]1920  Prog Access'!$F$7:$BA$325,39,FALSE)),"",VLOOKUP($B101,'[1]1920  Prog Access'!$F$7:$BA$325,39,FALSE))</f>
        <v/>
      </c>
      <c r="BL101" s="102" t="str">
        <f>IF(ISNA(VLOOKUP($B101,'[1]1920  Prog Access'!$F$7:$BA$325,40,FALSE)),"",VLOOKUP($B101,'[1]1920  Prog Access'!$F$7:$BA$325,40,FALSE))</f>
        <v/>
      </c>
      <c r="BM101" s="102" t="str">
        <f>IF(ISNA(VLOOKUP($B101,'[1]1920  Prog Access'!$F$7:$BA$325,41,FALSE)),"",VLOOKUP($B101,'[1]1920  Prog Access'!$F$7:$BA$325,41,FALSE))</f>
        <v/>
      </c>
      <c r="BN101" s="102" t="str">
        <f>IF(ISNA(VLOOKUP($B101,'[1]1920  Prog Access'!$F$7:$BA$325,42,FALSE)),"",VLOOKUP($B101,'[1]1920  Prog Access'!$F$7:$BA$325,42,FALSE))</f>
        <v/>
      </c>
      <c r="BO101" s="105"/>
      <c r="BP101" s="104"/>
      <c r="BQ101" s="111"/>
      <c r="BR101" s="106" t="str">
        <f>IF(ISNA(VLOOKUP($B101,'[1]1920  Prog Access'!$F$7:$BA$325,43,FALSE)),"",VLOOKUP($B101,'[1]1920  Prog Access'!$F$7:$BA$325,43,FALSE))</f>
        <v/>
      </c>
      <c r="BS101" s="104"/>
      <c r="BT101" s="111"/>
      <c r="BU101" s="102"/>
      <c r="BV101" s="104"/>
      <c r="BW101" s="111"/>
      <c r="BX101" s="143"/>
      <c r="BZ101" s="112"/>
      <c r="CA101" s="89"/>
      <c r="CB101" s="90"/>
    </row>
    <row r="102" spans="1:80" s="79" customFormat="1" x14ac:dyDescent="0.25">
      <c r="A102" s="66" t="s">
        <v>183</v>
      </c>
      <c r="B102" s="94"/>
      <c r="C102" s="99"/>
      <c r="D102" s="100" t="str">
        <f>IF(ISNA(VLOOKUP($B102,'[1]1920 enrollment_Rev_Exp by size'!$A$6:$C$339,3,FALSE)),"",VLOOKUP($B102,'[1]1920 enrollment_Rev_Exp by size'!$A$6:$C$339,3,FALSE))</f>
        <v/>
      </c>
      <c r="E102" s="101" t="str">
        <f>IF(ISNA(VLOOKUP($B102,'[1]1920 enrollment_Rev_Exp by size'!$A$6:$D$339,4,FALSE)),"",VLOOKUP($B102,'[1]1920 enrollment_Rev_Exp by size'!$A$6:$D$339,4,FALSE))</f>
        <v/>
      </c>
      <c r="F102" s="102" t="str">
        <f>IF(ISNA(VLOOKUP($B102,'[1]1920  Prog Access'!$F$7:$BA$325,2,FALSE)),"",VLOOKUP($B102,'[1]1920  Prog Access'!$F$7:$BA$325,2,FALSE))</f>
        <v/>
      </c>
      <c r="G102" s="102" t="str">
        <f>IF(ISNA(VLOOKUP($B102,'[1]1920  Prog Access'!$F$7:$BA$325,3,FALSE)),"",VLOOKUP($B102,'[1]1920  Prog Access'!$F$7:$BA$325,3,FALSE))</f>
        <v/>
      </c>
      <c r="H102" s="102" t="str">
        <f>IF(ISNA(VLOOKUP($B102,'[1]1920  Prog Access'!$F$7:$BA$325,4,FALSE)),"",VLOOKUP($B102,'[1]1920  Prog Access'!$F$7:$BA$325,4,FALSE))</f>
        <v/>
      </c>
      <c r="I102" s="103"/>
      <c r="J102" s="104"/>
      <c r="K102" s="105"/>
      <c r="L102" s="106" t="str">
        <f>IF(ISNA(VLOOKUP($B102,'[1]1920  Prog Access'!$F$7:$BA$325,5,FALSE)),"",VLOOKUP($B102,'[1]1920  Prog Access'!$F$7:$BA$325,5,FALSE))</f>
        <v/>
      </c>
      <c r="M102" s="102" t="str">
        <f>IF(ISNA(VLOOKUP($B102,'[1]1920  Prog Access'!$F$7:$BA$325,6,FALSE)),"",VLOOKUP($B102,'[1]1920  Prog Access'!$F$7:$BA$325,6,FALSE))</f>
        <v/>
      </c>
      <c r="N102" s="102" t="str">
        <f>IF(ISNA(VLOOKUP($B102,'[1]1920  Prog Access'!$F$7:$BA$325,7,FALSE)),"",VLOOKUP($B102,'[1]1920  Prog Access'!$F$7:$BA$325,7,FALSE))</f>
        <v/>
      </c>
      <c r="O102" s="102">
        <v>0</v>
      </c>
      <c r="P102" s="102" t="str">
        <f>IF(ISNA(VLOOKUP($B102,'[1]1920  Prog Access'!$F$7:$BA$325,8,FALSE)),"",VLOOKUP($B102,'[1]1920  Prog Access'!$F$7:$BA$325,8,FALSE))</f>
        <v/>
      </c>
      <c r="Q102" s="102" t="str">
        <f>IF(ISNA(VLOOKUP($B102,'[1]1920  Prog Access'!$F$7:$BA$325,9,FALSE)),"",VLOOKUP($B102,'[1]1920  Prog Access'!$F$7:$BA$325,9,FALSE))</f>
        <v/>
      </c>
      <c r="R102" s="107"/>
      <c r="S102" s="104"/>
      <c r="T102" s="105"/>
      <c r="U102" s="106"/>
      <c r="V102" s="102"/>
      <c r="W102" s="102"/>
      <c r="X102" s="102"/>
      <c r="Y102" s="108"/>
      <c r="Z102" s="104"/>
      <c r="AA102" s="105"/>
      <c r="AB102" s="106"/>
      <c r="AC102" s="102"/>
      <c r="AD102" s="102"/>
      <c r="AE102" s="107"/>
      <c r="AF102" s="104"/>
      <c r="AG102" s="109"/>
      <c r="AH102" s="106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8"/>
      <c r="AY102" s="104"/>
      <c r="AZ102" s="105"/>
      <c r="BA102" s="106" t="str">
        <f>IF(ISNA(VLOOKUP($B102,'[1]1920  Prog Access'!$F$7:$BA$325,32,FALSE)),"",VLOOKUP($B102,'[1]1920  Prog Access'!$F$7:$BA$325,32,FALSE))</f>
        <v/>
      </c>
      <c r="BB102" s="102" t="str">
        <f>IF(ISNA(VLOOKUP($B102,'[1]1920  Prog Access'!$F$7:$BA$325,33,FALSE)),"",VLOOKUP($B102,'[1]1920  Prog Access'!$F$7:$BA$325,33,FALSE))</f>
        <v/>
      </c>
      <c r="BC102" s="102" t="str">
        <f>IF(ISNA(VLOOKUP($B102,'[1]1920  Prog Access'!$F$7:$BA$325,34,FALSE)),"",VLOOKUP($B102,'[1]1920  Prog Access'!$F$7:$BA$325,34,FALSE))</f>
        <v/>
      </c>
      <c r="BD102" s="102" t="str">
        <f>IF(ISNA(VLOOKUP($B102,'[1]1920  Prog Access'!$F$7:$BA$325,35,FALSE)),"",VLOOKUP($B102,'[1]1920  Prog Access'!$F$7:$BA$325,35,FALSE))</f>
        <v/>
      </c>
      <c r="BE102" s="102" t="str">
        <f>IF(ISNA(VLOOKUP($B102,'[1]1920  Prog Access'!$F$7:$BA$325,36,FALSE)),"",VLOOKUP($B102,'[1]1920  Prog Access'!$F$7:$BA$325,36,FALSE))</f>
        <v/>
      </c>
      <c r="BF102" s="102" t="str">
        <f>IF(ISNA(VLOOKUP($B102,'[1]1920  Prog Access'!$F$7:$BA$325,37,FALSE)),"",VLOOKUP($B102,'[1]1920  Prog Access'!$F$7:$BA$325,37,FALSE))</f>
        <v/>
      </c>
      <c r="BG102" s="102" t="str">
        <f>IF(ISNA(VLOOKUP($B102,'[1]1920  Prog Access'!$F$7:$BA$325,38,FALSE)),"",VLOOKUP($B102,'[1]1920  Prog Access'!$F$7:$BA$325,38,FALSE))</f>
        <v/>
      </c>
      <c r="BH102" s="110"/>
      <c r="BI102" s="104"/>
      <c r="BJ102" s="105"/>
      <c r="BK102" s="106" t="str">
        <f>IF(ISNA(VLOOKUP($B102,'[1]1920  Prog Access'!$F$7:$BA$325,39,FALSE)),"",VLOOKUP($B102,'[1]1920  Prog Access'!$F$7:$BA$325,39,FALSE))</f>
        <v/>
      </c>
      <c r="BL102" s="102" t="str">
        <f>IF(ISNA(VLOOKUP($B102,'[1]1920  Prog Access'!$F$7:$BA$325,40,FALSE)),"",VLOOKUP($B102,'[1]1920  Prog Access'!$F$7:$BA$325,40,FALSE))</f>
        <v/>
      </c>
      <c r="BM102" s="102" t="str">
        <f>IF(ISNA(VLOOKUP($B102,'[1]1920  Prog Access'!$F$7:$BA$325,41,FALSE)),"",VLOOKUP($B102,'[1]1920  Prog Access'!$F$7:$BA$325,41,FALSE))</f>
        <v/>
      </c>
      <c r="BN102" s="102" t="str">
        <f>IF(ISNA(VLOOKUP($B102,'[1]1920  Prog Access'!$F$7:$BA$325,42,FALSE)),"",VLOOKUP($B102,'[1]1920  Prog Access'!$F$7:$BA$325,42,FALSE))</f>
        <v/>
      </c>
      <c r="BO102" s="105"/>
      <c r="BP102" s="104"/>
      <c r="BQ102" s="111"/>
      <c r="BR102" s="106" t="str">
        <f>IF(ISNA(VLOOKUP($B102,'[1]1920  Prog Access'!$F$7:$BA$325,43,FALSE)),"",VLOOKUP($B102,'[1]1920  Prog Access'!$F$7:$BA$325,43,FALSE))</f>
        <v/>
      </c>
      <c r="BS102" s="104"/>
      <c r="BT102" s="111"/>
      <c r="BU102" s="102"/>
      <c r="BV102" s="104"/>
      <c r="BW102" s="111"/>
      <c r="BX102" s="143"/>
      <c r="BY102" s="97"/>
      <c r="BZ102" s="112"/>
      <c r="CA102" s="89"/>
      <c r="CB102" s="90"/>
    </row>
    <row r="103" spans="1:80" x14ac:dyDescent="0.25">
      <c r="A103" s="66"/>
      <c r="B103" s="94" t="s">
        <v>184</v>
      </c>
      <c r="C103" s="99" t="s">
        <v>185</v>
      </c>
      <c r="D103" s="100">
        <f>IF(ISNA(VLOOKUP($B103,'[1]1920 enrollment_Rev_Exp by size'!$A$6:$C$339,3,FALSE)),"",VLOOKUP($B103,'[1]1920 enrollment_Rev_Exp by size'!$A$6:$C$339,3,FALSE))</f>
        <v>2447.8399999999997</v>
      </c>
      <c r="E103" s="101">
        <f>IF(ISNA(VLOOKUP($B103,'[1]1920 enrollment_Rev_Exp by size'!$A$6:$D$339,4,FALSE)),"",VLOOKUP($B103,'[1]1920 enrollment_Rev_Exp by size'!$A$6:$D$339,4,FALSE))</f>
        <v>38679317.670000002</v>
      </c>
      <c r="F103" s="102">
        <f>IF(ISNA(VLOOKUP($B103,'[1]1920  Prog Access'!$F$7:$BA$325,2,FALSE)),"",VLOOKUP($B103,'[1]1920  Prog Access'!$F$7:$BA$325,2,FALSE))</f>
        <v>18108850.350000001</v>
      </c>
      <c r="G103" s="102">
        <f>IF(ISNA(VLOOKUP($B103,'[1]1920  Prog Access'!$F$7:$BA$325,3,FALSE)),"",VLOOKUP($B103,'[1]1920  Prog Access'!$F$7:$BA$325,3,FALSE))</f>
        <v>0</v>
      </c>
      <c r="H103" s="102">
        <f>IF(ISNA(VLOOKUP($B103,'[1]1920  Prog Access'!$F$7:$BA$325,4,FALSE)),"",VLOOKUP($B103,'[1]1920  Prog Access'!$F$7:$BA$325,4,FALSE))</f>
        <v>0</v>
      </c>
      <c r="I103" s="103">
        <f t="shared" si="204"/>
        <v>18108850.350000001</v>
      </c>
      <c r="J103" s="104">
        <f t="shared" si="205"/>
        <v>0.46817915725657633</v>
      </c>
      <c r="K103" s="105">
        <f t="shared" si="206"/>
        <v>7397.88971092882</v>
      </c>
      <c r="L103" s="106">
        <f>IF(ISNA(VLOOKUP($B103,'[1]1920  Prog Access'!$F$7:$BA$325,5,FALSE)),"",VLOOKUP($B103,'[1]1920  Prog Access'!$F$7:$BA$325,5,FALSE))</f>
        <v>3210124.48</v>
      </c>
      <c r="M103" s="102">
        <f>IF(ISNA(VLOOKUP($B103,'[1]1920  Prog Access'!$F$7:$BA$325,6,FALSE)),"",VLOOKUP($B103,'[1]1920  Prog Access'!$F$7:$BA$325,6,FALSE))</f>
        <v>137084.31</v>
      </c>
      <c r="N103" s="102">
        <f>IF(ISNA(VLOOKUP($B103,'[1]1920  Prog Access'!$F$7:$BA$325,7,FALSE)),"",VLOOKUP($B103,'[1]1920  Prog Access'!$F$7:$BA$325,7,FALSE))</f>
        <v>492443.82</v>
      </c>
      <c r="O103" s="102">
        <v>0</v>
      </c>
      <c r="P103" s="102">
        <f>IF(ISNA(VLOOKUP($B103,'[1]1920  Prog Access'!$F$7:$BA$325,8,FALSE)),"",VLOOKUP($B103,'[1]1920  Prog Access'!$F$7:$BA$325,8,FALSE))</f>
        <v>0</v>
      </c>
      <c r="Q103" s="102">
        <f>IF(ISNA(VLOOKUP($B103,'[1]1920  Prog Access'!$F$7:$BA$325,9,FALSE)),"",VLOOKUP($B103,'[1]1920  Prog Access'!$F$7:$BA$325,9,FALSE))</f>
        <v>0</v>
      </c>
      <c r="R103" s="107">
        <f t="shared" si="110"/>
        <v>3839652.61</v>
      </c>
      <c r="S103" s="104">
        <f t="shared" si="111"/>
        <v>9.9268881699484224E-2</v>
      </c>
      <c r="T103" s="105">
        <f t="shared" si="112"/>
        <v>1568.5880653964314</v>
      </c>
      <c r="U103" s="106">
        <f>IF(ISNA(VLOOKUP($B103,'[1]1920  Prog Access'!$F$7:$BA$325,10,FALSE)),"",VLOOKUP($B103,'[1]1920  Prog Access'!$F$7:$BA$325,10,FALSE))</f>
        <v>998871.6</v>
      </c>
      <c r="V103" s="102">
        <f>IF(ISNA(VLOOKUP($B103,'[1]1920  Prog Access'!$F$7:$BA$325,11,FALSE)),"",VLOOKUP($B103,'[1]1920  Prog Access'!$F$7:$BA$325,11,FALSE))</f>
        <v>504286.56</v>
      </c>
      <c r="W103" s="102">
        <f>IF(ISNA(VLOOKUP($B103,'[1]1920  Prog Access'!$F$7:$BA$325,12,FALSE)),"",VLOOKUP($B103,'[1]1920  Prog Access'!$F$7:$BA$325,12,FALSE))</f>
        <v>16352.96</v>
      </c>
      <c r="X103" s="102">
        <f>IF(ISNA(VLOOKUP($B103,'[1]1920  Prog Access'!$F$7:$BA$325,13,FALSE)),"",VLOOKUP($B103,'[1]1920  Prog Access'!$F$7:$BA$325,13,FALSE))</f>
        <v>0</v>
      </c>
      <c r="Y103" s="108">
        <f t="shared" ref="Y103:Y112" si="290">SUM(U103:X103)</f>
        <v>1519511.1199999999</v>
      </c>
      <c r="Z103" s="104">
        <f t="shared" ref="Z103:Z113" si="291">Y103/E103</f>
        <v>3.9284848118676746E-2</v>
      </c>
      <c r="AA103" s="105">
        <f t="shared" ref="AA103:AA113" si="292">Y103/D103</f>
        <v>620.75589907837116</v>
      </c>
      <c r="AB103" s="106">
        <f>IF(ISNA(VLOOKUP($B103,'[1]1920  Prog Access'!$F$7:$BA$325,14,FALSE)),"",VLOOKUP($B103,'[1]1920  Prog Access'!$F$7:$BA$325,14,FALSE))</f>
        <v>0</v>
      </c>
      <c r="AC103" s="102">
        <f>IF(ISNA(VLOOKUP($B103,'[1]1920  Prog Access'!$F$7:$BA$325,15,FALSE)),"",VLOOKUP($B103,'[1]1920  Prog Access'!$F$7:$BA$325,15,FALSE))</f>
        <v>0</v>
      </c>
      <c r="AD103" s="102">
        <v>0</v>
      </c>
      <c r="AE103" s="107">
        <f t="shared" ref="AE103:AE112" si="293">SUM(AB103:AC103)</f>
        <v>0</v>
      </c>
      <c r="AF103" s="104">
        <f t="shared" ref="AF103:AF113" si="294">AE103/E103</f>
        <v>0</v>
      </c>
      <c r="AG103" s="109">
        <f t="shared" ref="AG103:AG113" si="295">AE103/D103</f>
        <v>0</v>
      </c>
      <c r="AH103" s="106">
        <f>IF(ISNA(VLOOKUP($B103,'[1]1920  Prog Access'!$F$7:$BA$325,16,FALSE)),"",VLOOKUP($B103,'[1]1920  Prog Access'!$F$7:$BA$325,16,FALSE))</f>
        <v>741807.94</v>
      </c>
      <c r="AI103" s="102">
        <f>IF(ISNA(VLOOKUP($B103,'[1]1920  Prog Access'!$F$7:$BA$325,17,FALSE)),"",VLOOKUP($B103,'[1]1920  Prog Access'!$F$7:$BA$325,17,FALSE))</f>
        <v>165321.95000000001</v>
      </c>
      <c r="AJ103" s="102">
        <f>IF(ISNA(VLOOKUP($B103,'[1]1920  Prog Access'!$F$7:$BA$325,18,FALSE)),"",VLOOKUP($B103,'[1]1920  Prog Access'!$F$7:$BA$325,18,FALSE))</f>
        <v>769187.91</v>
      </c>
      <c r="AK103" s="102">
        <f>IF(ISNA(VLOOKUP($B103,'[1]1920  Prog Access'!$F$7:$BA$325,19,FALSE)),"",VLOOKUP($B103,'[1]1920  Prog Access'!$F$7:$BA$325,19,FALSE))</f>
        <v>0</v>
      </c>
      <c r="AL103" s="102">
        <f>IF(ISNA(VLOOKUP($B103,'[1]1920  Prog Access'!$F$7:$BA$325,20,FALSE)),"",VLOOKUP($B103,'[1]1920  Prog Access'!$F$7:$BA$325,20,FALSE))</f>
        <v>1905327.56</v>
      </c>
      <c r="AM103" s="102">
        <f>IF(ISNA(VLOOKUP($B103,'[1]1920  Prog Access'!$F$7:$BA$325,21,FALSE)),"",VLOOKUP($B103,'[1]1920  Prog Access'!$F$7:$BA$325,21,FALSE))</f>
        <v>0</v>
      </c>
      <c r="AN103" s="102">
        <f>IF(ISNA(VLOOKUP($B103,'[1]1920  Prog Access'!$F$7:$BA$325,22,FALSE)),"",VLOOKUP($B103,'[1]1920  Prog Access'!$F$7:$BA$325,22,FALSE))</f>
        <v>0</v>
      </c>
      <c r="AO103" s="102">
        <f>IF(ISNA(VLOOKUP($B103,'[1]1920  Prog Access'!$F$7:$BA$325,23,FALSE)),"",VLOOKUP($B103,'[1]1920  Prog Access'!$F$7:$BA$325,23,FALSE))</f>
        <v>407336.05</v>
      </c>
      <c r="AP103" s="102">
        <f>IF(ISNA(VLOOKUP($B103,'[1]1920  Prog Access'!$F$7:$BA$325,24,FALSE)),"",VLOOKUP($B103,'[1]1920  Prog Access'!$F$7:$BA$325,24,FALSE))</f>
        <v>0</v>
      </c>
      <c r="AQ103" s="102">
        <f>IF(ISNA(VLOOKUP($B103,'[1]1920  Prog Access'!$F$7:$BA$325,25,FALSE)),"",VLOOKUP($B103,'[1]1920  Prog Access'!$F$7:$BA$325,25,FALSE))</f>
        <v>0</v>
      </c>
      <c r="AR103" s="102">
        <f>IF(ISNA(VLOOKUP($B103,'[1]1920  Prog Access'!$F$7:$BA$325,26,FALSE)),"",VLOOKUP($B103,'[1]1920  Prog Access'!$F$7:$BA$325,26,FALSE))</f>
        <v>0</v>
      </c>
      <c r="AS103" s="102">
        <f>IF(ISNA(VLOOKUP($B103,'[1]1920  Prog Access'!$F$7:$BA$325,27,FALSE)),"",VLOOKUP($B103,'[1]1920  Prog Access'!$F$7:$BA$325,27,FALSE))</f>
        <v>140950.01</v>
      </c>
      <c r="AT103" s="102">
        <f>IF(ISNA(VLOOKUP($B103,'[1]1920  Prog Access'!$F$7:$BA$325,28,FALSE)),"",VLOOKUP($B103,'[1]1920  Prog Access'!$F$7:$BA$325,28,FALSE))</f>
        <v>1617222.94</v>
      </c>
      <c r="AU103" s="102">
        <f>IF(ISNA(VLOOKUP($B103,'[1]1920  Prog Access'!$F$7:$BA$325,29,FALSE)),"",VLOOKUP($B103,'[1]1920  Prog Access'!$F$7:$BA$325,29,FALSE))</f>
        <v>0</v>
      </c>
      <c r="AV103" s="102">
        <f>IF(ISNA(VLOOKUP($B103,'[1]1920  Prog Access'!$F$7:$BA$325,30,FALSE)),"",VLOOKUP($B103,'[1]1920  Prog Access'!$F$7:$BA$325,30,FALSE))</f>
        <v>0</v>
      </c>
      <c r="AW103" s="102">
        <f>IF(ISNA(VLOOKUP($B103,'[1]1920  Prog Access'!$F$7:$BA$325,31,FALSE)),"",VLOOKUP($B103,'[1]1920  Prog Access'!$F$7:$BA$325,31,FALSE))</f>
        <v>0</v>
      </c>
      <c r="AX103" s="108">
        <f t="shared" ref="AX103:AX112" si="296">SUM(AH103:AW103)</f>
        <v>5747154.3599999994</v>
      </c>
      <c r="AY103" s="104">
        <f t="shared" ref="AY103:AY113" si="297">AX103/E103</f>
        <v>0.14858468830895483</v>
      </c>
      <c r="AZ103" s="105">
        <f t="shared" ref="AZ103:AZ113" si="298">AX103/D103</f>
        <v>2347.8472285770313</v>
      </c>
      <c r="BA103" s="106">
        <f>IF(ISNA(VLOOKUP($B103,'[1]1920  Prog Access'!$F$7:$BA$325,32,FALSE)),"",VLOOKUP($B103,'[1]1920  Prog Access'!$F$7:$BA$325,32,FALSE))</f>
        <v>0</v>
      </c>
      <c r="BB103" s="102">
        <f>IF(ISNA(VLOOKUP($B103,'[1]1920  Prog Access'!$F$7:$BA$325,33,FALSE)),"",VLOOKUP($B103,'[1]1920  Prog Access'!$F$7:$BA$325,33,FALSE))</f>
        <v>0</v>
      </c>
      <c r="BC103" s="102">
        <f>IF(ISNA(VLOOKUP($B103,'[1]1920  Prog Access'!$F$7:$BA$325,34,FALSE)),"",VLOOKUP($B103,'[1]1920  Prog Access'!$F$7:$BA$325,34,FALSE))</f>
        <v>55742.92</v>
      </c>
      <c r="BD103" s="102">
        <f>IF(ISNA(VLOOKUP($B103,'[1]1920  Prog Access'!$F$7:$BA$325,35,FALSE)),"",VLOOKUP($B103,'[1]1920  Prog Access'!$F$7:$BA$325,35,FALSE))</f>
        <v>0</v>
      </c>
      <c r="BE103" s="102">
        <f>IF(ISNA(VLOOKUP($B103,'[1]1920  Prog Access'!$F$7:$BA$325,36,FALSE)),"",VLOOKUP($B103,'[1]1920  Prog Access'!$F$7:$BA$325,36,FALSE))</f>
        <v>0</v>
      </c>
      <c r="BF103" s="102">
        <f>IF(ISNA(VLOOKUP($B103,'[1]1920  Prog Access'!$F$7:$BA$325,37,FALSE)),"",VLOOKUP($B103,'[1]1920  Prog Access'!$F$7:$BA$325,37,FALSE))</f>
        <v>0</v>
      </c>
      <c r="BG103" s="102">
        <f>IF(ISNA(VLOOKUP($B103,'[1]1920  Prog Access'!$F$7:$BA$325,38,FALSE)),"",VLOOKUP($B103,'[1]1920  Prog Access'!$F$7:$BA$325,38,FALSE))</f>
        <v>216661.38</v>
      </c>
      <c r="BH103" s="110">
        <f t="shared" ref="BH103:BH112" si="299">SUM(BA103:BG103)</f>
        <v>272404.3</v>
      </c>
      <c r="BI103" s="104">
        <f t="shared" ref="BI103:BI113" si="300">BH103/E103</f>
        <v>7.0426345760302546E-3</v>
      </c>
      <c r="BJ103" s="105">
        <f t="shared" ref="BJ103:BJ113" si="301">BH103/D103</f>
        <v>111.28353977384144</v>
      </c>
      <c r="BK103" s="106">
        <f>IF(ISNA(VLOOKUP($B103,'[1]1920  Prog Access'!$F$7:$BA$325,39,FALSE)),"",VLOOKUP($B103,'[1]1920  Prog Access'!$F$7:$BA$325,39,FALSE))</f>
        <v>0</v>
      </c>
      <c r="BL103" s="102">
        <f>IF(ISNA(VLOOKUP($B103,'[1]1920  Prog Access'!$F$7:$BA$325,40,FALSE)),"",VLOOKUP($B103,'[1]1920  Prog Access'!$F$7:$BA$325,40,FALSE))</f>
        <v>0</v>
      </c>
      <c r="BM103" s="102">
        <f>IF(ISNA(VLOOKUP($B103,'[1]1920  Prog Access'!$F$7:$BA$325,41,FALSE)),"",VLOOKUP($B103,'[1]1920  Prog Access'!$F$7:$BA$325,41,FALSE))</f>
        <v>632018.96</v>
      </c>
      <c r="BN103" s="102">
        <f>IF(ISNA(VLOOKUP($B103,'[1]1920  Prog Access'!$F$7:$BA$325,42,FALSE)),"",VLOOKUP($B103,'[1]1920  Prog Access'!$F$7:$BA$325,42,FALSE))</f>
        <v>1026967.21</v>
      </c>
      <c r="BO103" s="105">
        <f t="shared" si="219"/>
        <v>1658986.17</v>
      </c>
      <c r="BP103" s="104">
        <f t="shared" si="220"/>
        <v>4.2890781687359582E-2</v>
      </c>
      <c r="BQ103" s="111">
        <f t="shared" si="221"/>
        <v>677.73472530884374</v>
      </c>
      <c r="BR103" s="106">
        <f>IF(ISNA(VLOOKUP($B103,'[1]1920  Prog Access'!$F$7:$BA$325,43,FALSE)),"",VLOOKUP($B103,'[1]1920  Prog Access'!$F$7:$BA$325,43,FALSE))</f>
        <v>5165247.67</v>
      </c>
      <c r="BS103" s="104">
        <f t="shared" si="222"/>
        <v>0.13354029960063665</v>
      </c>
      <c r="BT103" s="111">
        <f t="shared" si="223"/>
        <v>2110.124709948363</v>
      </c>
      <c r="BU103" s="102">
        <f>IF(ISNA(VLOOKUP($B103,'[1]1920  Prog Access'!$F$7:$BA$325,44,FALSE)),"",VLOOKUP($B103,'[1]1920  Prog Access'!$F$7:$BA$325,44,FALSE))</f>
        <v>1155179.42</v>
      </c>
      <c r="BV103" s="104">
        <f t="shared" si="224"/>
        <v>2.9865558380725174E-2</v>
      </c>
      <c r="BW103" s="111">
        <f t="shared" si="225"/>
        <v>471.91786227858034</v>
      </c>
      <c r="BX103" s="143">
        <f>IF(ISNA(VLOOKUP($B103,'[1]1920  Prog Access'!$F$7:$BA$325,45,FALSE)),"",VLOOKUP($B103,'[1]1920  Prog Access'!$F$7:$BA$325,45,FALSE))</f>
        <v>1212331.67</v>
      </c>
      <c r="BY103" s="97">
        <f t="shared" si="226"/>
        <v>3.1343150371556175E-2</v>
      </c>
      <c r="BZ103" s="112">
        <f t="shared" si="227"/>
        <v>495.26589564677431</v>
      </c>
      <c r="CA103" s="89">
        <f t="shared" si="228"/>
        <v>38679317.670000002</v>
      </c>
      <c r="CB103" s="90">
        <f t="shared" si="229"/>
        <v>0</v>
      </c>
    </row>
    <row r="104" spans="1:80" x14ac:dyDescent="0.25">
      <c r="A104" s="22"/>
      <c r="B104" s="132" t="s">
        <v>186</v>
      </c>
      <c r="C104" s="99" t="s">
        <v>187</v>
      </c>
      <c r="D104" s="100">
        <f>IF(ISNA(VLOOKUP($B104,'[1]1920 enrollment_Rev_Exp by size'!$A$6:$C$339,3,FALSE)),"",VLOOKUP($B104,'[1]1920 enrollment_Rev_Exp by size'!$A$6:$C$339,3,FALSE))</f>
        <v>3024.49</v>
      </c>
      <c r="E104" s="101">
        <f>IF(ISNA(VLOOKUP($B104,'[1]1920 enrollment_Rev_Exp by size'!$A$6:$D$339,4,FALSE)),"",VLOOKUP($B104,'[1]1920 enrollment_Rev_Exp by size'!$A$6:$D$339,4,FALSE))</f>
        <v>46913332.189999998</v>
      </c>
      <c r="F104" s="102">
        <f>IF(ISNA(VLOOKUP($B104,'[1]1920  Prog Access'!$F$7:$BA$325,2,FALSE)),"",VLOOKUP($B104,'[1]1920  Prog Access'!$F$7:$BA$325,2,FALSE))</f>
        <v>23736439.48</v>
      </c>
      <c r="G104" s="102">
        <f>IF(ISNA(VLOOKUP($B104,'[1]1920  Prog Access'!$F$7:$BA$325,3,FALSE)),"",VLOOKUP($B104,'[1]1920  Prog Access'!$F$7:$BA$325,3,FALSE))</f>
        <v>0</v>
      </c>
      <c r="H104" s="102">
        <f>IF(ISNA(VLOOKUP($B104,'[1]1920  Prog Access'!$F$7:$BA$325,4,FALSE)),"",VLOOKUP($B104,'[1]1920  Prog Access'!$F$7:$BA$325,4,FALSE))</f>
        <v>0</v>
      </c>
      <c r="I104" s="103">
        <f t="shared" si="204"/>
        <v>23736439.48</v>
      </c>
      <c r="J104" s="104">
        <f t="shared" si="205"/>
        <v>0.50596362210782453</v>
      </c>
      <c r="K104" s="105">
        <f t="shared" si="206"/>
        <v>7848.0800002645083</v>
      </c>
      <c r="L104" s="106">
        <f>IF(ISNA(VLOOKUP($B104,'[1]1920  Prog Access'!$F$7:$BA$325,5,FALSE)),"",VLOOKUP($B104,'[1]1920  Prog Access'!$F$7:$BA$325,5,FALSE))</f>
        <v>4554095.8499999996</v>
      </c>
      <c r="M104" s="102">
        <f>IF(ISNA(VLOOKUP($B104,'[1]1920  Prog Access'!$F$7:$BA$325,6,FALSE)),"",VLOOKUP($B104,'[1]1920  Prog Access'!$F$7:$BA$325,6,FALSE))</f>
        <v>95769.07</v>
      </c>
      <c r="N104" s="102">
        <f>IF(ISNA(VLOOKUP($B104,'[1]1920  Prog Access'!$F$7:$BA$325,7,FALSE)),"",VLOOKUP($B104,'[1]1920  Prog Access'!$F$7:$BA$325,7,FALSE))</f>
        <v>567995.81000000006</v>
      </c>
      <c r="O104" s="102">
        <v>0</v>
      </c>
      <c r="P104" s="102">
        <f>IF(ISNA(VLOOKUP($B104,'[1]1920  Prog Access'!$F$7:$BA$325,8,FALSE)),"",VLOOKUP($B104,'[1]1920  Prog Access'!$F$7:$BA$325,8,FALSE))</f>
        <v>0</v>
      </c>
      <c r="Q104" s="102">
        <f>IF(ISNA(VLOOKUP($B104,'[1]1920  Prog Access'!$F$7:$BA$325,9,FALSE)),"",VLOOKUP($B104,'[1]1920  Prog Access'!$F$7:$BA$325,9,FALSE))</f>
        <v>0</v>
      </c>
      <c r="R104" s="107">
        <f t="shared" ref="R104:R167" si="302">SUM(L104:Q104)</f>
        <v>5217860.7300000004</v>
      </c>
      <c r="S104" s="104">
        <f t="shared" ref="S104:S167" si="303">R104/E104</f>
        <v>0.11122340892067852</v>
      </c>
      <c r="T104" s="105">
        <f t="shared" ref="T104:T167" si="304">R104/D104</f>
        <v>1725.2034987716941</v>
      </c>
      <c r="U104" s="106">
        <f>IF(ISNA(VLOOKUP($B104,'[1]1920  Prog Access'!$F$7:$BA$325,10,FALSE)),"",VLOOKUP($B104,'[1]1920  Prog Access'!$F$7:$BA$325,10,FALSE))</f>
        <v>1579041.64</v>
      </c>
      <c r="V104" s="102">
        <f>IF(ISNA(VLOOKUP($B104,'[1]1920  Prog Access'!$F$7:$BA$325,11,FALSE)),"",VLOOKUP($B104,'[1]1920  Prog Access'!$F$7:$BA$325,11,FALSE))</f>
        <v>342532.74</v>
      </c>
      <c r="W104" s="102">
        <f>IF(ISNA(VLOOKUP($B104,'[1]1920  Prog Access'!$F$7:$BA$325,12,FALSE)),"",VLOOKUP($B104,'[1]1920  Prog Access'!$F$7:$BA$325,12,FALSE))</f>
        <v>27764.6</v>
      </c>
      <c r="X104" s="102">
        <f>IF(ISNA(VLOOKUP($B104,'[1]1920  Prog Access'!$F$7:$BA$325,13,FALSE)),"",VLOOKUP($B104,'[1]1920  Prog Access'!$F$7:$BA$325,13,FALSE))</f>
        <v>0</v>
      </c>
      <c r="Y104" s="108">
        <f t="shared" si="290"/>
        <v>1949338.98</v>
      </c>
      <c r="Z104" s="104">
        <f t="shared" si="291"/>
        <v>4.1551919017500938E-2</v>
      </c>
      <c r="AA104" s="105">
        <f t="shared" si="292"/>
        <v>644.51824274505793</v>
      </c>
      <c r="AB104" s="106">
        <f>IF(ISNA(VLOOKUP($B104,'[1]1920  Prog Access'!$F$7:$BA$325,14,FALSE)),"",VLOOKUP($B104,'[1]1920  Prog Access'!$F$7:$BA$325,14,FALSE))</f>
        <v>0</v>
      </c>
      <c r="AC104" s="102">
        <f>IF(ISNA(VLOOKUP($B104,'[1]1920  Prog Access'!$F$7:$BA$325,15,FALSE)),"",VLOOKUP($B104,'[1]1920  Prog Access'!$F$7:$BA$325,15,FALSE))</f>
        <v>0</v>
      </c>
      <c r="AD104" s="102">
        <v>0</v>
      </c>
      <c r="AE104" s="107">
        <f t="shared" si="293"/>
        <v>0</v>
      </c>
      <c r="AF104" s="104">
        <f t="shared" si="294"/>
        <v>0</v>
      </c>
      <c r="AG104" s="109">
        <f t="shared" si="295"/>
        <v>0</v>
      </c>
      <c r="AH104" s="106">
        <f>IF(ISNA(VLOOKUP($B104,'[1]1920  Prog Access'!$F$7:$BA$325,16,FALSE)),"",VLOOKUP($B104,'[1]1920  Prog Access'!$F$7:$BA$325,16,FALSE))</f>
        <v>1235331.45</v>
      </c>
      <c r="AI104" s="102">
        <f>IF(ISNA(VLOOKUP($B104,'[1]1920  Prog Access'!$F$7:$BA$325,17,FALSE)),"",VLOOKUP($B104,'[1]1920  Prog Access'!$F$7:$BA$325,17,FALSE))</f>
        <v>224620.09</v>
      </c>
      <c r="AJ104" s="102">
        <f>IF(ISNA(VLOOKUP($B104,'[1]1920  Prog Access'!$F$7:$BA$325,18,FALSE)),"",VLOOKUP($B104,'[1]1920  Prog Access'!$F$7:$BA$325,18,FALSE))</f>
        <v>287288.94</v>
      </c>
      <c r="AK104" s="102">
        <f>IF(ISNA(VLOOKUP($B104,'[1]1920  Prog Access'!$F$7:$BA$325,19,FALSE)),"",VLOOKUP($B104,'[1]1920  Prog Access'!$F$7:$BA$325,19,FALSE))</f>
        <v>0</v>
      </c>
      <c r="AL104" s="102">
        <f>IF(ISNA(VLOOKUP($B104,'[1]1920  Prog Access'!$F$7:$BA$325,20,FALSE)),"",VLOOKUP($B104,'[1]1920  Prog Access'!$F$7:$BA$325,20,FALSE))</f>
        <v>2244343.81</v>
      </c>
      <c r="AM104" s="102">
        <f>IF(ISNA(VLOOKUP($B104,'[1]1920  Prog Access'!$F$7:$BA$325,21,FALSE)),"",VLOOKUP($B104,'[1]1920  Prog Access'!$F$7:$BA$325,21,FALSE))</f>
        <v>0</v>
      </c>
      <c r="AN104" s="102">
        <f>IF(ISNA(VLOOKUP($B104,'[1]1920  Prog Access'!$F$7:$BA$325,22,FALSE)),"",VLOOKUP($B104,'[1]1920  Prog Access'!$F$7:$BA$325,22,FALSE))</f>
        <v>0</v>
      </c>
      <c r="AO104" s="102">
        <f>IF(ISNA(VLOOKUP($B104,'[1]1920  Prog Access'!$F$7:$BA$325,23,FALSE)),"",VLOOKUP($B104,'[1]1920  Prog Access'!$F$7:$BA$325,23,FALSE))</f>
        <v>245404.77</v>
      </c>
      <c r="AP104" s="102">
        <f>IF(ISNA(VLOOKUP($B104,'[1]1920  Prog Access'!$F$7:$BA$325,24,FALSE)),"",VLOOKUP($B104,'[1]1920  Prog Access'!$F$7:$BA$325,24,FALSE))</f>
        <v>0</v>
      </c>
      <c r="AQ104" s="102">
        <f>IF(ISNA(VLOOKUP($B104,'[1]1920  Prog Access'!$F$7:$BA$325,25,FALSE)),"",VLOOKUP($B104,'[1]1920  Prog Access'!$F$7:$BA$325,25,FALSE))</f>
        <v>0</v>
      </c>
      <c r="AR104" s="102">
        <f>IF(ISNA(VLOOKUP($B104,'[1]1920  Prog Access'!$F$7:$BA$325,26,FALSE)),"",VLOOKUP($B104,'[1]1920  Prog Access'!$F$7:$BA$325,26,FALSE))</f>
        <v>0</v>
      </c>
      <c r="AS104" s="102">
        <f>IF(ISNA(VLOOKUP($B104,'[1]1920  Prog Access'!$F$7:$BA$325,27,FALSE)),"",VLOOKUP($B104,'[1]1920  Prog Access'!$F$7:$BA$325,27,FALSE))</f>
        <v>48998.61</v>
      </c>
      <c r="AT104" s="102">
        <f>IF(ISNA(VLOOKUP($B104,'[1]1920  Prog Access'!$F$7:$BA$325,28,FALSE)),"",VLOOKUP($B104,'[1]1920  Prog Access'!$F$7:$BA$325,28,FALSE))</f>
        <v>1743794.57</v>
      </c>
      <c r="AU104" s="102">
        <f>IF(ISNA(VLOOKUP($B104,'[1]1920  Prog Access'!$F$7:$BA$325,29,FALSE)),"",VLOOKUP($B104,'[1]1920  Prog Access'!$F$7:$BA$325,29,FALSE))</f>
        <v>0</v>
      </c>
      <c r="AV104" s="102">
        <f>IF(ISNA(VLOOKUP($B104,'[1]1920  Prog Access'!$F$7:$BA$325,30,FALSE)),"",VLOOKUP($B104,'[1]1920  Prog Access'!$F$7:$BA$325,30,FALSE))</f>
        <v>0</v>
      </c>
      <c r="AW104" s="102">
        <f>IF(ISNA(VLOOKUP($B104,'[1]1920  Prog Access'!$F$7:$BA$325,31,FALSE)),"",VLOOKUP($B104,'[1]1920  Prog Access'!$F$7:$BA$325,31,FALSE))</f>
        <v>0</v>
      </c>
      <c r="AX104" s="108">
        <f t="shared" si="296"/>
        <v>6029782.2400000002</v>
      </c>
      <c r="AY104" s="104">
        <f t="shared" si="297"/>
        <v>0.12853024840740906</v>
      </c>
      <c r="AZ104" s="105">
        <f t="shared" si="298"/>
        <v>1993.6525629114333</v>
      </c>
      <c r="BA104" s="106">
        <f>IF(ISNA(VLOOKUP($B104,'[1]1920  Prog Access'!$F$7:$BA$325,32,FALSE)),"",VLOOKUP($B104,'[1]1920  Prog Access'!$F$7:$BA$325,32,FALSE))</f>
        <v>0</v>
      </c>
      <c r="BB104" s="102">
        <f>IF(ISNA(VLOOKUP($B104,'[1]1920  Prog Access'!$F$7:$BA$325,33,FALSE)),"",VLOOKUP($B104,'[1]1920  Prog Access'!$F$7:$BA$325,33,FALSE))</f>
        <v>0</v>
      </c>
      <c r="BC104" s="102">
        <f>IF(ISNA(VLOOKUP($B104,'[1]1920  Prog Access'!$F$7:$BA$325,34,FALSE)),"",VLOOKUP($B104,'[1]1920  Prog Access'!$F$7:$BA$325,34,FALSE))</f>
        <v>127514.72</v>
      </c>
      <c r="BD104" s="102">
        <f>IF(ISNA(VLOOKUP($B104,'[1]1920  Prog Access'!$F$7:$BA$325,35,FALSE)),"",VLOOKUP($B104,'[1]1920  Prog Access'!$F$7:$BA$325,35,FALSE))</f>
        <v>0</v>
      </c>
      <c r="BE104" s="102">
        <f>IF(ISNA(VLOOKUP($B104,'[1]1920  Prog Access'!$F$7:$BA$325,36,FALSE)),"",VLOOKUP($B104,'[1]1920  Prog Access'!$F$7:$BA$325,36,FALSE))</f>
        <v>0</v>
      </c>
      <c r="BF104" s="102">
        <f>IF(ISNA(VLOOKUP($B104,'[1]1920  Prog Access'!$F$7:$BA$325,37,FALSE)),"",VLOOKUP($B104,'[1]1920  Prog Access'!$F$7:$BA$325,37,FALSE))</f>
        <v>0</v>
      </c>
      <c r="BG104" s="102">
        <f>IF(ISNA(VLOOKUP($B104,'[1]1920  Prog Access'!$F$7:$BA$325,38,FALSE)),"",VLOOKUP($B104,'[1]1920  Prog Access'!$F$7:$BA$325,38,FALSE))</f>
        <v>0</v>
      </c>
      <c r="BH104" s="110">
        <f t="shared" si="299"/>
        <v>127514.72</v>
      </c>
      <c r="BI104" s="104">
        <f t="shared" si="300"/>
        <v>2.7180912983022108E-3</v>
      </c>
      <c r="BJ104" s="105">
        <f t="shared" si="301"/>
        <v>42.160734537062453</v>
      </c>
      <c r="BK104" s="106">
        <f>IF(ISNA(VLOOKUP($B104,'[1]1920  Prog Access'!$F$7:$BA$325,39,FALSE)),"",VLOOKUP($B104,'[1]1920  Prog Access'!$F$7:$BA$325,39,FALSE))</f>
        <v>0</v>
      </c>
      <c r="BL104" s="102">
        <f>IF(ISNA(VLOOKUP($B104,'[1]1920  Prog Access'!$F$7:$BA$325,40,FALSE)),"",VLOOKUP($B104,'[1]1920  Prog Access'!$F$7:$BA$325,40,FALSE))</f>
        <v>0</v>
      </c>
      <c r="BM104" s="102">
        <f>IF(ISNA(VLOOKUP($B104,'[1]1920  Prog Access'!$F$7:$BA$325,41,FALSE)),"",VLOOKUP($B104,'[1]1920  Prog Access'!$F$7:$BA$325,41,FALSE))</f>
        <v>7127.24</v>
      </c>
      <c r="BN104" s="102">
        <f>IF(ISNA(VLOOKUP($B104,'[1]1920  Prog Access'!$F$7:$BA$325,42,FALSE)),"",VLOOKUP($B104,'[1]1920  Prog Access'!$F$7:$BA$325,42,FALSE))</f>
        <v>536085.51</v>
      </c>
      <c r="BO104" s="105">
        <f t="shared" si="219"/>
        <v>543212.75</v>
      </c>
      <c r="BP104" s="104">
        <f t="shared" si="220"/>
        <v>1.1579069843088033E-2</v>
      </c>
      <c r="BQ104" s="111">
        <f t="shared" si="221"/>
        <v>179.60474327903219</v>
      </c>
      <c r="BR104" s="106">
        <f>IF(ISNA(VLOOKUP($B104,'[1]1920  Prog Access'!$F$7:$BA$325,43,FALSE)),"",VLOOKUP($B104,'[1]1920  Prog Access'!$F$7:$BA$325,43,FALSE))</f>
        <v>6405577.1200000001</v>
      </c>
      <c r="BS104" s="104">
        <f t="shared" si="222"/>
        <v>0.13654065531003587</v>
      </c>
      <c r="BT104" s="111">
        <f t="shared" si="223"/>
        <v>2117.903223353359</v>
      </c>
      <c r="BU104" s="102">
        <f>IF(ISNA(VLOOKUP($B104,'[1]1920  Prog Access'!$F$7:$BA$325,44,FALSE)),"",VLOOKUP($B104,'[1]1920  Prog Access'!$F$7:$BA$325,44,FALSE))</f>
        <v>1260622.79</v>
      </c>
      <c r="BV104" s="104">
        <f t="shared" si="224"/>
        <v>2.68713120802089E-2</v>
      </c>
      <c r="BW104" s="111">
        <f t="shared" si="225"/>
        <v>416.80507788089898</v>
      </c>
      <c r="BX104" s="143">
        <f>IF(ISNA(VLOOKUP($B104,'[1]1920  Prog Access'!$F$7:$BA$325,45,FALSE)),"",VLOOKUP($B104,'[1]1920  Prog Access'!$F$7:$BA$325,45,FALSE))</f>
        <v>1642983.38</v>
      </c>
      <c r="BY104" s="97">
        <f t="shared" si="226"/>
        <v>3.502167301495196E-2</v>
      </c>
      <c r="BZ104" s="112">
        <f t="shared" si="227"/>
        <v>543.22658696176882</v>
      </c>
      <c r="CA104" s="89">
        <f t="shared" si="228"/>
        <v>46913332.189999998</v>
      </c>
      <c r="CB104" s="90">
        <f t="shared" si="229"/>
        <v>0</v>
      </c>
    </row>
    <row r="105" spans="1:80" x14ac:dyDescent="0.25">
      <c r="A105" s="99"/>
      <c r="B105" s="132" t="s">
        <v>188</v>
      </c>
      <c r="C105" s="99" t="s">
        <v>189</v>
      </c>
      <c r="D105" s="100">
        <f>IF(ISNA(VLOOKUP($B105,'[1]1920 enrollment_Rev_Exp by size'!$A$6:$C$339,3,FALSE)),"",VLOOKUP($B105,'[1]1920 enrollment_Rev_Exp by size'!$A$6:$C$339,3,FALSE))</f>
        <v>910.9799999999999</v>
      </c>
      <c r="E105" s="101">
        <f>IF(ISNA(VLOOKUP($B105,'[1]1920 enrollment_Rev_Exp by size'!$A$6:$D$339,4,FALSE)),"",VLOOKUP($B105,'[1]1920 enrollment_Rev_Exp by size'!$A$6:$D$339,4,FALSE))</f>
        <v>13693101.16</v>
      </c>
      <c r="F105" s="102">
        <f>IF(ISNA(VLOOKUP($B105,'[1]1920  Prog Access'!$F$7:$BA$325,2,FALSE)),"",VLOOKUP($B105,'[1]1920  Prog Access'!$F$7:$BA$325,2,FALSE))</f>
        <v>6833357.4100000001</v>
      </c>
      <c r="G105" s="102">
        <f>IF(ISNA(VLOOKUP($B105,'[1]1920  Prog Access'!$F$7:$BA$325,3,FALSE)),"",VLOOKUP($B105,'[1]1920  Prog Access'!$F$7:$BA$325,3,FALSE))</f>
        <v>0</v>
      </c>
      <c r="H105" s="102">
        <f>IF(ISNA(VLOOKUP($B105,'[1]1920  Prog Access'!$F$7:$BA$325,4,FALSE)),"",VLOOKUP($B105,'[1]1920  Prog Access'!$F$7:$BA$325,4,FALSE))</f>
        <v>0</v>
      </c>
      <c r="I105" s="103">
        <f t="shared" si="204"/>
        <v>6833357.4100000001</v>
      </c>
      <c r="J105" s="104">
        <f t="shared" si="205"/>
        <v>0.49903650971055852</v>
      </c>
      <c r="K105" s="105">
        <f t="shared" si="206"/>
        <v>7501.1058530373894</v>
      </c>
      <c r="L105" s="106">
        <f>IF(ISNA(VLOOKUP($B105,'[1]1920  Prog Access'!$F$7:$BA$325,5,FALSE)),"",VLOOKUP($B105,'[1]1920  Prog Access'!$F$7:$BA$325,5,FALSE))</f>
        <v>1364274</v>
      </c>
      <c r="M105" s="102">
        <f>IF(ISNA(VLOOKUP($B105,'[1]1920  Prog Access'!$F$7:$BA$325,6,FALSE)),"",VLOOKUP($B105,'[1]1920  Prog Access'!$F$7:$BA$325,6,FALSE))</f>
        <v>32623.06</v>
      </c>
      <c r="N105" s="102">
        <f>IF(ISNA(VLOOKUP($B105,'[1]1920  Prog Access'!$F$7:$BA$325,7,FALSE)),"",VLOOKUP($B105,'[1]1920  Prog Access'!$F$7:$BA$325,7,FALSE))</f>
        <v>211217.99</v>
      </c>
      <c r="O105" s="102">
        <v>0</v>
      </c>
      <c r="P105" s="102">
        <f>IF(ISNA(VLOOKUP($B105,'[1]1920  Prog Access'!$F$7:$BA$325,8,FALSE)),"",VLOOKUP($B105,'[1]1920  Prog Access'!$F$7:$BA$325,8,FALSE))</f>
        <v>0</v>
      </c>
      <c r="Q105" s="102">
        <f>IF(ISNA(VLOOKUP($B105,'[1]1920  Prog Access'!$F$7:$BA$325,9,FALSE)),"",VLOOKUP($B105,'[1]1920  Prog Access'!$F$7:$BA$325,9,FALSE))</f>
        <v>0</v>
      </c>
      <c r="R105" s="107">
        <f t="shared" si="302"/>
        <v>1608115.05</v>
      </c>
      <c r="S105" s="104">
        <f t="shared" si="303"/>
        <v>0.11743979915211551</v>
      </c>
      <c r="T105" s="105">
        <f t="shared" si="304"/>
        <v>1765.2583481525392</v>
      </c>
      <c r="U105" s="106">
        <f>IF(ISNA(VLOOKUP($B105,'[1]1920  Prog Access'!$F$7:$BA$325,10,FALSE)),"",VLOOKUP($B105,'[1]1920  Prog Access'!$F$7:$BA$325,10,FALSE))</f>
        <v>331610.77</v>
      </c>
      <c r="V105" s="102">
        <f>IF(ISNA(VLOOKUP($B105,'[1]1920  Prog Access'!$F$7:$BA$325,11,FALSE)),"",VLOOKUP($B105,'[1]1920  Prog Access'!$F$7:$BA$325,11,FALSE))</f>
        <v>33609.519999999997</v>
      </c>
      <c r="W105" s="102">
        <f>IF(ISNA(VLOOKUP($B105,'[1]1920  Prog Access'!$F$7:$BA$325,12,FALSE)),"",VLOOKUP($B105,'[1]1920  Prog Access'!$F$7:$BA$325,12,FALSE))</f>
        <v>10242.540000000001</v>
      </c>
      <c r="X105" s="102">
        <f>IF(ISNA(VLOOKUP($B105,'[1]1920  Prog Access'!$F$7:$BA$325,13,FALSE)),"",VLOOKUP($B105,'[1]1920  Prog Access'!$F$7:$BA$325,13,FALSE))</f>
        <v>0</v>
      </c>
      <c r="Y105" s="108">
        <f t="shared" si="290"/>
        <v>375462.83</v>
      </c>
      <c r="Z105" s="104">
        <f t="shared" si="291"/>
        <v>2.741985366301055E-2</v>
      </c>
      <c r="AA105" s="105">
        <f t="shared" si="292"/>
        <v>412.1526597729918</v>
      </c>
      <c r="AB105" s="106">
        <f>IF(ISNA(VLOOKUP($B105,'[1]1920  Prog Access'!$F$7:$BA$325,14,FALSE)),"",VLOOKUP($B105,'[1]1920  Prog Access'!$F$7:$BA$325,14,FALSE))</f>
        <v>0</v>
      </c>
      <c r="AC105" s="102">
        <f>IF(ISNA(VLOOKUP($B105,'[1]1920  Prog Access'!$F$7:$BA$325,15,FALSE)),"",VLOOKUP($B105,'[1]1920  Prog Access'!$F$7:$BA$325,15,FALSE))</f>
        <v>0</v>
      </c>
      <c r="AD105" s="102">
        <v>0</v>
      </c>
      <c r="AE105" s="107">
        <f t="shared" si="293"/>
        <v>0</v>
      </c>
      <c r="AF105" s="104">
        <f t="shared" si="294"/>
        <v>0</v>
      </c>
      <c r="AG105" s="109">
        <f t="shared" si="295"/>
        <v>0</v>
      </c>
      <c r="AH105" s="106">
        <f>IF(ISNA(VLOOKUP($B105,'[1]1920  Prog Access'!$F$7:$BA$325,16,FALSE)),"",VLOOKUP($B105,'[1]1920  Prog Access'!$F$7:$BA$325,16,FALSE))</f>
        <v>373976.74</v>
      </c>
      <c r="AI105" s="102">
        <f>IF(ISNA(VLOOKUP($B105,'[1]1920  Prog Access'!$F$7:$BA$325,17,FALSE)),"",VLOOKUP($B105,'[1]1920  Prog Access'!$F$7:$BA$325,17,FALSE))</f>
        <v>87008.39</v>
      </c>
      <c r="AJ105" s="102">
        <f>IF(ISNA(VLOOKUP($B105,'[1]1920  Prog Access'!$F$7:$BA$325,18,FALSE)),"",VLOOKUP($B105,'[1]1920  Prog Access'!$F$7:$BA$325,18,FALSE))</f>
        <v>219396.92</v>
      </c>
      <c r="AK105" s="102">
        <f>IF(ISNA(VLOOKUP($B105,'[1]1920  Prog Access'!$F$7:$BA$325,19,FALSE)),"",VLOOKUP($B105,'[1]1920  Prog Access'!$F$7:$BA$325,19,FALSE))</f>
        <v>0</v>
      </c>
      <c r="AL105" s="102">
        <f>IF(ISNA(VLOOKUP($B105,'[1]1920  Prog Access'!$F$7:$BA$325,20,FALSE)),"",VLOOKUP($B105,'[1]1920  Prog Access'!$F$7:$BA$325,20,FALSE))</f>
        <v>706700.6</v>
      </c>
      <c r="AM105" s="102">
        <f>IF(ISNA(VLOOKUP($B105,'[1]1920  Prog Access'!$F$7:$BA$325,21,FALSE)),"",VLOOKUP($B105,'[1]1920  Prog Access'!$F$7:$BA$325,21,FALSE))</f>
        <v>0</v>
      </c>
      <c r="AN105" s="102">
        <f>IF(ISNA(VLOOKUP($B105,'[1]1920  Prog Access'!$F$7:$BA$325,22,FALSE)),"",VLOOKUP($B105,'[1]1920  Prog Access'!$F$7:$BA$325,22,FALSE))</f>
        <v>0</v>
      </c>
      <c r="AO105" s="102">
        <f>IF(ISNA(VLOOKUP($B105,'[1]1920  Prog Access'!$F$7:$BA$325,23,FALSE)),"",VLOOKUP($B105,'[1]1920  Prog Access'!$F$7:$BA$325,23,FALSE))</f>
        <v>84588.95</v>
      </c>
      <c r="AP105" s="102">
        <f>IF(ISNA(VLOOKUP($B105,'[1]1920  Prog Access'!$F$7:$BA$325,24,FALSE)),"",VLOOKUP($B105,'[1]1920  Prog Access'!$F$7:$BA$325,24,FALSE))</f>
        <v>0</v>
      </c>
      <c r="AQ105" s="102">
        <f>IF(ISNA(VLOOKUP($B105,'[1]1920  Prog Access'!$F$7:$BA$325,25,FALSE)),"",VLOOKUP($B105,'[1]1920  Prog Access'!$F$7:$BA$325,25,FALSE))</f>
        <v>0</v>
      </c>
      <c r="AR105" s="102">
        <f>IF(ISNA(VLOOKUP($B105,'[1]1920  Prog Access'!$F$7:$BA$325,26,FALSE)),"",VLOOKUP($B105,'[1]1920  Prog Access'!$F$7:$BA$325,26,FALSE))</f>
        <v>0</v>
      </c>
      <c r="AS105" s="102">
        <f>IF(ISNA(VLOOKUP($B105,'[1]1920  Prog Access'!$F$7:$BA$325,27,FALSE)),"",VLOOKUP($B105,'[1]1920  Prog Access'!$F$7:$BA$325,27,FALSE))</f>
        <v>37504.660000000003</v>
      </c>
      <c r="AT105" s="102">
        <f>IF(ISNA(VLOOKUP($B105,'[1]1920  Prog Access'!$F$7:$BA$325,28,FALSE)),"",VLOOKUP($B105,'[1]1920  Prog Access'!$F$7:$BA$325,28,FALSE))</f>
        <v>379102.13</v>
      </c>
      <c r="AU105" s="102">
        <f>IF(ISNA(VLOOKUP($B105,'[1]1920  Prog Access'!$F$7:$BA$325,29,FALSE)),"",VLOOKUP($B105,'[1]1920  Prog Access'!$F$7:$BA$325,29,FALSE))</f>
        <v>0</v>
      </c>
      <c r="AV105" s="102">
        <f>IF(ISNA(VLOOKUP($B105,'[1]1920  Prog Access'!$F$7:$BA$325,30,FALSE)),"",VLOOKUP($B105,'[1]1920  Prog Access'!$F$7:$BA$325,30,FALSE))</f>
        <v>0</v>
      </c>
      <c r="AW105" s="102">
        <f>IF(ISNA(VLOOKUP($B105,'[1]1920  Prog Access'!$F$7:$BA$325,31,FALSE)),"",VLOOKUP($B105,'[1]1920  Prog Access'!$F$7:$BA$325,31,FALSE))</f>
        <v>0</v>
      </c>
      <c r="AX105" s="108">
        <f t="shared" si="296"/>
        <v>1888278.3899999997</v>
      </c>
      <c r="AY105" s="104">
        <f t="shared" si="297"/>
        <v>0.13789998101496531</v>
      </c>
      <c r="AZ105" s="105">
        <f t="shared" si="298"/>
        <v>2072.798952776131</v>
      </c>
      <c r="BA105" s="106">
        <f>IF(ISNA(VLOOKUP($B105,'[1]1920  Prog Access'!$F$7:$BA$325,32,FALSE)),"",VLOOKUP($B105,'[1]1920  Prog Access'!$F$7:$BA$325,32,FALSE))</f>
        <v>5927.6</v>
      </c>
      <c r="BB105" s="102">
        <f>IF(ISNA(VLOOKUP($B105,'[1]1920  Prog Access'!$F$7:$BA$325,33,FALSE)),"",VLOOKUP($B105,'[1]1920  Prog Access'!$F$7:$BA$325,33,FALSE))</f>
        <v>0</v>
      </c>
      <c r="BC105" s="102">
        <f>IF(ISNA(VLOOKUP($B105,'[1]1920  Prog Access'!$F$7:$BA$325,34,FALSE)),"",VLOOKUP($B105,'[1]1920  Prog Access'!$F$7:$BA$325,34,FALSE))</f>
        <v>12302.68</v>
      </c>
      <c r="BD105" s="102">
        <f>IF(ISNA(VLOOKUP($B105,'[1]1920  Prog Access'!$F$7:$BA$325,35,FALSE)),"",VLOOKUP($B105,'[1]1920  Prog Access'!$F$7:$BA$325,35,FALSE))</f>
        <v>0</v>
      </c>
      <c r="BE105" s="102">
        <f>IF(ISNA(VLOOKUP($B105,'[1]1920  Prog Access'!$F$7:$BA$325,36,FALSE)),"",VLOOKUP($B105,'[1]1920  Prog Access'!$F$7:$BA$325,36,FALSE))</f>
        <v>0</v>
      </c>
      <c r="BF105" s="102">
        <f>IF(ISNA(VLOOKUP($B105,'[1]1920  Prog Access'!$F$7:$BA$325,37,FALSE)),"",VLOOKUP($B105,'[1]1920  Prog Access'!$F$7:$BA$325,37,FALSE))</f>
        <v>0</v>
      </c>
      <c r="BG105" s="102">
        <f>IF(ISNA(VLOOKUP($B105,'[1]1920  Prog Access'!$F$7:$BA$325,38,FALSE)),"",VLOOKUP($B105,'[1]1920  Prog Access'!$F$7:$BA$325,38,FALSE))</f>
        <v>11407.62</v>
      </c>
      <c r="BH105" s="110">
        <f t="shared" si="299"/>
        <v>29637.9</v>
      </c>
      <c r="BI105" s="104">
        <f t="shared" si="300"/>
        <v>2.1644403012648162E-3</v>
      </c>
      <c r="BJ105" s="105">
        <f t="shared" si="301"/>
        <v>32.534084173088324</v>
      </c>
      <c r="BK105" s="106">
        <f>IF(ISNA(VLOOKUP($B105,'[1]1920  Prog Access'!$F$7:$BA$325,39,FALSE)),"",VLOOKUP($B105,'[1]1920  Prog Access'!$F$7:$BA$325,39,FALSE))</f>
        <v>0</v>
      </c>
      <c r="BL105" s="102">
        <f>IF(ISNA(VLOOKUP($B105,'[1]1920  Prog Access'!$F$7:$BA$325,40,FALSE)),"",VLOOKUP($B105,'[1]1920  Prog Access'!$F$7:$BA$325,40,FALSE))</f>
        <v>0</v>
      </c>
      <c r="BM105" s="102">
        <f>IF(ISNA(VLOOKUP($B105,'[1]1920  Prog Access'!$F$7:$BA$325,41,FALSE)),"",VLOOKUP($B105,'[1]1920  Prog Access'!$F$7:$BA$325,41,FALSE))</f>
        <v>33010.78</v>
      </c>
      <c r="BN105" s="102">
        <f>IF(ISNA(VLOOKUP($B105,'[1]1920  Prog Access'!$F$7:$BA$325,42,FALSE)),"",VLOOKUP($B105,'[1]1920  Prog Access'!$F$7:$BA$325,42,FALSE))</f>
        <v>180314.41</v>
      </c>
      <c r="BO105" s="105">
        <f t="shared" si="219"/>
        <v>213325.19</v>
      </c>
      <c r="BP105" s="104">
        <f t="shared" si="220"/>
        <v>1.557902680388874E-2</v>
      </c>
      <c r="BQ105" s="111">
        <f t="shared" si="221"/>
        <v>234.17110145118446</v>
      </c>
      <c r="BR105" s="106">
        <f>IF(ISNA(VLOOKUP($B105,'[1]1920  Prog Access'!$F$7:$BA$325,43,FALSE)),"",VLOOKUP($B105,'[1]1920  Prog Access'!$F$7:$BA$325,43,FALSE))</f>
        <v>1898273.95</v>
      </c>
      <c r="BS105" s="104">
        <f t="shared" si="222"/>
        <v>0.13862995152224522</v>
      </c>
      <c r="BT105" s="111">
        <f t="shared" si="223"/>
        <v>2083.7712683044633</v>
      </c>
      <c r="BU105" s="102">
        <f>IF(ISNA(VLOOKUP($B105,'[1]1920  Prog Access'!$F$7:$BA$325,44,FALSE)),"",VLOOKUP($B105,'[1]1920  Prog Access'!$F$7:$BA$325,44,FALSE))</f>
        <v>400918.41</v>
      </c>
      <c r="BV105" s="104">
        <f t="shared" si="224"/>
        <v>2.9278861326983725E-2</v>
      </c>
      <c r="BW105" s="111">
        <f t="shared" si="225"/>
        <v>440.09573206876115</v>
      </c>
      <c r="BX105" s="143">
        <f>IF(ISNA(VLOOKUP($B105,'[1]1920  Prog Access'!$F$7:$BA$325,45,FALSE)),"",VLOOKUP($B105,'[1]1920  Prog Access'!$F$7:$BA$325,45,FALSE))</f>
        <v>445732.03</v>
      </c>
      <c r="BY105" s="97">
        <f t="shared" si="226"/>
        <v>3.255157650496756E-2</v>
      </c>
      <c r="BZ105" s="112">
        <f t="shared" si="227"/>
        <v>489.28849151463265</v>
      </c>
      <c r="CA105" s="89">
        <f t="shared" si="228"/>
        <v>13693101.16</v>
      </c>
      <c r="CB105" s="90">
        <f t="shared" si="229"/>
        <v>0</v>
      </c>
    </row>
    <row r="106" spans="1:80" x14ac:dyDescent="0.25">
      <c r="A106" s="22"/>
      <c r="B106" s="94" t="s">
        <v>190</v>
      </c>
      <c r="C106" s="99" t="s">
        <v>191</v>
      </c>
      <c r="D106" s="100">
        <f>IF(ISNA(VLOOKUP($B106,'[1]1920 enrollment_Rev_Exp by size'!$A$6:$C$339,3,FALSE)),"",VLOOKUP($B106,'[1]1920 enrollment_Rev_Exp by size'!$A$6:$C$339,3,FALSE))</f>
        <v>221.65000000000003</v>
      </c>
      <c r="E106" s="101">
        <f>IF(ISNA(VLOOKUP($B106,'[1]1920 enrollment_Rev_Exp by size'!$A$6:$D$339,4,FALSE)),"",VLOOKUP($B106,'[1]1920 enrollment_Rev_Exp by size'!$A$6:$D$339,4,FALSE))</f>
        <v>3405568.19</v>
      </c>
      <c r="F106" s="102">
        <f>IF(ISNA(VLOOKUP($B106,'[1]1920  Prog Access'!$F$7:$BA$325,2,FALSE)),"",VLOOKUP($B106,'[1]1920  Prog Access'!$F$7:$BA$325,2,FALSE))</f>
        <v>1701688.43</v>
      </c>
      <c r="G106" s="102">
        <f>IF(ISNA(VLOOKUP($B106,'[1]1920  Prog Access'!$F$7:$BA$325,3,FALSE)),"",VLOOKUP($B106,'[1]1920  Prog Access'!$F$7:$BA$325,3,FALSE))</f>
        <v>0</v>
      </c>
      <c r="H106" s="102">
        <f>IF(ISNA(VLOOKUP($B106,'[1]1920  Prog Access'!$F$7:$BA$325,4,FALSE)),"",VLOOKUP($B106,'[1]1920  Prog Access'!$F$7:$BA$325,4,FALSE))</f>
        <v>0</v>
      </c>
      <c r="I106" s="103">
        <f t="shared" si="204"/>
        <v>1701688.43</v>
      </c>
      <c r="J106" s="104">
        <f t="shared" si="205"/>
        <v>0.4996782724823372</v>
      </c>
      <c r="K106" s="105">
        <f t="shared" si="206"/>
        <v>7677.3671554252187</v>
      </c>
      <c r="L106" s="106">
        <f>IF(ISNA(VLOOKUP($B106,'[1]1920  Prog Access'!$F$7:$BA$325,5,FALSE)),"",VLOOKUP($B106,'[1]1920  Prog Access'!$F$7:$BA$325,5,FALSE))</f>
        <v>238921.44</v>
      </c>
      <c r="M106" s="102">
        <f>IF(ISNA(VLOOKUP($B106,'[1]1920  Prog Access'!$F$7:$BA$325,6,FALSE)),"",VLOOKUP($B106,'[1]1920  Prog Access'!$F$7:$BA$325,6,FALSE))</f>
        <v>18701.689999999999</v>
      </c>
      <c r="N106" s="102">
        <f>IF(ISNA(VLOOKUP($B106,'[1]1920  Prog Access'!$F$7:$BA$325,7,FALSE)),"",VLOOKUP($B106,'[1]1920  Prog Access'!$F$7:$BA$325,7,FALSE))</f>
        <v>63785.63</v>
      </c>
      <c r="O106" s="102">
        <v>0</v>
      </c>
      <c r="P106" s="102">
        <f>IF(ISNA(VLOOKUP($B106,'[1]1920  Prog Access'!$F$7:$BA$325,8,FALSE)),"",VLOOKUP($B106,'[1]1920  Prog Access'!$F$7:$BA$325,8,FALSE))</f>
        <v>0</v>
      </c>
      <c r="Q106" s="102">
        <f>IF(ISNA(VLOOKUP($B106,'[1]1920  Prog Access'!$F$7:$BA$325,9,FALSE)),"",VLOOKUP($B106,'[1]1920  Prog Access'!$F$7:$BA$325,9,FALSE))</f>
        <v>0</v>
      </c>
      <c r="R106" s="107">
        <f t="shared" si="302"/>
        <v>321408.76</v>
      </c>
      <c r="S106" s="104">
        <f t="shared" si="303"/>
        <v>9.4377426047076163E-2</v>
      </c>
      <c r="T106" s="105">
        <f t="shared" si="304"/>
        <v>1450.0733588991652</v>
      </c>
      <c r="U106" s="106">
        <f>IF(ISNA(VLOOKUP($B106,'[1]1920  Prog Access'!$F$7:$BA$325,10,FALSE)),"",VLOOKUP($B106,'[1]1920  Prog Access'!$F$7:$BA$325,10,FALSE))</f>
        <v>134327.71</v>
      </c>
      <c r="V106" s="102">
        <f>IF(ISNA(VLOOKUP($B106,'[1]1920  Prog Access'!$F$7:$BA$325,11,FALSE)),"",VLOOKUP($B106,'[1]1920  Prog Access'!$F$7:$BA$325,11,FALSE))</f>
        <v>0</v>
      </c>
      <c r="W106" s="102">
        <f>IF(ISNA(VLOOKUP($B106,'[1]1920  Prog Access'!$F$7:$BA$325,12,FALSE)),"",VLOOKUP($B106,'[1]1920  Prog Access'!$F$7:$BA$325,12,FALSE))</f>
        <v>6597.52</v>
      </c>
      <c r="X106" s="102">
        <f>IF(ISNA(VLOOKUP($B106,'[1]1920  Prog Access'!$F$7:$BA$325,13,FALSE)),"",VLOOKUP($B106,'[1]1920  Prog Access'!$F$7:$BA$325,13,FALSE))</f>
        <v>0</v>
      </c>
      <c r="Y106" s="108">
        <f t="shared" si="290"/>
        <v>140925.22999999998</v>
      </c>
      <c r="Z106" s="104">
        <f t="shared" si="291"/>
        <v>4.1380827555827032E-2</v>
      </c>
      <c r="AA106" s="105">
        <f t="shared" si="292"/>
        <v>635.80072185878623</v>
      </c>
      <c r="AB106" s="106">
        <f>IF(ISNA(VLOOKUP($B106,'[1]1920  Prog Access'!$F$7:$BA$325,14,FALSE)),"",VLOOKUP($B106,'[1]1920  Prog Access'!$F$7:$BA$325,14,FALSE))</f>
        <v>0</v>
      </c>
      <c r="AC106" s="102">
        <f>IF(ISNA(VLOOKUP($B106,'[1]1920  Prog Access'!$F$7:$BA$325,15,FALSE)),"",VLOOKUP($B106,'[1]1920  Prog Access'!$F$7:$BA$325,15,FALSE))</f>
        <v>0</v>
      </c>
      <c r="AD106" s="102">
        <v>0</v>
      </c>
      <c r="AE106" s="107">
        <f t="shared" si="293"/>
        <v>0</v>
      </c>
      <c r="AF106" s="104">
        <f t="shared" si="294"/>
        <v>0</v>
      </c>
      <c r="AG106" s="109">
        <f t="shared" si="295"/>
        <v>0</v>
      </c>
      <c r="AH106" s="106">
        <f>IF(ISNA(VLOOKUP($B106,'[1]1920  Prog Access'!$F$7:$BA$325,16,FALSE)),"",VLOOKUP($B106,'[1]1920  Prog Access'!$F$7:$BA$325,16,FALSE))</f>
        <v>77753.53</v>
      </c>
      <c r="AI106" s="102">
        <f>IF(ISNA(VLOOKUP($B106,'[1]1920  Prog Access'!$F$7:$BA$325,17,FALSE)),"",VLOOKUP($B106,'[1]1920  Prog Access'!$F$7:$BA$325,17,FALSE))</f>
        <v>49505.91</v>
      </c>
      <c r="AJ106" s="102">
        <f>IF(ISNA(VLOOKUP($B106,'[1]1920  Prog Access'!$F$7:$BA$325,18,FALSE)),"",VLOOKUP($B106,'[1]1920  Prog Access'!$F$7:$BA$325,18,FALSE))</f>
        <v>0</v>
      </c>
      <c r="AK106" s="102">
        <f>IF(ISNA(VLOOKUP($B106,'[1]1920  Prog Access'!$F$7:$BA$325,19,FALSE)),"",VLOOKUP($B106,'[1]1920  Prog Access'!$F$7:$BA$325,19,FALSE))</f>
        <v>0</v>
      </c>
      <c r="AL106" s="102">
        <f>IF(ISNA(VLOOKUP($B106,'[1]1920  Prog Access'!$F$7:$BA$325,20,FALSE)),"",VLOOKUP($B106,'[1]1920  Prog Access'!$F$7:$BA$325,20,FALSE))</f>
        <v>41049.69</v>
      </c>
      <c r="AM106" s="102">
        <f>IF(ISNA(VLOOKUP($B106,'[1]1920  Prog Access'!$F$7:$BA$325,21,FALSE)),"",VLOOKUP($B106,'[1]1920  Prog Access'!$F$7:$BA$325,21,FALSE))</f>
        <v>0</v>
      </c>
      <c r="AN106" s="102">
        <f>IF(ISNA(VLOOKUP($B106,'[1]1920  Prog Access'!$F$7:$BA$325,22,FALSE)),"",VLOOKUP($B106,'[1]1920  Prog Access'!$F$7:$BA$325,22,FALSE))</f>
        <v>0</v>
      </c>
      <c r="AO106" s="102">
        <f>IF(ISNA(VLOOKUP($B106,'[1]1920  Prog Access'!$F$7:$BA$325,23,FALSE)),"",VLOOKUP($B106,'[1]1920  Prog Access'!$F$7:$BA$325,23,FALSE))</f>
        <v>0</v>
      </c>
      <c r="AP106" s="102">
        <f>IF(ISNA(VLOOKUP($B106,'[1]1920  Prog Access'!$F$7:$BA$325,24,FALSE)),"",VLOOKUP($B106,'[1]1920  Prog Access'!$F$7:$BA$325,24,FALSE))</f>
        <v>0</v>
      </c>
      <c r="AQ106" s="102">
        <f>IF(ISNA(VLOOKUP($B106,'[1]1920  Prog Access'!$F$7:$BA$325,25,FALSE)),"",VLOOKUP($B106,'[1]1920  Prog Access'!$F$7:$BA$325,25,FALSE))</f>
        <v>0</v>
      </c>
      <c r="AR106" s="102">
        <f>IF(ISNA(VLOOKUP($B106,'[1]1920  Prog Access'!$F$7:$BA$325,26,FALSE)),"",VLOOKUP($B106,'[1]1920  Prog Access'!$F$7:$BA$325,26,FALSE))</f>
        <v>0</v>
      </c>
      <c r="AS106" s="102">
        <f>IF(ISNA(VLOOKUP($B106,'[1]1920  Prog Access'!$F$7:$BA$325,27,FALSE)),"",VLOOKUP($B106,'[1]1920  Prog Access'!$F$7:$BA$325,27,FALSE))</f>
        <v>0</v>
      </c>
      <c r="AT106" s="102">
        <f>IF(ISNA(VLOOKUP($B106,'[1]1920  Prog Access'!$F$7:$BA$325,28,FALSE)),"",VLOOKUP($B106,'[1]1920  Prog Access'!$F$7:$BA$325,28,FALSE))</f>
        <v>0</v>
      </c>
      <c r="AU106" s="102">
        <f>IF(ISNA(VLOOKUP($B106,'[1]1920  Prog Access'!$F$7:$BA$325,29,FALSE)),"",VLOOKUP($B106,'[1]1920  Prog Access'!$F$7:$BA$325,29,FALSE))</f>
        <v>0</v>
      </c>
      <c r="AV106" s="102">
        <f>IF(ISNA(VLOOKUP($B106,'[1]1920  Prog Access'!$F$7:$BA$325,30,FALSE)),"",VLOOKUP($B106,'[1]1920  Prog Access'!$F$7:$BA$325,30,FALSE))</f>
        <v>0</v>
      </c>
      <c r="AW106" s="102">
        <f>IF(ISNA(VLOOKUP($B106,'[1]1920  Prog Access'!$F$7:$BA$325,31,FALSE)),"",VLOOKUP($B106,'[1]1920  Prog Access'!$F$7:$BA$325,31,FALSE))</f>
        <v>0</v>
      </c>
      <c r="AX106" s="108">
        <f t="shared" si="296"/>
        <v>168309.13</v>
      </c>
      <c r="AY106" s="104">
        <f t="shared" si="297"/>
        <v>4.9421747153446369E-2</v>
      </c>
      <c r="AZ106" s="105">
        <f t="shared" si="298"/>
        <v>759.34640198511158</v>
      </c>
      <c r="BA106" s="106">
        <f>IF(ISNA(VLOOKUP($B106,'[1]1920  Prog Access'!$F$7:$BA$325,32,FALSE)),"",VLOOKUP($B106,'[1]1920  Prog Access'!$F$7:$BA$325,32,FALSE))</f>
        <v>8750</v>
      </c>
      <c r="BB106" s="102">
        <f>IF(ISNA(VLOOKUP($B106,'[1]1920  Prog Access'!$F$7:$BA$325,33,FALSE)),"",VLOOKUP($B106,'[1]1920  Prog Access'!$F$7:$BA$325,33,FALSE))</f>
        <v>0</v>
      </c>
      <c r="BC106" s="102">
        <f>IF(ISNA(VLOOKUP($B106,'[1]1920  Prog Access'!$F$7:$BA$325,34,FALSE)),"",VLOOKUP($B106,'[1]1920  Prog Access'!$F$7:$BA$325,34,FALSE))</f>
        <v>2225.2600000000002</v>
      </c>
      <c r="BD106" s="102">
        <f>IF(ISNA(VLOOKUP($B106,'[1]1920  Prog Access'!$F$7:$BA$325,35,FALSE)),"",VLOOKUP($B106,'[1]1920  Prog Access'!$F$7:$BA$325,35,FALSE))</f>
        <v>0</v>
      </c>
      <c r="BE106" s="102">
        <f>IF(ISNA(VLOOKUP($B106,'[1]1920  Prog Access'!$F$7:$BA$325,36,FALSE)),"",VLOOKUP($B106,'[1]1920  Prog Access'!$F$7:$BA$325,36,FALSE))</f>
        <v>14829.36</v>
      </c>
      <c r="BF106" s="102">
        <f>IF(ISNA(VLOOKUP($B106,'[1]1920  Prog Access'!$F$7:$BA$325,37,FALSE)),"",VLOOKUP($B106,'[1]1920  Prog Access'!$F$7:$BA$325,37,FALSE))</f>
        <v>0</v>
      </c>
      <c r="BG106" s="102">
        <f>IF(ISNA(VLOOKUP($B106,'[1]1920  Prog Access'!$F$7:$BA$325,38,FALSE)),"",VLOOKUP($B106,'[1]1920  Prog Access'!$F$7:$BA$325,38,FALSE))</f>
        <v>0</v>
      </c>
      <c r="BH106" s="110">
        <f t="shared" si="299"/>
        <v>25804.620000000003</v>
      </c>
      <c r="BI106" s="104">
        <f t="shared" si="300"/>
        <v>7.5771849395856626E-3</v>
      </c>
      <c r="BJ106" s="105">
        <f t="shared" si="301"/>
        <v>116.42057297541167</v>
      </c>
      <c r="BK106" s="106">
        <f>IF(ISNA(VLOOKUP($B106,'[1]1920  Prog Access'!$F$7:$BA$325,39,FALSE)),"",VLOOKUP($B106,'[1]1920  Prog Access'!$F$7:$BA$325,39,FALSE))</f>
        <v>0</v>
      </c>
      <c r="BL106" s="102">
        <f>IF(ISNA(VLOOKUP($B106,'[1]1920  Prog Access'!$F$7:$BA$325,40,FALSE)),"",VLOOKUP($B106,'[1]1920  Prog Access'!$F$7:$BA$325,40,FALSE))</f>
        <v>0</v>
      </c>
      <c r="BM106" s="102">
        <f>IF(ISNA(VLOOKUP($B106,'[1]1920  Prog Access'!$F$7:$BA$325,41,FALSE)),"",VLOOKUP($B106,'[1]1920  Prog Access'!$F$7:$BA$325,41,FALSE))</f>
        <v>12932.33</v>
      </c>
      <c r="BN106" s="102">
        <f>IF(ISNA(VLOOKUP($B106,'[1]1920  Prog Access'!$F$7:$BA$325,42,FALSE)),"",VLOOKUP($B106,'[1]1920  Prog Access'!$F$7:$BA$325,42,FALSE))</f>
        <v>43048.88</v>
      </c>
      <c r="BO106" s="105">
        <f t="shared" si="219"/>
        <v>55981.21</v>
      </c>
      <c r="BP106" s="104">
        <f t="shared" si="220"/>
        <v>1.6438140972887112E-2</v>
      </c>
      <c r="BQ106" s="111">
        <f t="shared" si="221"/>
        <v>252.56580193999545</v>
      </c>
      <c r="BR106" s="106">
        <f>IF(ISNA(VLOOKUP($B106,'[1]1920  Prog Access'!$F$7:$BA$325,43,FALSE)),"",VLOOKUP($B106,'[1]1920  Prog Access'!$F$7:$BA$325,43,FALSE))</f>
        <v>561227.96</v>
      </c>
      <c r="BS106" s="104">
        <f t="shared" si="222"/>
        <v>0.16479715826803043</v>
      </c>
      <c r="BT106" s="111">
        <f t="shared" si="223"/>
        <v>2532.0458380329342</v>
      </c>
      <c r="BU106" s="102">
        <f>IF(ISNA(VLOOKUP($B106,'[1]1920  Prog Access'!$F$7:$BA$325,44,FALSE)),"",VLOOKUP($B106,'[1]1920  Prog Access'!$F$7:$BA$325,44,FALSE))</f>
        <v>111471.67</v>
      </c>
      <c r="BV106" s="104">
        <f t="shared" si="224"/>
        <v>3.2732179707140145E-2</v>
      </c>
      <c r="BW106" s="111">
        <f t="shared" si="225"/>
        <v>502.91752763365656</v>
      </c>
      <c r="BX106" s="143">
        <f>IF(ISNA(VLOOKUP($B106,'[1]1920  Prog Access'!$F$7:$BA$325,45,FALSE)),"",VLOOKUP($B106,'[1]1920  Prog Access'!$F$7:$BA$325,45,FALSE))</f>
        <v>318751.18</v>
      </c>
      <c r="BY106" s="97">
        <f t="shared" si="226"/>
        <v>9.359706287366984E-2</v>
      </c>
      <c r="BZ106" s="112">
        <f t="shared" si="227"/>
        <v>1438.0833746898261</v>
      </c>
      <c r="CA106" s="89">
        <f t="shared" si="228"/>
        <v>3405568.19</v>
      </c>
      <c r="CB106" s="90">
        <f t="shared" si="229"/>
        <v>0</v>
      </c>
    </row>
    <row r="107" spans="1:80" x14ac:dyDescent="0.25">
      <c r="A107" s="22"/>
      <c r="B107" s="94" t="s">
        <v>192</v>
      </c>
      <c r="C107" s="99" t="s">
        <v>193</v>
      </c>
      <c r="D107" s="100">
        <f>IF(ISNA(VLOOKUP($B107,'[1]1920 enrollment_Rev_Exp by size'!$A$6:$C$339,3,FALSE)),"",VLOOKUP($B107,'[1]1920 enrollment_Rev_Exp by size'!$A$6:$C$339,3,FALSE))</f>
        <v>558.44999999999993</v>
      </c>
      <c r="E107" s="101">
        <f>IF(ISNA(VLOOKUP($B107,'[1]1920 enrollment_Rev_Exp by size'!$A$6:$D$339,4,FALSE)),"",VLOOKUP($B107,'[1]1920 enrollment_Rev_Exp by size'!$A$6:$D$339,4,FALSE))</f>
        <v>8175314.4000000004</v>
      </c>
      <c r="F107" s="102">
        <f>IF(ISNA(VLOOKUP($B107,'[1]1920  Prog Access'!$F$7:$BA$325,2,FALSE)),"",VLOOKUP($B107,'[1]1920  Prog Access'!$F$7:$BA$325,2,FALSE))</f>
        <v>3454392.49</v>
      </c>
      <c r="G107" s="102">
        <f>IF(ISNA(VLOOKUP($B107,'[1]1920  Prog Access'!$F$7:$BA$325,3,FALSE)),"",VLOOKUP($B107,'[1]1920  Prog Access'!$F$7:$BA$325,3,FALSE))</f>
        <v>236106.42</v>
      </c>
      <c r="H107" s="102">
        <f>IF(ISNA(VLOOKUP($B107,'[1]1920  Prog Access'!$F$7:$BA$325,4,FALSE)),"",VLOOKUP($B107,'[1]1920  Prog Access'!$F$7:$BA$325,4,FALSE))</f>
        <v>0</v>
      </c>
      <c r="I107" s="103">
        <f t="shared" si="204"/>
        <v>3690498.91</v>
      </c>
      <c r="J107" s="104">
        <f t="shared" si="205"/>
        <v>0.45141981450890745</v>
      </c>
      <c r="K107" s="105">
        <f t="shared" si="206"/>
        <v>6608.4679201360923</v>
      </c>
      <c r="L107" s="106">
        <f>IF(ISNA(VLOOKUP($B107,'[1]1920  Prog Access'!$F$7:$BA$325,5,FALSE)),"",VLOOKUP($B107,'[1]1920  Prog Access'!$F$7:$BA$325,5,FALSE))</f>
        <v>760821.21</v>
      </c>
      <c r="M107" s="102">
        <f>IF(ISNA(VLOOKUP($B107,'[1]1920  Prog Access'!$F$7:$BA$325,6,FALSE)),"",VLOOKUP($B107,'[1]1920  Prog Access'!$F$7:$BA$325,6,FALSE))</f>
        <v>20448.64</v>
      </c>
      <c r="N107" s="102">
        <f>IF(ISNA(VLOOKUP($B107,'[1]1920  Prog Access'!$F$7:$BA$325,7,FALSE)),"",VLOOKUP($B107,'[1]1920  Prog Access'!$F$7:$BA$325,7,FALSE))</f>
        <v>88027.05</v>
      </c>
      <c r="O107" s="102">
        <v>0</v>
      </c>
      <c r="P107" s="102">
        <f>IF(ISNA(VLOOKUP($B107,'[1]1920  Prog Access'!$F$7:$BA$325,8,FALSE)),"",VLOOKUP($B107,'[1]1920  Prog Access'!$F$7:$BA$325,8,FALSE))</f>
        <v>0</v>
      </c>
      <c r="Q107" s="102">
        <f>IF(ISNA(VLOOKUP($B107,'[1]1920  Prog Access'!$F$7:$BA$325,9,FALSE)),"",VLOOKUP($B107,'[1]1920  Prog Access'!$F$7:$BA$325,9,FALSE))</f>
        <v>0</v>
      </c>
      <c r="R107" s="107">
        <f t="shared" si="302"/>
        <v>869296.9</v>
      </c>
      <c r="S107" s="104">
        <f t="shared" si="303"/>
        <v>0.10633192284323646</v>
      </c>
      <c r="T107" s="105">
        <f t="shared" si="304"/>
        <v>1556.6244068403619</v>
      </c>
      <c r="U107" s="106">
        <f>IF(ISNA(VLOOKUP($B107,'[1]1920  Prog Access'!$F$7:$BA$325,10,FALSE)),"",VLOOKUP($B107,'[1]1920  Prog Access'!$F$7:$BA$325,10,FALSE))</f>
        <v>253113.60000000001</v>
      </c>
      <c r="V107" s="102">
        <f>IF(ISNA(VLOOKUP($B107,'[1]1920  Prog Access'!$F$7:$BA$325,11,FALSE)),"",VLOOKUP($B107,'[1]1920  Prog Access'!$F$7:$BA$325,11,FALSE))</f>
        <v>95962.93</v>
      </c>
      <c r="W107" s="102">
        <f>IF(ISNA(VLOOKUP($B107,'[1]1920  Prog Access'!$F$7:$BA$325,12,FALSE)),"",VLOOKUP($B107,'[1]1920  Prog Access'!$F$7:$BA$325,12,FALSE))</f>
        <v>0</v>
      </c>
      <c r="X107" s="102">
        <f>IF(ISNA(VLOOKUP($B107,'[1]1920  Prog Access'!$F$7:$BA$325,13,FALSE)),"",VLOOKUP($B107,'[1]1920  Prog Access'!$F$7:$BA$325,13,FALSE))</f>
        <v>0</v>
      </c>
      <c r="Y107" s="108">
        <f t="shared" si="290"/>
        <v>349076.53</v>
      </c>
      <c r="Z107" s="104">
        <f t="shared" si="291"/>
        <v>4.2698850823400754E-2</v>
      </c>
      <c r="AA107" s="105">
        <f t="shared" si="292"/>
        <v>625.08108156504625</v>
      </c>
      <c r="AB107" s="106">
        <f>IF(ISNA(VLOOKUP($B107,'[1]1920  Prog Access'!$F$7:$BA$325,14,FALSE)),"",VLOOKUP($B107,'[1]1920  Prog Access'!$F$7:$BA$325,14,FALSE))</f>
        <v>0</v>
      </c>
      <c r="AC107" s="102">
        <f>IF(ISNA(VLOOKUP($B107,'[1]1920  Prog Access'!$F$7:$BA$325,15,FALSE)),"",VLOOKUP($B107,'[1]1920  Prog Access'!$F$7:$BA$325,15,FALSE))</f>
        <v>0</v>
      </c>
      <c r="AD107" s="102">
        <v>0</v>
      </c>
      <c r="AE107" s="107">
        <f t="shared" si="293"/>
        <v>0</v>
      </c>
      <c r="AF107" s="104">
        <f t="shared" si="294"/>
        <v>0</v>
      </c>
      <c r="AG107" s="109">
        <f t="shared" si="295"/>
        <v>0</v>
      </c>
      <c r="AH107" s="106">
        <f>IF(ISNA(VLOOKUP($B107,'[1]1920  Prog Access'!$F$7:$BA$325,16,FALSE)),"",VLOOKUP($B107,'[1]1920  Prog Access'!$F$7:$BA$325,16,FALSE))</f>
        <v>178970.91</v>
      </c>
      <c r="AI107" s="102">
        <f>IF(ISNA(VLOOKUP($B107,'[1]1920  Prog Access'!$F$7:$BA$325,17,FALSE)),"",VLOOKUP($B107,'[1]1920  Prog Access'!$F$7:$BA$325,17,FALSE))</f>
        <v>75444.13</v>
      </c>
      <c r="AJ107" s="102">
        <f>IF(ISNA(VLOOKUP($B107,'[1]1920  Prog Access'!$F$7:$BA$325,18,FALSE)),"",VLOOKUP($B107,'[1]1920  Prog Access'!$F$7:$BA$325,18,FALSE))</f>
        <v>0</v>
      </c>
      <c r="AK107" s="102">
        <f>IF(ISNA(VLOOKUP($B107,'[1]1920  Prog Access'!$F$7:$BA$325,19,FALSE)),"",VLOOKUP($B107,'[1]1920  Prog Access'!$F$7:$BA$325,19,FALSE))</f>
        <v>0</v>
      </c>
      <c r="AL107" s="102">
        <f>IF(ISNA(VLOOKUP($B107,'[1]1920  Prog Access'!$F$7:$BA$325,20,FALSE)),"",VLOOKUP($B107,'[1]1920  Prog Access'!$F$7:$BA$325,20,FALSE))</f>
        <v>367552.97</v>
      </c>
      <c r="AM107" s="102">
        <f>IF(ISNA(VLOOKUP($B107,'[1]1920  Prog Access'!$F$7:$BA$325,21,FALSE)),"",VLOOKUP($B107,'[1]1920  Prog Access'!$F$7:$BA$325,21,FALSE))</f>
        <v>0</v>
      </c>
      <c r="AN107" s="102">
        <f>IF(ISNA(VLOOKUP($B107,'[1]1920  Prog Access'!$F$7:$BA$325,22,FALSE)),"",VLOOKUP($B107,'[1]1920  Prog Access'!$F$7:$BA$325,22,FALSE))</f>
        <v>0</v>
      </c>
      <c r="AO107" s="102">
        <f>IF(ISNA(VLOOKUP($B107,'[1]1920  Prog Access'!$F$7:$BA$325,23,FALSE)),"",VLOOKUP($B107,'[1]1920  Prog Access'!$F$7:$BA$325,23,FALSE))</f>
        <v>55187.23</v>
      </c>
      <c r="AP107" s="102">
        <f>IF(ISNA(VLOOKUP($B107,'[1]1920  Prog Access'!$F$7:$BA$325,24,FALSE)),"",VLOOKUP($B107,'[1]1920  Prog Access'!$F$7:$BA$325,24,FALSE))</f>
        <v>0</v>
      </c>
      <c r="AQ107" s="102">
        <f>IF(ISNA(VLOOKUP($B107,'[1]1920  Prog Access'!$F$7:$BA$325,25,FALSE)),"",VLOOKUP($B107,'[1]1920  Prog Access'!$F$7:$BA$325,25,FALSE))</f>
        <v>0</v>
      </c>
      <c r="AR107" s="102">
        <f>IF(ISNA(VLOOKUP($B107,'[1]1920  Prog Access'!$F$7:$BA$325,26,FALSE)),"",VLOOKUP($B107,'[1]1920  Prog Access'!$F$7:$BA$325,26,FALSE))</f>
        <v>0</v>
      </c>
      <c r="AS107" s="102">
        <f>IF(ISNA(VLOOKUP($B107,'[1]1920  Prog Access'!$F$7:$BA$325,27,FALSE)),"",VLOOKUP($B107,'[1]1920  Prog Access'!$F$7:$BA$325,27,FALSE))</f>
        <v>11702.63</v>
      </c>
      <c r="AT107" s="102">
        <f>IF(ISNA(VLOOKUP($B107,'[1]1920  Prog Access'!$F$7:$BA$325,28,FALSE)),"",VLOOKUP($B107,'[1]1920  Prog Access'!$F$7:$BA$325,28,FALSE))</f>
        <v>156970.46</v>
      </c>
      <c r="AU107" s="102">
        <f>IF(ISNA(VLOOKUP($B107,'[1]1920  Prog Access'!$F$7:$BA$325,29,FALSE)),"",VLOOKUP($B107,'[1]1920  Prog Access'!$F$7:$BA$325,29,FALSE))</f>
        <v>0</v>
      </c>
      <c r="AV107" s="102">
        <f>IF(ISNA(VLOOKUP($B107,'[1]1920  Prog Access'!$F$7:$BA$325,30,FALSE)),"",VLOOKUP($B107,'[1]1920  Prog Access'!$F$7:$BA$325,30,FALSE))</f>
        <v>0</v>
      </c>
      <c r="AW107" s="102">
        <f>IF(ISNA(VLOOKUP($B107,'[1]1920  Prog Access'!$F$7:$BA$325,31,FALSE)),"",VLOOKUP($B107,'[1]1920  Prog Access'!$F$7:$BA$325,31,FALSE))</f>
        <v>0</v>
      </c>
      <c r="AX107" s="108">
        <f t="shared" si="296"/>
        <v>845828.33</v>
      </c>
      <c r="AY107" s="104">
        <f t="shared" si="297"/>
        <v>0.10346126015655129</v>
      </c>
      <c r="AZ107" s="105">
        <f t="shared" si="298"/>
        <v>1514.5999283731758</v>
      </c>
      <c r="BA107" s="106">
        <f>IF(ISNA(VLOOKUP($B107,'[1]1920  Prog Access'!$F$7:$BA$325,32,FALSE)),"",VLOOKUP($B107,'[1]1920  Prog Access'!$F$7:$BA$325,32,FALSE))</f>
        <v>3800.33</v>
      </c>
      <c r="BB107" s="102">
        <f>IF(ISNA(VLOOKUP($B107,'[1]1920  Prog Access'!$F$7:$BA$325,33,FALSE)),"",VLOOKUP($B107,'[1]1920  Prog Access'!$F$7:$BA$325,33,FALSE))</f>
        <v>0</v>
      </c>
      <c r="BC107" s="102">
        <f>IF(ISNA(VLOOKUP($B107,'[1]1920  Prog Access'!$F$7:$BA$325,34,FALSE)),"",VLOOKUP($B107,'[1]1920  Prog Access'!$F$7:$BA$325,34,FALSE))</f>
        <v>11847.9</v>
      </c>
      <c r="BD107" s="102">
        <f>IF(ISNA(VLOOKUP($B107,'[1]1920  Prog Access'!$F$7:$BA$325,35,FALSE)),"",VLOOKUP($B107,'[1]1920  Prog Access'!$F$7:$BA$325,35,FALSE))</f>
        <v>0</v>
      </c>
      <c r="BE107" s="102">
        <f>IF(ISNA(VLOOKUP($B107,'[1]1920  Prog Access'!$F$7:$BA$325,36,FALSE)),"",VLOOKUP($B107,'[1]1920  Prog Access'!$F$7:$BA$325,36,FALSE))</f>
        <v>0</v>
      </c>
      <c r="BF107" s="102">
        <f>IF(ISNA(VLOOKUP($B107,'[1]1920  Prog Access'!$F$7:$BA$325,37,FALSE)),"",VLOOKUP($B107,'[1]1920  Prog Access'!$F$7:$BA$325,37,FALSE))</f>
        <v>0</v>
      </c>
      <c r="BG107" s="102">
        <f>IF(ISNA(VLOOKUP($B107,'[1]1920  Prog Access'!$F$7:$BA$325,38,FALSE)),"",VLOOKUP($B107,'[1]1920  Prog Access'!$F$7:$BA$325,38,FALSE))</f>
        <v>0</v>
      </c>
      <c r="BH107" s="110">
        <f t="shared" si="299"/>
        <v>15648.23</v>
      </c>
      <c r="BI107" s="104">
        <f t="shared" si="300"/>
        <v>1.9140829617512935E-3</v>
      </c>
      <c r="BJ107" s="105">
        <f t="shared" si="301"/>
        <v>28.020825499149435</v>
      </c>
      <c r="BK107" s="106">
        <f>IF(ISNA(VLOOKUP($B107,'[1]1920  Prog Access'!$F$7:$BA$325,39,FALSE)),"",VLOOKUP($B107,'[1]1920  Prog Access'!$F$7:$BA$325,39,FALSE))</f>
        <v>0</v>
      </c>
      <c r="BL107" s="102">
        <f>IF(ISNA(VLOOKUP($B107,'[1]1920  Prog Access'!$F$7:$BA$325,40,FALSE)),"",VLOOKUP($B107,'[1]1920  Prog Access'!$F$7:$BA$325,40,FALSE))</f>
        <v>0</v>
      </c>
      <c r="BM107" s="102">
        <f>IF(ISNA(VLOOKUP($B107,'[1]1920  Prog Access'!$F$7:$BA$325,41,FALSE)),"",VLOOKUP($B107,'[1]1920  Prog Access'!$F$7:$BA$325,41,FALSE))</f>
        <v>28582.53</v>
      </c>
      <c r="BN107" s="102">
        <f>IF(ISNA(VLOOKUP($B107,'[1]1920  Prog Access'!$F$7:$BA$325,42,FALSE)),"",VLOOKUP($B107,'[1]1920  Prog Access'!$F$7:$BA$325,42,FALSE))</f>
        <v>153362.95000000001</v>
      </c>
      <c r="BO107" s="105">
        <f t="shared" si="219"/>
        <v>181945.48</v>
      </c>
      <c r="BP107" s="104">
        <f t="shared" si="220"/>
        <v>2.2255471911881458E-2</v>
      </c>
      <c r="BQ107" s="111">
        <f t="shared" si="221"/>
        <v>325.80442295639722</v>
      </c>
      <c r="BR107" s="106">
        <f>IF(ISNA(VLOOKUP($B107,'[1]1920  Prog Access'!$F$7:$BA$325,43,FALSE)),"",VLOOKUP($B107,'[1]1920  Prog Access'!$F$7:$BA$325,43,FALSE))</f>
        <v>1552661.33</v>
      </c>
      <c r="BS107" s="104">
        <f t="shared" si="222"/>
        <v>0.18992068733160891</v>
      </c>
      <c r="BT107" s="111">
        <f t="shared" si="223"/>
        <v>2780.3050049243448</v>
      </c>
      <c r="BU107" s="102">
        <f>IF(ISNA(VLOOKUP($B107,'[1]1920  Prog Access'!$F$7:$BA$325,44,FALSE)),"",VLOOKUP($B107,'[1]1920  Prog Access'!$F$7:$BA$325,44,FALSE))</f>
        <v>301284.44</v>
      </c>
      <c r="BV107" s="104">
        <f t="shared" si="224"/>
        <v>3.6852948432172836E-2</v>
      </c>
      <c r="BW107" s="111">
        <f t="shared" si="225"/>
        <v>539.50119079595311</v>
      </c>
      <c r="BX107" s="143">
        <f>IF(ISNA(VLOOKUP($B107,'[1]1920  Prog Access'!$F$7:$BA$325,45,FALSE)),"",VLOOKUP($B107,'[1]1920  Prog Access'!$F$7:$BA$325,45,FALSE))</f>
        <v>369074.25</v>
      </c>
      <c r="BY107" s="97">
        <f t="shared" si="226"/>
        <v>4.5144961030489539E-2</v>
      </c>
      <c r="BZ107" s="112">
        <f t="shared" si="227"/>
        <v>660.89041095890423</v>
      </c>
      <c r="CA107" s="89">
        <f t="shared" si="228"/>
        <v>8175314.4000000004</v>
      </c>
      <c r="CB107" s="90">
        <f t="shared" si="229"/>
        <v>0</v>
      </c>
    </row>
    <row r="108" spans="1:80" x14ac:dyDescent="0.25">
      <c r="A108" s="22"/>
      <c r="B108" s="94" t="s">
        <v>194</v>
      </c>
      <c r="C108" s="99" t="s">
        <v>195</v>
      </c>
      <c r="D108" s="100">
        <f>IF(ISNA(VLOOKUP($B108,'[1]1920 enrollment_Rev_Exp by size'!$A$6:$C$339,3,FALSE)),"",VLOOKUP($B108,'[1]1920 enrollment_Rev_Exp by size'!$A$6:$C$339,3,FALSE))</f>
        <v>1745.96</v>
      </c>
      <c r="E108" s="101">
        <f>IF(ISNA(VLOOKUP($B108,'[1]1920 enrollment_Rev_Exp by size'!$A$6:$D$339,4,FALSE)),"",VLOOKUP($B108,'[1]1920 enrollment_Rev_Exp by size'!$A$6:$D$339,4,FALSE))</f>
        <v>24523670.25</v>
      </c>
      <c r="F108" s="102">
        <f>IF(ISNA(VLOOKUP($B108,'[1]1920  Prog Access'!$F$7:$BA$325,2,FALSE)),"",VLOOKUP($B108,'[1]1920  Prog Access'!$F$7:$BA$325,2,FALSE))</f>
        <v>12953342.23</v>
      </c>
      <c r="G108" s="102">
        <f>IF(ISNA(VLOOKUP($B108,'[1]1920  Prog Access'!$F$7:$BA$325,3,FALSE)),"",VLOOKUP($B108,'[1]1920  Prog Access'!$F$7:$BA$325,3,FALSE))</f>
        <v>0</v>
      </c>
      <c r="H108" s="102">
        <f>IF(ISNA(VLOOKUP($B108,'[1]1920  Prog Access'!$F$7:$BA$325,4,FALSE)),"",VLOOKUP($B108,'[1]1920  Prog Access'!$F$7:$BA$325,4,FALSE))</f>
        <v>0</v>
      </c>
      <c r="I108" s="103">
        <f t="shared" si="204"/>
        <v>12953342.23</v>
      </c>
      <c r="J108" s="104">
        <f t="shared" si="205"/>
        <v>0.52819753723446028</v>
      </c>
      <c r="K108" s="105">
        <f t="shared" si="206"/>
        <v>7419.0372230749845</v>
      </c>
      <c r="L108" s="106">
        <f>IF(ISNA(VLOOKUP($B108,'[1]1920  Prog Access'!$F$7:$BA$325,5,FALSE)),"",VLOOKUP($B108,'[1]1920  Prog Access'!$F$7:$BA$325,5,FALSE))</f>
        <v>1874978.71</v>
      </c>
      <c r="M108" s="102">
        <f>IF(ISNA(VLOOKUP($B108,'[1]1920  Prog Access'!$F$7:$BA$325,6,FALSE)),"",VLOOKUP($B108,'[1]1920  Prog Access'!$F$7:$BA$325,6,FALSE))</f>
        <v>39073</v>
      </c>
      <c r="N108" s="102">
        <f>IF(ISNA(VLOOKUP($B108,'[1]1920  Prog Access'!$F$7:$BA$325,7,FALSE)),"",VLOOKUP($B108,'[1]1920  Prog Access'!$F$7:$BA$325,7,FALSE))</f>
        <v>312975.12</v>
      </c>
      <c r="O108" s="102">
        <v>0</v>
      </c>
      <c r="P108" s="102">
        <f>IF(ISNA(VLOOKUP($B108,'[1]1920  Prog Access'!$F$7:$BA$325,8,FALSE)),"",VLOOKUP($B108,'[1]1920  Prog Access'!$F$7:$BA$325,8,FALSE))</f>
        <v>0</v>
      </c>
      <c r="Q108" s="102">
        <f>IF(ISNA(VLOOKUP($B108,'[1]1920  Prog Access'!$F$7:$BA$325,9,FALSE)),"",VLOOKUP($B108,'[1]1920  Prog Access'!$F$7:$BA$325,9,FALSE))</f>
        <v>0</v>
      </c>
      <c r="R108" s="107">
        <f t="shared" si="302"/>
        <v>2227026.83</v>
      </c>
      <c r="S108" s="104">
        <f t="shared" si="303"/>
        <v>9.081131850563845E-2</v>
      </c>
      <c r="T108" s="105">
        <f t="shared" si="304"/>
        <v>1275.5314153817958</v>
      </c>
      <c r="U108" s="106">
        <f>IF(ISNA(VLOOKUP($B108,'[1]1920  Prog Access'!$F$7:$BA$325,10,FALSE)),"",VLOOKUP($B108,'[1]1920  Prog Access'!$F$7:$BA$325,10,FALSE))</f>
        <v>712256.78</v>
      </c>
      <c r="V108" s="102">
        <f>IF(ISNA(VLOOKUP($B108,'[1]1920  Prog Access'!$F$7:$BA$325,11,FALSE)),"",VLOOKUP($B108,'[1]1920  Prog Access'!$F$7:$BA$325,11,FALSE))</f>
        <v>143566.62</v>
      </c>
      <c r="W108" s="102">
        <f>IF(ISNA(VLOOKUP($B108,'[1]1920  Prog Access'!$F$7:$BA$325,12,FALSE)),"",VLOOKUP($B108,'[1]1920  Prog Access'!$F$7:$BA$325,12,FALSE))</f>
        <v>0</v>
      </c>
      <c r="X108" s="102">
        <f>IF(ISNA(VLOOKUP($B108,'[1]1920  Prog Access'!$F$7:$BA$325,13,FALSE)),"",VLOOKUP($B108,'[1]1920  Prog Access'!$F$7:$BA$325,13,FALSE))</f>
        <v>0</v>
      </c>
      <c r="Y108" s="108">
        <f t="shared" si="290"/>
        <v>855823.4</v>
      </c>
      <c r="Z108" s="104">
        <f t="shared" si="291"/>
        <v>3.4897851393186144E-2</v>
      </c>
      <c r="AA108" s="105">
        <f t="shared" si="292"/>
        <v>490.17354349469633</v>
      </c>
      <c r="AB108" s="106">
        <f>IF(ISNA(VLOOKUP($B108,'[1]1920  Prog Access'!$F$7:$BA$325,14,FALSE)),"",VLOOKUP($B108,'[1]1920  Prog Access'!$F$7:$BA$325,14,FALSE))</f>
        <v>0</v>
      </c>
      <c r="AC108" s="102">
        <f>IF(ISNA(VLOOKUP($B108,'[1]1920  Prog Access'!$F$7:$BA$325,15,FALSE)),"",VLOOKUP($B108,'[1]1920  Prog Access'!$F$7:$BA$325,15,FALSE))</f>
        <v>0</v>
      </c>
      <c r="AD108" s="102">
        <v>0</v>
      </c>
      <c r="AE108" s="107">
        <f t="shared" si="293"/>
        <v>0</v>
      </c>
      <c r="AF108" s="104">
        <f t="shared" si="294"/>
        <v>0</v>
      </c>
      <c r="AG108" s="109">
        <f t="shared" si="295"/>
        <v>0</v>
      </c>
      <c r="AH108" s="106">
        <f>IF(ISNA(VLOOKUP($B108,'[1]1920  Prog Access'!$F$7:$BA$325,16,FALSE)),"",VLOOKUP($B108,'[1]1920  Prog Access'!$F$7:$BA$325,16,FALSE))</f>
        <v>454879.6</v>
      </c>
      <c r="AI108" s="102">
        <f>IF(ISNA(VLOOKUP($B108,'[1]1920  Prog Access'!$F$7:$BA$325,17,FALSE)),"",VLOOKUP($B108,'[1]1920  Prog Access'!$F$7:$BA$325,17,FALSE))</f>
        <v>134713.41</v>
      </c>
      <c r="AJ108" s="102">
        <f>IF(ISNA(VLOOKUP($B108,'[1]1920  Prog Access'!$F$7:$BA$325,18,FALSE)),"",VLOOKUP($B108,'[1]1920  Prog Access'!$F$7:$BA$325,18,FALSE))</f>
        <v>134397.68</v>
      </c>
      <c r="AK108" s="102">
        <f>IF(ISNA(VLOOKUP($B108,'[1]1920  Prog Access'!$F$7:$BA$325,19,FALSE)),"",VLOOKUP($B108,'[1]1920  Prog Access'!$F$7:$BA$325,19,FALSE))</f>
        <v>0</v>
      </c>
      <c r="AL108" s="102">
        <f>IF(ISNA(VLOOKUP($B108,'[1]1920  Prog Access'!$F$7:$BA$325,20,FALSE)),"",VLOOKUP($B108,'[1]1920  Prog Access'!$F$7:$BA$325,20,FALSE))</f>
        <v>1236919.5900000001</v>
      </c>
      <c r="AM108" s="102">
        <f>IF(ISNA(VLOOKUP($B108,'[1]1920  Prog Access'!$F$7:$BA$325,21,FALSE)),"",VLOOKUP($B108,'[1]1920  Prog Access'!$F$7:$BA$325,21,FALSE))</f>
        <v>0</v>
      </c>
      <c r="AN108" s="102">
        <f>IF(ISNA(VLOOKUP($B108,'[1]1920  Prog Access'!$F$7:$BA$325,22,FALSE)),"",VLOOKUP($B108,'[1]1920  Prog Access'!$F$7:$BA$325,22,FALSE))</f>
        <v>0</v>
      </c>
      <c r="AO108" s="102">
        <f>IF(ISNA(VLOOKUP($B108,'[1]1920  Prog Access'!$F$7:$BA$325,23,FALSE)),"",VLOOKUP($B108,'[1]1920  Prog Access'!$F$7:$BA$325,23,FALSE))</f>
        <v>71939.789999999994</v>
      </c>
      <c r="AP108" s="102">
        <f>IF(ISNA(VLOOKUP($B108,'[1]1920  Prog Access'!$F$7:$BA$325,24,FALSE)),"",VLOOKUP($B108,'[1]1920  Prog Access'!$F$7:$BA$325,24,FALSE))</f>
        <v>0</v>
      </c>
      <c r="AQ108" s="102">
        <f>IF(ISNA(VLOOKUP($B108,'[1]1920  Prog Access'!$F$7:$BA$325,25,FALSE)),"",VLOOKUP($B108,'[1]1920  Prog Access'!$F$7:$BA$325,25,FALSE))</f>
        <v>0</v>
      </c>
      <c r="AR108" s="102">
        <f>IF(ISNA(VLOOKUP($B108,'[1]1920  Prog Access'!$F$7:$BA$325,26,FALSE)),"",VLOOKUP($B108,'[1]1920  Prog Access'!$F$7:$BA$325,26,FALSE))</f>
        <v>0</v>
      </c>
      <c r="AS108" s="102">
        <f>IF(ISNA(VLOOKUP($B108,'[1]1920  Prog Access'!$F$7:$BA$325,27,FALSE)),"",VLOOKUP($B108,'[1]1920  Prog Access'!$F$7:$BA$325,27,FALSE))</f>
        <v>30111.11</v>
      </c>
      <c r="AT108" s="102">
        <f>IF(ISNA(VLOOKUP($B108,'[1]1920  Prog Access'!$F$7:$BA$325,28,FALSE)),"",VLOOKUP($B108,'[1]1920  Prog Access'!$F$7:$BA$325,28,FALSE))</f>
        <v>989581.23</v>
      </c>
      <c r="AU108" s="102">
        <f>IF(ISNA(VLOOKUP($B108,'[1]1920  Prog Access'!$F$7:$BA$325,29,FALSE)),"",VLOOKUP($B108,'[1]1920  Prog Access'!$F$7:$BA$325,29,FALSE))</f>
        <v>0</v>
      </c>
      <c r="AV108" s="102">
        <f>IF(ISNA(VLOOKUP($B108,'[1]1920  Prog Access'!$F$7:$BA$325,30,FALSE)),"",VLOOKUP($B108,'[1]1920  Prog Access'!$F$7:$BA$325,30,FALSE))</f>
        <v>0</v>
      </c>
      <c r="AW108" s="102">
        <f>IF(ISNA(VLOOKUP($B108,'[1]1920  Prog Access'!$F$7:$BA$325,31,FALSE)),"",VLOOKUP($B108,'[1]1920  Prog Access'!$F$7:$BA$325,31,FALSE))</f>
        <v>183308.31</v>
      </c>
      <c r="AX108" s="108">
        <f t="shared" si="296"/>
        <v>3235850.72</v>
      </c>
      <c r="AY108" s="104">
        <f t="shared" si="297"/>
        <v>0.13194806026230924</v>
      </c>
      <c r="AZ108" s="105">
        <f t="shared" si="298"/>
        <v>1853.3361130839196</v>
      </c>
      <c r="BA108" s="106">
        <f>IF(ISNA(VLOOKUP($B108,'[1]1920  Prog Access'!$F$7:$BA$325,32,FALSE)),"",VLOOKUP($B108,'[1]1920  Prog Access'!$F$7:$BA$325,32,FALSE))</f>
        <v>0</v>
      </c>
      <c r="BB108" s="102">
        <f>IF(ISNA(VLOOKUP($B108,'[1]1920  Prog Access'!$F$7:$BA$325,33,FALSE)),"",VLOOKUP($B108,'[1]1920  Prog Access'!$F$7:$BA$325,33,FALSE))</f>
        <v>0</v>
      </c>
      <c r="BC108" s="102">
        <f>IF(ISNA(VLOOKUP($B108,'[1]1920  Prog Access'!$F$7:$BA$325,34,FALSE)),"",VLOOKUP($B108,'[1]1920  Prog Access'!$F$7:$BA$325,34,FALSE))</f>
        <v>61730.400000000001</v>
      </c>
      <c r="BD108" s="102">
        <f>IF(ISNA(VLOOKUP($B108,'[1]1920  Prog Access'!$F$7:$BA$325,35,FALSE)),"",VLOOKUP($B108,'[1]1920  Prog Access'!$F$7:$BA$325,35,FALSE))</f>
        <v>0</v>
      </c>
      <c r="BE108" s="102">
        <f>IF(ISNA(VLOOKUP($B108,'[1]1920  Prog Access'!$F$7:$BA$325,36,FALSE)),"",VLOOKUP($B108,'[1]1920  Prog Access'!$F$7:$BA$325,36,FALSE))</f>
        <v>0</v>
      </c>
      <c r="BF108" s="102">
        <f>IF(ISNA(VLOOKUP($B108,'[1]1920  Prog Access'!$F$7:$BA$325,37,FALSE)),"",VLOOKUP($B108,'[1]1920  Prog Access'!$F$7:$BA$325,37,FALSE))</f>
        <v>0</v>
      </c>
      <c r="BG108" s="102">
        <f>IF(ISNA(VLOOKUP($B108,'[1]1920  Prog Access'!$F$7:$BA$325,38,FALSE)),"",VLOOKUP($B108,'[1]1920  Prog Access'!$F$7:$BA$325,38,FALSE))</f>
        <v>892.61</v>
      </c>
      <c r="BH108" s="110">
        <f t="shared" si="299"/>
        <v>62623.01</v>
      </c>
      <c r="BI108" s="104">
        <f t="shared" si="300"/>
        <v>2.5535741331377589E-3</v>
      </c>
      <c r="BJ108" s="105">
        <f t="shared" si="301"/>
        <v>35.86737955050517</v>
      </c>
      <c r="BK108" s="106">
        <f>IF(ISNA(VLOOKUP($B108,'[1]1920  Prog Access'!$F$7:$BA$325,39,FALSE)),"",VLOOKUP($B108,'[1]1920  Prog Access'!$F$7:$BA$325,39,FALSE))</f>
        <v>0</v>
      </c>
      <c r="BL108" s="102">
        <f>IF(ISNA(VLOOKUP($B108,'[1]1920  Prog Access'!$F$7:$BA$325,40,FALSE)),"",VLOOKUP($B108,'[1]1920  Prog Access'!$F$7:$BA$325,40,FALSE))</f>
        <v>0</v>
      </c>
      <c r="BM108" s="102">
        <f>IF(ISNA(VLOOKUP($B108,'[1]1920  Prog Access'!$F$7:$BA$325,41,FALSE)),"",VLOOKUP($B108,'[1]1920  Prog Access'!$F$7:$BA$325,41,FALSE))</f>
        <v>0</v>
      </c>
      <c r="BN108" s="102">
        <f>IF(ISNA(VLOOKUP($B108,'[1]1920  Prog Access'!$F$7:$BA$325,42,FALSE)),"",VLOOKUP($B108,'[1]1920  Prog Access'!$F$7:$BA$325,42,FALSE))</f>
        <v>294607.03999999998</v>
      </c>
      <c r="BO108" s="105">
        <f t="shared" si="219"/>
        <v>294607.03999999998</v>
      </c>
      <c r="BP108" s="104">
        <f t="shared" si="220"/>
        <v>1.2013170826255094E-2</v>
      </c>
      <c r="BQ108" s="111">
        <f t="shared" si="221"/>
        <v>168.7364200783523</v>
      </c>
      <c r="BR108" s="106">
        <f>IF(ISNA(VLOOKUP($B108,'[1]1920  Prog Access'!$F$7:$BA$325,43,FALSE)),"",VLOOKUP($B108,'[1]1920  Prog Access'!$F$7:$BA$325,43,FALSE))</f>
        <v>3359112.26</v>
      </c>
      <c r="BS108" s="104">
        <f t="shared" si="222"/>
        <v>0.13697428752533483</v>
      </c>
      <c r="BT108" s="111">
        <f t="shared" si="223"/>
        <v>1923.934259662306</v>
      </c>
      <c r="BU108" s="102">
        <f>IF(ISNA(VLOOKUP($B108,'[1]1920  Prog Access'!$F$7:$BA$325,44,FALSE)),"",VLOOKUP($B108,'[1]1920  Prog Access'!$F$7:$BA$325,44,FALSE))</f>
        <v>514602.98</v>
      </c>
      <c r="BV108" s="104">
        <f t="shared" si="224"/>
        <v>2.0983930005338412E-2</v>
      </c>
      <c r="BW108" s="111">
        <f t="shared" si="225"/>
        <v>294.73927237737405</v>
      </c>
      <c r="BX108" s="143">
        <f>IF(ISNA(VLOOKUP($B108,'[1]1920  Prog Access'!$F$7:$BA$325,45,FALSE)),"",VLOOKUP($B108,'[1]1920  Prog Access'!$F$7:$BA$325,45,FALSE))</f>
        <v>1020681.78</v>
      </c>
      <c r="BY108" s="97">
        <f t="shared" si="226"/>
        <v>4.1620270114339837E-2</v>
      </c>
      <c r="BZ108" s="112">
        <f t="shared" si="227"/>
        <v>584.5963137758024</v>
      </c>
      <c r="CA108" s="89">
        <f t="shared" si="228"/>
        <v>24523670.25</v>
      </c>
      <c r="CB108" s="90">
        <f t="shared" si="229"/>
        <v>0</v>
      </c>
    </row>
    <row r="109" spans="1:80" x14ac:dyDescent="0.25">
      <c r="A109" s="22"/>
      <c r="B109" s="94" t="s">
        <v>196</v>
      </c>
      <c r="C109" s="99" t="s">
        <v>197</v>
      </c>
      <c r="D109" s="100">
        <f>IF(ISNA(VLOOKUP($B109,'[1]1920 enrollment_Rev_Exp by size'!$A$6:$C$339,3,FALSE)),"",VLOOKUP($B109,'[1]1920 enrollment_Rev_Exp by size'!$A$6:$C$339,3,FALSE))</f>
        <v>8912.9600000000028</v>
      </c>
      <c r="E109" s="101">
        <f>IF(ISNA(VLOOKUP($B109,'[1]1920 enrollment_Rev_Exp by size'!$A$6:$D$339,4,FALSE)),"",VLOOKUP($B109,'[1]1920 enrollment_Rev_Exp by size'!$A$6:$D$339,4,FALSE))</f>
        <v>117267845.27</v>
      </c>
      <c r="F109" s="102">
        <f>IF(ISNA(VLOOKUP($B109,'[1]1920  Prog Access'!$F$7:$BA$325,2,FALSE)),"",VLOOKUP($B109,'[1]1920  Prog Access'!$F$7:$BA$325,2,FALSE))</f>
        <v>59573799.560000002</v>
      </c>
      <c r="G109" s="102">
        <f>IF(ISNA(VLOOKUP($B109,'[1]1920  Prog Access'!$F$7:$BA$325,3,FALSE)),"",VLOOKUP($B109,'[1]1920  Prog Access'!$F$7:$BA$325,3,FALSE))</f>
        <v>875423.45</v>
      </c>
      <c r="H109" s="102">
        <f>IF(ISNA(VLOOKUP($B109,'[1]1920  Prog Access'!$F$7:$BA$325,4,FALSE)),"",VLOOKUP($B109,'[1]1920  Prog Access'!$F$7:$BA$325,4,FALSE))</f>
        <v>1270672.42</v>
      </c>
      <c r="I109" s="103">
        <f t="shared" si="204"/>
        <v>61719895.430000007</v>
      </c>
      <c r="J109" s="104">
        <f t="shared" si="205"/>
        <v>0.52631559220598623</v>
      </c>
      <c r="K109" s="105">
        <f t="shared" si="206"/>
        <v>6924.7360506498389</v>
      </c>
      <c r="L109" s="106">
        <f>IF(ISNA(VLOOKUP($B109,'[1]1920  Prog Access'!$F$7:$BA$325,5,FALSE)),"",VLOOKUP($B109,'[1]1920  Prog Access'!$F$7:$BA$325,5,FALSE))</f>
        <v>12058805.869999999</v>
      </c>
      <c r="M109" s="102">
        <f>IF(ISNA(VLOOKUP($B109,'[1]1920  Prog Access'!$F$7:$BA$325,6,FALSE)),"",VLOOKUP($B109,'[1]1920  Prog Access'!$F$7:$BA$325,6,FALSE))</f>
        <v>522847.1</v>
      </c>
      <c r="N109" s="102">
        <f>IF(ISNA(VLOOKUP($B109,'[1]1920  Prog Access'!$F$7:$BA$325,7,FALSE)),"",VLOOKUP($B109,'[1]1920  Prog Access'!$F$7:$BA$325,7,FALSE))</f>
        <v>1656677.97</v>
      </c>
      <c r="O109" s="102">
        <v>0</v>
      </c>
      <c r="P109" s="102">
        <f>IF(ISNA(VLOOKUP($B109,'[1]1920  Prog Access'!$F$7:$BA$325,8,FALSE)),"",VLOOKUP($B109,'[1]1920  Prog Access'!$F$7:$BA$325,8,FALSE))</f>
        <v>0</v>
      </c>
      <c r="Q109" s="102">
        <f>IF(ISNA(VLOOKUP($B109,'[1]1920  Prog Access'!$F$7:$BA$325,9,FALSE)),"",VLOOKUP($B109,'[1]1920  Prog Access'!$F$7:$BA$325,9,FALSE))</f>
        <v>0</v>
      </c>
      <c r="R109" s="107">
        <f t="shared" si="302"/>
        <v>14238330.939999999</v>
      </c>
      <c r="S109" s="104">
        <f t="shared" si="303"/>
        <v>0.12141717882866665</v>
      </c>
      <c r="T109" s="105">
        <f t="shared" si="304"/>
        <v>1597.4862380174482</v>
      </c>
      <c r="U109" s="106">
        <f>IF(ISNA(VLOOKUP($B109,'[1]1920  Prog Access'!$F$7:$BA$325,10,FALSE)),"",VLOOKUP($B109,'[1]1920  Prog Access'!$F$7:$BA$325,10,FALSE))</f>
        <v>3528930.36</v>
      </c>
      <c r="V109" s="102">
        <f>IF(ISNA(VLOOKUP($B109,'[1]1920  Prog Access'!$F$7:$BA$325,11,FALSE)),"",VLOOKUP($B109,'[1]1920  Prog Access'!$F$7:$BA$325,11,FALSE))</f>
        <v>380507.11</v>
      </c>
      <c r="W109" s="102">
        <f>IF(ISNA(VLOOKUP($B109,'[1]1920  Prog Access'!$F$7:$BA$325,12,FALSE)),"",VLOOKUP($B109,'[1]1920  Prog Access'!$F$7:$BA$325,12,FALSE))</f>
        <v>9572.5400000000009</v>
      </c>
      <c r="X109" s="102">
        <f>IF(ISNA(VLOOKUP($B109,'[1]1920  Prog Access'!$F$7:$BA$325,13,FALSE)),"",VLOOKUP($B109,'[1]1920  Prog Access'!$F$7:$BA$325,13,FALSE))</f>
        <v>0</v>
      </c>
      <c r="Y109" s="108">
        <f t="shared" si="290"/>
        <v>3919010.01</v>
      </c>
      <c r="Z109" s="104">
        <f t="shared" si="291"/>
        <v>3.3419306042306716E-2</v>
      </c>
      <c r="AA109" s="105">
        <f t="shared" si="292"/>
        <v>439.69792414641137</v>
      </c>
      <c r="AB109" s="106">
        <f>IF(ISNA(VLOOKUP($B109,'[1]1920  Prog Access'!$F$7:$BA$325,14,FALSE)),"",VLOOKUP($B109,'[1]1920  Prog Access'!$F$7:$BA$325,14,FALSE))</f>
        <v>1746210.71</v>
      </c>
      <c r="AC109" s="102">
        <f>IF(ISNA(VLOOKUP($B109,'[1]1920  Prog Access'!$F$7:$BA$325,15,FALSE)),"",VLOOKUP($B109,'[1]1920  Prog Access'!$F$7:$BA$325,15,FALSE))</f>
        <v>29603.45</v>
      </c>
      <c r="AD109" s="102">
        <v>0</v>
      </c>
      <c r="AE109" s="107">
        <f t="shared" si="293"/>
        <v>1775814.16</v>
      </c>
      <c r="AF109" s="104">
        <f t="shared" si="294"/>
        <v>1.5143231769214548E-2</v>
      </c>
      <c r="AG109" s="109">
        <f t="shared" si="295"/>
        <v>199.23955229239212</v>
      </c>
      <c r="AH109" s="106">
        <f>IF(ISNA(VLOOKUP($B109,'[1]1920  Prog Access'!$F$7:$BA$325,16,FALSE)),"",VLOOKUP($B109,'[1]1920  Prog Access'!$F$7:$BA$325,16,FALSE))</f>
        <v>1546658.72</v>
      </c>
      <c r="AI109" s="102">
        <f>IF(ISNA(VLOOKUP($B109,'[1]1920  Prog Access'!$F$7:$BA$325,17,FALSE)),"",VLOOKUP($B109,'[1]1920  Prog Access'!$F$7:$BA$325,17,FALSE))</f>
        <v>448272.19</v>
      </c>
      <c r="AJ109" s="102">
        <f>IF(ISNA(VLOOKUP($B109,'[1]1920  Prog Access'!$F$7:$BA$325,18,FALSE)),"",VLOOKUP($B109,'[1]1920  Prog Access'!$F$7:$BA$325,18,FALSE))</f>
        <v>192854.65</v>
      </c>
      <c r="AK109" s="102">
        <f>IF(ISNA(VLOOKUP($B109,'[1]1920  Prog Access'!$F$7:$BA$325,19,FALSE)),"",VLOOKUP($B109,'[1]1920  Prog Access'!$F$7:$BA$325,19,FALSE))</f>
        <v>0</v>
      </c>
      <c r="AL109" s="102">
        <f>IF(ISNA(VLOOKUP($B109,'[1]1920  Prog Access'!$F$7:$BA$325,20,FALSE)),"",VLOOKUP($B109,'[1]1920  Prog Access'!$F$7:$BA$325,20,FALSE))</f>
        <v>5576731.8799999999</v>
      </c>
      <c r="AM109" s="102">
        <f>IF(ISNA(VLOOKUP($B109,'[1]1920  Prog Access'!$F$7:$BA$325,21,FALSE)),"",VLOOKUP($B109,'[1]1920  Prog Access'!$F$7:$BA$325,21,FALSE))</f>
        <v>0</v>
      </c>
      <c r="AN109" s="102">
        <f>IF(ISNA(VLOOKUP($B109,'[1]1920  Prog Access'!$F$7:$BA$325,22,FALSE)),"",VLOOKUP($B109,'[1]1920  Prog Access'!$F$7:$BA$325,22,FALSE))</f>
        <v>0</v>
      </c>
      <c r="AO109" s="102">
        <f>IF(ISNA(VLOOKUP($B109,'[1]1920  Prog Access'!$F$7:$BA$325,23,FALSE)),"",VLOOKUP($B109,'[1]1920  Prog Access'!$F$7:$BA$325,23,FALSE))</f>
        <v>1164667.52</v>
      </c>
      <c r="AP109" s="102">
        <f>IF(ISNA(VLOOKUP($B109,'[1]1920  Prog Access'!$F$7:$BA$325,24,FALSE)),"",VLOOKUP($B109,'[1]1920  Prog Access'!$F$7:$BA$325,24,FALSE))</f>
        <v>0</v>
      </c>
      <c r="AQ109" s="102">
        <f>IF(ISNA(VLOOKUP($B109,'[1]1920  Prog Access'!$F$7:$BA$325,25,FALSE)),"",VLOOKUP($B109,'[1]1920  Prog Access'!$F$7:$BA$325,25,FALSE))</f>
        <v>0</v>
      </c>
      <c r="AR109" s="102">
        <f>IF(ISNA(VLOOKUP($B109,'[1]1920  Prog Access'!$F$7:$BA$325,26,FALSE)),"",VLOOKUP($B109,'[1]1920  Prog Access'!$F$7:$BA$325,26,FALSE))</f>
        <v>0</v>
      </c>
      <c r="AS109" s="102">
        <f>IF(ISNA(VLOOKUP($B109,'[1]1920  Prog Access'!$F$7:$BA$325,27,FALSE)),"",VLOOKUP($B109,'[1]1920  Prog Access'!$F$7:$BA$325,27,FALSE))</f>
        <v>108255.72</v>
      </c>
      <c r="AT109" s="102">
        <f>IF(ISNA(VLOOKUP($B109,'[1]1920  Prog Access'!$F$7:$BA$325,28,FALSE)),"",VLOOKUP($B109,'[1]1920  Prog Access'!$F$7:$BA$325,28,FALSE))</f>
        <v>1646515.31</v>
      </c>
      <c r="AU109" s="102">
        <f>IF(ISNA(VLOOKUP($B109,'[1]1920  Prog Access'!$F$7:$BA$325,29,FALSE)),"",VLOOKUP($B109,'[1]1920  Prog Access'!$F$7:$BA$325,29,FALSE))</f>
        <v>0</v>
      </c>
      <c r="AV109" s="102">
        <f>IF(ISNA(VLOOKUP($B109,'[1]1920  Prog Access'!$F$7:$BA$325,30,FALSE)),"",VLOOKUP($B109,'[1]1920  Prog Access'!$F$7:$BA$325,30,FALSE))</f>
        <v>0</v>
      </c>
      <c r="AW109" s="102">
        <f>IF(ISNA(VLOOKUP($B109,'[1]1920  Prog Access'!$F$7:$BA$325,31,FALSE)),"",VLOOKUP($B109,'[1]1920  Prog Access'!$F$7:$BA$325,31,FALSE))</f>
        <v>11928.27</v>
      </c>
      <c r="AX109" s="108">
        <f t="shared" si="296"/>
        <v>10695884.26</v>
      </c>
      <c r="AY109" s="104">
        <f t="shared" si="297"/>
        <v>9.1209011603935991E-2</v>
      </c>
      <c r="AZ109" s="105">
        <f t="shared" si="298"/>
        <v>1200.0372783003622</v>
      </c>
      <c r="BA109" s="106">
        <f>IF(ISNA(VLOOKUP($B109,'[1]1920  Prog Access'!$F$7:$BA$325,32,FALSE)),"",VLOOKUP($B109,'[1]1920  Prog Access'!$F$7:$BA$325,32,FALSE))</f>
        <v>0</v>
      </c>
      <c r="BB109" s="102">
        <f>IF(ISNA(VLOOKUP($B109,'[1]1920  Prog Access'!$F$7:$BA$325,33,FALSE)),"",VLOOKUP($B109,'[1]1920  Prog Access'!$F$7:$BA$325,33,FALSE))</f>
        <v>0</v>
      </c>
      <c r="BC109" s="102">
        <f>IF(ISNA(VLOOKUP($B109,'[1]1920  Prog Access'!$F$7:$BA$325,34,FALSE)),"",VLOOKUP($B109,'[1]1920  Prog Access'!$F$7:$BA$325,34,FALSE))</f>
        <v>314678.84999999998</v>
      </c>
      <c r="BD109" s="102">
        <f>IF(ISNA(VLOOKUP($B109,'[1]1920  Prog Access'!$F$7:$BA$325,35,FALSE)),"",VLOOKUP($B109,'[1]1920  Prog Access'!$F$7:$BA$325,35,FALSE))</f>
        <v>0</v>
      </c>
      <c r="BE109" s="102">
        <f>IF(ISNA(VLOOKUP($B109,'[1]1920  Prog Access'!$F$7:$BA$325,36,FALSE)),"",VLOOKUP($B109,'[1]1920  Prog Access'!$F$7:$BA$325,36,FALSE))</f>
        <v>0</v>
      </c>
      <c r="BF109" s="102">
        <f>IF(ISNA(VLOOKUP($B109,'[1]1920  Prog Access'!$F$7:$BA$325,37,FALSE)),"",VLOOKUP($B109,'[1]1920  Prog Access'!$F$7:$BA$325,37,FALSE))</f>
        <v>0</v>
      </c>
      <c r="BG109" s="102">
        <f>IF(ISNA(VLOOKUP($B109,'[1]1920  Prog Access'!$F$7:$BA$325,38,FALSE)),"",VLOOKUP($B109,'[1]1920  Prog Access'!$F$7:$BA$325,38,FALSE))</f>
        <v>231.02</v>
      </c>
      <c r="BH109" s="110">
        <f t="shared" si="299"/>
        <v>314909.87</v>
      </c>
      <c r="BI109" s="104">
        <f t="shared" si="300"/>
        <v>2.6853897526209745E-3</v>
      </c>
      <c r="BJ109" s="105">
        <f t="shared" si="301"/>
        <v>35.331682179657477</v>
      </c>
      <c r="BK109" s="106">
        <f>IF(ISNA(VLOOKUP($B109,'[1]1920  Prog Access'!$F$7:$BA$325,39,FALSE)),"",VLOOKUP($B109,'[1]1920  Prog Access'!$F$7:$BA$325,39,FALSE))</f>
        <v>0</v>
      </c>
      <c r="BL109" s="102">
        <f>IF(ISNA(VLOOKUP($B109,'[1]1920  Prog Access'!$F$7:$BA$325,40,FALSE)),"",VLOOKUP($B109,'[1]1920  Prog Access'!$F$7:$BA$325,40,FALSE))</f>
        <v>385349.07</v>
      </c>
      <c r="BM109" s="102">
        <f>IF(ISNA(VLOOKUP($B109,'[1]1920  Prog Access'!$F$7:$BA$325,41,FALSE)),"",VLOOKUP($B109,'[1]1920  Prog Access'!$F$7:$BA$325,41,FALSE))</f>
        <v>10706.24</v>
      </c>
      <c r="BN109" s="102">
        <f>IF(ISNA(VLOOKUP($B109,'[1]1920  Prog Access'!$F$7:$BA$325,42,FALSE)),"",VLOOKUP($B109,'[1]1920  Prog Access'!$F$7:$BA$325,42,FALSE))</f>
        <v>492741.41</v>
      </c>
      <c r="BO109" s="105">
        <f t="shared" si="219"/>
        <v>888796.72</v>
      </c>
      <c r="BP109" s="104">
        <f t="shared" si="220"/>
        <v>7.5792022779442685E-3</v>
      </c>
      <c r="BQ109" s="111">
        <f t="shared" si="221"/>
        <v>99.71959034933397</v>
      </c>
      <c r="BR109" s="106">
        <f>IF(ISNA(VLOOKUP($B109,'[1]1920  Prog Access'!$F$7:$BA$325,43,FALSE)),"",VLOOKUP($B109,'[1]1920  Prog Access'!$F$7:$BA$325,43,FALSE))</f>
        <v>15574437.800000001</v>
      </c>
      <c r="BS109" s="104">
        <f t="shared" si="222"/>
        <v>0.1328108124110329</v>
      </c>
      <c r="BT109" s="111">
        <f t="shared" si="223"/>
        <v>1747.3923141133805</v>
      </c>
      <c r="BU109" s="102">
        <f>IF(ISNA(VLOOKUP($B109,'[1]1920  Prog Access'!$F$7:$BA$325,44,FALSE)),"",VLOOKUP($B109,'[1]1920  Prog Access'!$F$7:$BA$325,44,FALSE))</f>
        <v>3577649.12</v>
      </c>
      <c r="BV109" s="104">
        <f t="shared" si="224"/>
        <v>3.0508355566376651E-2</v>
      </c>
      <c r="BW109" s="111">
        <f t="shared" si="225"/>
        <v>401.3985387570458</v>
      </c>
      <c r="BX109" s="143">
        <f>IF(ISNA(VLOOKUP($B109,'[1]1920  Prog Access'!$F$7:$BA$325,45,FALSE)),"",VLOOKUP($B109,'[1]1920  Prog Access'!$F$7:$BA$325,45,FALSE))</f>
        <v>4563116.96</v>
      </c>
      <c r="BY109" s="97">
        <f t="shared" si="226"/>
        <v>3.8911919541915189E-2</v>
      </c>
      <c r="BZ109" s="112">
        <f t="shared" si="227"/>
        <v>511.96425878720407</v>
      </c>
      <c r="CA109" s="89">
        <f t="shared" si="228"/>
        <v>117267845.27000001</v>
      </c>
      <c r="CB109" s="90">
        <f t="shared" si="229"/>
        <v>0</v>
      </c>
    </row>
    <row r="110" spans="1:80" x14ac:dyDescent="0.25">
      <c r="A110" s="22"/>
      <c r="B110" s="94" t="s">
        <v>198</v>
      </c>
      <c r="C110" s="99" t="s">
        <v>199</v>
      </c>
      <c r="D110" s="100">
        <f>IF(ISNA(VLOOKUP($B110,'[1]1920 enrollment_Rev_Exp by size'!$A$6:$C$339,3,FALSE)),"",VLOOKUP($B110,'[1]1920 enrollment_Rev_Exp by size'!$A$6:$C$339,3,FALSE))</f>
        <v>2665.5200000000004</v>
      </c>
      <c r="E110" s="101">
        <f>IF(ISNA(VLOOKUP($B110,'[1]1920 enrollment_Rev_Exp by size'!$A$6:$D$339,4,FALSE)),"",VLOOKUP($B110,'[1]1920 enrollment_Rev_Exp by size'!$A$6:$D$339,4,FALSE))</f>
        <v>35173056.520000003</v>
      </c>
      <c r="F110" s="102">
        <f>IF(ISNA(VLOOKUP($B110,'[1]1920  Prog Access'!$F$7:$BA$325,2,FALSE)),"",VLOOKUP($B110,'[1]1920  Prog Access'!$F$7:$BA$325,2,FALSE))</f>
        <v>18726285.370000001</v>
      </c>
      <c r="G110" s="102">
        <f>IF(ISNA(VLOOKUP($B110,'[1]1920  Prog Access'!$F$7:$BA$325,3,FALSE)),"",VLOOKUP($B110,'[1]1920  Prog Access'!$F$7:$BA$325,3,FALSE))</f>
        <v>0</v>
      </c>
      <c r="H110" s="102">
        <f>IF(ISNA(VLOOKUP($B110,'[1]1920  Prog Access'!$F$7:$BA$325,4,FALSE)),"",VLOOKUP($B110,'[1]1920  Prog Access'!$F$7:$BA$325,4,FALSE))</f>
        <v>170851.67</v>
      </c>
      <c r="I110" s="103">
        <f t="shared" si="204"/>
        <v>18897137.040000003</v>
      </c>
      <c r="J110" s="104">
        <f t="shared" si="205"/>
        <v>0.53726172558403518</v>
      </c>
      <c r="K110" s="105">
        <f t="shared" si="206"/>
        <v>7089.4748641916021</v>
      </c>
      <c r="L110" s="106">
        <f>IF(ISNA(VLOOKUP($B110,'[1]1920  Prog Access'!$F$7:$BA$325,5,FALSE)),"",VLOOKUP($B110,'[1]1920  Prog Access'!$F$7:$BA$325,5,FALSE))</f>
        <v>3306426.94</v>
      </c>
      <c r="M110" s="102">
        <f>IF(ISNA(VLOOKUP($B110,'[1]1920  Prog Access'!$F$7:$BA$325,6,FALSE)),"",VLOOKUP($B110,'[1]1920  Prog Access'!$F$7:$BA$325,6,FALSE))</f>
        <v>116880.01</v>
      </c>
      <c r="N110" s="102">
        <f>IF(ISNA(VLOOKUP($B110,'[1]1920  Prog Access'!$F$7:$BA$325,7,FALSE)),"",VLOOKUP($B110,'[1]1920  Prog Access'!$F$7:$BA$325,7,FALSE))</f>
        <v>498800.35</v>
      </c>
      <c r="O110" s="102">
        <v>0</v>
      </c>
      <c r="P110" s="102">
        <f>IF(ISNA(VLOOKUP($B110,'[1]1920  Prog Access'!$F$7:$BA$325,8,FALSE)),"",VLOOKUP($B110,'[1]1920  Prog Access'!$F$7:$BA$325,8,FALSE))</f>
        <v>0</v>
      </c>
      <c r="Q110" s="102">
        <f>IF(ISNA(VLOOKUP($B110,'[1]1920  Prog Access'!$F$7:$BA$325,9,FALSE)),"",VLOOKUP($B110,'[1]1920  Prog Access'!$F$7:$BA$325,9,FALSE))</f>
        <v>0</v>
      </c>
      <c r="R110" s="107">
        <f t="shared" si="302"/>
        <v>3922107.3</v>
      </c>
      <c r="S110" s="104">
        <f t="shared" si="303"/>
        <v>0.11150885615442099</v>
      </c>
      <c r="T110" s="105">
        <f t="shared" si="304"/>
        <v>1471.422949368228</v>
      </c>
      <c r="U110" s="106">
        <f>IF(ISNA(VLOOKUP($B110,'[1]1920  Prog Access'!$F$7:$BA$325,10,FALSE)),"",VLOOKUP($B110,'[1]1920  Prog Access'!$F$7:$BA$325,10,FALSE))</f>
        <v>1471681.88</v>
      </c>
      <c r="V110" s="102">
        <f>IF(ISNA(VLOOKUP($B110,'[1]1920  Prog Access'!$F$7:$BA$325,11,FALSE)),"",VLOOKUP($B110,'[1]1920  Prog Access'!$F$7:$BA$325,11,FALSE))</f>
        <v>323861.83</v>
      </c>
      <c r="W110" s="102">
        <f>IF(ISNA(VLOOKUP($B110,'[1]1920  Prog Access'!$F$7:$BA$325,12,FALSE)),"",VLOOKUP($B110,'[1]1920  Prog Access'!$F$7:$BA$325,12,FALSE))</f>
        <v>17190</v>
      </c>
      <c r="X110" s="102">
        <f>IF(ISNA(VLOOKUP($B110,'[1]1920  Prog Access'!$F$7:$BA$325,13,FALSE)),"",VLOOKUP($B110,'[1]1920  Prog Access'!$F$7:$BA$325,13,FALSE))</f>
        <v>0</v>
      </c>
      <c r="Y110" s="108">
        <f t="shared" si="290"/>
        <v>1812733.71</v>
      </c>
      <c r="Z110" s="104">
        <f t="shared" si="291"/>
        <v>5.1537565663912335E-2</v>
      </c>
      <c r="AA110" s="105">
        <f t="shared" si="292"/>
        <v>680.06757030523113</v>
      </c>
      <c r="AB110" s="106">
        <f>IF(ISNA(VLOOKUP($B110,'[1]1920  Prog Access'!$F$7:$BA$325,14,FALSE)),"",VLOOKUP($B110,'[1]1920  Prog Access'!$F$7:$BA$325,14,FALSE))</f>
        <v>0</v>
      </c>
      <c r="AC110" s="102">
        <f>IF(ISNA(VLOOKUP($B110,'[1]1920  Prog Access'!$F$7:$BA$325,15,FALSE)),"",VLOOKUP($B110,'[1]1920  Prog Access'!$F$7:$BA$325,15,FALSE))</f>
        <v>0</v>
      </c>
      <c r="AD110" s="102">
        <v>0</v>
      </c>
      <c r="AE110" s="107">
        <f t="shared" si="293"/>
        <v>0</v>
      </c>
      <c r="AF110" s="104">
        <f t="shared" si="294"/>
        <v>0</v>
      </c>
      <c r="AG110" s="109">
        <f t="shared" si="295"/>
        <v>0</v>
      </c>
      <c r="AH110" s="106">
        <f>IF(ISNA(VLOOKUP($B110,'[1]1920  Prog Access'!$F$7:$BA$325,16,FALSE)),"",VLOOKUP($B110,'[1]1920  Prog Access'!$F$7:$BA$325,16,FALSE))</f>
        <v>519588.41</v>
      </c>
      <c r="AI110" s="102">
        <f>IF(ISNA(VLOOKUP($B110,'[1]1920  Prog Access'!$F$7:$BA$325,17,FALSE)),"",VLOOKUP($B110,'[1]1920  Prog Access'!$F$7:$BA$325,17,FALSE))</f>
        <v>77115.360000000001</v>
      </c>
      <c r="AJ110" s="102">
        <f>IF(ISNA(VLOOKUP($B110,'[1]1920  Prog Access'!$F$7:$BA$325,18,FALSE)),"",VLOOKUP($B110,'[1]1920  Prog Access'!$F$7:$BA$325,18,FALSE))</f>
        <v>70839.64</v>
      </c>
      <c r="AK110" s="102">
        <f>IF(ISNA(VLOOKUP($B110,'[1]1920  Prog Access'!$F$7:$BA$325,19,FALSE)),"",VLOOKUP($B110,'[1]1920  Prog Access'!$F$7:$BA$325,19,FALSE))</f>
        <v>0</v>
      </c>
      <c r="AL110" s="102">
        <f>IF(ISNA(VLOOKUP($B110,'[1]1920  Prog Access'!$F$7:$BA$325,20,FALSE)),"",VLOOKUP($B110,'[1]1920  Prog Access'!$F$7:$BA$325,20,FALSE))</f>
        <v>1324134.1399999999</v>
      </c>
      <c r="AM110" s="102">
        <f>IF(ISNA(VLOOKUP($B110,'[1]1920  Prog Access'!$F$7:$BA$325,21,FALSE)),"",VLOOKUP($B110,'[1]1920  Prog Access'!$F$7:$BA$325,21,FALSE))</f>
        <v>0</v>
      </c>
      <c r="AN110" s="102">
        <f>IF(ISNA(VLOOKUP($B110,'[1]1920  Prog Access'!$F$7:$BA$325,22,FALSE)),"",VLOOKUP($B110,'[1]1920  Prog Access'!$F$7:$BA$325,22,FALSE))</f>
        <v>0</v>
      </c>
      <c r="AO110" s="102">
        <f>IF(ISNA(VLOOKUP($B110,'[1]1920  Prog Access'!$F$7:$BA$325,23,FALSE)),"",VLOOKUP($B110,'[1]1920  Prog Access'!$F$7:$BA$325,23,FALSE))</f>
        <v>125923.93</v>
      </c>
      <c r="AP110" s="102">
        <f>IF(ISNA(VLOOKUP($B110,'[1]1920  Prog Access'!$F$7:$BA$325,24,FALSE)),"",VLOOKUP($B110,'[1]1920  Prog Access'!$F$7:$BA$325,24,FALSE))</f>
        <v>0</v>
      </c>
      <c r="AQ110" s="102">
        <f>IF(ISNA(VLOOKUP($B110,'[1]1920  Prog Access'!$F$7:$BA$325,25,FALSE)),"",VLOOKUP($B110,'[1]1920  Prog Access'!$F$7:$BA$325,25,FALSE))</f>
        <v>0</v>
      </c>
      <c r="AR110" s="102">
        <f>IF(ISNA(VLOOKUP($B110,'[1]1920  Prog Access'!$F$7:$BA$325,26,FALSE)),"",VLOOKUP($B110,'[1]1920  Prog Access'!$F$7:$BA$325,26,FALSE))</f>
        <v>0</v>
      </c>
      <c r="AS110" s="102">
        <f>IF(ISNA(VLOOKUP($B110,'[1]1920  Prog Access'!$F$7:$BA$325,27,FALSE)),"",VLOOKUP($B110,'[1]1920  Prog Access'!$F$7:$BA$325,27,FALSE))</f>
        <v>14650.76</v>
      </c>
      <c r="AT110" s="102">
        <f>IF(ISNA(VLOOKUP($B110,'[1]1920  Prog Access'!$F$7:$BA$325,28,FALSE)),"",VLOOKUP($B110,'[1]1920  Prog Access'!$F$7:$BA$325,28,FALSE))</f>
        <v>425301</v>
      </c>
      <c r="AU110" s="102">
        <f>IF(ISNA(VLOOKUP($B110,'[1]1920  Prog Access'!$F$7:$BA$325,29,FALSE)),"",VLOOKUP($B110,'[1]1920  Prog Access'!$F$7:$BA$325,29,FALSE))</f>
        <v>0</v>
      </c>
      <c r="AV110" s="102">
        <f>IF(ISNA(VLOOKUP($B110,'[1]1920  Prog Access'!$F$7:$BA$325,30,FALSE)),"",VLOOKUP($B110,'[1]1920  Prog Access'!$F$7:$BA$325,30,FALSE))</f>
        <v>0</v>
      </c>
      <c r="AW110" s="102">
        <f>IF(ISNA(VLOOKUP($B110,'[1]1920  Prog Access'!$F$7:$BA$325,31,FALSE)),"",VLOOKUP($B110,'[1]1920  Prog Access'!$F$7:$BA$325,31,FALSE))</f>
        <v>0</v>
      </c>
      <c r="AX110" s="108">
        <f t="shared" si="296"/>
        <v>2557553.2399999998</v>
      </c>
      <c r="AY110" s="104">
        <f t="shared" si="297"/>
        <v>7.2713420243865678E-2</v>
      </c>
      <c r="AZ110" s="105">
        <f t="shared" si="298"/>
        <v>959.49504787058413</v>
      </c>
      <c r="BA110" s="106">
        <f>IF(ISNA(VLOOKUP($B110,'[1]1920  Prog Access'!$F$7:$BA$325,32,FALSE)),"",VLOOKUP($B110,'[1]1920  Prog Access'!$F$7:$BA$325,32,FALSE))</f>
        <v>18749.14</v>
      </c>
      <c r="BB110" s="102">
        <f>IF(ISNA(VLOOKUP($B110,'[1]1920  Prog Access'!$F$7:$BA$325,33,FALSE)),"",VLOOKUP($B110,'[1]1920  Prog Access'!$F$7:$BA$325,33,FALSE))</f>
        <v>0</v>
      </c>
      <c r="BC110" s="102">
        <f>IF(ISNA(VLOOKUP($B110,'[1]1920  Prog Access'!$F$7:$BA$325,34,FALSE)),"",VLOOKUP($B110,'[1]1920  Prog Access'!$F$7:$BA$325,34,FALSE))</f>
        <v>64564</v>
      </c>
      <c r="BD110" s="102">
        <f>IF(ISNA(VLOOKUP($B110,'[1]1920  Prog Access'!$F$7:$BA$325,35,FALSE)),"",VLOOKUP($B110,'[1]1920  Prog Access'!$F$7:$BA$325,35,FALSE))</f>
        <v>0</v>
      </c>
      <c r="BE110" s="102">
        <f>IF(ISNA(VLOOKUP($B110,'[1]1920  Prog Access'!$F$7:$BA$325,36,FALSE)),"",VLOOKUP($B110,'[1]1920  Prog Access'!$F$7:$BA$325,36,FALSE))</f>
        <v>0</v>
      </c>
      <c r="BF110" s="102">
        <f>IF(ISNA(VLOOKUP($B110,'[1]1920  Prog Access'!$F$7:$BA$325,37,FALSE)),"",VLOOKUP($B110,'[1]1920  Prog Access'!$F$7:$BA$325,37,FALSE))</f>
        <v>0</v>
      </c>
      <c r="BG110" s="102">
        <f>IF(ISNA(VLOOKUP($B110,'[1]1920  Prog Access'!$F$7:$BA$325,38,FALSE)),"",VLOOKUP($B110,'[1]1920  Prog Access'!$F$7:$BA$325,38,FALSE))</f>
        <v>198590.06</v>
      </c>
      <c r="BH110" s="110">
        <f t="shared" si="299"/>
        <v>281903.2</v>
      </c>
      <c r="BI110" s="104">
        <f t="shared" si="300"/>
        <v>8.0147484435907652E-3</v>
      </c>
      <c r="BJ110" s="105">
        <f t="shared" si="301"/>
        <v>105.75917644587172</v>
      </c>
      <c r="BK110" s="106">
        <f>IF(ISNA(VLOOKUP($B110,'[1]1920  Prog Access'!$F$7:$BA$325,39,FALSE)),"",VLOOKUP($B110,'[1]1920  Prog Access'!$F$7:$BA$325,39,FALSE))</f>
        <v>0</v>
      </c>
      <c r="BL110" s="102">
        <f>IF(ISNA(VLOOKUP($B110,'[1]1920  Prog Access'!$F$7:$BA$325,40,FALSE)),"",VLOOKUP($B110,'[1]1920  Prog Access'!$F$7:$BA$325,40,FALSE))</f>
        <v>0</v>
      </c>
      <c r="BM110" s="102">
        <f>IF(ISNA(VLOOKUP($B110,'[1]1920  Prog Access'!$F$7:$BA$325,41,FALSE)),"",VLOOKUP($B110,'[1]1920  Prog Access'!$F$7:$BA$325,41,FALSE))</f>
        <v>630456.96</v>
      </c>
      <c r="BN110" s="102">
        <f>IF(ISNA(VLOOKUP($B110,'[1]1920  Prog Access'!$F$7:$BA$325,42,FALSE)),"",VLOOKUP($B110,'[1]1920  Prog Access'!$F$7:$BA$325,42,FALSE))</f>
        <v>281459.46000000002</v>
      </c>
      <c r="BO110" s="105">
        <f t="shared" si="219"/>
        <v>911916.41999999993</v>
      </c>
      <c r="BP110" s="104">
        <f t="shared" si="220"/>
        <v>2.5926561698767028E-2</v>
      </c>
      <c r="BQ110" s="111">
        <f t="shared" si="221"/>
        <v>342.11576727993031</v>
      </c>
      <c r="BR110" s="106">
        <f>IF(ISNA(VLOOKUP($B110,'[1]1920  Prog Access'!$F$7:$BA$325,43,FALSE)),"",VLOOKUP($B110,'[1]1920  Prog Access'!$F$7:$BA$325,43,FALSE))</f>
        <v>4563299.8499999996</v>
      </c>
      <c r="BS110" s="104">
        <f t="shared" si="222"/>
        <v>0.12973850729763076</v>
      </c>
      <c r="BT110" s="111">
        <f t="shared" si="223"/>
        <v>1711.9735923947294</v>
      </c>
      <c r="BU110" s="102">
        <f>IF(ISNA(VLOOKUP($B110,'[1]1920  Prog Access'!$F$7:$BA$325,44,FALSE)),"",VLOOKUP($B110,'[1]1920  Prog Access'!$F$7:$BA$325,44,FALSE))</f>
        <v>789747.49</v>
      </c>
      <c r="BV110" s="104">
        <f t="shared" si="224"/>
        <v>2.2453194806966406E-2</v>
      </c>
      <c r="BW110" s="111">
        <f t="shared" si="225"/>
        <v>296.28271031543557</v>
      </c>
      <c r="BX110" s="143">
        <f>IF(ISNA(VLOOKUP($B110,'[1]1920  Prog Access'!$F$7:$BA$325,45,FALSE)),"",VLOOKUP($B110,'[1]1920  Prog Access'!$F$7:$BA$325,45,FALSE))</f>
        <v>1436658.27</v>
      </c>
      <c r="BY110" s="97">
        <f t="shared" si="226"/>
        <v>4.0845420106810776E-2</v>
      </c>
      <c r="BZ110" s="112">
        <f t="shared" si="227"/>
        <v>538.97861205318281</v>
      </c>
      <c r="CA110" s="89">
        <f t="shared" si="228"/>
        <v>35173056.520000003</v>
      </c>
      <c r="CB110" s="90">
        <f t="shared" si="229"/>
        <v>0</v>
      </c>
    </row>
    <row r="111" spans="1:80" x14ac:dyDescent="0.25">
      <c r="A111" s="22"/>
      <c r="B111" s="94" t="s">
        <v>200</v>
      </c>
      <c r="C111" s="99" t="s">
        <v>201</v>
      </c>
      <c r="D111" s="100">
        <f>IF(ISNA(VLOOKUP($B111,'[1]1920 enrollment_Rev_Exp by size'!$A$6:$C$339,3,FALSE)),"",VLOOKUP($B111,'[1]1920 enrollment_Rev_Exp by size'!$A$6:$C$339,3,FALSE))</f>
        <v>145.15999999999997</v>
      </c>
      <c r="E111" s="101">
        <f>IF(ISNA(VLOOKUP($B111,'[1]1920 enrollment_Rev_Exp by size'!$A$6:$D$339,4,FALSE)),"",VLOOKUP($B111,'[1]1920 enrollment_Rev_Exp by size'!$A$6:$D$339,4,FALSE))</f>
        <v>3133539.22</v>
      </c>
      <c r="F111" s="102">
        <f>IF(ISNA(VLOOKUP($B111,'[1]1920  Prog Access'!$F$7:$BA$325,2,FALSE)),"",VLOOKUP($B111,'[1]1920  Prog Access'!$F$7:$BA$325,2,FALSE))</f>
        <v>1351639.21</v>
      </c>
      <c r="G111" s="102">
        <f>IF(ISNA(VLOOKUP($B111,'[1]1920  Prog Access'!$F$7:$BA$325,3,FALSE)),"",VLOOKUP($B111,'[1]1920  Prog Access'!$F$7:$BA$325,3,FALSE))</f>
        <v>0</v>
      </c>
      <c r="H111" s="102">
        <f>IF(ISNA(VLOOKUP($B111,'[1]1920  Prog Access'!$F$7:$BA$325,4,FALSE)),"",VLOOKUP($B111,'[1]1920  Prog Access'!$F$7:$BA$325,4,FALSE))</f>
        <v>0</v>
      </c>
      <c r="I111" s="103">
        <f t="shared" si="204"/>
        <v>1351639.21</v>
      </c>
      <c r="J111" s="104">
        <f t="shared" si="205"/>
        <v>0.43134587286257098</v>
      </c>
      <c r="K111" s="105">
        <f t="shared" si="206"/>
        <v>9311.3751033342542</v>
      </c>
      <c r="L111" s="106">
        <f>IF(ISNA(VLOOKUP($B111,'[1]1920  Prog Access'!$F$7:$BA$325,5,FALSE)),"",VLOOKUP($B111,'[1]1920  Prog Access'!$F$7:$BA$325,5,FALSE))</f>
        <v>143905.16</v>
      </c>
      <c r="M111" s="102">
        <f>IF(ISNA(VLOOKUP($B111,'[1]1920  Prog Access'!$F$7:$BA$325,6,FALSE)),"",VLOOKUP($B111,'[1]1920  Prog Access'!$F$7:$BA$325,6,FALSE))</f>
        <v>648</v>
      </c>
      <c r="N111" s="102">
        <f>IF(ISNA(VLOOKUP($B111,'[1]1920  Prog Access'!$F$7:$BA$325,7,FALSE)),"",VLOOKUP($B111,'[1]1920  Prog Access'!$F$7:$BA$325,7,FALSE))</f>
        <v>29660.63</v>
      </c>
      <c r="O111" s="102">
        <v>0</v>
      </c>
      <c r="P111" s="102">
        <f>IF(ISNA(VLOOKUP($B111,'[1]1920  Prog Access'!$F$7:$BA$325,8,FALSE)),"",VLOOKUP($B111,'[1]1920  Prog Access'!$F$7:$BA$325,8,FALSE))</f>
        <v>0</v>
      </c>
      <c r="Q111" s="102">
        <f>IF(ISNA(VLOOKUP($B111,'[1]1920  Prog Access'!$F$7:$BA$325,9,FALSE)),"",VLOOKUP($B111,'[1]1920  Prog Access'!$F$7:$BA$325,9,FALSE))</f>
        <v>0</v>
      </c>
      <c r="R111" s="107">
        <f t="shared" si="302"/>
        <v>174213.79</v>
      </c>
      <c r="S111" s="104">
        <f t="shared" si="303"/>
        <v>5.5596492581956578E-2</v>
      </c>
      <c r="T111" s="105">
        <f t="shared" si="304"/>
        <v>1200.1501102232023</v>
      </c>
      <c r="U111" s="106">
        <f>IF(ISNA(VLOOKUP($B111,'[1]1920  Prog Access'!$F$7:$BA$325,10,FALSE)),"",VLOOKUP($B111,'[1]1920  Prog Access'!$F$7:$BA$325,10,FALSE))</f>
        <v>189191.38</v>
      </c>
      <c r="V111" s="102">
        <f>IF(ISNA(VLOOKUP($B111,'[1]1920  Prog Access'!$F$7:$BA$325,11,FALSE)),"",VLOOKUP($B111,'[1]1920  Prog Access'!$F$7:$BA$325,11,FALSE))</f>
        <v>18058.2</v>
      </c>
      <c r="W111" s="102">
        <f>IF(ISNA(VLOOKUP($B111,'[1]1920  Prog Access'!$F$7:$BA$325,12,FALSE)),"",VLOOKUP($B111,'[1]1920  Prog Access'!$F$7:$BA$325,12,FALSE))</f>
        <v>2328.63</v>
      </c>
      <c r="X111" s="102">
        <f>IF(ISNA(VLOOKUP($B111,'[1]1920  Prog Access'!$F$7:$BA$325,13,FALSE)),"",VLOOKUP($B111,'[1]1920  Prog Access'!$F$7:$BA$325,13,FALSE))</f>
        <v>0</v>
      </c>
      <c r="Y111" s="108">
        <f t="shared" si="290"/>
        <v>209578.21000000002</v>
      </c>
      <c r="Z111" s="104">
        <f t="shared" si="291"/>
        <v>6.6882268031736969E-2</v>
      </c>
      <c r="AA111" s="105">
        <f t="shared" si="292"/>
        <v>1443.7738357674295</v>
      </c>
      <c r="AB111" s="106">
        <f>IF(ISNA(VLOOKUP($B111,'[1]1920  Prog Access'!$F$7:$BA$325,14,FALSE)),"",VLOOKUP($B111,'[1]1920  Prog Access'!$F$7:$BA$325,14,FALSE))</f>
        <v>0</v>
      </c>
      <c r="AC111" s="102">
        <f>IF(ISNA(VLOOKUP($B111,'[1]1920  Prog Access'!$F$7:$BA$325,15,FALSE)),"",VLOOKUP($B111,'[1]1920  Prog Access'!$F$7:$BA$325,15,FALSE))</f>
        <v>0</v>
      </c>
      <c r="AD111" s="102">
        <v>0</v>
      </c>
      <c r="AE111" s="107">
        <f t="shared" si="293"/>
        <v>0</v>
      </c>
      <c r="AF111" s="104">
        <f t="shared" si="294"/>
        <v>0</v>
      </c>
      <c r="AG111" s="109">
        <f t="shared" si="295"/>
        <v>0</v>
      </c>
      <c r="AH111" s="106">
        <f>IF(ISNA(VLOOKUP($B111,'[1]1920  Prog Access'!$F$7:$BA$325,16,FALSE)),"",VLOOKUP($B111,'[1]1920  Prog Access'!$F$7:$BA$325,16,FALSE))</f>
        <v>59543.41</v>
      </c>
      <c r="AI111" s="102">
        <f>IF(ISNA(VLOOKUP($B111,'[1]1920  Prog Access'!$F$7:$BA$325,17,FALSE)),"",VLOOKUP($B111,'[1]1920  Prog Access'!$F$7:$BA$325,17,FALSE))</f>
        <v>499.92</v>
      </c>
      <c r="AJ111" s="102">
        <f>IF(ISNA(VLOOKUP($B111,'[1]1920  Prog Access'!$F$7:$BA$325,18,FALSE)),"",VLOOKUP($B111,'[1]1920  Prog Access'!$F$7:$BA$325,18,FALSE))</f>
        <v>0</v>
      </c>
      <c r="AK111" s="102">
        <f>IF(ISNA(VLOOKUP($B111,'[1]1920  Prog Access'!$F$7:$BA$325,19,FALSE)),"",VLOOKUP($B111,'[1]1920  Prog Access'!$F$7:$BA$325,19,FALSE))</f>
        <v>0</v>
      </c>
      <c r="AL111" s="102">
        <f>IF(ISNA(VLOOKUP($B111,'[1]1920  Prog Access'!$F$7:$BA$325,20,FALSE)),"",VLOOKUP($B111,'[1]1920  Prog Access'!$F$7:$BA$325,20,FALSE))</f>
        <v>103452.33</v>
      </c>
      <c r="AM111" s="102">
        <f>IF(ISNA(VLOOKUP($B111,'[1]1920  Prog Access'!$F$7:$BA$325,21,FALSE)),"",VLOOKUP($B111,'[1]1920  Prog Access'!$F$7:$BA$325,21,FALSE))</f>
        <v>0</v>
      </c>
      <c r="AN111" s="102">
        <f>IF(ISNA(VLOOKUP($B111,'[1]1920  Prog Access'!$F$7:$BA$325,22,FALSE)),"",VLOOKUP($B111,'[1]1920  Prog Access'!$F$7:$BA$325,22,FALSE))</f>
        <v>0</v>
      </c>
      <c r="AO111" s="102">
        <f>IF(ISNA(VLOOKUP($B111,'[1]1920  Prog Access'!$F$7:$BA$325,23,FALSE)),"",VLOOKUP($B111,'[1]1920  Prog Access'!$F$7:$BA$325,23,FALSE))</f>
        <v>0</v>
      </c>
      <c r="AP111" s="102">
        <f>IF(ISNA(VLOOKUP($B111,'[1]1920  Prog Access'!$F$7:$BA$325,24,FALSE)),"",VLOOKUP($B111,'[1]1920  Prog Access'!$F$7:$BA$325,24,FALSE))</f>
        <v>0</v>
      </c>
      <c r="AQ111" s="102">
        <f>IF(ISNA(VLOOKUP($B111,'[1]1920  Prog Access'!$F$7:$BA$325,25,FALSE)),"",VLOOKUP($B111,'[1]1920  Prog Access'!$F$7:$BA$325,25,FALSE))</f>
        <v>0</v>
      </c>
      <c r="AR111" s="102">
        <f>IF(ISNA(VLOOKUP($B111,'[1]1920  Prog Access'!$F$7:$BA$325,26,FALSE)),"",VLOOKUP($B111,'[1]1920  Prog Access'!$F$7:$BA$325,26,FALSE))</f>
        <v>0</v>
      </c>
      <c r="AS111" s="102">
        <f>IF(ISNA(VLOOKUP($B111,'[1]1920  Prog Access'!$F$7:$BA$325,27,FALSE)),"",VLOOKUP($B111,'[1]1920  Prog Access'!$F$7:$BA$325,27,FALSE))</f>
        <v>0</v>
      </c>
      <c r="AT111" s="102">
        <f>IF(ISNA(VLOOKUP($B111,'[1]1920  Prog Access'!$F$7:$BA$325,28,FALSE)),"",VLOOKUP($B111,'[1]1920  Prog Access'!$F$7:$BA$325,28,FALSE))</f>
        <v>7356.34</v>
      </c>
      <c r="AU111" s="102">
        <f>IF(ISNA(VLOOKUP($B111,'[1]1920  Prog Access'!$F$7:$BA$325,29,FALSE)),"",VLOOKUP($B111,'[1]1920  Prog Access'!$F$7:$BA$325,29,FALSE))</f>
        <v>0</v>
      </c>
      <c r="AV111" s="102">
        <f>IF(ISNA(VLOOKUP($B111,'[1]1920  Prog Access'!$F$7:$BA$325,30,FALSE)),"",VLOOKUP($B111,'[1]1920  Prog Access'!$F$7:$BA$325,30,FALSE))</f>
        <v>0</v>
      </c>
      <c r="AW111" s="102">
        <f>IF(ISNA(VLOOKUP($B111,'[1]1920  Prog Access'!$F$7:$BA$325,31,FALSE)),"",VLOOKUP($B111,'[1]1920  Prog Access'!$F$7:$BA$325,31,FALSE))</f>
        <v>0</v>
      </c>
      <c r="AX111" s="108">
        <f t="shared" si="296"/>
        <v>170852</v>
      </c>
      <c r="AY111" s="104">
        <f t="shared" si="297"/>
        <v>5.4523651374626801E-2</v>
      </c>
      <c r="AZ111" s="105">
        <f t="shared" si="298"/>
        <v>1176.9909065858367</v>
      </c>
      <c r="BA111" s="106">
        <f>IF(ISNA(VLOOKUP($B111,'[1]1920  Prog Access'!$F$7:$BA$325,32,FALSE)),"",VLOOKUP($B111,'[1]1920  Prog Access'!$F$7:$BA$325,32,FALSE))</f>
        <v>8273.48</v>
      </c>
      <c r="BB111" s="102">
        <f>IF(ISNA(VLOOKUP($B111,'[1]1920  Prog Access'!$F$7:$BA$325,33,FALSE)),"",VLOOKUP($B111,'[1]1920  Prog Access'!$F$7:$BA$325,33,FALSE))</f>
        <v>0</v>
      </c>
      <c r="BC111" s="102">
        <f>IF(ISNA(VLOOKUP($B111,'[1]1920  Prog Access'!$F$7:$BA$325,34,FALSE)),"",VLOOKUP($B111,'[1]1920  Prog Access'!$F$7:$BA$325,34,FALSE))</f>
        <v>4046.57</v>
      </c>
      <c r="BD111" s="102">
        <f>IF(ISNA(VLOOKUP($B111,'[1]1920  Prog Access'!$F$7:$BA$325,35,FALSE)),"",VLOOKUP($B111,'[1]1920  Prog Access'!$F$7:$BA$325,35,FALSE))</f>
        <v>0</v>
      </c>
      <c r="BE111" s="102">
        <f>IF(ISNA(VLOOKUP($B111,'[1]1920  Prog Access'!$F$7:$BA$325,36,FALSE)),"",VLOOKUP($B111,'[1]1920  Prog Access'!$F$7:$BA$325,36,FALSE))</f>
        <v>0</v>
      </c>
      <c r="BF111" s="102">
        <f>IF(ISNA(VLOOKUP($B111,'[1]1920  Prog Access'!$F$7:$BA$325,37,FALSE)),"",VLOOKUP($B111,'[1]1920  Prog Access'!$F$7:$BA$325,37,FALSE))</f>
        <v>0</v>
      </c>
      <c r="BG111" s="102">
        <f>IF(ISNA(VLOOKUP($B111,'[1]1920  Prog Access'!$F$7:$BA$325,38,FALSE)),"",VLOOKUP($B111,'[1]1920  Prog Access'!$F$7:$BA$325,38,FALSE))</f>
        <v>49467.97</v>
      </c>
      <c r="BH111" s="110">
        <f t="shared" si="299"/>
        <v>61788.020000000004</v>
      </c>
      <c r="BI111" s="104">
        <f t="shared" si="300"/>
        <v>1.9718285191911527E-2</v>
      </c>
      <c r="BJ111" s="105">
        <f t="shared" si="301"/>
        <v>425.6545880407827</v>
      </c>
      <c r="BK111" s="106">
        <f>IF(ISNA(VLOOKUP($B111,'[1]1920  Prog Access'!$F$7:$BA$325,39,FALSE)),"",VLOOKUP($B111,'[1]1920  Prog Access'!$F$7:$BA$325,39,FALSE))</f>
        <v>0</v>
      </c>
      <c r="BL111" s="102">
        <f>IF(ISNA(VLOOKUP($B111,'[1]1920  Prog Access'!$F$7:$BA$325,40,FALSE)),"",VLOOKUP($B111,'[1]1920  Prog Access'!$F$7:$BA$325,40,FALSE))</f>
        <v>0</v>
      </c>
      <c r="BM111" s="102">
        <f>IF(ISNA(VLOOKUP($B111,'[1]1920  Prog Access'!$F$7:$BA$325,41,FALSE)),"",VLOOKUP($B111,'[1]1920  Prog Access'!$F$7:$BA$325,41,FALSE))</f>
        <v>0</v>
      </c>
      <c r="BN111" s="102">
        <f>IF(ISNA(VLOOKUP($B111,'[1]1920  Prog Access'!$F$7:$BA$325,42,FALSE)),"",VLOOKUP($B111,'[1]1920  Prog Access'!$F$7:$BA$325,42,FALSE))</f>
        <v>12323.93</v>
      </c>
      <c r="BO111" s="105">
        <f t="shared" si="219"/>
        <v>12323.93</v>
      </c>
      <c r="BP111" s="104">
        <f t="shared" si="220"/>
        <v>3.9329107232300735E-3</v>
      </c>
      <c r="BQ111" s="111">
        <f t="shared" si="221"/>
        <v>84.898939101680924</v>
      </c>
      <c r="BR111" s="106">
        <f>IF(ISNA(VLOOKUP($B111,'[1]1920  Prog Access'!$F$7:$BA$325,43,FALSE)),"",VLOOKUP($B111,'[1]1920  Prog Access'!$F$7:$BA$325,43,FALSE))</f>
        <v>810906.87</v>
      </c>
      <c r="BS111" s="104">
        <f t="shared" si="222"/>
        <v>0.25878306064412365</v>
      </c>
      <c r="BT111" s="111">
        <f t="shared" si="223"/>
        <v>5586.2969826398466</v>
      </c>
      <c r="BU111" s="102">
        <f>IF(ISNA(VLOOKUP($B111,'[1]1920  Prog Access'!$F$7:$BA$325,44,FALSE)),"",VLOOKUP($B111,'[1]1920  Prog Access'!$F$7:$BA$325,44,FALSE))</f>
        <v>123617.54</v>
      </c>
      <c r="BV111" s="104">
        <f t="shared" si="224"/>
        <v>3.9449814194443045E-2</v>
      </c>
      <c r="BW111" s="111">
        <f t="shared" si="225"/>
        <v>851.59506751171136</v>
      </c>
      <c r="BX111" s="143">
        <f>IF(ISNA(VLOOKUP($B111,'[1]1920  Prog Access'!$F$7:$BA$325,45,FALSE)),"",VLOOKUP($B111,'[1]1920  Prog Access'!$F$7:$BA$325,45,FALSE))</f>
        <v>218619.65</v>
      </c>
      <c r="BY111" s="97">
        <f t="shared" si="226"/>
        <v>6.9767644395400286E-2</v>
      </c>
      <c r="BZ111" s="112">
        <f t="shared" si="227"/>
        <v>1506.059864976578</v>
      </c>
      <c r="CA111" s="89">
        <f t="shared" si="228"/>
        <v>3133539.2199999997</v>
      </c>
      <c r="CB111" s="90">
        <f t="shared" si="229"/>
        <v>0</v>
      </c>
    </row>
    <row r="112" spans="1:80" x14ac:dyDescent="0.25">
      <c r="A112" s="22"/>
      <c r="B112" s="94" t="s">
        <v>202</v>
      </c>
      <c r="C112" s="99" t="s">
        <v>203</v>
      </c>
      <c r="D112" s="100">
        <f>IF(ISNA(VLOOKUP($B112,'[1]1920 enrollment_Rev_Exp by size'!$A$6:$C$339,3,FALSE)),"",VLOOKUP($B112,'[1]1920 enrollment_Rev_Exp by size'!$A$6:$C$339,3,FALSE))</f>
        <v>734.62999999999988</v>
      </c>
      <c r="E112" s="101">
        <f>IF(ISNA(VLOOKUP($B112,'[1]1920 enrollment_Rev_Exp by size'!$A$6:$D$339,4,FALSE)),"",VLOOKUP($B112,'[1]1920 enrollment_Rev_Exp by size'!$A$6:$D$339,4,FALSE))</f>
        <v>11589277.289999999</v>
      </c>
      <c r="F112" s="102">
        <f>IF(ISNA(VLOOKUP($B112,'[1]1920  Prog Access'!$F$7:$BA$325,2,FALSE)),"",VLOOKUP($B112,'[1]1920  Prog Access'!$F$7:$BA$325,2,FALSE))</f>
        <v>5637505.5499999998</v>
      </c>
      <c r="G112" s="102">
        <f>IF(ISNA(VLOOKUP($B112,'[1]1920  Prog Access'!$F$7:$BA$325,3,FALSE)),"",VLOOKUP($B112,'[1]1920  Prog Access'!$F$7:$BA$325,3,FALSE))</f>
        <v>130598.66</v>
      </c>
      <c r="H112" s="102">
        <f>IF(ISNA(VLOOKUP($B112,'[1]1920  Prog Access'!$F$7:$BA$325,4,FALSE)),"",VLOOKUP($B112,'[1]1920  Prog Access'!$F$7:$BA$325,4,FALSE))</f>
        <v>0</v>
      </c>
      <c r="I112" s="103">
        <f t="shared" si="204"/>
        <v>5768104.21</v>
      </c>
      <c r="J112" s="104">
        <f t="shared" si="205"/>
        <v>0.49771043229564493</v>
      </c>
      <c r="K112" s="105">
        <f t="shared" si="206"/>
        <v>7851.7133931366825</v>
      </c>
      <c r="L112" s="106">
        <f>IF(ISNA(VLOOKUP($B112,'[1]1920  Prog Access'!$F$7:$BA$325,5,FALSE)),"",VLOOKUP($B112,'[1]1920  Prog Access'!$F$7:$BA$325,5,FALSE))</f>
        <v>1134618.8700000001</v>
      </c>
      <c r="M112" s="102">
        <f>IF(ISNA(VLOOKUP($B112,'[1]1920  Prog Access'!$F$7:$BA$325,6,FALSE)),"",VLOOKUP($B112,'[1]1920  Prog Access'!$F$7:$BA$325,6,FALSE))</f>
        <v>53586.86</v>
      </c>
      <c r="N112" s="102">
        <f>IF(ISNA(VLOOKUP($B112,'[1]1920  Prog Access'!$F$7:$BA$325,7,FALSE)),"",VLOOKUP($B112,'[1]1920  Prog Access'!$F$7:$BA$325,7,FALSE))</f>
        <v>172105</v>
      </c>
      <c r="O112" s="102">
        <v>0</v>
      </c>
      <c r="P112" s="102">
        <f>IF(ISNA(VLOOKUP($B112,'[1]1920  Prog Access'!$F$7:$BA$325,8,FALSE)),"",VLOOKUP($B112,'[1]1920  Prog Access'!$F$7:$BA$325,8,FALSE))</f>
        <v>0</v>
      </c>
      <c r="Q112" s="102">
        <f>IF(ISNA(VLOOKUP($B112,'[1]1920  Prog Access'!$F$7:$BA$325,9,FALSE)),"",VLOOKUP($B112,'[1]1920  Prog Access'!$F$7:$BA$325,9,FALSE))</f>
        <v>27096</v>
      </c>
      <c r="R112" s="107">
        <f t="shared" si="302"/>
        <v>1387406.7300000002</v>
      </c>
      <c r="S112" s="104">
        <f t="shared" si="303"/>
        <v>0.11971468930138959</v>
      </c>
      <c r="T112" s="105">
        <f t="shared" si="304"/>
        <v>1888.5789172780862</v>
      </c>
      <c r="U112" s="106">
        <f>IF(ISNA(VLOOKUP($B112,'[1]1920  Prog Access'!$F$7:$BA$325,10,FALSE)),"",VLOOKUP($B112,'[1]1920  Prog Access'!$F$7:$BA$325,10,FALSE))</f>
        <v>252574.1</v>
      </c>
      <c r="V112" s="102">
        <f>IF(ISNA(VLOOKUP($B112,'[1]1920  Prog Access'!$F$7:$BA$325,11,FALSE)),"",VLOOKUP($B112,'[1]1920  Prog Access'!$F$7:$BA$325,11,FALSE))</f>
        <v>98522.18</v>
      </c>
      <c r="W112" s="102">
        <f>IF(ISNA(VLOOKUP($B112,'[1]1920  Prog Access'!$F$7:$BA$325,12,FALSE)),"",VLOOKUP($B112,'[1]1920  Prog Access'!$F$7:$BA$325,12,FALSE))</f>
        <v>5010.95</v>
      </c>
      <c r="X112" s="102">
        <f>IF(ISNA(VLOOKUP($B112,'[1]1920  Prog Access'!$F$7:$BA$325,13,FALSE)),"",VLOOKUP($B112,'[1]1920  Prog Access'!$F$7:$BA$325,13,FALSE))</f>
        <v>0</v>
      </c>
      <c r="Y112" s="108">
        <f t="shared" si="290"/>
        <v>356107.23000000004</v>
      </c>
      <c r="Z112" s="104">
        <f t="shared" si="291"/>
        <v>3.0727302582299339E-2</v>
      </c>
      <c r="AA112" s="105">
        <f t="shared" si="292"/>
        <v>484.74365326763143</v>
      </c>
      <c r="AB112" s="106">
        <f>IF(ISNA(VLOOKUP($B112,'[1]1920  Prog Access'!$F$7:$BA$325,14,FALSE)),"",VLOOKUP($B112,'[1]1920  Prog Access'!$F$7:$BA$325,14,FALSE))</f>
        <v>0</v>
      </c>
      <c r="AC112" s="102">
        <f>IF(ISNA(VLOOKUP($B112,'[1]1920  Prog Access'!$F$7:$BA$325,15,FALSE)),"",VLOOKUP($B112,'[1]1920  Prog Access'!$F$7:$BA$325,15,FALSE))</f>
        <v>0</v>
      </c>
      <c r="AD112" s="102">
        <v>0</v>
      </c>
      <c r="AE112" s="107">
        <f t="shared" si="293"/>
        <v>0</v>
      </c>
      <c r="AF112" s="104">
        <f t="shared" si="294"/>
        <v>0</v>
      </c>
      <c r="AG112" s="109">
        <f t="shared" si="295"/>
        <v>0</v>
      </c>
      <c r="AH112" s="106">
        <f>IF(ISNA(VLOOKUP($B112,'[1]1920  Prog Access'!$F$7:$BA$325,16,FALSE)),"",VLOOKUP($B112,'[1]1920  Prog Access'!$F$7:$BA$325,16,FALSE))</f>
        <v>182682.79</v>
      </c>
      <c r="AI112" s="102">
        <f>IF(ISNA(VLOOKUP($B112,'[1]1920  Prog Access'!$F$7:$BA$325,17,FALSE)),"",VLOOKUP($B112,'[1]1920  Prog Access'!$F$7:$BA$325,17,FALSE))</f>
        <v>320555.15000000002</v>
      </c>
      <c r="AJ112" s="102">
        <f>IF(ISNA(VLOOKUP($B112,'[1]1920  Prog Access'!$F$7:$BA$325,18,FALSE)),"",VLOOKUP($B112,'[1]1920  Prog Access'!$F$7:$BA$325,18,FALSE))</f>
        <v>0</v>
      </c>
      <c r="AK112" s="102">
        <f>IF(ISNA(VLOOKUP($B112,'[1]1920  Prog Access'!$F$7:$BA$325,19,FALSE)),"",VLOOKUP($B112,'[1]1920  Prog Access'!$F$7:$BA$325,19,FALSE))</f>
        <v>0</v>
      </c>
      <c r="AL112" s="102">
        <f>IF(ISNA(VLOOKUP($B112,'[1]1920  Prog Access'!$F$7:$BA$325,20,FALSE)),"",VLOOKUP($B112,'[1]1920  Prog Access'!$F$7:$BA$325,20,FALSE))</f>
        <v>485110.58</v>
      </c>
      <c r="AM112" s="102">
        <f>IF(ISNA(VLOOKUP($B112,'[1]1920  Prog Access'!$F$7:$BA$325,21,FALSE)),"",VLOOKUP($B112,'[1]1920  Prog Access'!$F$7:$BA$325,21,FALSE))</f>
        <v>0</v>
      </c>
      <c r="AN112" s="102">
        <f>IF(ISNA(VLOOKUP($B112,'[1]1920  Prog Access'!$F$7:$BA$325,22,FALSE)),"",VLOOKUP($B112,'[1]1920  Prog Access'!$F$7:$BA$325,22,FALSE))</f>
        <v>0</v>
      </c>
      <c r="AO112" s="102">
        <f>IF(ISNA(VLOOKUP($B112,'[1]1920  Prog Access'!$F$7:$BA$325,23,FALSE)),"",VLOOKUP($B112,'[1]1920  Prog Access'!$F$7:$BA$325,23,FALSE))</f>
        <v>104666.24000000001</v>
      </c>
      <c r="AP112" s="102">
        <f>IF(ISNA(VLOOKUP($B112,'[1]1920  Prog Access'!$F$7:$BA$325,24,FALSE)),"",VLOOKUP($B112,'[1]1920  Prog Access'!$F$7:$BA$325,24,FALSE))</f>
        <v>0</v>
      </c>
      <c r="AQ112" s="102">
        <f>IF(ISNA(VLOOKUP($B112,'[1]1920  Prog Access'!$F$7:$BA$325,25,FALSE)),"",VLOOKUP($B112,'[1]1920  Prog Access'!$F$7:$BA$325,25,FALSE))</f>
        <v>0</v>
      </c>
      <c r="AR112" s="102">
        <f>IF(ISNA(VLOOKUP($B112,'[1]1920  Prog Access'!$F$7:$BA$325,26,FALSE)),"",VLOOKUP($B112,'[1]1920  Prog Access'!$F$7:$BA$325,26,FALSE))</f>
        <v>0</v>
      </c>
      <c r="AS112" s="102">
        <f>IF(ISNA(VLOOKUP($B112,'[1]1920  Prog Access'!$F$7:$BA$325,27,FALSE)),"",VLOOKUP($B112,'[1]1920  Prog Access'!$F$7:$BA$325,27,FALSE))</f>
        <v>4635.3900000000003</v>
      </c>
      <c r="AT112" s="102">
        <f>IF(ISNA(VLOOKUP($B112,'[1]1920  Prog Access'!$F$7:$BA$325,28,FALSE)),"",VLOOKUP($B112,'[1]1920  Prog Access'!$F$7:$BA$325,28,FALSE))</f>
        <v>0</v>
      </c>
      <c r="AU112" s="102">
        <f>IF(ISNA(VLOOKUP($B112,'[1]1920  Prog Access'!$F$7:$BA$325,29,FALSE)),"",VLOOKUP($B112,'[1]1920  Prog Access'!$F$7:$BA$325,29,FALSE))</f>
        <v>14252.2</v>
      </c>
      <c r="AV112" s="102">
        <f>IF(ISNA(VLOOKUP($B112,'[1]1920  Prog Access'!$F$7:$BA$325,30,FALSE)),"",VLOOKUP($B112,'[1]1920  Prog Access'!$F$7:$BA$325,30,FALSE))</f>
        <v>116334.15</v>
      </c>
      <c r="AW112" s="102">
        <f>IF(ISNA(VLOOKUP($B112,'[1]1920  Prog Access'!$F$7:$BA$325,31,FALSE)),"",VLOOKUP($B112,'[1]1920  Prog Access'!$F$7:$BA$325,31,FALSE))</f>
        <v>0</v>
      </c>
      <c r="AX112" s="108">
        <f t="shared" si="296"/>
        <v>1228236.4999999998</v>
      </c>
      <c r="AY112" s="104">
        <f t="shared" si="297"/>
        <v>0.10598042218385818</v>
      </c>
      <c r="AZ112" s="105">
        <f t="shared" si="298"/>
        <v>1671.9117106570654</v>
      </c>
      <c r="BA112" s="106">
        <f>IF(ISNA(VLOOKUP($B112,'[1]1920  Prog Access'!$F$7:$BA$325,32,FALSE)),"",VLOOKUP($B112,'[1]1920  Prog Access'!$F$7:$BA$325,32,FALSE))</f>
        <v>14526.88</v>
      </c>
      <c r="BB112" s="102">
        <f>IF(ISNA(VLOOKUP($B112,'[1]1920  Prog Access'!$F$7:$BA$325,33,FALSE)),"",VLOOKUP($B112,'[1]1920  Prog Access'!$F$7:$BA$325,33,FALSE))</f>
        <v>0</v>
      </c>
      <c r="BC112" s="102">
        <f>IF(ISNA(VLOOKUP($B112,'[1]1920  Prog Access'!$F$7:$BA$325,34,FALSE)),"",VLOOKUP($B112,'[1]1920  Prog Access'!$F$7:$BA$325,34,FALSE))</f>
        <v>7522.67</v>
      </c>
      <c r="BD112" s="102">
        <f>IF(ISNA(VLOOKUP($B112,'[1]1920  Prog Access'!$F$7:$BA$325,35,FALSE)),"",VLOOKUP($B112,'[1]1920  Prog Access'!$F$7:$BA$325,35,FALSE))</f>
        <v>0</v>
      </c>
      <c r="BE112" s="102">
        <f>IF(ISNA(VLOOKUP($B112,'[1]1920  Prog Access'!$F$7:$BA$325,36,FALSE)),"",VLOOKUP($B112,'[1]1920  Prog Access'!$F$7:$BA$325,36,FALSE))</f>
        <v>0</v>
      </c>
      <c r="BF112" s="102">
        <f>IF(ISNA(VLOOKUP($B112,'[1]1920  Prog Access'!$F$7:$BA$325,37,FALSE)),"",VLOOKUP($B112,'[1]1920  Prog Access'!$F$7:$BA$325,37,FALSE))</f>
        <v>0</v>
      </c>
      <c r="BG112" s="102">
        <f>IF(ISNA(VLOOKUP($B112,'[1]1920  Prog Access'!$F$7:$BA$325,38,FALSE)),"",VLOOKUP($B112,'[1]1920  Prog Access'!$F$7:$BA$325,38,FALSE))</f>
        <v>8500.81</v>
      </c>
      <c r="BH112" s="110">
        <f t="shared" si="299"/>
        <v>30550.36</v>
      </c>
      <c r="BI112" s="104">
        <f t="shared" si="300"/>
        <v>2.6360884493083006E-3</v>
      </c>
      <c r="BJ112" s="105">
        <f t="shared" si="301"/>
        <v>41.586050120468812</v>
      </c>
      <c r="BK112" s="106">
        <f>IF(ISNA(VLOOKUP($B112,'[1]1920  Prog Access'!$F$7:$BA$325,39,FALSE)),"",VLOOKUP($B112,'[1]1920  Prog Access'!$F$7:$BA$325,39,FALSE))</f>
        <v>0</v>
      </c>
      <c r="BL112" s="102">
        <f>IF(ISNA(VLOOKUP($B112,'[1]1920  Prog Access'!$F$7:$BA$325,40,FALSE)),"",VLOOKUP($B112,'[1]1920  Prog Access'!$F$7:$BA$325,40,FALSE))</f>
        <v>0</v>
      </c>
      <c r="BM112" s="102">
        <f>IF(ISNA(VLOOKUP($B112,'[1]1920  Prog Access'!$F$7:$BA$325,41,FALSE)),"",VLOOKUP($B112,'[1]1920  Prog Access'!$F$7:$BA$325,41,FALSE))</f>
        <v>0</v>
      </c>
      <c r="BN112" s="102">
        <f>IF(ISNA(VLOOKUP($B112,'[1]1920  Prog Access'!$F$7:$BA$325,42,FALSE)),"",VLOOKUP($B112,'[1]1920  Prog Access'!$F$7:$BA$325,42,FALSE))</f>
        <v>81175.61</v>
      </c>
      <c r="BO112" s="105">
        <f t="shared" si="219"/>
        <v>81175.61</v>
      </c>
      <c r="BP112" s="104">
        <f t="shared" si="220"/>
        <v>7.0043720560594167E-3</v>
      </c>
      <c r="BQ112" s="111">
        <f t="shared" si="221"/>
        <v>110.49863196439026</v>
      </c>
      <c r="BR112" s="106">
        <f>IF(ISNA(VLOOKUP($B112,'[1]1920  Prog Access'!$F$7:$BA$325,43,FALSE)),"",VLOOKUP($B112,'[1]1920  Prog Access'!$F$7:$BA$325,43,FALSE))</f>
        <v>1977987.85</v>
      </c>
      <c r="BS112" s="104">
        <f t="shared" si="222"/>
        <v>0.17067396011887126</v>
      </c>
      <c r="BT112" s="111">
        <f t="shared" si="223"/>
        <v>2692.4953377890915</v>
      </c>
      <c r="BU112" s="102">
        <f>IF(ISNA(VLOOKUP($B112,'[1]1920  Prog Access'!$F$7:$BA$325,44,FALSE)),"",VLOOKUP($B112,'[1]1920  Prog Access'!$F$7:$BA$325,44,FALSE))</f>
        <v>316346.81</v>
      </c>
      <c r="BV112" s="104">
        <f t="shared" si="224"/>
        <v>2.729650884037136E-2</v>
      </c>
      <c r="BW112" s="111">
        <f t="shared" si="225"/>
        <v>430.62059812422586</v>
      </c>
      <c r="BX112" s="143">
        <f>IF(ISNA(VLOOKUP($B112,'[1]1920  Prog Access'!$F$7:$BA$325,45,FALSE)),"",VLOOKUP($B112,'[1]1920  Prog Access'!$F$7:$BA$325,45,FALSE))</f>
        <v>443361.99</v>
      </c>
      <c r="BY112" s="97">
        <f t="shared" si="226"/>
        <v>3.8256224172197713E-2</v>
      </c>
      <c r="BZ112" s="112">
        <f t="shared" si="227"/>
        <v>603.51740331867757</v>
      </c>
      <c r="CA112" s="89">
        <f t="shared" si="228"/>
        <v>11589277.290000001</v>
      </c>
      <c r="CB112" s="90">
        <f t="shared" si="229"/>
        <v>0</v>
      </c>
    </row>
    <row r="113" spans="1:80" s="127" customFormat="1" x14ac:dyDescent="0.25">
      <c r="A113" s="22"/>
      <c r="B113" s="128" t="s">
        <v>204</v>
      </c>
      <c r="C113" s="115" t="s">
        <v>52</v>
      </c>
      <c r="D113" s="116">
        <f>SUM(D103:D112)</f>
        <v>21367.640000000003</v>
      </c>
      <c r="E113" s="116">
        <f t="shared" ref="E113:H113" si="305">SUM(E103:E112)</f>
        <v>302554022.16000003</v>
      </c>
      <c r="F113" s="116">
        <f t="shared" si="305"/>
        <v>152077300.08000001</v>
      </c>
      <c r="G113" s="116">
        <f t="shared" si="305"/>
        <v>1242128.5299999998</v>
      </c>
      <c r="H113" s="116">
        <f t="shared" si="305"/>
        <v>1441524.0899999999</v>
      </c>
      <c r="I113" s="117">
        <f t="shared" si="204"/>
        <v>154760952.70000002</v>
      </c>
      <c r="J113" s="118">
        <f t="shared" si="205"/>
        <v>0.51151510594745153</v>
      </c>
      <c r="K113" s="75">
        <f t="shared" si="206"/>
        <v>7242.7723744877767</v>
      </c>
      <c r="L113" s="119">
        <f>SUM(L103:L112)</f>
        <v>28646972.530000005</v>
      </c>
      <c r="M113" s="119">
        <f t="shared" ref="M113:Q113" si="306">SUM(M103:M112)</f>
        <v>1037661.74</v>
      </c>
      <c r="N113" s="119">
        <f t="shared" si="306"/>
        <v>4093689.3699999996</v>
      </c>
      <c r="O113" s="119">
        <f t="shared" si="306"/>
        <v>0</v>
      </c>
      <c r="P113" s="119">
        <f t="shared" si="306"/>
        <v>0</v>
      </c>
      <c r="Q113" s="119">
        <f t="shared" si="306"/>
        <v>27096</v>
      </c>
      <c r="R113" s="120">
        <f t="shared" si="302"/>
        <v>33805419.640000001</v>
      </c>
      <c r="S113" s="118">
        <f t="shared" si="303"/>
        <v>0.11173349935543953</v>
      </c>
      <c r="T113" s="75">
        <f t="shared" si="304"/>
        <v>1582.0848554168824</v>
      </c>
      <c r="U113" s="119">
        <f>SUM(U103:U112)</f>
        <v>9451599.8200000003</v>
      </c>
      <c r="V113" s="121">
        <f t="shared" ref="V113:X113" si="307">SUM(V103:V112)</f>
        <v>1940907.69</v>
      </c>
      <c r="W113" s="121">
        <f t="shared" si="307"/>
        <v>95059.74</v>
      </c>
      <c r="X113" s="121">
        <f t="shared" si="307"/>
        <v>0</v>
      </c>
      <c r="Y113" s="122">
        <f t="shared" si="207"/>
        <v>11487567.25</v>
      </c>
      <c r="Z113" s="118">
        <f t="shared" si="291"/>
        <v>3.7968648269779123E-2</v>
      </c>
      <c r="AA113" s="75">
        <f t="shared" si="292"/>
        <v>537.61516246061797</v>
      </c>
      <c r="AB113" s="119">
        <f>SUM(AB103:AB112)</f>
        <v>1746210.71</v>
      </c>
      <c r="AC113" s="121">
        <f>SUM(AC103:AC112)</f>
        <v>29603.45</v>
      </c>
      <c r="AD113" s="121"/>
      <c r="AE113" s="120">
        <f t="shared" si="210"/>
        <v>1775814.16</v>
      </c>
      <c r="AF113" s="118">
        <f t="shared" si="294"/>
        <v>5.8694118403122527E-3</v>
      </c>
      <c r="AG113" s="123">
        <f t="shared" si="295"/>
        <v>83.107641274375624</v>
      </c>
      <c r="AH113" s="119">
        <f>SUM(AH103:AH112)</f>
        <v>5371193.5</v>
      </c>
      <c r="AI113" s="121">
        <f t="shared" ref="AI113:AW113" si="308">SUM(AI103:AI112)</f>
        <v>1583056.5</v>
      </c>
      <c r="AJ113" s="121">
        <f t="shared" si="308"/>
        <v>1673965.7399999998</v>
      </c>
      <c r="AK113" s="121">
        <f t="shared" si="308"/>
        <v>0</v>
      </c>
      <c r="AL113" s="121">
        <f t="shared" si="308"/>
        <v>13991323.15</v>
      </c>
      <c r="AM113" s="121">
        <f t="shared" si="308"/>
        <v>0</v>
      </c>
      <c r="AN113" s="121">
        <f t="shared" si="308"/>
        <v>0</v>
      </c>
      <c r="AO113" s="121">
        <f t="shared" si="308"/>
        <v>2259714.4800000004</v>
      </c>
      <c r="AP113" s="121">
        <f t="shared" si="308"/>
        <v>0</v>
      </c>
      <c r="AQ113" s="121">
        <f t="shared" si="308"/>
        <v>0</v>
      </c>
      <c r="AR113" s="121">
        <f t="shared" si="308"/>
        <v>0</v>
      </c>
      <c r="AS113" s="121">
        <f t="shared" si="308"/>
        <v>396808.89</v>
      </c>
      <c r="AT113" s="121">
        <f t="shared" si="308"/>
        <v>6965843.9800000004</v>
      </c>
      <c r="AU113" s="121">
        <f t="shared" si="308"/>
        <v>14252.2</v>
      </c>
      <c r="AV113" s="121">
        <f t="shared" si="308"/>
        <v>116334.15</v>
      </c>
      <c r="AW113" s="121">
        <f t="shared" si="308"/>
        <v>195236.58</v>
      </c>
      <c r="AX113" s="122">
        <f t="shared" si="213"/>
        <v>32567729.169999998</v>
      </c>
      <c r="AY113" s="118">
        <f t="shared" si="297"/>
        <v>0.1076426911712883</v>
      </c>
      <c r="AZ113" s="75">
        <f t="shared" si="298"/>
        <v>1524.1612630126674</v>
      </c>
      <c r="BA113" s="119">
        <f>SUM(BA103:BA112)</f>
        <v>60027.43</v>
      </c>
      <c r="BB113" s="119">
        <f t="shared" ref="BB113:BG113" si="309">SUM(BB103:BB112)</f>
        <v>0</v>
      </c>
      <c r="BC113" s="119">
        <f t="shared" si="309"/>
        <v>662175.97</v>
      </c>
      <c r="BD113" s="119">
        <f t="shared" si="309"/>
        <v>0</v>
      </c>
      <c r="BE113" s="119">
        <f t="shared" si="309"/>
        <v>14829.36</v>
      </c>
      <c r="BF113" s="119">
        <f t="shared" si="309"/>
        <v>0</v>
      </c>
      <c r="BG113" s="119">
        <f t="shared" si="309"/>
        <v>485751.46999999991</v>
      </c>
      <c r="BH113" s="124">
        <f t="shared" si="216"/>
        <v>1222784.23</v>
      </c>
      <c r="BI113" s="118">
        <f t="shared" si="300"/>
        <v>4.0415401562678725E-3</v>
      </c>
      <c r="BJ113" s="75">
        <f t="shared" si="301"/>
        <v>57.225984245335461</v>
      </c>
      <c r="BK113" s="119">
        <f>SUM(BK103:BK112)</f>
        <v>0</v>
      </c>
      <c r="BL113" s="119">
        <f t="shared" ref="BL113:BN113" si="310">SUM(BL103:BL112)</f>
        <v>385349.07</v>
      </c>
      <c r="BM113" s="119">
        <f t="shared" si="310"/>
        <v>1354835.04</v>
      </c>
      <c r="BN113" s="119">
        <f t="shared" si="310"/>
        <v>3102086.4099999997</v>
      </c>
      <c r="BO113" s="75">
        <f t="shared" si="219"/>
        <v>4842270.5199999996</v>
      </c>
      <c r="BP113" s="118">
        <f t="shared" si="220"/>
        <v>1.6004647650789634E-2</v>
      </c>
      <c r="BQ113" s="86">
        <f t="shared" si="221"/>
        <v>226.61700215840398</v>
      </c>
      <c r="BR113" s="119">
        <f>SUM(BR103:BR112)</f>
        <v>41868732.660000004</v>
      </c>
      <c r="BS113" s="118">
        <f t="shared" si="222"/>
        <v>0.1383843201326159</v>
      </c>
      <c r="BT113" s="86">
        <f t="shared" si="223"/>
        <v>1959.4458096448648</v>
      </c>
      <c r="BU113" s="121">
        <f>SUM(BU103:BU112)</f>
        <v>8551440.6699999999</v>
      </c>
      <c r="BV113" s="118">
        <f t="shared" si="224"/>
        <v>2.8264177778729811E-2</v>
      </c>
      <c r="BW113" s="86">
        <f t="shared" si="225"/>
        <v>400.20520141672165</v>
      </c>
      <c r="BX113" s="144">
        <f>SUM(BX103:BX112)</f>
        <v>11671311.16</v>
      </c>
      <c r="BY113" s="125">
        <f t="shared" si="226"/>
        <v>3.8575957697326017E-2</v>
      </c>
      <c r="BZ113" s="126">
        <f t="shared" si="227"/>
        <v>546.21432970604144</v>
      </c>
      <c r="CA113" s="89">
        <f t="shared" si="228"/>
        <v>302554022.16000003</v>
      </c>
      <c r="CB113" s="90">
        <f t="shared" si="229"/>
        <v>0</v>
      </c>
    </row>
    <row r="114" spans="1:80" x14ac:dyDescent="0.25">
      <c r="A114" s="22"/>
      <c r="B114" s="94"/>
      <c r="C114" s="99"/>
      <c r="D114" s="100" t="str">
        <f>IF(ISNA(VLOOKUP($B114,'[1]1920 enrollment_Rev_Exp by size'!$A$6:$C$339,3,FALSE)),"",VLOOKUP($B114,'[1]1920 enrollment_Rev_Exp by size'!$A$6:$C$339,3,FALSE))</f>
        <v/>
      </c>
      <c r="E114" s="101" t="str">
        <f>IF(ISNA(VLOOKUP($B114,'[1]1920 enrollment_Rev_Exp by size'!$A$6:$D$339,4,FALSE)),"",VLOOKUP($B114,'[1]1920 enrollment_Rev_Exp by size'!$A$6:$D$339,4,FALSE))</f>
        <v/>
      </c>
      <c r="F114" s="102" t="str">
        <f>IF(ISNA(VLOOKUP($B114,'[1]1920  Prog Access'!$F$7:$BA$325,2,FALSE)),"",VLOOKUP($B114,'[1]1920  Prog Access'!$F$7:$BA$325,2,FALSE))</f>
        <v/>
      </c>
      <c r="G114" s="102" t="str">
        <f>IF(ISNA(VLOOKUP($B114,'[1]1920  Prog Access'!$F$7:$BA$325,3,FALSE)),"",VLOOKUP($B114,'[1]1920  Prog Access'!$F$7:$BA$325,3,FALSE))</f>
        <v/>
      </c>
      <c r="H114" s="102" t="str">
        <f>IF(ISNA(VLOOKUP($B114,'[1]1920  Prog Access'!$F$7:$BA$325,4,FALSE)),"",VLOOKUP($B114,'[1]1920  Prog Access'!$F$7:$BA$325,4,FALSE))</f>
        <v/>
      </c>
      <c r="I114" s="103"/>
      <c r="J114" s="104"/>
      <c r="K114" s="105"/>
      <c r="L114" s="106" t="str">
        <f>IF(ISNA(VLOOKUP($B114,'[1]1920  Prog Access'!$F$7:$BA$325,5,FALSE)),"",VLOOKUP($B114,'[1]1920  Prog Access'!$F$7:$BA$325,5,FALSE))</f>
        <v/>
      </c>
      <c r="M114" s="102" t="str">
        <f>IF(ISNA(VLOOKUP($B114,'[1]1920  Prog Access'!$F$7:$BA$325,6,FALSE)),"",VLOOKUP($B114,'[1]1920  Prog Access'!$F$7:$BA$325,6,FALSE))</f>
        <v/>
      </c>
      <c r="N114" s="102" t="str">
        <f>IF(ISNA(VLOOKUP($B114,'[1]1920  Prog Access'!$F$7:$BA$325,7,FALSE)),"",VLOOKUP($B114,'[1]1920  Prog Access'!$F$7:$BA$325,7,FALSE))</f>
        <v/>
      </c>
      <c r="O114" s="102">
        <v>0</v>
      </c>
      <c r="P114" s="102" t="str">
        <f>IF(ISNA(VLOOKUP($B114,'[1]1920  Prog Access'!$F$7:$BA$325,8,FALSE)),"",VLOOKUP($B114,'[1]1920  Prog Access'!$F$7:$BA$325,8,FALSE))</f>
        <v/>
      </c>
      <c r="Q114" s="102" t="str">
        <f>IF(ISNA(VLOOKUP($B114,'[1]1920  Prog Access'!$F$7:$BA$325,9,FALSE)),"",VLOOKUP($B114,'[1]1920  Prog Access'!$F$7:$BA$325,9,FALSE))</f>
        <v/>
      </c>
      <c r="R114" s="107"/>
      <c r="S114" s="104"/>
      <c r="T114" s="105"/>
      <c r="U114" s="106"/>
      <c r="V114" s="102"/>
      <c r="W114" s="102"/>
      <c r="X114" s="102"/>
      <c r="Y114" s="108"/>
      <c r="Z114" s="104"/>
      <c r="AA114" s="105"/>
      <c r="AB114" s="106"/>
      <c r="AC114" s="102"/>
      <c r="AD114" s="102"/>
      <c r="AE114" s="107"/>
      <c r="AF114" s="104"/>
      <c r="AG114" s="109"/>
      <c r="AH114" s="106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8"/>
      <c r="AY114" s="104"/>
      <c r="AZ114" s="105"/>
      <c r="BA114" s="106" t="str">
        <f>IF(ISNA(VLOOKUP($B114,'[1]1920  Prog Access'!$F$7:$BA$325,32,FALSE)),"",VLOOKUP($B114,'[1]1920  Prog Access'!$F$7:$BA$325,32,FALSE))</f>
        <v/>
      </c>
      <c r="BB114" s="102" t="str">
        <f>IF(ISNA(VLOOKUP($B114,'[1]1920  Prog Access'!$F$7:$BA$325,33,FALSE)),"",VLOOKUP($B114,'[1]1920  Prog Access'!$F$7:$BA$325,33,FALSE))</f>
        <v/>
      </c>
      <c r="BC114" s="102" t="str">
        <f>IF(ISNA(VLOOKUP($B114,'[1]1920  Prog Access'!$F$7:$BA$325,34,FALSE)),"",VLOOKUP($B114,'[1]1920  Prog Access'!$F$7:$BA$325,34,FALSE))</f>
        <v/>
      </c>
      <c r="BD114" s="102" t="str">
        <f>IF(ISNA(VLOOKUP($B114,'[1]1920  Prog Access'!$F$7:$BA$325,35,FALSE)),"",VLOOKUP($B114,'[1]1920  Prog Access'!$F$7:$BA$325,35,FALSE))</f>
        <v/>
      </c>
      <c r="BE114" s="102" t="str">
        <f>IF(ISNA(VLOOKUP($B114,'[1]1920  Prog Access'!$F$7:$BA$325,36,FALSE)),"",VLOOKUP($B114,'[1]1920  Prog Access'!$F$7:$BA$325,36,FALSE))</f>
        <v/>
      </c>
      <c r="BF114" s="102" t="str">
        <f>IF(ISNA(VLOOKUP($B114,'[1]1920  Prog Access'!$F$7:$BA$325,37,FALSE)),"",VLOOKUP($B114,'[1]1920  Prog Access'!$F$7:$BA$325,37,FALSE))</f>
        <v/>
      </c>
      <c r="BG114" s="102" t="str">
        <f>IF(ISNA(VLOOKUP($B114,'[1]1920  Prog Access'!$F$7:$BA$325,38,FALSE)),"",VLOOKUP($B114,'[1]1920  Prog Access'!$F$7:$BA$325,38,FALSE))</f>
        <v/>
      </c>
      <c r="BH114" s="110"/>
      <c r="BI114" s="104"/>
      <c r="BJ114" s="105"/>
      <c r="BK114" s="106" t="str">
        <f>IF(ISNA(VLOOKUP($B114,'[1]1920  Prog Access'!$F$7:$BA$325,39,FALSE)),"",VLOOKUP($B114,'[1]1920  Prog Access'!$F$7:$BA$325,39,FALSE))</f>
        <v/>
      </c>
      <c r="BL114" s="102" t="str">
        <f>IF(ISNA(VLOOKUP($B114,'[1]1920  Prog Access'!$F$7:$BA$325,40,FALSE)),"",VLOOKUP($B114,'[1]1920  Prog Access'!$F$7:$BA$325,40,FALSE))</f>
        <v/>
      </c>
      <c r="BM114" s="102" t="str">
        <f>IF(ISNA(VLOOKUP($B114,'[1]1920  Prog Access'!$F$7:$BA$325,41,FALSE)),"",VLOOKUP($B114,'[1]1920  Prog Access'!$F$7:$BA$325,41,FALSE))</f>
        <v/>
      </c>
      <c r="BN114" s="102" t="str">
        <f>IF(ISNA(VLOOKUP($B114,'[1]1920  Prog Access'!$F$7:$BA$325,42,FALSE)),"",VLOOKUP($B114,'[1]1920  Prog Access'!$F$7:$BA$325,42,FALSE))</f>
        <v/>
      </c>
      <c r="BO114" s="105"/>
      <c r="BP114" s="104"/>
      <c r="BQ114" s="111"/>
      <c r="BR114" s="106" t="str">
        <f>IF(ISNA(VLOOKUP($B114,'[1]1920  Prog Access'!$F$7:$BA$325,43,FALSE)),"",VLOOKUP($B114,'[1]1920  Prog Access'!$F$7:$BA$325,43,FALSE))</f>
        <v/>
      </c>
      <c r="BS114" s="104"/>
      <c r="BT114" s="111"/>
      <c r="BU114" s="102"/>
      <c r="BV114" s="104"/>
      <c r="BW114" s="111"/>
      <c r="BX114" s="143"/>
      <c r="BZ114" s="112"/>
      <c r="CA114" s="89"/>
      <c r="CB114" s="90"/>
    </row>
    <row r="115" spans="1:80" s="79" customFormat="1" x14ac:dyDescent="0.25">
      <c r="A115" s="66" t="s">
        <v>205</v>
      </c>
      <c r="B115" s="94"/>
      <c r="C115" s="99"/>
      <c r="D115" s="100" t="str">
        <f>IF(ISNA(VLOOKUP($B115,'[1]1920 enrollment_Rev_Exp by size'!$A$6:$C$339,3,FALSE)),"",VLOOKUP($B115,'[1]1920 enrollment_Rev_Exp by size'!$A$6:$C$339,3,FALSE))</f>
        <v/>
      </c>
      <c r="E115" s="101" t="str">
        <f>IF(ISNA(VLOOKUP($B115,'[1]1920 enrollment_Rev_Exp by size'!$A$6:$D$339,4,FALSE)),"",VLOOKUP($B115,'[1]1920 enrollment_Rev_Exp by size'!$A$6:$D$339,4,FALSE))</f>
        <v/>
      </c>
      <c r="F115" s="102" t="str">
        <f>IF(ISNA(VLOOKUP($B115,'[1]1920  Prog Access'!$F$7:$BA$325,2,FALSE)),"",VLOOKUP($B115,'[1]1920  Prog Access'!$F$7:$BA$325,2,FALSE))</f>
        <v/>
      </c>
      <c r="G115" s="102" t="str">
        <f>IF(ISNA(VLOOKUP($B115,'[1]1920  Prog Access'!$F$7:$BA$325,3,FALSE)),"",VLOOKUP($B115,'[1]1920  Prog Access'!$F$7:$BA$325,3,FALSE))</f>
        <v/>
      </c>
      <c r="H115" s="102" t="str">
        <f>IF(ISNA(VLOOKUP($B115,'[1]1920  Prog Access'!$F$7:$BA$325,4,FALSE)),"",VLOOKUP($B115,'[1]1920  Prog Access'!$F$7:$BA$325,4,FALSE))</f>
        <v/>
      </c>
      <c r="I115" s="103"/>
      <c r="J115" s="104"/>
      <c r="K115" s="105"/>
      <c r="L115" s="106" t="str">
        <f>IF(ISNA(VLOOKUP($B115,'[1]1920  Prog Access'!$F$7:$BA$325,5,FALSE)),"",VLOOKUP($B115,'[1]1920  Prog Access'!$F$7:$BA$325,5,FALSE))</f>
        <v/>
      </c>
      <c r="M115" s="102" t="str">
        <f>IF(ISNA(VLOOKUP($B115,'[1]1920  Prog Access'!$F$7:$BA$325,6,FALSE)),"",VLOOKUP($B115,'[1]1920  Prog Access'!$F$7:$BA$325,6,FALSE))</f>
        <v/>
      </c>
      <c r="N115" s="102" t="str">
        <f>IF(ISNA(VLOOKUP($B115,'[1]1920  Prog Access'!$F$7:$BA$325,7,FALSE)),"",VLOOKUP($B115,'[1]1920  Prog Access'!$F$7:$BA$325,7,FALSE))</f>
        <v/>
      </c>
      <c r="O115" s="102">
        <v>0</v>
      </c>
      <c r="P115" s="102" t="str">
        <f>IF(ISNA(VLOOKUP($B115,'[1]1920  Prog Access'!$F$7:$BA$325,8,FALSE)),"",VLOOKUP($B115,'[1]1920  Prog Access'!$F$7:$BA$325,8,FALSE))</f>
        <v/>
      </c>
      <c r="Q115" s="102" t="str">
        <f>IF(ISNA(VLOOKUP($B115,'[1]1920  Prog Access'!$F$7:$BA$325,9,FALSE)),"",VLOOKUP($B115,'[1]1920  Prog Access'!$F$7:$BA$325,9,FALSE))</f>
        <v/>
      </c>
      <c r="R115" s="107"/>
      <c r="S115" s="104"/>
      <c r="T115" s="105"/>
      <c r="U115" s="106"/>
      <c r="V115" s="102"/>
      <c r="W115" s="102"/>
      <c r="X115" s="102"/>
      <c r="Y115" s="108"/>
      <c r="Z115" s="104"/>
      <c r="AA115" s="105"/>
      <c r="AB115" s="106"/>
      <c r="AC115" s="102"/>
      <c r="AD115" s="102"/>
      <c r="AE115" s="107"/>
      <c r="AF115" s="104"/>
      <c r="AG115" s="109"/>
      <c r="AH115" s="106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8"/>
      <c r="AY115" s="104"/>
      <c r="AZ115" s="105"/>
      <c r="BA115" s="106" t="str">
        <f>IF(ISNA(VLOOKUP($B115,'[1]1920  Prog Access'!$F$7:$BA$325,32,FALSE)),"",VLOOKUP($B115,'[1]1920  Prog Access'!$F$7:$BA$325,32,FALSE))</f>
        <v/>
      </c>
      <c r="BB115" s="102" t="str">
        <f>IF(ISNA(VLOOKUP($B115,'[1]1920  Prog Access'!$F$7:$BA$325,33,FALSE)),"",VLOOKUP($B115,'[1]1920  Prog Access'!$F$7:$BA$325,33,FALSE))</f>
        <v/>
      </c>
      <c r="BC115" s="102" t="str">
        <f>IF(ISNA(VLOOKUP($B115,'[1]1920  Prog Access'!$F$7:$BA$325,34,FALSE)),"",VLOOKUP($B115,'[1]1920  Prog Access'!$F$7:$BA$325,34,FALSE))</f>
        <v/>
      </c>
      <c r="BD115" s="102" t="str">
        <f>IF(ISNA(VLOOKUP($B115,'[1]1920  Prog Access'!$F$7:$BA$325,35,FALSE)),"",VLOOKUP($B115,'[1]1920  Prog Access'!$F$7:$BA$325,35,FALSE))</f>
        <v/>
      </c>
      <c r="BE115" s="102" t="str">
        <f>IF(ISNA(VLOOKUP($B115,'[1]1920  Prog Access'!$F$7:$BA$325,36,FALSE)),"",VLOOKUP($B115,'[1]1920  Prog Access'!$F$7:$BA$325,36,FALSE))</f>
        <v/>
      </c>
      <c r="BF115" s="102" t="str">
        <f>IF(ISNA(VLOOKUP($B115,'[1]1920  Prog Access'!$F$7:$BA$325,37,FALSE)),"",VLOOKUP($B115,'[1]1920  Prog Access'!$F$7:$BA$325,37,FALSE))</f>
        <v/>
      </c>
      <c r="BG115" s="102" t="str">
        <f>IF(ISNA(VLOOKUP($B115,'[1]1920  Prog Access'!$F$7:$BA$325,38,FALSE)),"",VLOOKUP($B115,'[1]1920  Prog Access'!$F$7:$BA$325,38,FALSE))</f>
        <v/>
      </c>
      <c r="BH115" s="110"/>
      <c r="BI115" s="104"/>
      <c r="BJ115" s="105"/>
      <c r="BK115" s="106" t="str">
        <f>IF(ISNA(VLOOKUP($B115,'[1]1920  Prog Access'!$F$7:$BA$325,39,FALSE)),"",VLOOKUP($B115,'[1]1920  Prog Access'!$F$7:$BA$325,39,FALSE))</f>
        <v/>
      </c>
      <c r="BL115" s="102" t="str">
        <f>IF(ISNA(VLOOKUP($B115,'[1]1920  Prog Access'!$F$7:$BA$325,40,FALSE)),"",VLOOKUP($B115,'[1]1920  Prog Access'!$F$7:$BA$325,40,FALSE))</f>
        <v/>
      </c>
      <c r="BM115" s="102" t="str">
        <f>IF(ISNA(VLOOKUP($B115,'[1]1920  Prog Access'!$F$7:$BA$325,41,FALSE)),"",VLOOKUP($B115,'[1]1920  Prog Access'!$F$7:$BA$325,41,FALSE))</f>
        <v/>
      </c>
      <c r="BN115" s="102" t="str">
        <f>IF(ISNA(VLOOKUP($B115,'[1]1920  Prog Access'!$F$7:$BA$325,42,FALSE)),"",VLOOKUP($B115,'[1]1920  Prog Access'!$F$7:$BA$325,42,FALSE))</f>
        <v/>
      </c>
      <c r="BO115" s="105"/>
      <c r="BP115" s="104"/>
      <c r="BQ115" s="111"/>
      <c r="BR115" s="106" t="str">
        <f>IF(ISNA(VLOOKUP($B115,'[1]1920  Prog Access'!$F$7:$BA$325,43,FALSE)),"",VLOOKUP($B115,'[1]1920  Prog Access'!$F$7:$BA$325,43,FALSE))</f>
        <v/>
      </c>
      <c r="BS115" s="104"/>
      <c r="BT115" s="111"/>
      <c r="BU115" s="102"/>
      <c r="BV115" s="104"/>
      <c r="BW115" s="111"/>
      <c r="BX115" s="143"/>
      <c r="BY115" s="97"/>
      <c r="BZ115" s="112"/>
      <c r="CA115" s="89"/>
      <c r="CB115" s="90"/>
    </row>
    <row r="116" spans="1:80" x14ac:dyDescent="0.25">
      <c r="A116" s="66"/>
      <c r="B116" s="94" t="s">
        <v>206</v>
      </c>
      <c r="C116" s="99" t="s">
        <v>207</v>
      </c>
      <c r="D116" s="100">
        <f>IF(ISNA(VLOOKUP($B116,'[1]1920 enrollment_Rev_Exp by size'!$A$6:$C$339,3,FALSE)),"",VLOOKUP($B116,'[1]1920 enrollment_Rev_Exp by size'!$A$6:$C$339,3,FALSE))</f>
        <v>3444.1699999999996</v>
      </c>
      <c r="E116" s="101">
        <f>IF(ISNA(VLOOKUP($B116,'[1]1920 enrollment_Rev_Exp by size'!$A$6:$D$339,4,FALSE)),"",VLOOKUP($B116,'[1]1920 enrollment_Rev_Exp by size'!$A$6:$D$339,4,FALSE))</f>
        <v>52066247.609999999</v>
      </c>
      <c r="F116" s="102">
        <f>IF(ISNA(VLOOKUP($B116,'[1]1920  Prog Access'!$F$7:$BA$325,2,FALSE)),"",VLOOKUP($B116,'[1]1920  Prog Access'!$F$7:$BA$325,2,FALSE))</f>
        <v>22353542.170000002</v>
      </c>
      <c r="G116" s="102">
        <f>IF(ISNA(VLOOKUP($B116,'[1]1920  Prog Access'!$F$7:$BA$325,3,FALSE)),"",VLOOKUP($B116,'[1]1920  Prog Access'!$F$7:$BA$325,3,FALSE))</f>
        <v>54450.39</v>
      </c>
      <c r="H116" s="102">
        <f>IF(ISNA(VLOOKUP($B116,'[1]1920  Prog Access'!$F$7:$BA$325,4,FALSE)),"",VLOOKUP($B116,'[1]1920  Prog Access'!$F$7:$BA$325,4,FALSE))</f>
        <v>193467.89</v>
      </c>
      <c r="I116" s="103">
        <f t="shared" si="204"/>
        <v>22601460.450000003</v>
      </c>
      <c r="J116" s="104">
        <f t="shared" si="205"/>
        <v>0.43409044222459192</v>
      </c>
      <c r="K116" s="105">
        <f t="shared" si="206"/>
        <v>6562.2371863177505</v>
      </c>
      <c r="L116" s="106">
        <f>IF(ISNA(VLOOKUP($B116,'[1]1920  Prog Access'!$F$7:$BA$325,5,FALSE)),"",VLOOKUP($B116,'[1]1920  Prog Access'!$F$7:$BA$325,5,FALSE))</f>
        <v>6530149.4400000004</v>
      </c>
      <c r="M116" s="102">
        <f>IF(ISNA(VLOOKUP($B116,'[1]1920  Prog Access'!$F$7:$BA$325,6,FALSE)),"",VLOOKUP($B116,'[1]1920  Prog Access'!$F$7:$BA$325,6,FALSE))</f>
        <v>223235.79</v>
      </c>
      <c r="N116" s="102">
        <f>IF(ISNA(VLOOKUP($B116,'[1]1920  Prog Access'!$F$7:$BA$325,7,FALSE)),"",VLOOKUP($B116,'[1]1920  Prog Access'!$F$7:$BA$325,7,FALSE))</f>
        <v>783100</v>
      </c>
      <c r="O116" s="102">
        <v>0</v>
      </c>
      <c r="P116" s="102">
        <f>IF(ISNA(VLOOKUP($B116,'[1]1920  Prog Access'!$F$7:$BA$325,8,FALSE)),"",VLOOKUP($B116,'[1]1920  Prog Access'!$F$7:$BA$325,8,FALSE))</f>
        <v>0</v>
      </c>
      <c r="Q116" s="102">
        <f>IF(ISNA(VLOOKUP($B116,'[1]1920  Prog Access'!$F$7:$BA$325,9,FALSE)),"",VLOOKUP($B116,'[1]1920  Prog Access'!$F$7:$BA$325,9,FALSE))</f>
        <v>0</v>
      </c>
      <c r="R116" s="107">
        <f t="shared" si="302"/>
        <v>7536485.2300000004</v>
      </c>
      <c r="S116" s="104">
        <f t="shared" si="303"/>
        <v>0.14474800040232821</v>
      </c>
      <c r="T116" s="105">
        <f t="shared" si="304"/>
        <v>2188.1861899964292</v>
      </c>
      <c r="U116" s="106">
        <f>IF(ISNA(VLOOKUP($B116,'[1]1920  Prog Access'!$F$7:$BA$325,10,FALSE)),"",VLOOKUP($B116,'[1]1920  Prog Access'!$F$7:$BA$325,10,FALSE))</f>
        <v>1978582.82</v>
      </c>
      <c r="V116" s="102">
        <f>IF(ISNA(VLOOKUP($B116,'[1]1920  Prog Access'!$F$7:$BA$325,11,FALSE)),"",VLOOKUP($B116,'[1]1920  Prog Access'!$F$7:$BA$325,11,FALSE))</f>
        <v>544481.25</v>
      </c>
      <c r="W116" s="102">
        <f>IF(ISNA(VLOOKUP($B116,'[1]1920  Prog Access'!$F$7:$BA$325,12,FALSE)),"",VLOOKUP($B116,'[1]1920  Prog Access'!$F$7:$BA$325,12,FALSE))</f>
        <v>37100</v>
      </c>
      <c r="X116" s="102">
        <f>IF(ISNA(VLOOKUP($B116,'[1]1920  Prog Access'!$F$7:$BA$325,13,FALSE)),"",VLOOKUP($B116,'[1]1920  Prog Access'!$F$7:$BA$325,13,FALSE))</f>
        <v>0</v>
      </c>
      <c r="Y116" s="108">
        <f t="shared" ref="Y116:Y128" si="311">SUM(U116:X116)</f>
        <v>2560164.0700000003</v>
      </c>
      <c r="Z116" s="104">
        <f t="shared" ref="Z116:Z129" si="312">Y116/E116</f>
        <v>4.9171280580402099E-2</v>
      </c>
      <c r="AA116" s="105">
        <f t="shared" ref="AA116:AA129" si="313">Y116/D116</f>
        <v>743.33266650600888</v>
      </c>
      <c r="AB116" s="106">
        <f>IF(ISNA(VLOOKUP($B116,'[1]1920  Prog Access'!$F$7:$BA$325,14,FALSE)),"",VLOOKUP($B116,'[1]1920  Prog Access'!$F$7:$BA$325,14,FALSE))</f>
        <v>319915.12</v>
      </c>
      <c r="AC116" s="102">
        <f>IF(ISNA(VLOOKUP($B116,'[1]1920  Prog Access'!$F$7:$BA$325,15,FALSE)),"",VLOOKUP($B116,'[1]1920  Prog Access'!$F$7:$BA$325,15,FALSE))</f>
        <v>0</v>
      </c>
      <c r="AD116" s="102">
        <v>0</v>
      </c>
      <c r="AE116" s="107">
        <f t="shared" ref="AE116:AE128" si="314">SUM(AB116:AC116)</f>
        <v>319915.12</v>
      </c>
      <c r="AF116" s="104">
        <f t="shared" ref="AF116:AF129" si="315">AE116/E116</f>
        <v>6.1443859445433928E-3</v>
      </c>
      <c r="AG116" s="109">
        <f t="shared" ref="AG116:AG129" si="316">AE116/D116</f>
        <v>92.885984141317081</v>
      </c>
      <c r="AH116" s="106">
        <f>IF(ISNA(VLOOKUP($B116,'[1]1920  Prog Access'!$F$7:$BA$325,16,FALSE)),"",VLOOKUP($B116,'[1]1920  Prog Access'!$F$7:$BA$325,16,FALSE))</f>
        <v>1630997.81</v>
      </c>
      <c r="AI116" s="102">
        <f>IF(ISNA(VLOOKUP($B116,'[1]1920  Prog Access'!$F$7:$BA$325,17,FALSE)),"",VLOOKUP($B116,'[1]1920  Prog Access'!$F$7:$BA$325,17,FALSE))</f>
        <v>626248.05000000005</v>
      </c>
      <c r="AJ116" s="102">
        <f>IF(ISNA(VLOOKUP($B116,'[1]1920  Prog Access'!$F$7:$BA$325,18,FALSE)),"",VLOOKUP($B116,'[1]1920  Prog Access'!$F$7:$BA$325,18,FALSE))</f>
        <v>54174.31</v>
      </c>
      <c r="AK116" s="102">
        <f>IF(ISNA(VLOOKUP($B116,'[1]1920  Prog Access'!$F$7:$BA$325,19,FALSE)),"",VLOOKUP($B116,'[1]1920  Prog Access'!$F$7:$BA$325,19,FALSE))</f>
        <v>0</v>
      </c>
      <c r="AL116" s="102">
        <f>IF(ISNA(VLOOKUP($B116,'[1]1920  Prog Access'!$F$7:$BA$325,20,FALSE)),"",VLOOKUP($B116,'[1]1920  Prog Access'!$F$7:$BA$325,20,FALSE))</f>
        <v>2093307.73</v>
      </c>
      <c r="AM116" s="102">
        <f>IF(ISNA(VLOOKUP($B116,'[1]1920  Prog Access'!$F$7:$BA$325,21,FALSE)),"",VLOOKUP($B116,'[1]1920  Prog Access'!$F$7:$BA$325,21,FALSE))</f>
        <v>323109.53000000003</v>
      </c>
      <c r="AN116" s="102">
        <f>IF(ISNA(VLOOKUP($B116,'[1]1920  Prog Access'!$F$7:$BA$325,22,FALSE)),"",VLOOKUP($B116,'[1]1920  Prog Access'!$F$7:$BA$325,22,FALSE))</f>
        <v>0</v>
      </c>
      <c r="AO116" s="102">
        <f>IF(ISNA(VLOOKUP($B116,'[1]1920  Prog Access'!$F$7:$BA$325,23,FALSE)),"",VLOOKUP($B116,'[1]1920  Prog Access'!$F$7:$BA$325,23,FALSE))</f>
        <v>448233.34</v>
      </c>
      <c r="AP116" s="102">
        <f>IF(ISNA(VLOOKUP($B116,'[1]1920  Prog Access'!$F$7:$BA$325,24,FALSE)),"",VLOOKUP($B116,'[1]1920  Prog Access'!$F$7:$BA$325,24,FALSE))</f>
        <v>0</v>
      </c>
      <c r="AQ116" s="102">
        <f>IF(ISNA(VLOOKUP($B116,'[1]1920  Prog Access'!$F$7:$BA$325,25,FALSE)),"",VLOOKUP($B116,'[1]1920  Prog Access'!$F$7:$BA$325,25,FALSE))</f>
        <v>0</v>
      </c>
      <c r="AR116" s="102">
        <f>IF(ISNA(VLOOKUP($B116,'[1]1920  Prog Access'!$F$7:$BA$325,26,FALSE)),"",VLOOKUP($B116,'[1]1920  Prog Access'!$F$7:$BA$325,26,FALSE))</f>
        <v>0</v>
      </c>
      <c r="AS116" s="102">
        <f>IF(ISNA(VLOOKUP($B116,'[1]1920  Prog Access'!$F$7:$BA$325,27,FALSE)),"",VLOOKUP($B116,'[1]1920  Prog Access'!$F$7:$BA$325,27,FALSE))</f>
        <v>49407.55</v>
      </c>
      <c r="AT116" s="102">
        <f>IF(ISNA(VLOOKUP($B116,'[1]1920  Prog Access'!$F$7:$BA$325,28,FALSE)),"",VLOOKUP($B116,'[1]1920  Prog Access'!$F$7:$BA$325,28,FALSE))</f>
        <v>531251.30000000005</v>
      </c>
      <c r="AU116" s="102">
        <f>IF(ISNA(VLOOKUP($B116,'[1]1920  Prog Access'!$F$7:$BA$325,29,FALSE)),"",VLOOKUP($B116,'[1]1920  Prog Access'!$F$7:$BA$325,29,FALSE))</f>
        <v>0</v>
      </c>
      <c r="AV116" s="102">
        <f>IF(ISNA(VLOOKUP($B116,'[1]1920  Prog Access'!$F$7:$BA$325,30,FALSE)),"",VLOOKUP($B116,'[1]1920  Prog Access'!$F$7:$BA$325,30,FALSE))</f>
        <v>43834.98</v>
      </c>
      <c r="AW116" s="102">
        <f>IF(ISNA(VLOOKUP($B116,'[1]1920  Prog Access'!$F$7:$BA$325,31,FALSE)),"",VLOOKUP($B116,'[1]1920  Prog Access'!$F$7:$BA$325,31,FALSE))</f>
        <v>0</v>
      </c>
      <c r="AX116" s="108">
        <f t="shared" ref="AX116:AX128" si="317">SUM(AH116:AW116)</f>
        <v>5800564.6000000006</v>
      </c>
      <c r="AY116" s="104">
        <f t="shared" ref="AY116:AY129" si="318">AX116/E116</f>
        <v>0.1114073870552163</v>
      </c>
      <c r="AZ116" s="105">
        <f t="shared" ref="AZ116:AZ129" si="319">AX116/D116</f>
        <v>1684.169074116551</v>
      </c>
      <c r="BA116" s="106">
        <f>IF(ISNA(VLOOKUP($B116,'[1]1920  Prog Access'!$F$7:$BA$325,32,FALSE)),"",VLOOKUP($B116,'[1]1920  Prog Access'!$F$7:$BA$325,32,FALSE))</f>
        <v>0</v>
      </c>
      <c r="BB116" s="102">
        <f>IF(ISNA(VLOOKUP($B116,'[1]1920  Prog Access'!$F$7:$BA$325,33,FALSE)),"",VLOOKUP($B116,'[1]1920  Prog Access'!$F$7:$BA$325,33,FALSE))</f>
        <v>0</v>
      </c>
      <c r="BC116" s="102">
        <f>IF(ISNA(VLOOKUP($B116,'[1]1920  Prog Access'!$F$7:$BA$325,34,FALSE)),"",VLOOKUP($B116,'[1]1920  Prog Access'!$F$7:$BA$325,34,FALSE))</f>
        <v>84493.23</v>
      </c>
      <c r="BD116" s="102">
        <f>IF(ISNA(VLOOKUP($B116,'[1]1920  Prog Access'!$F$7:$BA$325,35,FALSE)),"",VLOOKUP($B116,'[1]1920  Prog Access'!$F$7:$BA$325,35,FALSE))</f>
        <v>0</v>
      </c>
      <c r="BE116" s="102">
        <f>IF(ISNA(VLOOKUP($B116,'[1]1920  Prog Access'!$F$7:$BA$325,36,FALSE)),"",VLOOKUP($B116,'[1]1920  Prog Access'!$F$7:$BA$325,36,FALSE))</f>
        <v>390412</v>
      </c>
      <c r="BF116" s="102">
        <f>IF(ISNA(VLOOKUP($B116,'[1]1920  Prog Access'!$F$7:$BA$325,37,FALSE)),"",VLOOKUP($B116,'[1]1920  Prog Access'!$F$7:$BA$325,37,FALSE))</f>
        <v>0</v>
      </c>
      <c r="BG116" s="102">
        <f>IF(ISNA(VLOOKUP($B116,'[1]1920  Prog Access'!$F$7:$BA$325,38,FALSE)),"",VLOOKUP($B116,'[1]1920  Prog Access'!$F$7:$BA$325,38,FALSE))</f>
        <v>352844.5</v>
      </c>
      <c r="BH116" s="110">
        <f t="shared" ref="BH116:BH128" si="320">SUM(BA116:BG116)</f>
        <v>827749.73</v>
      </c>
      <c r="BI116" s="104">
        <f t="shared" ref="BI116:BI129" si="321">BH116/E116</f>
        <v>1.5898010092838338E-2</v>
      </c>
      <c r="BJ116" s="105">
        <f t="shared" ref="BJ116:BJ129" si="322">BH116/D116</f>
        <v>240.33358690192415</v>
      </c>
      <c r="BK116" s="106">
        <f>IF(ISNA(VLOOKUP($B116,'[1]1920  Prog Access'!$F$7:$BA$325,39,FALSE)),"",VLOOKUP($B116,'[1]1920  Prog Access'!$F$7:$BA$325,39,FALSE))</f>
        <v>0</v>
      </c>
      <c r="BL116" s="102">
        <f>IF(ISNA(VLOOKUP($B116,'[1]1920  Prog Access'!$F$7:$BA$325,40,FALSE)),"",VLOOKUP($B116,'[1]1920  Prog Access'!$F$7:$BA$325,40,FALSE))</f>
        <v>0</v>
      </c>
      <c r="BM116" s="102">
        <f>IF(ISNA(VLOOKUP($B116,'[1]1920  Prog Access'!$F$7:$BA$325,41,FALSE)),"",VLOOKUP($B116,'[1]1920  Prog Access'!$F$7:$BA$325,41,FALSE))</f>
        <v>1930626.44</v>
      </c>
      <c r="BN116" s="102">
        <f>IF(ISNA(VLOOKUP($B116,'[1]1920  Prog Access'!$F$7:$BA$325,42,FALSE)),"",VLOOKUP($B116,'[1]1920  Prog Access'!$F$7:$BA$325,42,FALSE))</f>
        <v>554295.88</v>
      </c>
      <c r="BO116" s="105">
        <f t="shared" si="219"/>
        <v>2484922.3199999998</v>
      </c>
      <c r="BP116" s="104">
        <f t="shared" si="220"/>
        <v>4.7726164916150747E-2</v>
      </c>
      <c r="BQ116" s="111">
        <f t="shared" si="221"/>
        <v>721.48654683131213</v>
      </c>
      <c r="BR116" s="106">
        <f>IF(ISNA(VLOOKUP($B116,'[1]1920  Prog Access'!$F$7:$BA$325,43,FALSE)),"",VLOOKUP($B116,'[1]1920  Prog Access'!$F$7:$BA$325,43,FALSE))</f>
        <v>6845679.5599999996</v>
      </c>
      <c r="BS116" s="104">
        <f t="shared" si="222"/>
        <v>0.13148017908410203</v>
      </c>
      <c r="BT116" s="111">
        <f t="shared" si="223"/>
        <v>1987.6137240612397</v>
      </c>
      <c r="BU116" s="102">
        <f>IF(ISNA(VLOOKUP($B116,'[1]1920  Prog Access'!$F$7:$BA$325,44,FALSE)),"",VLOOKUP($B116,'[1]1920  Prog Access'!$F$7:$BA$325,44,FALSE))</f>
        <v>1758966.39</v>
      </c>
      <c r="BV116" s="104">
        <f t="shared" si="224"/>
        <v>3.3783237140027116E-2</v>
      </c>
      <c r="BW116" s="111">
        <f t="shared" si="225"/>
        <v>510.70835353655599</v>
      </c>
      <c r="BX116" s="143">
        <f>IF(ISNA(VLOOKUP($B116,'[1]1920  Prog Access'!$F$7:$BA$325,45,FALSE)),"",VLOOKUP($B116,'[1]1920  Prog Access'!$F$7:$BA$325,45,FALSE))</f>
        <v>1330340.1399999999</v>
      </c>
      <c r="BY116" s="97">
        <f t="shared" si="226"/>
        <v>2.5550912559799889E-2</v>
      </c>
      <c r="BZ116" s="112">
        <f t="shared" si="227"/>
        <v>386.25855866580338</v>
      </c>
      <c r="CA116" s="89">
        <f t="shared" si="228"/>
        <v>52066247.610000007</v>
      </c>
      <c r="CB116" s="90">
        <f t="shared" si="229"/>
        <v>0</v>
      </c>
    </row>
    <row r="117" spans="1:80" x14ac:dyDescent="0.25">
      <c r="A117" s="22"/>
      <c r="B117" s="94" t="s">
        <v>208</v>
      </c>
      <c r="C117" s="99" t="s">
        <v>209</v>
      </c>
      <c r="D117" s="100">
        <f>IF(ISNA(VLOOKUP($B117,'[1]1920 enrollment_Rev_Exp by size'!$A$6:$C$339,3,FALSE)),"",VLOOKUP($B117,'[1]1920 enrollment_Rev_Exp by size'!$A$6:$C$339,3,FALSE))</f>
        <v>1633.55</v>
      </c>
      <c r="E117" s="101">
        <f>IF(ISNA(VLOOKUP($B117,'[1]1920 enrollment_Rev_Exp by size'!$A$6:$D$339,4,FALSE)),"",VLOOKUP($B117,'[1]1920 enrollment_Rev_Exp by size'!$A$6:$D$339,4,FALSE))</f>
        <v>23600835.719999999</v>
      </c>
      <c r="F117" s="102">
        <f>IF(ISNA(VLOOKUP($B117,'[1]1920  Prog Access'!$F$7:$BA$325,2,FALSE)),"",VLOOKUP($B117,'[1]1920  Prog Access'!$F$7:$BA$325,2,FALSE))</f>
        <v>10537030.41</v>
      </c>
      <c r="G117" s="102">
        <f>IF(ISNA(VLOOKUP($B117,'[1]1920  Prog Access'!$F$7:$BA$325,3,FALSE)),"",VLOOKUP($B117,'[1]1920  Prog Access'!$F$7:$BA$325,3,FALSE))</f>
        <v>577373.75</v>
      </c>
      <c r="H117" s="102">
        <f>IF(ISNA(VLOOKUP($B117,'[1]1920  Prog Access'!$F$7:$BA$325,4,FALSE)),"",VLOOKUP($B117,'[1]1920  Prog Access'!$F$7:$BA$325,4,FALSE))</f>
        <v>115192.18</v>
      </c>
      <c r="I117" s="103">
        <f t="shared" si="204"/>
        <v>11229596.34</v>
      </c>
      <c r="J117" s="104">
        <f t="shared" si="205"/>
        <v>0.47581350394654587</v>
      </c>
      <c r="K117" s="105">
        <f t="shared" si="206"/>
        <v>6874.3511615806065</v>
      </c>
      <c r="L117" s="106">
        <f>IF(ISNA(VLOOKUP($B117,'[1]1920  Prog Access'!$F$7:$BA$325,5,FALSE)),"",VLOOKUP($B117,'[1]1920  Prog Access'!$F$7:$BA$325,5,FALSE))</f>
        <v>2625485.61</v>
      </c>
      <c r="M117" s="102">
        <f>IF(ISNA(VLOOKUP($B117,'[1]1920  Prog Access'!$F$7:$BA$325,6,FALSE)),"",VLOOKUP($B117,'[1]1920  Prog Access'!$F$7:$BA$325,6,FALSE))</f>
        <v>136457.81</v>
      </c>
      <c r="N117" s="102">
        <f>IF(ISNA(VLOOKUP($B117,'[1]1920  Prog Access'!$F$7:$BA$325,7,FALSE)),"",VLOOKUP($B117,'[1]1920  Prog Access'!$F$7:$BA$325,7,FALSE))</f>
        <v>377845</v>
      </c>
      <c r="O117" s="102">
        <v>0</v>
      </c>
      <c r="P117" s="102">
        <f>IF(ISNA(VLOOKUP($B117,'[1]1920  Prog Access'!$F$7:$BA$325,8,FALSE)),"",VLOOKUP($B117,'[1]1920  Prog Access'!$F$7:$BA$325,8,FALSE))</f>
        <v>0</v>
      </c>
      <c r="Q117" s="102">
        <f>IF(ISNA(VLOOKUP($B117,'[1]1920  Prog Access'!$F$7:$BA$325,9,FALSE)),"",VLOOKUP($B117,'[1]1920  Prog Access'!$F$7:$BA$325,9,FALSE))</f>
        <v>0</v>
      </c>
      <c r="R117" s="107">
        <f t="shared" si="302"/>
        <v>3139788.42</v>
      </c>
      <c r="S117" s="104">
        <f t="shared" si="303"/>
        <v>0.13303717110912547</v>
      </c>
      <c r="T117" s="105">
        <f t="shared" si="304"/>
        <v>1922.0644730801016</v>
      </c>
      <c r="U117" s="106">
        <f>IF(ISNA(VLOOKUP($B117,'[1]1920  Prog Access'!$F$7:$BA$325,10,FALSE)),"",VLOOKUP($B117,'[1]1920  Prog Access'!$F$7:$BA$325,10,FALSE))</f>
        <v>1052639.42</v>
      </c>
      <c r="V117" s="102">
        <f>IF(ISNA(VLOOKUP($B117,'[1]1920  Prog Access'!$F$7:$BA$325,11,FALSE)),"",VLOOKUP($B117,'[1]1920  Prog Access'!$F$7:$BA$325,11,FALSE))</f>
        <v>78812.5</v>
      </c>
      <c r="W117" s="102">
        <f>IF(ISNA(VLOOKUP($B117,'[1]1920  Prog Access'!$F$7:$BA$325,12,FALSE)),"",VLOOKUP($B117,'[1]1920  Prog Access'!$F$7:$BA$325,12,FALSE))</f>
        <v>16510</v>
      </c>
      <c r="X117" s="102">
        <f>IF(ISNA(VLOOKUP($B117,'[1]1920  Prog Access'!$F$7:$BA$325,13,FALSE)),"",VLOOKUP($B117,'[1]1920  Prog Access'!$F$7:$BA$325,13,FALSE))</f>
        <v>0</v>
      </c>
      <c r="Y117" s="108">
        <f t="shared" si="311"/>
        <v>1147961.92</v>
      </c>
      <c r="Z117" s="104">
        <f t="shared" si="312"/>
        <v>4.8640731778289759E-2</v>
      </c>
      <c r="AA117" s="105">
        <f t="shared" si="313"/>
        <v>702.74060787854671</v>
      </c>
      <c r="AB117" s="106">
        <f>IF(ISNA(VLOOKUP($B117,'[1]1920  Prog Access'!$F$7:$BA$325,14,FALSE)),"",VLOOKUP($B117,'[1]1920  Prog Access'!$F$7:$BA$325,14,FALSE))</f>
        <v>0</v>
      </c>
      <c r="AC117" s="102">
        <f>IF(ISNA(VLOOKUP($B117,'[1]1920  Prog Access'!$F$7:$BA$325,15,FALSE)),"",VLOOKUP($B117,'[1]1920  Prog Access'!$F$7:$BA$325,15,FALSE))</f>
        <v>0</v>
      </c>
      <c r="AD117" s="102">
        <v>0</v>
      </c>
      <c r="AE117" s="107">
        <f t="shared" si="314"/>
        <v>0</v>
      </c>
      <c r="AF117" s="104">
        <f t="shared" si="315"/>
        <v>0</v>
      </c>
      <c r="AG117" s="109">
        <f t="shared" si="316"/>
        <v>0</v>
      </c>
      <c r="AH117" s="106">
        <f>IF(ISNA(VLOOKUP($B117,'[1]1920  Prog Access'!$F$7:$BA$325,16,FALSE)),"",VLOOKUP($B117,'[1]1920  Prog Access'!$F$7:$BA$325,16,FALSE))</f>
        <v>401965.21</v>
      </c>
      <c r="AI117" s="102">
        <f>IF(ISNA(VLOOKUP($B117,'[1]1920  Prog Access'!$F$7:$BA$325,17,FALSE)),"",VLOOKUP($B117,'[1]1920  Prog Access'!$F$7:$BA$325,17,FALSE))</f>
        <v>126477.12</v>
      </c>
      <c r="AJ117" s="102">
        <f>IF(ISNA(VLOOKUP($B117,'[1]1920  Prog Access'!$F$7:$BA$325,18,FALSE)),"",VLOOKUP($B117,'[1]1920  Prog Access'!$F$7:$BA$325,18,FALSE))</f>
        <v>33561</v>
      </c>
      <c r="AK117" s="102">
        <f>IF(ISNA(VLOOKUP($B117,'[1]1920  Prog Access'!$F$7:$BA$325,19,FALSE)),"",VLOOKUP($B117,'[1]1920  Prog Access'!$F$7:$BA$325,19,FALSE))</f>
        <v>0</v>
      </c>
      <c r="AL117" s="102">
        <f>IF(ISNA(VLOOKUP($B117,'[1]1920  Prog Access'!$F$7:$BA$325,20,FALSE)),"",VLOOKUP($B117,'[1]1920  Prog Access'!$F$7:$BA$325,20,FALSE))</f>
        <v>1013324.14</v>
      </c>
      <c r="AM117" s="102">
        <f>IF(ISNA(VLOOKUP($B117,'[1]1920  Prog Access'!$F$7:$BA$325,21,FALSE)),"",VLOOKUP($B117,'[1]1920  Prog Access'!$F$7:$BA$325,21,FALSE))</f>
        <v>0</v>
      </c>
      <c r="AN117" s="102">
        <f>IF(ISNA(VLOOKUP($B117,'[1]1920  Prog Access'!$F$7:$BA$325,22,FALSE)),"",VLOOKUP($B117,'[1]1920  Prog Access'!$F$7:$BA$325,22,FALSE))</f>
        <v>0</v>
      </c>
      <c r="AO117" s="102">
        <f>IF(ISNA(VLOOKUP($B117,'[1]1920  Prog Access'!$F$7:$BA$325,23,FALSE)),"",VLOOKUP($B117,'[1]1920  Prog Access'!$F$7:$BA$325,23,FALSE))</f>
        <v>193670.95</v>
      </c>
      <c r="AP117" s="102">
        <f>IF(ISNA(VLOOKUP($B117,'[1]1920  Prog Access'!$F$7:$BA$325,24,FALSE)),"",VLOOKUP($B117,'[1]1920  Prog Access'!$F$7:$BA$325,24,FALSE))</f>
        <v>0</v>
      </c>
      <c r="AQ117" s="102">
        <f>IF(ISNA(VLOOKUP($B117,'[1]1920  Prog Access'!$F$7:$BA$325,25,FALSE)),"",VLOOKUP($B117,'[1]1920  Prog Access'!$F$7:$BA$325,25,FALSE))</f>
        <v>0</v>
      </c>
      <c r="AR117" s="102">
        <f>IF(ISNA(VLOOKUP($B117,'[1]1920  Prog Access'!$F$7:$BA$325,26,FALSE)),"",VLOOKUP($B117,'[1]1920  Prog Access'!$F$7:$BA$325,26,FALSE))</f>
        <v>0</v>
      </c>
      <c r="AS117" s="102">
        <f>IF(ISNA(VLOOKUP($B117,'[1]1920  Prog Access'!$F$7:$BA$325,27,FALSE)),"",VLOOKUP($B117,'[1]1920  Prog Access'!$F$7:$BA$325,27,FALSE))</f>
        <v>3403</v>
      </c>
      <c r="AT117" s="102">
        <f>IF(ISNA(VLOOKUP($B117,'[1]1920  Prog Access'!$F$7:$BA$325,28,FALSE)),"",VLOOKUP($B117,'[1]1920  Prog Access'!$F$7:$BA$325,28,FALSE))</f>
        <v>134233.23000000001</v>
      </c>
      <c r="AU117" s="102">
        <f>IF(ISNA(VLOOKUP($B117,'[1]1920  Prog Access'!$F$7:$BA$325,29,FALSE)),"",VLOOKUP($B117,'[1]1920  Prog Access'!$F$7:$BA$325,29,FALSE))</f>
        <v>0</v>
      </c>
      <c r="AV117" s="102">
        <f>IF(ISNA(VLOOKUP($B117,'[1]1920  Prog Access'!$F$7:$BA$325,30,FALSE)),"",VLOOKUP($B117,'[1]1920  Prog Access'!$F$7:$BA$325,30,FALSE))</f>
        <v>35473.57</v>
      </c>
      <c r="AW117" s="102">
        <f>IF(ISNA(VLOOKUP($B117,'[1]1920  Prog Access'!$F$7:$BA$325,31,FALSE)),"",VLOOKUP($B117,'[1]1920  Prog Access'!$F$7:$BA$325,31,FALSE))</f>
        <v>0</v>
      </c>
      <c r="AX117" s="108">
        <f t="shared" si="317"/>
        <v>1942108.2200000002</v>
      </c>
      <c r="AY117" s="104">
        <f t="shared" si="318"/>
        <v>8.2289807150947802E-2</v>
      </c>
      <c r="AZ117" s="105">
        <f t="shared" si="319"/>
        <v>1188.8881393284566</v>
      </c>
      <c r="BA117" s="106">
        <f>IF(ISNA(VLOOKUP($B117,'[1]1920  Prog Access'!$F$7:$BA$325,32,FALSE)),"",VLOOKUP($B117,'[1]1920  Prog Access'!$F$7:$BA$325,32,FALSE))</f>
        <v>0</v>
      </c>
      <c r="BB117" s="102">
        <f>IF(ISNA(VLOOKUP($B117,'[1]1920  Prog Access'!$F$7:$BA$325,33,FALSE)),"",VLOOKUP($B117,'[1]1920  Prog Access'!$F$7:$BA$325,33,FALSE))</f>
        <v>0</v>
      </c>
      <c r="BC117" s="102">
        <f>IF(ISNA(VLOOKUP($B117,'[1]1920  Prog Access'!$F$7:$BA$325,34,FALSE)),"",VLOOKUP($B117,'[1]1920  Prog Access'!$F$7:$BA$325,34,FALSE))</f>
        <v>43876.93</v>
      </c>
      <c r="BD117" s="102">
        <f>IF(ISNA(VLOOKUP($B117,'[1]1920  Prog Access'!$F$7:$BA$325,35,FALSE)),"",VLOOKUP($B117,'[1]1920  Prog Access'!$F$7:$BA$325,35,FALSE))</f>
        <v>0</v>
      </c>
      <c r="BE117" s="102">
        <f>IF(ISNA(VLOOKUP($B117,'[1]1920  Prog Access'!$F$7:$BA$325,36,FALSE)),"",VLOOKUP($B117,'[1]1920  Prog Access'!$F$7:$BA$325,36,FALSE))</f>
        <v>0</v>
      </c>
      <c r="BF117" s="102">
        <f>IF(ISNA(VLOOKUP($B117,'[1]1920  Prog Access'!$F$7:$BA$325,37,FALSE)),"",VLOOKUP($B117,'[1]1920  Prog Access'!$F$7:$BA$325,37,FALSE))</f>
        <v>0</v>
      </c>
      <c r="BG117" s="102">
        <f>IF(ISNA(VLOOKUP($B117,'[1]1920  Prog Access'!$F$7:$BA$325,38,FALSE)),"",VLOOKUP($B117,'[1]1920  Prog Access'!$F$7:$BA$325,38,FALSE))</f>
        <v>22822.05</v>
      </c>
      <c r="BH117" s="110">
        <f t="shared" si="320"/>
        <v>66698.98</v>
      </c>
      <c r="BI117" s="104">
        <f t="shared" si="321"/>
        <v>2.8261278876441412E-3</v>
      </c>
      <c r="BJ117" s="105">
        <f t="shared" si="322"/>
        <v>40.830693887545529</v>
      </c>
      <c r="BK117" s="106">
        <f>IF(ISNA(VLOOKUP($B117,'[1]1920  Prog Access'!$F$7:$BA$325,39,FALSE)),"",VLOOKUP($B117,'[1]1920  Prog Access'!$F$7:$BA$325,39,FALSE))</f>
        <v>0</v>
      </c>
      <c r="BL117" s="102">
        <f>IF(ISNA(VLOOKUP($B117,'[1]1920  Prog Access'!$F$7:$BA$325,40,FALSE)),"",VLOOKUP($B117,'[1]1920  Prog Access'!$F$7:$BA$325,40,FALSE))</f>
        <v>12150.76</v>
      </c>
      <c r="BM117" s="102">
        <f>IF(ISNA(VLOOKUP($B117,'[1]1920  Prog Access'!$F$7:$BA$325,41,FALSE)),"",VLOOKUP($B117,'[1]1920  Prog Access'!$F$7:$BA$325,41,FALSE))</f>
        <v>184711.12</v>
      </c>
      <c r="BN117" s="102">
        <f>IF(ISNA(VLOOKUP($B117,'[1]1920  Prog Access'!$F$7:$BA$325,42,FALSE)),"",VLOOKUP($B117,'[1]1920  Prog Access'!$F$7:$BA$325,42,FALSE))</f>
        <v>994992.71</v>
      </c>
      <c r="BO117" s="105">
        <f t="shared" si="219"/>
        <v>1191854.5899999999</v>
      </c>
      <c r="BP117" s="104">
        <f t="shared" si="220"/>
        <v>5.0500524817855892E-2</v>
      </c>
      <c r="BQ117" s="111">
        <f t="shared" si="221"/>
        <v>729.61010682256426</v>
      </c>
      <c r="BR117" s="106">
        <f>IF(ISNA(VLOOKUP($B117,'[1]1920  Prog Access'!$F$7:$BA$325,43,FALSE)),"",VLOOKUP($B117,'[1]1920  Prog Access'!$F$7:$BA$325,43,FALSE))</f>
        <v>3540090.02</v>
      </c>
      <c r="BS117" s="104">
        <f t="shared" si="222"/>
        <v>0.14999850268014153</v>
      </c>
      <c r="BT117" s="111">
        <f t="shared" si="223"/>
        <v>2167.1145786783386</v>
      </c>
      <c r="BU117" s="102">
        <f>IF(ISNA(VLOOKUP($B117,'[1]1920  Prog Access'!$F$7:$BA$325,44,FALSE)),"",VLOOKUP($B117,'[1]1920  Prog Access'!$F$7:$BA$325,44,FALSE))</f>
        <v>443637.23</v>
      </c>
      <c r="BV117" s="104">
        <f t="shared" si="224"/>
        <v>1.8797522056562155E-2</v>
      </c>
      <c r="BW117" s="111">
        <f t="shared" si="225"/>
        <v>271.57860487894465</v>
      </c>
      <c r="BX117" s="143">
        <f>IF(ISNA(VLOOKUP($B117,'[1]1920  Prog Access'!$F$7:$BA$325,45,FALSE)),"",VLOOKUP($B117,'[1]1920  Prog Access'!$F$7:$BA$325,45,FALSE))</f>
        <v>899100</v>
      </c>
      <c r="BY117" s="97">
        <f t="shared" si="226"/>
        <v>3.8096108572887435E-2</v>
      </c>
      <c r="BZ117" s="112">
        <f t="shared" si="227"/>
        <v>550.39637599093999</v>
      </c>
      <c r="CA117" s="89">
        <f t="shared" si="228"/>
        <v>23600835.719999999</v>
      </c>
      <c r="CB117" s="90">
        <f t="shared" si="229"/>
        <v>0</v>
      </c>
    </row>
    <row r="118" spans="1:80" x14ac:dyDescent="0.25">
      <c r="A118" s="99"/>
      <c r="B118" s="94" t="s">
        <v>210</v>
      </c>
      <c r="C118" s="99" t="s">
        <v>211</v>
      </c>
      <c r="D118" s="100">
        <f>IF(ISNA(VLOOKUP($B118,'[1]1920 enrollment_Rev_Exp by size'!$A$6:$C$339,3,FALSE)),"",VLOOKUP($B118,'[1]1920 enrollment_Rev_Exp by size'!$A$6:$C$339,3,FALSE))</f>
        <v>715.97000000000014</v>
      </c>
      <c r="E118" s="101">
        <f>IF(ISNA(VLOOKUP($B118,'[1]1920 enrollment_Rev_Exp by size'!$A$6:$D$339,4,FALSE)),"",VLOOKUP($B118,'[1]1920 enrollment_Rev_Exp by size'!$A$6:$D$339,4,FALSE))</f>
        <v>11883883.970000001</v>
      </c>
      <c r="F118" s="102">
        <f>IF(ISNA(VLOOKUP($B118,'[1]1920  Prog Access'!$F$7:$BA$325,2,FALSE)),"",VLOOKUP($B118,'[1]1920  Prog Access'!$F$7:$BA$325,2,FALSE))</f>
        <v>6004059.29</v>
      </c>
      <c r="G118" s="102">
        <f>IF(ISNA(VLOOKUP($B118,'[1]1920  Prog Access'!$F$7:$BA$325,3,FALSE)),"",VLOOKUP($B118,'[1]1920  Prog Access'!$F$7:$BA$325,3,FALSE))</f>
        <v>0</v>
      </c>
      <c r="H118" s="102">
        <f>IF(ISNA(VLOOKUP($B118,'[1]1920  Prog Access'!$F$7:$BA$325,4,FALSE)),"",VLOOKUP($B118,'[1]1920  Prog Access'!$F$7:$BA$325,4,FALSE))</f>
        <v>26657.4</v>
      </c>
      <c r="I118" s="103">
        <f t="shared" si="204"/>
        <v>6030716.6900000004</v>
      </c>
      <c r="J118" s="104">
        <f t="shared" si="205"/>
        <v>0.5074701760151904</v>
      </c>
      <c r="K118" s="105">
        <f t="shared" si="206"/>
        <v>8423.1415981116515</v>
      </c>
      <c r="L118" s="106">
        <f>IF(ISNA(VLOOKUP($B118,'[1]1920  Prog Access'!$F$7:$BA$325,5,FALSE)),"",VLOOKUP($B118,'[1]1920  Prog Access'!$F$7:$BA$325,5,FALSE))</f>
        <v>1372535.95</v>
      </c>
      <c r="M118" s="102">
        <f>IF(ISNA(VLOOKUP($B118,'[1]1920  Prog Access'!$F$7:$BA$325,6,FALSE)),"",VLOOKUP($B118,'[1]1920  Prog Access'!$F$7:$BA$325,6,FALSE))</f>
        <v>24951.53</v>
      </c>
      <c r="N118" s="102">
        <f>IF(ISNA(VLOOKUP($B118,'[1]1920  Prog Access'!$F$7:$BA$325,7,FALSE)),"",VLOOKUP($B118,'[1]1920  Prog Access'!$F$7:$BA$325,7,FALSE))</f>
        <v>133495.13</v>
      </c>
      <c r="O118" s="102">
        <v>0</v>
      </c>
      <c r="P118" s="102">
        <f>IF(ISNA(VLOOKUP($B118,'[1]1920  Prog Access'!$F$7:$BA$325,8,FALSE)),"",VLOOKUP($B118,'[1]1920  Prog Access'!$F$7:$BA$325,8,FALSE))</f>
        <v>0</v>
      </c>
      <c r="Q118" s="102">
        <f>IF(ISNA(VLOOKUP($B118,'[1]1920  Prog Access'!$F$7:$BA$325,9,FALSE)),"",VLOOKUP($B118,'[1]1920  Prog Access'!$F$7:$BA$325,9,FALSE))</f>
        <v>0</v>
      </c>
      <c r="R118" s="107">
        <f t="shared" si="302"/>
        <v>1530982.6099999999</v>
      </c>
      <c r="S118" s="104">
        <f t="shared" si="303"/>
        <v>0.12882847172396281</v>
      </c>
      <c r="T118" s="105">
        <f t="shared" si="304"/>
        <v>2138.3334636926124</v>
      </c>
      <c r="U118" s="106">
        <f>IF(ISNA(VLOOKUP($B118,'[1]1920  Prog Access'!$F$7:$BA$325,10,FALSE)),"",VLOOKUP($B118,'[1]1920  Prog Access'!$F$7:$BA$325,10,FALSE))</f>
        <v>65691.94</v>
      </c>
      <c r="V118" s="102">
        <f>IF(ISNA(VLOOKUP($B118,'[1]1920  Prog Access'!$F$7:$BA$325,11,FALSE)),"",VLOOKUP($B118,'[1]1920  Prog Access'!$F$7:$BA$325,11,FALSE))</f>
        <v>36905.67</v>
      </c>
      <c r="W118" s="102">
        <f>IF(ISNA(VLOOKUP($B118,'[1]1920  Prog Access'!$F$7:$BA$325,12,FALSE)),"",VLOOKUP($B118,'[1]1920  Prog Access'!$F$7:$BA$325,12,FALSE))</f>
        <v>4601</v>
      </c>
      <c r="X118" s="102">
        <f>IF(ISNA(VLOOKUP($B118,'[1]1920  Prog Access'!$F$7:$BA$325,13,FALSE)),"",VLOOKUP($B118,'[1]1920  Prog Access'!$F$7:$BA$325,13,FALSE))</f>
        <v>0</v>
      </c>
      <c r="Y118" s="108">
        <f t="shared" si="311"/>
        <v>107198.61</v>
      </c>
      <c r="Z118" s="104">
        <f t="shared" si="312"/>
        <v>9.0205029155968775E-3</v>
      </c>
      <c r="AA118" s="105">
        <f t="shared" si="313"/>
        <v>149.72500244423645</v>
      </c>
      <c r="AB118" s="106">
        <f>IF(ISNA(VLOOKUP($B118,'[1]1920  Prog Access'!$F$7:$BA$325,14,FALSE)),"",VLOOKUP($B118,'[1]1920  Prog Access'!$F$7:$BA$325,14,FALSE))</f>
        <v>0</v>
      </c>
      <c r="AC118" s="102">
        <f>IF(ISNA(VLOOKUP($B118,'[1]1920  Prog Access'!$F$7:$BA$325,15,FALSE)),"",VLOOKUP($B118,'[1]1920  Prog Access'!$F$7:$BA$325,15,FALSE))</f>
        <v>0</v>
      </c>
      <c r="AD118" s="102">
        <v>0</v>
      </c>
      <c r="AE118" s="107">
        <f t="shared" si="314"/>
        <v>0</v>
      </c>
      <c r="AF118" s="104">
        <f t="shared" si="315"/>
        <v>0</v>
      </c>
      <c r="AG118" s="109">
        <f t="shared" si="316"/>
        <v>0</v>
      </c>
      <c r="AH118" s="106">
        <f>IF(ISNA(VLOOKUP($B118,'[1]1920  Prog Access'!$F$7:$BA$325,16,FALSE)),"",VLOOKUP($B118,'[1]1920  Prog Access'!$F$7:$BA$325,16,FALSE))</f>
        <v>213197.07</v>
      </c>
      <c r="AI118" s="102">
        <f>IF(ISNA(VLOOKUP($B118,'[1]1920  Prog Access'!$F$7:$BA$325,17,FALSE)),"",VLOOKUP($B118,'[1]1920  Prog Access'!$F$7:$BA$325,17,FALSE))</f>
        <v>44697.56</v>
      </c>
      <c r="AJ118" s="102">
        <f>IF(ISNA(VLOOKUP($B118,'[1]1920  Prog Access'!$F$7:$BA$325,18,FALSE)),"",VLOOKUP($B118,'[1]1920  Prog Access'!$F$7:$BA$325,18,FALSE))</f>
        <v>34770.57</v>
      </c>
      <c r="AK118" s="102">
        <f>IF(ISNA(VLOOKUP($B118,'[1]1920  Prog Access'!$F$7:$BA$325,19,FALSE)),"",VLOOKUP($B118,'[1]1920  Prog Access'!$F$7:$BA$325,19,FALSE))</f>
        <v>0</v>
      </c>
      <c r="AL118" s="102">
        <f>IF(ISNA(VLOOKUP($B118,'[1]1920  Prog Access'!$F$7:$BA$325,20,FALSE)),"",VLOOKUP($B118,'[1]1920  Prog Access'!$F$7:$BA$325,20,FALSE))</f>
        <v>496005.17</v>
      </c>
      <c r="AM118" s="102">
        <f>IF(ISNA(VLOOKUP($B118,'[1]1920  Prog Access'!$F$7:$BA$325,21,FALSE)),"",VLOOKUP($B118,'[1]1920  Prog Access'!$F$7:$BA$325,21,FALSE))</f>
        <v>0</v>
      </c>
      <c r="AN118" s="102">
        <f>IF(ISNA(VLOOKUP($B118,'[1]1920  Prog Access'!$F$7:$BA$325,22,FALSE)),"",VLOOKUP($B118,'[1]1920  Prog Access'!$F$7:$BA$325,22,FALSE))</f>
        <v>0</v>
      </c>
      <c r="AO118" s="102">
        <f>IF(ISNA(VLOOKUP($B118,'[1]1920  Prog Access'!$F$7:$BA$325,23,FALSE)),"",VLOOKUP($B118,'[1]1920  Prog Access'!$F$7:$BA$325,23,FALSE))</f>
        <v>53986.8</v>
      </c>
      <c r="AP118" s="102">
        <f>IF(ISNA(VLOOKUP($B118,'[1]1920  Prog Access'!$F$7:$BA$325,24,FALSE)),"",VLOOKUP($B118,'[1]1920  Prog Access'!$F$7:$BA$325,24,FALSE))</f>
        <v>0</v>
      </c>
      <c r="AQ118" s="102">
        <f>IF(ISNA(VLOOKUP($B118,'[1]1920  Prog Access'!$F$7:$BA$325,25,FALSE)),"",VLOOKUP($B118,'[1]1920  Prog Access'!$F$7:$BA$325,25,FALSE))</f>
        <v>0</v>
      </c>
      <c r="AR118" s="102">
        <f>IF(ISNA(VLOOKUP($B118,'[1]1920  Prog Access'!$F$7:$BA$325,26,FALSE)),"",VLOOKUP($B118,'[1]1920  Prog Access'!$F$7:$BA$325,26,FALSE))</f>
        <v>0</v>
      </c>
      <c r="AS118" s="102">
        <f>IF(ISNA(VLOOKUP($B118,'[1]1920  Prog Access'!$F$7:$BA$325,27,FALSE)),"",VLOOKUP($B118,'[1]1920  Prog Access'!$F$7:$BA$325,27,FALSE))</f>
        <v>0</v>
      </c>
      <c r="AT118" s="102">
        <f>IF(ISNA(VLOOKUP($B118,'[1]1920  Prog Access'!$F$7:$BA$325,28,FALSE)),"",VLOOKUP($B118,'[1]1920  Prog Access'!$F$7:$BA$325,28,FALSE))</f>
        <v>26994.23</v>
      </c>
      <c r="AU118" s="102">
        <f>IF(ISNA(VLOOKUP($B118,'[1]1920  Prog Access'!$F$7:$BA$325,29,FALSE)),"",VLOOKUP($B118,'[1]1920  Prog Access'!$F$7:$BA$325,29,FALSE))</f>
        <v>0</v>
      </c>
      <c r="AV118" s="102">
        <f>IF(ISNA(VLOOKUP($B118,'[1]1920  Prog Access'!$F$7:$BA$325,30,FALSE)),"",VLOOKUP($B118,'[1]1920  Prog Access'!$F$7:$BA$325,30,FALSE))</f>
        <v>26316</v>
      </c>
      <c r="AW118" s="102">
        <f>IF(ISNA(VLOOKUP($B118,'[1]1920  Prog Access'!$F$7:$BA$325,31,FALSE)),"",VLOOKUP($B118,'[1]1920  Prog Access'!$F$7:$BA$325,31,FALSE))</f>
        <v>0</v>
      </c>
      <c r="AX118" s="108">
        <f t="shared" si="317"/>
        <v>895967.4</v>
      </c>
      <c r="AY118" s="104">
        <f t="shared" si="318"/>
        <v>7.5393482657841862E-2</v>
      </c>
      <c r="AZ118" s="105">
        <f t="shared" si="319"/>
        <v>1251.4035504280903</v>
      </c>
      <c r="BA118" s="106">
        <f>IF(ISNA(VLOOKUP($B118,'[1]1920  Prog Access'!$F$7:$BA$325,32,FALSE)),"",VLOOKUP($B118,'[1]1920  Prog Access'!$F$7:$BA$325,32,FALSE))</f>
        <v>0</v>
      </c>
      <c r="BB118" s="102">
        <f>IF(ISNA(VLOOKUP($B118,'[1]1920  Prog Access'!$F$7:$BA$325,33,FALSE)),"",VLOOKUP($B118,'[1]1920  Prog Access'!$F$7:$BA$325,33,FALSE))</f>
        <v>0</v>
      </c>
      <c r="BC118" s="102">
        <f>IF(ISNA(VLOOKUP($B118,'[1]1920  Prog Access'!$F$7:$BA$325,34,FALSE)),"",VLOOKUP($B118,'[1]1920  Prog Access'!$F$7:$BA$325,34,FALSE))</f>
        <v>25407.3</v>
      </c>
      <c r="BD118" s="102">
        <f>IF(ISNA(VLOOKUP($B118,'[1]1920  Prog Access'!$F$7:$BA$325,35,FALSE)),"",VLOOKUP($B118,'[1]1920  Prog Access'!$F$7:$BA$325,35,FALSE))</f>
        <v>0</v>
      </c>
      <c r="BE118" s="102">
        <f>IF(ISNA(VLOOKUP($B118,'[1]1920  Prog Access'!$F$7:$BA$325,36,FALSE)),"",VLOOKUP($B118,'[1]1920  Prog Access'!$F$7:$BA$325,36,FALSE))</f>
        <v>0</v>
      </c>
      <c r="BF118" s="102">
        <f>IF(ISNA(VLOOKUP($B118,'[1]1920  Prog Access'!$F$7:$BA$325,37,FALSE)),"",VLOOKUP($B118,'[1]1920  Prog Access'!$F$7:$BA$325,37,FALSE))</f>
        <v>0</v>
      </c>
      <c r="BG118" s="102">
        <f>IF(ISNA(VLOOKUP($B118,'[1]1920  Prog Access'!$F$7:$BA$325,38,FALSE)),"",VLOOKUP($B118,'[1]1920  Prog Access'!$F$7:$BA$325,38,FALSE))</f>
        <v>82502.399999999994</v>
      </c>
      <c r="BH118" s="110">
        <f t="shared" si="320"/>
        <v>107909.7</v>
      </c>
      <c r="BI118" s="104">
        <f t="shared" si="321"/>
        <v>9.0803394136471025E-3</v>
      </c>
      <c r="BJ118" s="105">
        <f t="shared" si="322"/>
        <v>150.71818651619478</v>
      </c>
      <c r="BK118" s="106">
        <f>IF(ISNA(VLOOKUP($B118,'[1]1920  Prog Access'!$F$7:$BA$325,39,FALSE)),"",VLOOKUP($B118,'[1]1920  Prog Access'!$F$7:$BA$325,39,FALSE))</f>
        <v>0</v>
      </c>
      <c r="BL118" s="102">
        <f>IF(ISNA(VLOOKUP($B118,'[1]1920  Prog Access'!$F$7:$BA$325,40,FALSE)),"",VLOOKUP($B118,'[1]1920  Prog Access'!$F$7:$BA$325,40,FALSE))</f>
        <v>0</v>
      </c>
      <c r="BM118" s="102">
        <f>IF(ISNA(VLOOKUP($B118,'[1]1920  Prog Access'!$F$7:$BA$325,41,FALSE)),"",VLOOKUP($B118,'[1]1920  Prog Access'!$F$7:$BA$325,41,FALSE))</f>
        <v>52061.83</v>
      </c>
      <c r="BN118" s="102">
        <f>IF(ISNA(VLOOKUP($B118,'[1]1920  Prog Access'!$F$7:$BA$325,42,FALSE)),"",VLOOKUP($B118,'[1]1920  Prog Access'!$F$7:$BA$325,42,FALSE))</f>
        <v>190093.9</v>
      </c>
      <c r="BO118" s="105">
        <f t="shared" si="219"/>
        <v>242155.72999999998</v>
      </c>
      <c r="BP118" s="104">
        <f t="shared" si="220"/>
        <v>2.0376817092063879E-2</v>
      </c>
      <c r="BQ118" s="111">
        <f t="shared" si="221"/>
        <v>338.22049806556129</v>
      </c>
      <c r="BR118" s="106">
        <f>IF(ISNA(VLOOKUP($B118,'[1]1920  Prog Access'!$F$7:$BA$325,43,FALSE)),"",VLOOKUP($B118,'[1]1920  Prog Access'!$F$7:$BA$325,43,FALSE))</f>
        <v>2010670.97</v>
      </c>
      <c r="BS118" s="104">
        <f t="shared" si="222"/>
        <v>0.16919308326097698</v>
      </c>
      <c r="BT118" s="111">
        <f t="shared" si="223"/>
        <v>2808.3173456988416</v>
      </c>
      <c r="BU118" s="102">
        <f>IF(ISNA(VLOOKUP($B118,'[1]1920  Prog Access'!$F$7:$BA$325,44,FALSE)),"",VLOOKUP($B118,'[1]1920  Prog Access'!$F$7:$BA$325,44,FALSE))</f>
        <v>394402.43</v>
      </c>
      <c r="BV118" s="104">
        <f t="shared" si="224"/>
        <v>3.3188007472610824E-2</v>
      </c>
      <c r="BW118" s="111">
        <f t="shared" si="225"/>
        <v>550.86446359484319</v>
      </c>
      <c r="BX118" s="143">
        <f>IF(ISNA(VLOOKUP($B118,'[1]1920  Prog Access'!$F$7:$BA$325,45,FALSE)),"",VLOOKUP($B118,'[1]1920  Prog Access'!$F$7:$BA$325,45,FALSE))</f>
        <v>563879.82999999996</v>
      </c>
      <c r="BY118" s="97">
        <f t="shared" si="226"/>
        <v>4.744911944810918E-2</v>
      </c>
      <c r="BZ118" s="112">
        <f t="shared" si="227"/>
        <v>787.57466094948086</v>
      </c>
      <c r="CA118" s="89">
        <f t="shared" si="228"/>
        <v>11883883.970000003</v>
      </c>
      <c r="CB118" s="90">
        <f t="shared" si="229"/>
        <v>0</v>
      </c>
    </row>
    <row r="119" spans="1:80" x14ac:dyDescent="0.25">
      <c r="A119" s="22"/>
      <c r="B119" s="94" t="s">
        <v>212</v>
      </c>
      <c r="C119" s="99" t="s">
        <v>213</v>
      </c>
      <c r="D119" s="100">
        <f>IF(ISNA(VLOOKUP($B119,'[1]1920 enrollment_Rev_Exp by size'!$A$6:$C$339,3,FALSE)),"",VLOOKUP($B119,'[1]1920 enrollment_Rev_Exp by size'!$A$6:$C$339,3,FALSE))</f>
        <v>329.32000000000005</v>
      </c>
      <c r="E119" s="101">
        <f>IF(ISNA(VLOOKUP($B119,'[1]1920 enrollment_Rev_Exp by size'!$A$6:$D$339,4,FALSE)),"",VLOOKUP($B119,'[1]1920 enrollment_Rev_Exp by size'!$A$6:$D$339,4,FALSE))</f>
        <v>5287937.2300000004</v>
      </c>
      <c r="F119" s="102">
        <f>IF(ISNA(VLOOKUP($B119,'[1]1920  Prog Access'!$F$7:$BA$325,2,FALSE)),"",VLOOKUP($B119,'[1]1920  Prog Access'!$F$7:$BA$325,2,FALSE))</f>
        <v>2496627.94</v>
      </c>
      <c r="G119" s="102">
        <f>IF(ISNA(VLOOKUP($B119,'[1]1920  Prog Access'!$F$7:$BA$325,3,FALSE)),"",VLOOKUP($B119,'[1]1920  Prog Access'!$F$7:$BA$325,3,FALSE))</f>
        <v>0</v>
      </c>
      <c r="H119" s="102">
        <f>IF(ISNA(VLOOKUP($B119,'[1]1920  Prog Access'!$F$7:$BA$325,4,FALSE)),"",VLOOKUP($B119,'[1]1920  Prog Access'!$F$7:$BA$325,4,FALSE))</f>
        <v>0</v>
      </c>
      <c r="I119" s="103">
        <f t="shared" si="204"/>
        <v>2496627.94</v>
      </c>
      <c r="J119" s="104">
        <f t="shared" si="205"/>
        <v>0.47213645537165344</v>
      </c>
      <c r="K119" s="105">
        <f t="shared" si="206"/>
        <v>7581.1609984209872</v>
      </c>
      <c r="L119" s="106">
        <f>IF(ISNA(VLOOKUP($B119,'[1]1920  Prog Access'!$F$7:$BA$325,5,FALSE)),"",VLOOKUP($B119,'[1]1920  Prog Access'!$F$7:$BA$325,5,FALSE))</f>
        <v>675594.49</v>
      </c>
      <c r="M119" s="102">
        <f>IF(ISNA(VLOOKUP($B119,'[1]1920  Prog Access'!$F$7:$BA$325,6,FALSE)),"",VLOOKUP($B119,'[1]1920  Prog Access'!$F$7:$BA$325,6,FALSE))</f>
        <v>17985.330000000002</v>
      </c>
      <c r="N119" s="102">
        <f>IF(ISNA(VLOOKUP($B119,'[1]1920  Prog Access'!$F$7:$BA$325,7,FALSE)),"",VLOOKUP($B119,'[1]1920  Prog Access'!$F$7:$BA$325,7,FALSE))</f>
        <v>57322.559999999998</v>
      </c>
      <c r="O119" s="102">
        <v>0</v>
      </c>
      <c r="P119" s="102">
        <f>IF(ISNA(VLOOKUP($B119,'[1]1920  Prog Access'!$F$7:$BA$325,8,FALSE)),"",VLOOKUP($B119,'[1]1920  Prog Access'!$F$7:$BA$325,8,FALSE))</f>
        <v>0</v>
      </c>
      <c r="Q119" s="102">
        <f>IF(ISNA(VLOOKUP($B119,'[1]1920  Prog Access'!$F$7:$BA$325,9,FALSE)),"",VLOOKUP($B119,'[1]1920  Prog Access'!$F$7:$BA$325,9,FALSE))</f>
        <v>0</v>
      </c>
      <c r="R119" s="107">
        <f t="shared" si="302"/>
        <v>750902.37999999989</v>
      </c>
      <c r="S119" s="104">
        <f t="shared" si="303"/>
        <v>0.14200289211829389</v>
      </c>
      <c r="T119" s="105">
        <f t="shared" si="304"/>
        <v>2280.1602696465438</v>
      </c>
      <c r="U119" s="106">
        <f>IF(ISNA(VLOOKUP($B119,'[1]1920  Prog Access'!$F$7:$BA$325,10,FALSE)),"",VLOOKUP($B119,'[1]1920  Prog Access'!$F$7:$BA$325,10,FALSE))</f>
        <v>0</v>
      </c>
      <c r="V119" s="102">
        <f>IF(ISNA(VLOOKUP($B119,'[1]1920  Prog Access'!$F$7:$BA$325,11,FALSE)),"",VLOOKUP($B119,'[1]1920  Prog Access'!$F$7:$BA$325,11,FALSE))</f>
        <v>0</v>
      </c>
      <c r="W119" s="102">
        <f>IF(ISNA(VLOOKUP($B119,'[1]1920  Prog Access'!$F$7:$BA$325,12,FALSE)),"",VLOOKUP($B119,'[1]1920  Prog Access'!$F$7:$BA$325,12,FALSE))</f>
        <v>0</v>
      </c>
      <c r="X119" s="102">
        <f>IF(ISNA(VLOOKUP($B119,'[1]1920  Prog Access'!$F$7:$BA$325,13,FALSE)),"",VLOOKUP($B119,'[1]1920  Prog Access'!$F$7:$BA$325,13,FALSE))</f>
        <v>0</v>
      </c>
      <c r="Y119" s="108">
        <f t="shared" si="311"/>
        <v>0</v>
      </c>
      <c r="Z119" s="104">
        <f t="shared" si="312"/>
        <v>0</v>
      </c>
      <c r="AA119" s="105">
        <f t="shared" si="313"/>
        <v>0</v>
      </c>
      <c r="AB119" s="106">
        <f>IF(ISNA(VLOOKUP($B119,'[1]1920  Prog Access'!$F$7:$BA$325,14,FALSE)),"",VLOOKUP($B119,'[1]1920  Prog Access'!$F$7:$BA$325,14,FALSE))</f>
        <v>0</v>
      </c>
      <c r="AC119" s="102">
        <f>IF(ISNA(VLOOKUP($B119,'[1]1920  Prog Access'!$F$7:$BA$325,15,FALSE)),"",VLOOKUP($B119,'[1]1920  Prog Access'!$F$7:$BA$325,15,FALSE))</f>
        <v>0</v>
      </c>
      <c r="AD119" s="102">
        <v>0</v>
      </c>
      <c r="AE119" s="107">
        <f t="shared" si="314"/>
        <v>0</v>
      </c>
      <c r="AF119" s="104">
        <f t="shared" si="315"/>
        <v>0</v>
      </c>
      <c r="AG119" s="109">
        <f t="shared" si="316"/>
        <v>0</v>
      </c>
      <c r="AH119" s="106">
        <f>IF(ISNA(VLOOKUP($B119,'[1]1920  Prog Access'!$F$7:$BA$325,16,FALSE)),"",VLOOKUP($B119,'[1]1920  Prog Access'!$F$7:$BA$325,16,FALSE))</f>
        <v>138614.95000000001</v>
      </c>
      <c r="AI119" s="102">
        <f>IF(ISNA(VLOOKUP($B119,'[1]1920  Prog Access'!$F$7:$BA$325,17,FALSE)),"",VLOOKUP($B119,'[1]1920  Prog Access'!$F$7:$BA$325,17,FALSE))</f>
        <v>83347</v>
      </c>
      <c r="AJ119" s="102">
        <f>IF(ISNA(VLOOKUP($B119,'[1]1920  Prog Access'!$F$7:$BA$325,18,FALSE)),"",VLOOKUP($B119,'[1]1920  Prog Access'!$F$7:$BA$325,18,FALSE))</f>
        <v>0</v>
      </c>
      <c r="AK119" s="102">
        <f>IF(ISNA(VLOOKUP($B119,'[1]1920  Prog Access'!$F$7:$BA$325,19,FALSE)),"",VLOOKUP($B119,'[1]1920  Prog Access'!$F$7:$BA$325,19,FALSE))</f>
        <v>0</v>
      </c>
      <c r="AL119" s="102">
        <f>IF(ISNA(VLOOKUP($B119,'[1]1920  Prog Access'!$F$7:$BA$325,20,FALSE)),"",VLOOKUP($B119,'[1]1920  Prog Access'!$F$7:$BA$325,20,FALSE))</f>
        <v>210234.74</v>
      </c>
      <c r="AM119" s="102">
        <f>IF(ISNA(VLOOKUP($B119,'[1]1920  Prog Access'!$F$7:$BA$325,21,FALSE)),"",VLOOKUP($B119,'[1]1920  Prog Access'!$F$7:$BA$325,21,FALSE))</f>
        <v>0</v>
      </c>
      <c r="AN119" s="102">
        <f>IF(ISNA(VLOOKUP($B119,'[1]1920  Prog Access'!$F$7:$BA$325,22,FALSE)),"",VLOOKUP($B119,'[1]1920  Prog Access'!$F$7:$BA$325,22,FALSE))</f>
        <v>0</v>
      </c>
      <c r="AO119" s="102">
        <f>IF(ISNA(VLOOKUP($B119,'[1]1920  Prog Access'!$F$7:$BA$325,23,FALSE)),"",VLOOKUP($B119,'[1]1920  Prog Access'!$F$7:$BA$325,23,FALSE))</f>
        <v>53499.5</v>
      </c>
      <c r="AP119" s="102">
        <f>IF(ISNA(VLOOKUP($B119,'[1]1920  Prog Access'!$F$7:$BA$325,24,FALSE)),"",VLOOKUP($B119,'[1]1920  Prog Access'!$F$7:$BA$325,24,FALSE))</f>
        <v>0</v>
      </c>
      <c r="AQ119" s="102">
        <f>IF(ISNA(VLOOKUP($B119,'[1]1920  Prog Access'!$F$7:$BA$325,25,FALSE)),"",VLOOKUP($B119,'[1]1920  Prog Access'!$F$7:$BA$325,25,FALSE))</f>
        <v>0</v>
      </c>
      <c r="AR119" s="102">
        <f>IF(ISNA(VLOOKUP($B119,'[1]1920  Prog Access'!$F$7:$BA$325,26,FALSE)),"",VLOOKUP($B119,'[1]1920  Prog Access'!$F$7:$BA$325,26,FALSE))</f>
        <v>0</v>
      </c>
      <c r="AS119" s="102">
        <f>IF(ISNA(VLOOKUP($B119,'[1]1920  Prog Access'!$F$7:$BA$325,27,FALSE)),"",VLOOKUP($B119,'[1]1920  Prog Access'!$F$7:$BA$325,27,FALSE))</f>
        <v>0</v>
      </c>
      <c r="AT119" s="102">
        <f>IF(ISNA(VLOOKUP($B119,'[1]1920  Prog Access'!$F$7:$BA$325,28,FALSE)),"",VLOOKUP($B119,'[1]1920  Prog Access'!$F$7:$BA$325,28,FALSE))</f>
        <v>0</v>
      </c>
      <c r="AU119" s="102">
        <f>IF(ISNA(VLOOKUP($B119,'[1]1920  Prog Access'!$F$7:$BA$325,29,FALSE)),"",VLOOKUP($B119,'[1]1920  Prog Access'!$F$7:$BA$325,29,FALSE))</f>
        <v>0</v>
      </c>
      <c r="AV119" s="102">
        <f>IF(ISNA(VLOOKUP($B119,'[1]1920  Prog Access'!$F$7:$BA$325,30,FALSE)),"",VLOOKUP($B119,'[1]1920  Prog Access'!$F$7:$BA$325,30,FALSE))</f>
        <v>0</v>
      </c>
      <c r="AW119" s="102">
        <f>IF(ISNA(VLOOKUP($B119,'[1]1920  Prog Access'!$F$7:$BA$325,31,FALSE)),"",VLOOKUP($B119,'[1]1920  Prog Access'!$F$7:$BA$325,31,FALSE))</f>
        <v>0</v>
      </c>
      <c r="AX119" s="108">
        <f t="shared" si="317"/>
        <v>485696.19</v>
      </c>
      <c r="AY119" s="104">
        <f t="shared" si="318"/>
        <v>9.184984028261621E-2</v>
      </c>
      <c r="AZ119" s="105">
        <f t="shared" si="319"/>
        <v>1474.845712377019</v>
      </c>
      <c r="BA119" s="106">
        <f>IF(ISNA(VLOOKUP($B119,'[1]1920  Prog Access'!$F$7:$BA$325,32,FALSE)),"",VLOOKUP($B119,'[1]1920  Prog Access'!$F$7:$BA$325,32,FALSE))</f>
        <v>0</v>
      </c>
      <c r="BB119" s="102">
        <f>IF(ISNA(VLOOKUP($B119,'[1]1920  Prog Access'!$F$7:$BA$325,33,FALSE)),"",VLOOKUP($B119,'[1]1920  Prog Access'!$F$7:$BA$325,33,FALSE))</f>
        <v>0</v>
      </c>
      <c r="BC119" s="102">
        <f>IF(ISNA(VLOOKUP($B119,'[1]1920  Prog Access'!$F$7:$BA$325,34,FALSE)),"",VLOOKUP($B119,'[1]1920  Prog Access'!$F$7:$BA$325,34,FALSE))</f>
        <v>7410.32</v>
      </c>
      <c r="BD119" s="102">
        <f>IF(ISNA(VLOOKUP($B119,'[1]1920  Prog Access'!$F$7:$BA$325,35,FALSE)),"",VLOOKUP($B119,'[1]1920  Prog Access'!$F$7:$BA$325,35,FALSE))</f>
        <v>0</v>
      </c>
      <c r="BE119" s="102">
        <f>IF(ISNA(VLOOKUP($B119,'[1]1920  Prog Access'!$F$7:$BA$325,36,FALSE)),"",VLOOKUP($B119,'[1]1920  Prog Access'!$F$7:$BA$325,36,FALSE))</f>
        <v>0</v>
      </c>
      <c r="BF119" s="102">
        <f>IF(ISNA(VLOOKUP($B119,'[1]1920  Prog Access'!$F$7:$BA$325,37,FALSE)),"",VLOOKUP($B119,'[1]1920  Prog Access'!$F$7:$BA$325,37,FALSE))</f>
        <v>0</v>
      </c>
      <c r="BG119" s="102">
        <f>IF(ISNA(VLOOKUP($B119,'[1]1920  Prog Access'!$F$7:$BA$325,38,FALSE)),"",VLOOKUP($B119,'[1]1920  Prog Access'!$F$7:$BA$325,38,FALSE))</f>
        <v>0</v>
      </c>
      <c r="BH119" s="110">
        <f t="shared" si="320"/>
        <v>7410.32</v>
      </c>
      <c r="BI119" s="104">
        <f t="shared" si="321"/>
        <v>1.4013630793419988E-3</v>
      </c>
      <c r="BJ119" s="105">
        <f t="shared" si="322"/>
        <v>22.501882667314462</v>
      </c>
      <c r="BK119" s="106">
        <f>IF(ISNA(VLOOKUP($B119,'[1]1920  Prog Access'!$F$7:$BA$325,39,FALSE)),"",VLOOKUP($B119,'[1]1920  Prog Access'!$F$7:$BA$325,39,FALSE))</f>
        <v>0</v>
      </c>
      <c r="BL119" s="102">
        <f>IF(ISNA(VLOOKUP($B119,'[1]1920  Prog Access'!$F$7:$BA$325,40,FALSE)),"",VLOOKUP($B119,'[1]1920  Prog Access'!$F$7:$BA$325,40,FALSE))</f>
        <v>0</v>
      </c>
      <c r="BM119" s="102">
        <f>IF(ISNA(VLOOKUP($B119,'[1]1920  Prog Access'!$F$7:$BA$325,41,FALSE)),"",VLOOKUP($B119,'[1]1920  Prog Access'!$F$7:$BA$325,41,FALSE))</f>
        <v>155282.09</v>
      </c>
      <c r="BN119" s="102">
        <f>IF(ISNA(VLOOKUP($B119,'[1]1920  Prog Access'!$F$7:$BA$325,42,FALSE)),"",VLOOKUP($B119,'[1]1920  Prog Access'!$F$7:$BA$325,42,FALSE))</f>
        <v>31021.35</v>
      </c>
      <c r="BO119" s="105">
        <f t="shared" si="219"/>
        <v>186303.44</v>
      </c>
      <c r="BP119" s="104">
        <f t="shared" si="220"/>
        <v>3.523177978419384E-2</v>
      </c>
      <c r="BQ119" s="111">
        <f t="shared" si="221"/>
        <v>565.7216081622737</v>
      </c>
      <c r="BR119" s="106">
        <f>IF(ISNA(VLOOKUP($B119,'[1]1920  Prog Access'!$F$7:$BA$325,43,FALSE)),"",VLOOKUP($B119,'[1]1920  Prog Access'!$F$7:$BA$325,43,FALSE))</f>
        <v>930119.77</v>
      </c>
      <c r="BS119" s="104">
        <f t="shared" si="222"/>
        <v>0.17589463141187853</v>
      </c>
      <c r="BT119" s="111">
        <f t="shared" si="223"/>
        <v>2824.3646605125709</v>
      </c>
      <c r="BU119" s="102">
        <f>IF(ISNA(VLOOKUP($B119,'[1]1920  Prog Access'!$F$7:$BA$325,44,FALSE)),"",VLOOKUP($B119,'[1]1920  Prog Access'!$F$7:$BA$325,44,FALSE))</f>
        <v>176434.11</v>
      </c>
      <c r="BV119" s="104">
        <f t="shared" si="224"/>
        <v>3.3365394165240495E-2</v>
      </c>
      <c r="BW119" s="111">
        <f t="shared" si="225"/>
        <v>535.7527936353697</v>
      </c>
      <c r="BX119" s="143">
        <f>IF(ISNA(VLOOKUP($B119,'[1]1920  Prog Access'!$F$7:$BA$325,45,FALSE)),"",VLOOKUP($B119,'[1]1920  Prog Access'!$F$7:$BA$325,45,FALSE))</f>
        <v>254443.08</v>
      </c>
      <c r="BY119" s="97">
        <f t="shared" si="226"/>
        <v>4.8117643786781482E-2</v>
      </c>
      <c r="BZ119" s="112">
        <f t="shared" si="227"/>
        <v>772.63172598080882</v>
      </c>
      <c r="CA119" s="89">
        <f t="shared" si="228"/>
        <v>5287937.2300000004</v>
      </c>
      <c r="CB119" s="90">
        <f t="shared" si="229"/>
        <v>0</v>
      </c>
    </row>
    <row r="120" spans="1:80" x14ac:dyDescent="0.25">
      <c r="A120" s="22"/>
      <c r="B120" s="94" t="s">
        <v>214</v>
      </c>
      <c r="C120" s="99" t="s">
        <v>215</v>
      </c>
      <c r="D120" s="100">
        <f>IF(ISNA(VLOOKUP($B120,'[1]1920 enrollment_Rev_Exp by size'!$A$6:$C$339,3,FALSE)),"",VLOOKUP($B120,'[1]1920 enrollment_Rev_Exp by size'!$A$6:$C$339,3,FALSE))</f>
        <v>1460.63</v>
      </c>
      <c r="E120" s="101">
        <f>IF(ISNA(VLOOKUP($B120,'[1]1920 enrollment_Rev_Exp by size'!$A$6:$D$339,4,FALSE)),"",VLOOKUP($B120,'[1]1920 enrollment_Rev_Exp by size'!$A$6:$D$339,4,FALSE))</f>
        <v>19140563.77</v>
      </c>
      <c r="F120" s="102">
        <f>IF(ISNA(VLOOKUP($B120,'[1]1920  Prog Access'!$F$7:$BA$325,2,FALSE)),"",VLOOKUP($B120,'[1]1920  Prog Access'!$F$7:$BA$325,2,FALSE))</f>
        <v>11278126.779999999</v>
      </c>
      <c r="G120" s="102">
        <f>IF(ISNA(VLOOKUP($B120,'[1]1920  Prog Access'!$F$7:$BA$325,3,FALSE)),"",VLOOKUP($B120,'[1]1920  Prog Access'!$F$7:$BA$325,3,FALSE))</f>
        <v>0</v>
      </c>
      <c r="H120" s="102">
        <f>IF(ISNA(VLOOKUP($B120,'[1]1920  Prog Access'!$F$7:$BA$325,4,FALSE)),"",VLOOKUP($B120,'[1]1920  Prog Access'!$F$7:$BA$325,4,FALSE))</f>
        <v>83464.23</v>
      </c>
      <c r="I120" s="103">
        <f t="shared" si="204"/>
        <v>11361591.01</v>
      </c>
      <c r="J120" s="104">
        <f t="shared" si="205"/>
        <v>0.59358706182978849</v>
      </c>
      <c r="K120" s="105">
        <f t="shared" si="206"/>
        <v>7778.5551508595599</v>
      </c>
      <c r="L120" s="106">
        <f>IF(ISNA(VLOOKUP($B120,'[1]1920  Prog Access'!$F$7:$BA$325,5,FALSE)),"",VLOOKUP($B120,'[1]1920  Prog Access'!$F$7:$BA$325,5,FALSE))</f>
        <v>2368312.31</v>
      </c>
      <c r="M120" s="102">
        <f>IF(ISNA(VLOOKUP($B120,'[1]1920  Prog Access'!$F$7:$BA$325,6,FALSE)),"",VLOOKUP($B120,'[1]1920  Prog Access'!$F$7:$BA$325,6,FALSE))</f>
        <v>71446.2</v>
      </c>
      <c r="N120" s="102">
        <f>IF(ISNA(VLOOKUP($B120,'[1]1920  Prog Access'!$F$7:$BA$325,7,FALSE)),"",VLOOKUP($B120,'[1]1920  Prog Access'!$F$7:$BA$325,7,FALSE))</f>
        <v>270472</v>
      </c>
      <c r="O120" s="102">
        <v>0</v>
      </c>
      <c r="P120" s="102">
        <f>IF(ISNA(VLOOKUP($B120,'[1]1920  Prog Access'!$F$7:$BA$325,8,FALSE)),"",VLOOKUP($B120,'[1]1920  Prog Access'!$F$7:$BA$325,8,FALSE))</f>
        <v>0</v>
      </c>
      <c r="Q120" s="102">
        <f>IF(ISNA(VLOOKUP($B120,'[1]1920  Prog Access'!$F$7:$BA$325,9,FALSE)),"",VLOOKUP($B120,'[1]1920  Prog Access'!$F$7:$BA$325,9,FALSE))</f>
        <v>0</v>
      </c>
      <c r="R120" s="107">
        <f t="shared" si="302"/>
        <v>2710230.5100000002</v>
      </c>
      <c r="S120" s="104">
        <f t="shared" si="303"/>
        <v>0.14159616940060488</v>
      </c>
      <c r="T120" s="105">
        <f t="shared" si="304"/>
        <v>1855.5215968451969</v>
      </c>
      <c r="U120" s="106">
        <f>IF(ISNA(VLOOKUP($B120,'[1]1920  Prog Access'!$F$7:$BA$325,10,FALSE)),"",VLOOKUP($B120,'[1]1920  Prog Access'!$F$7:$BA$325,10,FALSE))</f>
        <v>861243.09</v>
      </c>
      <c r="V120" s="102">
        <f>IF(ISNA(VLOOKUP($B120,'[1]1920  Prog Access'!$F$7:$BA$325,11,FALSE)),"",VLOOKUP($B120,'[1]1920  Prog Access'!$F$7:$BA$325,11,FALSE))</f>
        <v>134324.54999999999</v>
      </c>
      <c r="W120" s="102">
        <f>IF(ISNA(VLOOKUP($B120,'[1]1920  Prog Access'!$F$7:$BA$325,12,FALSE)),"",VLOOKUP($B120,'[1]1920  Prog Access'!$F$7:$BA$325,12,FALSE))</f>
        <v>7616</v>
      </c>
      <c r="X120" s="102">
        <f>IF(ISNA(VLOOKUP($B120,'[1]1920  Prog Access'!$F$7:$BA$325,13,FALSE)),"",VLOOKUP($B120,'[1]1920  Prog Access'!$F$7:$BA$325,13,FALSE))</f>
        <v>0</v>
      </c>
      <c r="Y120" s="108">
        <f t="shared" si="311"/>
        <v>1003183.6399999999</v>
      </c>
      <c r="Z120" s="104">
        <f t="shared" si="312"/>
        <v>5.2411394567820506E-2</v>
      </c>
      <c r="AA120" s="105">
        <f t="shared" si="313"/>
        <v>686.81571650589115</v>
      </c>
      <c r="AB120" s="106">
        <f>IF(ISNA(VLOOKUP($B120,'[1]1920  Prog Access'!$F$7:$BA$325,14,FALSE)),"",VLOOKUP($B120,'[1]1920  Prog Access'!$F$7:$BA$325,14,FALSE))</f>
        <v>0</v>
      </c>
      <c r="AC120" s="102">
        <f>IF(ISNA(VLOOKUP($B120,'[1]1920  Prog Access'!$F$7:$BA$325,15,FALSE)),"",VLOOKUP($B120,'[1]1920  Prog Access'!$F$7:$BA$325,15,FALSE))</f>
        <v>0</v>
      </c>
      <c r="AD120" s="102">
        <v>0</v>
      </c>
      <c r="AE120" s="107">
        <f t="shared" si="314"/>
        <v>0</v>
      </c>
      <c r="AF120" s="104">
        <f t="shared" si="315"/>
        <v>0</v>
      </c>
      <c r="AG120" s="109">
        <f t="shared" si="316"/>
        <v>0</v>
      </c>
      <c r="AH120" s="106">
        <f>IF(ISNA(VLOOKUP($B120,'[1]1920  Prog Access'!$F$7:$BA$325,16,FALSE)),"",VLOOKUP($B120,'[1]1920  Prog Access'!$F$7:$BA$325,16,FALSE))</f>
        <v>206710</v>
      </c>
      <c r="AI120" s="102">
        <f>IF(ISNA(VLOOKUP($B120,'[1]1920  Prog Access'!$F$7:$BA$325,17,FALSE)),"",VLOOKUP($B120,'[1]1920  Prog Access'!$F$7:$BA$325,17,FALSE))</f>
        <v>14889.63</v>
      </c>
      <c r="AJ120" s="102">
        <f>IF(ISNA(VLOOKUP($B120,'[1]1920  Prog Access'!$F$7:$BA$325,18,FALSE)),"",VLOOKUP($B120,'[1]1920  Prog Access'!$F$7:$BA$325,18,FALSE))</f>
        <v>0</v>
      </c>
      <c r="AK120" s="102">
        <f>IF(ISNA(VLOOKUP($B120,'[1]1920  Prog Access'!$F$7:$BA$325,19,FALSE)),"",VLOOKUP($B120,'[1]1920  Prog Access'!$F$7:$BA$325,19,FALSE))</f>
        <v>0</v>
      </c>
      <c r="AL120" s="102">
        <f>IF(ISNA(VLOOKUP($B120,'[1]1920  Prog Access'!$F$7:$BA$325,20,FALSE)),"",VLOOKUP($B120,'[1]1920  Prog Access'!$F$7:$BA$325,20,FALSE))</f>
        <v>314940.90999999997</v>
      </c>
      <c r="AM120" s="102">
        <f>IF(ISNA(VLOOKUP($B120,'[1]1920  Prog Access'!$F$7:$BA$325,21,FALSE)),"",VLOOKUP($B120,'[1]1920  Prog Access'!$F$7:$BA$325,21,FALSE))</f>
        <v>0</v>
      </c>
      <c r="AN120" s="102">
        <f>IF(ISNA(VLOOKUP($B120,'[1]1920  Prog Access'!$F$7:$BA$325,22,FALSE)),"",VLOOKUP($B120,'[1]1920  Prog Access'!$F$7:$BA$325,22,FALSE))</f>
        <v>0</v>
      </c>
      <c r="AO120" s="102">
        <f>IF(ISNA(VLOOKUP($B120,'[1]1920  Prog Access'!$F$7:$BA$325,23,FALSE)),"",VLOOKUP($B120,'[1]1920  Prog Access'!$F$7:$BA$325,23,FALSE))</f>
        <v>61477.4</v>
      </c>
      <c r="AP120" s="102">
        <f>IF(ISNA(VLOOKUP($B120,'[1]1920  Prog Access'!$F$7:$BA$325,24,FALSE)),"",VLOOKUP($B120,'[1]1920  Prog Access'!$F$7:$BA$325,24,FALSE))</f>
        <v>0</v>
      </c>
      <c r="AQ120" s="102">
        <f>IF(ISNA(VLOOKUP($B120,'[1]1920  Prog Access'!$F$7:$BA$325,25,FALSE)),"",VLOOKUP($B120,'[1]1920  Prog Access'!$F$7:$BA$325,25,FALSE))</f>
        <v>0</v>
      </c>
      <c r="AR120" s="102">
        <f>IF(ISNA(VLOOKUP($B120,'[1]1920  Prog Access'!$F$7:$BA$325,26,FALSE)),"",VLOOKUP($B120,'[1]1920  Prog Access'!$F$7:$BA$325,26,FALSE))</f>
        <v>0</v>
      </c>
      <c r="AS120" s="102">
        <f>IF(ISNA(VLOOKUP($B120,'[1]1920  Prog Access'!$F$7:$BA$325,27,FALSE)),"",VLOOKUP($B120,'[1]1920  Prog Access'!$F$7:$BA$325,27,FALSE))</f>
        <v>0</v>
      </c>
      <c r="AT120" s="102">
        <f>IF(ISNA(VLOOKUP($B120,'[1]1920  Prog Access'!$F$7:$BA$325,28,FALSE)),"",VLOOKUP($B120,'[1]1920  Prog Access'!$F$7:$BA$325,28,FALSE))</f>
        <v>81529.119999999995</v>
      </c>
      <c r="AU120" s="102">
        <f>IF(ISNA(VLOOKUP($B120,'[1]1920  Prog Access'!$F$7:$BA$325,29,FALSE)),"",VLOOKUP($B120,'[1]1920  Prog Access'!$F$7:$BA$325,29,FALSE))</f>
        <v>0</v>
      </c>
      <c r="AV120" s="102">
        <f>IF(ISNA(VLOOKUP($B120,'[1]1920  Prog Access'!$F$7:$BA$325,30,FALSE)),"",VLOOKUP($B120,'[1]1920  Prog Access'!$F$7:$BA$325,30,FALSE))</f>
        <v>0</v>
      </c>
      <c r="AW120" s="102">
        <f>IF(ISNA(VLOOKUP($B120,'[1]1920  Prog Access'!$F$7:$BA$325,31,FALSE)),"",VLOOKUP($B120,'[1]1920  Prog Access'!$F$7:$BA$325,31,FALSE))</f>
        <v>0</v>
      </c>
      <c r="AX120" s="108">
        <f t="shared" si="317"/>
        <v>679547.06</v>
      </c>
      <c r="AY120" s="104">
        <f t="shared" si="318"/>
        <v>3.5502980380603497E-2</v>
      </c>
      <c r="AZ120" s="105">
        <f t="shared" si="319"/>
        <v>465.24243648288751</v>
      </c>
      <c r="BA120" s="106">
        <f>IF(ISNA(VLOOKUP($B120,'[1]1920  Prog Access'!$F$7:$BA$325,32,FALSE)),"",VLOOKUP($B120,'[1]1920  Prog Access'!$F$7:$BA$325,32,FALSE))</f>
        <v>0</v>
      </c>
      <c r="BB120" s="102">
        <f>IF(ISNA(VLOOKUP($B120,'[1]1920  Prog Access'!$F$7:$BA$325,33,FALSE)),"",VLOOKUP($B120,'[1]1920  Prog Access'!$F$7:$BA$325,33,FALSE))</f>
        <v>0</v>
      </c>
      <c r="BC120" s="102">
        <f>IF(ISNA(VLOOKUP($B120,'[1]1920  Prog Access'!$F$7:$BA$325,34,FALSE)),"",VLOOKUP($B120,'[1]1920  Prog Access'!$F$7:$BA$325,34,FALSE))</f>
        <v>51128.26</v>
      </c>
      <c r="BD120" s="102">
        <f>IF(ISNA(VLOOKUP($B120,'[1]1920  Prog Access'!$F$7:$BA$325,35,FALSE)),"",VLOOKUP($B120,'[1]1920  Prog Access'!$F$7:$BA$325,35,FALSE))</f>
        <v>0</v>
      </c>
      <c r="BE120" s="102">
        <f>IF(ISNA(VLOOKUP($B120,'[1]1920  Prog Access'!$F$7:$BA$325,36,FALSE)),"",VLOOKUP($B120,'[1]1920  Prog Access'!$F$7:$BA$325,36,FALSE))</f>
        <v>0</v>
      </c>
      <c r="BF120" s="102">
        <f>IF(ISNA(VLOOKUP($B120,'[1]1920  Prog Access'!$F$7:$BA$325,37,FALSE)),"",VLOOKUP($B120,'[1]1920  Prog Access'!$F$7:$BA$325,37,FALSE))</f>
        <v>0</v>
      </c>
      <c r="BG120" s="102">
        <f>IF(ISNA(VLOOKUP($B120,'[1]1920  Prog Access'!$F$7:$BA$325,38,FALSE)),"",VLOOKUP($B120,'[1]1920  Prog Access'!$F$7:$BA$325,38,FALSE))</f>
        <v>0</v>
      </c>
      <c r="BH120" s="110">
        <f t="shared" si="320"/>
        <v>51128.26</v>
      </c>
      <c r="BI120" s="104">
        <f t="shared" si="321"/>
        <v>2.6711992715771509E-3</v>
      </c>
      <c r="BJ120" s="105">
        <f t="shared" si="322"/>
        <v>35.004251590067298</v>
      </c>
      <c r="BK120" s="106">
        <f>IF(ISNA(VLOOKUP($B120,'[1]1920  Prog Access'!$F$7:$BA$325,39,FALSE)),"",VLOOKUP($B120,'[1]1920  Prog Access'!$F$7:$BA$325,39,FALSE))</f>
        <v>0</v>
      </c>
      <c r="BL120" s="102">
        <f>IF(ISNA(VLOOKUP($B120,'[1]1920  Prog Access'!$F$7:$BA$325,40,FALSE)),"",VLOOKUP($B120,'[1]1920  Prog Access'!$F$7:$BA$325,40,FALSE))</f>
        <v>55949.23</v>
      </c>
      <c r="BM120" s="102">
        <f>IF(ISNA(VLOOKUP($B120,'[1]1920  Prog Access'!$F$7:$BA$325,41,FALSE)),"",VLOOKUP($B120,'[1]1920  Prog Access'!$F$7:$BA$325,41,FALSE))</f>
        <v>38853.15</v>
      </c>
      <c r="BN120" s="102">
        <f>IF(ISNA(VLOOKUP($B120,'[1]1920  Prog Access'!$F$7:$BA$325,42,FALSE)),"",VLOOKUP($B120,'[1]1920  Prog Access'!$F$7:$BA$325,42,FALSE))</f>
        <v>89563.89</v>
      </c>
      <c r="BO120" s="105">
        <f t="shared" si="219"/>
        <v>184366.27000000002</v>
      </c>
      <c r="BP120" s="104">
        <f t="shared" si="220"/>
        <v>9.6322277763294956E-3</v>
      </c>
      <c r="BQ120" s="111">
        <f t="shared" si="221"/>
        <v>126.22380068874391</v>
      </c>
      <c r="BR120" s="106">
        <f>IF(ISNA(VLOOKUP($B120,'[1]1920  Prog Access'!$F$7:$BA$325,43,FALSE)),"",VLOOKUP($B120,'[1]1920  Prog Access'!$F$7:$BA$325,43,FALSE))</f>
        <v>2172567.7000000002</v>
      </c>
      <c r="BS120" s="104">
        <f t="shared" si="222"/>
        <v>0.11350594089632712</v>
      </c>
      <c r="BT120" s="111">
        <f t="shared" si="223"/>
        <v>1487.418237335944</v>
      </c>
      <c r="BU120" s="102">
        <f>IF(ISNA(VLOOKUP($B120,'[1]1920  Prog Access'!$F$7:$BA$325,44,FALSE)),"",VLOOKUP($B120,'[1]1920  Prog Access'!$F$7:$BA$325,44,FALSE))</f>
        <v>419949.97</v>
      </c>
      <c r="BV120" s="104">
        <f t="shared" si="224"/>
        <v>2.1940313516690107E-2</v>
      </c>
      <c r="BW120" s="111">
        <f t="shared" si="225"/>
        <v>287.51290196695942</v>
      </c>
      <c r="BX120" s="143">
        <f>IF(ISNA(VLOOKUP($B120,'[1]1920  Prog Access'!$F$7:$BA$325,45,FALSE)),"",VLOOKUP($B120,'[1]1920  Prog Access'!$F$7:$BA$325,45,FALSE))</f>
        <v>557999.35</v>
      </c>
      <c r="BY120" s="97">
        <f t="shared" si="226"/>
        <v>2.9152712360258758E-2</v>
      </c>
      <c r="BZ120" s="112">
        <f t="shared" si="227"/>
        <v>382.02648857000059</v>
      </c>
      <c r="CA120" s="89">
        <f t="shared" si="228"/>
        <v>19140563.77</v>
      </c>
      <c r="CB120" s="90">
        <f t="shared" si="229"/>
        <v>0</v>
      </c>
    </row>
    <row r="121" spans="1:80" x14ac:dyDescent="0.25">
      <c r="A121" s="22"/>
      <c r="B121" s="94" t="s">
        <v>216</v>
      </c>
      <c r="C121" s="99" t="s">
        <v>217</v>
      </c>
      <c r="D121" s="100">
        <f>IF(ISNA(VLOOKUP($B121,'[1]1920 enrollment_Rev_Exp by size'!$A$6:$C$339,3,FALSE)),"",VLOOKUP($B121,'[1]1920 enrollment_Rev_Exp by size'!$A$6:$C$339,3,FALSE))</f>
        <v>1609.1800000000003</v>
      </c>
      <c r="E121" s="101">
        <f>IF(ISNA(VLOOKUP($B121,'[1]1920 enrollment_Rev_Exp by size'!$A$6:$D$339,4,FALSE)),"",VLOOKUP($B121,'[1]1920 enrollment_Rev_Exp by size'!$A$6:$D$339,4,FALSE))</f>
        <v>24301326.68</v>
      </c>
      <c r="F121" s="102">
        <f>IF(ISNA(VLOOKUP($B121,'[1]1920  Prog Access'!$F$7:$BA$325,2,FALSE)),"",VLOOKUP($B121,'[1]1920  Prog Access'!$F$7:$BA$325,2,FALSE))</f>
        <v>11944210.93</v>
      </c>
      <c r="G121" s="102">
        <f>IF(ISNA(VLOOKUP($B121,'[1]1920  Prog Access'!$F$7:$BA$325,3,FALSE)),"",VLOOKUP($B121,'[1]1920  Prog Access'!$F$7:$BA$325,3,FALSE))</f>
        <v>48609.65</v>
      </c>
      <c r="H121" s="102">
        <f>IF(ISNA(VLOOKUP($B121,'[1]1920  Prog Access'!$F$7:$BA$325,4,FALSE)),"",VLOOKUP($B121,'[1]1920  Prog Access'!$F$7:$BA$325,4,FALSE))</f>
        <v>38875.68</v>
      </c>
      <c r="I121" s="103">
        <f t="shared" si="204"/>
        <v>12031696.26</v>
      </c>
      <c r="J121" s="104">
        <f t="shared" si="205"/>
        <v>0.49510450266495493</v>
      </c>
      <c r="K121" s="105">
        <f t="shared" si="206"/>
        <v>7476.9113834375257</v>
      </c>
      <c r="L121" s="106">
        <f>IF(ISNA(VLOOKUP($B121,'[1]1920  Prog Access'!$F$7:$BA$325,5,FALSE)),"",VLOOKUP($B121,'[1]1920  Prog Access'!$F$7:$BA$325,5,FALSE))</f>
        <v>2834298.19</v>
      </c>
      <c r="M121" s="102">
        <f>IF(ISNA(VLOOKUP($B121,'[1]1920  Prog Access'!$F$7:$BA$325,6,FALSE)),"",VLOOKUP($B121,'[1]1920  Prog Access'!$F$7:$BA$325,6,FALSE))</f>
        <v>69160.73</v>
      </c>
      <c r="N121" s="102">
        <f>IF(ISNA(VLOOKUP($B121,'[1]1920  Prog Access'!$F$7:$BA$325,7,FALSE)),"",VLOOKUP($B121,'[1]1920  Prog Access'!$F$7:$BA$325,7,FALSE))</f>
        <v>362417.35</v>
      </c>
      <c r="O121" s="102">
        <v>0</v>
      </c>
      <c r="P121" s="102">
        <f>IF(ISNA(VLOOKUP($B121,'[1]1920  Prog Access'!$F$7:$BA$325,8,FALSE)),"",VLOOKUP($B121,'[1]1920  Prog Access'!$F$7:$BA$325,8,FALSE))</f>
        <v>0</v>
      </c>
      <c r="Q121" s="102">
        <f>IF(ISNA(VLOOKUP($B121,'[1]1920  Prog Access'!$F$7:$BA$325,9,FALSE)),"",VLOOKUP($B121,'[1]1920  Prog Access'!$F$7:$BA$325,9,FALSE))</f>
        <v>0</v>
      </c>
      <c r="R121" s="107">
        <f t="shared" si="302"/>
        <v>3265876.27</v>
      </c>
      <c r="S121" s="104">
        <f t="shared" si="303"/>
        <v>0.13439086322343946</v>
      </c>
      <c r="T121" s="105">
        <f t="shared" si="304"/>
        <v>2029.5282504132535</v>
      </c>
      <c r="U121" s="106">
        <f>IF(ISNA(VLOOKUP($B121,'[1]1920  Prog Access'!$F$7:$BA$325,10,FALSE)),"",VLOOKUP($B121,'[1]1920  Prog Access'!$F$7:$BA$325,10,FALSE))</f>
        <v>1518944.66</v>
      </c>
      <c r="V121" s="102">
        <f>IF(ISNA(VLOOKUP($B121,'[1]1920  Prog Access'!$F$7:$BA$325,11,FALSE)),"",VLOOKUP($B121,'[1]1920  Prog Access'!$F$7:$BA$325,11,FALSE))</f>
        <v>343667.24</v>
      </c>
      <c r="W121" s="102">
        <f>IF(ISNA(VLOOKUP($B121,'[1]1920  Prog Access'!$F$7:$BA$325,12,FALSE)),"",VLOOKUP($B121,'[1]1920  Prog Access'!$F$7:$BA$325,12,FALSE))</f>
        <v>17363.14</v>
      </c>
      <c r="X121" s="102">
        <f>IF(ISNA(VLOOKUP($B121,'[1]1920  Prog Access'!$F$7:$BA$325,13,FALSE)),"",VLOOKUP($B121,'[1]1920  Prog Access'!$F$7:$BA$325,13,FALSE))</f>
        <v>0</v>
      </c>
      <c r="Y121" s="108">
        <f t="shared" si="311"/>
        <v>1879975.0399999998</v>
      </c>
      <c r="Z121" s="104">
        <f t="shared" si="312"/>
        <v>7.7361004391057378E-2</v>
      </c>
      <c r="AA121" s="105">
        <f t="shared" si="313"/>
        <v>1168.2813855504041</v>
      </c>
      <c r="AB121" s="106">
        <f>IF(ISNA(VLOOKUP($B121,'[1]1920  Prog Access'!$F$7:$BA$325,14,FALSE)),"",VLOOKUP($B121,'[1]1920  Prog Access'!$F$7:$BA$325,14,FALSE))</f>
        <v>0</v>
      </c>
      <c r="AC121" s="102">
        <f>IF(ISNA(VLOOKUP($B121,'[1]1920  Prog Access'!$F$7:$BA$325,15,FALSE)),"",VLOOKUP($B121,'[1]1920  Prog Access'!$F$7:$BA$325,15,FALSE))</f>
        <v>0</v>
      </c>
      <c r="AD121" s="102">
        <v>0</v>
      </c>
      <c r="AE121" s="107">
        <f t="shared" si="314"/>
        <v>0</v>
      </c>
      <c r="AF121" s="104">
        <f t="shared" si="315"/>
        <v>0</v>
      </c>
      <c r="AG121" s="109">
        <f t="shared" si="316"/>
        <v>0</v>
      </c>
      <c r="AH121" s="106">
        <f>IF(ISNA(VLOOKUP($B121,'[1]1920  Prog Access'!$F$7:$BA$325,16,FALSE)),"",VLOOKUP($B121,'[1]1920  Prog Access'!$F$7:$BA$325,16,FALSE))</f>
        <v>346684.77</v>
      </c>
      <c r="AI121" s="102">
        <f>IF(ISNA(VLOOKUP($B121,'[1]1920  Prog Access'!$F$7:$BA$325,17,FALSE)),"",VLOOKUP($B121,'[1]1920  Prog Access'!$F$7:$BA$325,17,FALSE))</f>
        <v>41565.300000000003</v>
      </c>
      <c r="AJ121" s="102">
        <f>IF(ISNA(VLOOKUP($B121,'[1]1920  Prog Access'!$F$7:$BA$325,18,FALSE)),"",VLOOKUP($B121,'[1]1920  Prog Access'!$F$7:$BA$325,18,FALSE))</f>
        <v>0</v>
      </c>
      <c r="AK121" s="102">
        <f>IF(ISNA(VLOOKUP($B121,'[1]1920  Prog Access'!$F$7:$BA$325,19,FALSE)),"",VLOOKUP($B121,'[1]1920  Prog Access'!$F$7:$BA$325,19,FALSE))</f>
        <v>0</v>
      </c>
      <c r="AL121" s="102">
        <f>IF(ISNA(VLOOKUP($B121,'[1]1920  Prog Access'!$F$7:$BA$325,20,FALSE)),"",VLOOKUP($B121,'[1]1920  Prog Access'!$F$7:$BA$325,20,FALSE))</f>
        <v>1014685.55</v>
      </c>
      <c r="AM121" s="102">
        <f>IF(ISNA(VLOOKUP($B121,'[1]1920  Prog Access'!$F$7:$BA$325,21,FALSE)),"",VLOOKUP($B121,'[1]1920  Prog Access'!$F$7:$BA$325,21,FALSE))</f>
        <v>0</v>
      </c>
      <c r="AN121" s="102">
        <f>IF(ISNA(VLOOKUP($B121,'[1]1920  Prog Access'!$F$7:$BA$325,22,FALSE)),"",VLOOKUP($B121,'[1]1920  Prog Access'!$F$7:$BA$325,22,FALSE))</f>
        <v>0</v>
      </c>
      <c r="AO121" s="102">
        <f>IF(ISNA(VLOOKUP($B121,'[1]1920  Prog Access'!$F$7:$BA$325,23,FALSE)),"",VLOOKUP($B121,'[1]1920  Prog Access'!$F$7:$BA$325,23,FALSE))</f>
        <v>100692.82</v>
      </c>
      <c r="AP121" s="102">
        <f>IF(ISNA(VLOOKUP($B121,'[1]1920  Prog Access'!$F$7:$BA$325,24,FALSE)),"",VLOOKUP($B121,'[1]1920  Prog Access'!$F$7:$BA$325,24,FALSE))</f>
        <v>0</v>
      </c>
      <c r="AQ121" s="102">
        <f>IF(ISNA(VLOOKUP($B121,'[1]1920  Prog Access'!$F$7:$BA$325,25,FALSE)),"",VLOOKUP($B121,'[1]1920  Prog Access'!$F$7:$BA$325,25,FALSE))</f>
        <v>0</v>
      </c>
      <c r="AR121" s="102">
        <f>IF(ISNA(VLOOKUP($B121,'[1]1920  Prog Access'!$F$7:$BA$325,26,FALSE)),"",VLOOKUP($B121,'[1]1920  Prog Access'!$F$7:$BA$325,26,FALSE))</f>
        <v>0</v>
      </c>
      <c r="AS121" s="102">
        <f>IF(ISNA(VLOOKUP($B121,'[1]1920  Prog Access'!$F$7:$BA$325,27,FALSE)),"",VLOOKUP($B121,'[1]1920  Prog Access'!$F$7:$BA$325,27,FALSE))</f>
        <v>12213.47</v>
      </c>
      <c r="AT121" s="102">
        <f>IF(ISNA(VLOOKUP($B121,'[1]1920  Prog Access'!$F$7:$BA$325,28,FALSE)),"",VLOOKUP($B121,'[1]1920  Prog Access'!$F$7:$BA$325,28,FALSE))</f>
        <v>201970.82</v>
      </c>
      <c r="AU121" s="102">
        <f>IF(ISNA(VLOOKUP($B121,'[1]1920  Prog Access'!$F$7:$BA$325,29,FALSE)),"",VLOOKUP($B121,'[1]1920  Prog Access'!$F$7:$BA$325,29,FALSE))</f>
        <v>0</v>
      </c>
      <c r="AV121" s="102">
        <f>IF(ISNA(VLOOKUP($B121,'[1]1920  Prog Access'!$F$7:$BA$325,30,FALSE)),"",VLOOKUP($B121,'[1]1920  Prog Access'!$F$7:$BA$325,30,FALSE))</f>
        <v>0</v>
      </c>
      <c r="AW121" s="102">
        <f>IF(ISNA(VLOOKUP($B121,'[1]1920  Prog Access'!$F$7:$BA$325,31,FALSE)),"",VLOOKUP($B121,'[1]1920  Prog Access'!$F$7:$BA$325,31,FALSE))</f>
        <v>0</v>
      </c>
      <c r="AX121" s="108">
        <f t="shared" si="317"/>
        <v>1717812.7300000002</v>
      </c>
      <c r="AY121" s="104">
        <f t="shared" si="318"/>
        <v>7.06880226178664E-2</v>
      </c>
      <c r="AZ121" s="105">
        <f t="shared" si="319"/>
        <v>1067.5081283635143</v>
      </c>
      <c r="BA121" s="106">
        <f>IF(ISNA(VLOOKUP($B121,'[1]1920  Prog Access'!$F$7:$BA$325,32,FALSE)),"",VLOOKUP($B121,'[1]1920  Prog Access'!$F$7:$BA$325,32,FALSE))</f>
        <v>0</v>
      </c>
      <c r="BB121" s="102">
        <f>IF(ISNA(VLOOKUP($B121,'[1]1920  Prog Access'!$F$7:$BA$325,33,FALSE)),"",VLOOKUP($B121,'[1]1920  Prog Access'!$F$7:$BA$325,33,FALSE))</f>
        <v>0</v>
      </c>
      <c r="BC121" s="102">
        <f>IF(ISNA(VLOOKUP($B121,'[1]1920  Prog Access'!$F$7:$BA$325,34,FALSE)),"",VLOOKUP($B121,'[1]1920  Prog Access'!$F$7:$BA$325,34,FALSE))</f>
        <v>37352.5</v>
      </c>
      <c r="BD121" s="102">
        <f>IF(ISNA(VLOOKUP($B121,'[1]1920  Prog Access'!$F$7:$BA$325,35,FALSE)),"",VLOOKUP($B121,'[1]1920  Prog Access'!$F$7:$BA$325,35,FALSE))</f>
        <v>0</v>
      </c>
      <c r="BE121" s="102">
        <f>IF(ISNA(VLOOKUP($B121,'[1]1920  Prog Access'!$F$7:$BA$325,36,FALSE)),"",VLOOKUP($B121,'[1]1920  Prog Access'!$F$7:$BA$325,36,FALSE))</f>
        <v>0</v>
      </c>
      <c r="BF121" s="102">
        <f>IF(ISNA(VLOOKUP($B121,'[1]1920  Prog Access'!$F$7:$BA$325,37,FALSE)),"",VLOOKUP($B121,'[1]1920  Prog Access'!$F$7:$BA$325,37,FALSE))</f>
        <v>0</v>
      </c>
      <c r="BG121" s="102">
        <f>IF(ISNA(VLOOKUP($B121,'[1]1920  Prog Access'!$F$7:$BA$325,38,FALSE)),"",VLOOKUP($B121,'[1]1920  Prog Access'!$F$7:$BA$325,38,FALSE))</f>
        <v>28897.71</v>
      </c>
      <c r="BH121" s="110">
        <f t="shared" si="320"/>
        <v>66250.209999999992</v>
      </c>
      <c r="BI121" s="104">
        <f t="shared" si="321"/>
        <v>2.7261972513839723E-3</v>
      </c>
      <c r="BJ121" s="105">
        <f t="shared" si="322"/>
        <v>41.170167414459527</v>
      </c>
      <c r="BK121" s="106">
        <f>IF(ISNA(VLOOKUP($B121,'[1]1920  Prog Access'!$F$7:$BA$325,39,FALSE)),"",VLOOKUP($B121,'[1]1920  Prog Access'!$F$7:$BA$325,39,FALSE))</f>
        <v>0</v>
      </c>
      <c r="BL121" s="102">
        <f>IF(ISNA(VLOOKUP($B121,'[1]1920  Prog Access'!$F$7:$BA$325,40,FALSE)),"",VLOOKUP($B121,'[1]1920  Prog Access'!$F$7:$BA$325,40,FALSE))</f>
        <v>0</v>
      </c>
      <c r="BM121" s="102">
        <f>IF(ISNA(VLOOKUP($B121,'[1]1920  Prog Access'!$F$7:$BA$325,41,FALSE)),"",VLOOKUP($B121,'[1]1920  Prog Access'!$F$7:$BA$325,41,FALSE))</f>
        <v>60615.61</v>
      </c>
      <c r="BN121" s="102">
        <f>IF(ISNA(VLOOKUP($B121,'[1]1920  Prog Access'!$F$7:$BA$325,42,FALSE)),"",VLOOKUP($B121,'[1]1920  Prog Access'!$F$7:$BA$325,42,FALSE))</f>
        <v>595083.68999999994</v>
      </c>
      <c r="BO121" s="105">
        <f t="shared" si="219"/>
        <v>655699.29999999993</v>
      </c>
      <c r="BP121" s="104">
        <f t="shared" si="220"/>
        <v>2.6982037179873009E-2</v>
      </c>
      <c r="BQ121" s="111">
        <f t="shared" si="221"/>
        <v>407.47417939571693</v>
      </c>
      <c r="BR121" s="106">
        <f>IF(ISNA(VLOOKUP($B121,'[1]1920  Prog Access'!$F$7:$BA$325,43,FALSE)),"",VLOOKUP($B121,'[1]1920  Prog Access'!$F$7:$BA$325,43,FALSE))</f>
        <v>3107234.86</v>
      </c>
      <c r="BS121" s="104">
        <f t="shared" si="222"/>
        <v>0.12786276654423379</v>
      </c>
      <c r="BT121" s="111">
        <f t="shared" si="223"/>
        <v>1930.943002025876</v>
      </c>
      <c r="BU121" s="102">
        <f>IF(ISNA(VLOOKUP($B121,'[1]1920  Prog Access'!$F$7:$BA$325,44,FALSE)),"",VLOOKUP($B121,'[1]1920  Prog Access'!$F$7:$BA$325,44,FALSE))</f>
        <v>739829.55</v>
      </c>
      <c r="BV121" s="104">
        <f t="shared" si="224"/>
        <v>3.0443998376799734E-2</v>
      </c>
      <c r="BW121" s="111">
        <f t="shared" si="225"/>
        <v>459.75562087522832</v>
      </c>
      <c r="BX121" s="143">
        <f>IF(ISNA(VLOOKUP($B121,'[1]1920  Prog Access'!$F$7:$BA$325,45,FALSE)),"",VLOOKUP($B121,'[1]1920  Prog Access'!$F$7:$BA$325,45,FALSE))</f>
        <v>836952.46</v>
      </c>
      <c r="BY121" s="97">
        <f t="shared" si="226"/>
        <v>3.4440607750391344E-2</v>
      </c>
      <c r="BZ121" s="112">
        <f t="shared" si="227"/>
        <v>520.11114977814771</v>
      </c>
      <c r="CA121" s="89">
        <f t="shared" si="228"/>
        <v>24301326.68</v>
      </c>
      <c r="CB121" s="90">
        <f t="shared" si="229"/>
        <v>0</v>
      </c>
    </row>
    <row r="122" spans="1:80" x14ac:dyDescent="0.25">
      <c r="A122" s="22"/>
      <c r="B122" s="94" t="s">
        <v>218</v>
      </c>
      <c r="C122" s="99" t="s">
        <v>219</v>
      </c>
      <c r="D122" s="100">
        <f>IF(ISNA(VLOOKUP($B122,'[1]1920 enrollment_Rev_Exp by size'!$A$6:$C$339,3,FALSE)),"",VLOOKUP($B122,'[1]1920 enrollment_Rev_Exp by size'!$A$6:$C$339,3,FALSE))</f>
        <v>171.95000000000002</v>
      </c>
      <c r="E122" s="101">
        <f>IF(ISNA(VLOOKUP($B122,'[1]1920 enrollment_Rev_Exp by size'!$A$6:$D$339,4,FALSE)),"",VLOOKUP($B122,'[1]1920 enrollment_Rev_Exp by size'!$A$6:$D$339,4,FALSE))</f>
        <v>4708952.7699999996</v>
      </c>
      <c r="F122" s="102">
        <f>IF(ISNA(VLOOKUP($B122,'[1]1920  Prog Access'!$F$7:$BA$325,2,FALSE)),"",VLOOKUP($B122,'[1]1920  Prog Access'!$F$7:$BA$325,2,FALSE))</f>
        <v>1750763.87</v>
      </c>
      <c r="G122" s="102">
        <f>IF(ISNA(VLOOKUP($B122,'[1]1920  Prog Access'!$F$7:$BA$325,3,FALSE)),"",VLOOKUP($B122,'[1]1920  Prog Access'!$F$7:$BA$325,3,FALSE))</f>
        <v>0</v>
      </c>
      <c r="H122" s="102">
        <f>IF(ISNA(VLOOKUP($B122,'[1]1920  Prog Access'!$F$7:$BA$325,4,FALSE)),"",VLOOKUP($B122,'[1]1920  Prog Access'!$F$7:$BA$325,4,FALSE))</f>
        <v>0</v>
      </c>
      <c r="I122" s="103">
        <f t="shared" si="204"/>
        <v>1750763.87</v>
      </c>
      <c r="J122" s="104">
        <f t="shared" si="205"/>
        <v>0.3717947398312938</v>
      </c>
      <c r="K122" s="105">
        <f t="shared" si="206"/>
        <v>10181.819540564116</v>
      </c>
      <c r="L122" s="106">
        <f>IF(ISNA(VLOOKUP($B122,'[1]1920  Prog Access'!$F$7:$BA$325,5,FALSE)),"",VLOOKUP($B122,'[1]1920  Prog Access'!$F$7:$BA$325,5,FALSE))</f>
        <v>323502.52</v>
      </c>
      <c r="M122" s="102">
        <f>IF(ISNA(VLOOKUP($B122,'[1]1920  Prog Access'!$F$7:$BA$325,6,FALSE)),"",VLOOKUP($B122,'[1]1920  Prog Access'!$F$7:$BA$325,6,FALSE))</f>
        <v>964.16</v>
      </c>
      <c r="N122" s="102">
        <f>IF(ISNA(VLOOKUP($B122,'[1]1920  Prog Access'!$F$7:$BA$325,7,FALSE)),"",VLOOKUP($B122,'[1]1920  Prog Access'!$F$7:$BA$325,7,FALSE))</f>
        <v>48154.25</v>
      </c>
      <c r="O122" s="102">
        <v>0</v>
      </c>
      <c r="P122" s="102">
        <f>IF(ISNA(VLOOKUP($B122,'[1]1920  Prog Access'!$F$7:$BA$325,8,FALSE)),"",VLOOKUP($B122,'[1]1920  Prog Access'!$F$7:$BA$325,8,FALSE))</f>
        <v>0</v>
      </c>
      <c r="Q122" s="102">
        <f>IF(ISNA(VLOOKUP($B122,'[1]1920  Prog Access'!$F$7:$BA$325,9,FALSE)),"",VLOOKUP($B122,'[1]1920  Prog Access'!$F$7:$BA$325,9,FALSE))</f>
        <v>32224.9</v>
      </c>
      <c r="R122" s="107">
        <f t="shared" si="302"/>
        <v>404845.83</v>
      </c>
      <c r="S122" s="104">
        <f t="shared" si="303"/>
        <v>8.597364419945118E-2</v>
      </c>
      <c r="T122" s="105">
        <f t="shared" si="304"/>
        <v>2354.4392555975573</v>
      </c>
      <c r="U122" s="106">
        <f>IF(ISNA(VLOOKUP($B122,'[1]1920  Prog Access'!$F$7:$BA$325,10,FALSE)),"",VLOOKUP($B122,'[1]1920  Prog Access'!$F$7:$BA$325,10,FALSE))</f>
        <v>114378.57</v>
      </c>
      <c r="V122" s="102">
        <f>IF(ISNA(VLOOKUP($B122,'[1]1920  Prog Access'!$F$7:$BA$325,11,FALSE)),"",VLOOKUP($B122,'[1]1920  Prog Access'!$F$7:$BA$325,11,FALSE))</f>
        <v>0</v>
      </c>
      <c r="W122" s="102">
        <f>IF(ISNA(VLOOKUP($B122,'[1]1920  Prog Access'!$F$7:$BA$325,12,FALSE)),"",VLOOKUP($B122,'[1]1920  Prog Access'!$F$7:$BA$325,12,FALSE))</f>
        <v>0</v>
      </c>
      <c r="X122" s="102">
        <f>IF(ISNA(VLOOKUP($B122,'[1]1920  Prog Access'!$F$7:$BA$325,13,FALSE)),"",VLOOKUP($B122,'[1]1920  Prog Access'!$F$7:$BA$325,13,FALSE))</f>
        <v>0</v>
      </c>
      <c r="Y122" s="108">
        <f t="shared" si="311"/>
        <v>114378.57</v>
      </c>
      <c r="Z122" s="104">
        <f t="shared" si="312"/>
        <v>2.4289598045809241E-2</v>
      </c>
      <c r="AA122" s="105">
        <f t="shared" si="313"/>
        <v>665.18505379470776</v>
      </c>
      <c r="AB122" s="106">
        <f>IF(ISNA(VLOOKUP($B122,'[1]1920  Prog Access'!$F$7:$BA$325,14,FALSE)),"",VLOOKUP($B122,'[1]1920  Prog Access'!$F$7:$BA$325,14,FALSE))</f>
        <v>0</v>
      </c>
      <c r="AC122" s="102">
        <f>IF(ISNA(VLOOKUP($B122,'[1]1920  Prog Access'!$F$7:$BA$325,15,FALSE)),"",VLOOKUP($B122,'[1]1920  Prog Access'!$F$7:$BA$325,15,FALSE))</f>
        <v>0</v>
      </c>
      <c r="AD122" s="102">
        <v>0</v>
      </c>
      <c r="AE122" s="107">
        <f t="shared" si="314"/>
        <v>0</v>
      </c>
      <c r="AF122" s="104">
        <f t="shared" si="315"/>
        <v>0</v>
      </c>
      <c r="AG122" s="109">
        <f t="shared" si="316"/>
        <v>0</v>
      </c>
      <c r="AH122" s="106">
        <f>IF(ISNA(VLOOKUP($B122,'[1]1920  Prog Access'!$F$7:$BA$325,16,FALSE)),"",VLOOKUP($B122,'[1]1920  Prog Access'!$F$7:$BA$325,16,FALSE))</f>
        <v>390651.77</v>
      </c>
      <c r="AI122" s="102">
        <f>IF(ISNA(VLOOKUP($B122,'[1]1920  Prog Access'!$F$7:$BA$325,17,FALSE)),"",VLOOKUP($B122,'[1]1920  Prog Access'!$F$7:$BA$325,17,FALSE))</f>
        <v>37420.74</v>
      </c>
      <c r="AJ122" s="102">
        <f>IF(ISNA(VLOOKUP($B122,'[1]1920  Prog Access'!$F$7:$BA$325,18,FALSE)),"",VLOOKUP($B122,'[1]1920  Prog Access'!$F$7:$BA$325,18,FALSE))</f>
        <v>0</v>
      </c>
      <c r="AK122" s="102">
        <f>IF(ISNA(VLOOKUP($B122,'[1]1920  Prog Access'!$F$7:$BA$325,19,FALSE)),"",VLOOKUP($B122,'[1]1920  Prog Access'!$F$7:$BA$325,19,FALSE))</f>
        <v>0</v>
      </c>
      <c r="AL122" s="102">
        <f>IF(ISNA(VLOOKUP($B122,'[1]1920  Prog Access'!$F$7:$BA$325,20,FALSE)),"",VLOOKUP($B122,'[1]1920  Prog Access'!$F$7:$BA$325,20,FALSE))</f>
        <v>193039.13</v>
      </c>
      <c r="AM122" s="102">
        <f>IF(ISNA(VLOOKUP($B122,'[1]1920  Prog Access'!$F$7:$BA$325,21,FALSE)),"",VLOOKUP($B122,'[1]1920  Prog Access'!$F$7:$BA$325,21,FALSE))</f>
        <v>0</v>
      </c>
      <c r="AN122" s="102">
        <f>IF(ISNA(VLOOKUP($B122,'[1]1920  Prog Access'!$F$7:$BA$325,22,FALSE)),"",VLOOKUP($B122,'[1]1920  Prog Access'!$F$7:$BA$325,22,FALSE))</f>
        <v>0</v>
      </c>
      <c r="AO122" s="102">
        <f>IF(ISNA(VLOOKUP($B122,'[1]1920  Prog Access'!$F$7:$BA$325,23,FALSE)),"",VLOOKUP($B122,'[1]1920  Prog Access'!$F$7:$BA$325,23,FALSE))</f>
        <v>102782.12</v>
      </c>
      <c r="AP122" s="102">
        <f>IF(ISNA(VLOOKUP($B122,'[1]1920  Prog Access'!$F$7:$BA$325,24,FALSE)),"",VLOOKUP($B122,'[1]1920  Prog Access'!$F$7:$BA$325,24,FALSE))</f>
        <v>0</v>
      </c>
      <c r="AQ122" s="102">
        <f>IF(ISNA(VLOOKUP($B122,'[1]1920  Prog Access'!$F$7:$BA$325,25,FALSE)),"",VLOOKUP($B122,'[1]1920  Prog Access'!$F$7:$BA$325,25,FALSE))</f>
        <v>0</v>
      </c>
      <c r="AR122" s="102">
        <f>IF(ISNA(VLOOKUP($B122,'[1]1920  Prog Access'!$F$7:$BA$325,26,FALSE)),"",VLOOKUP($B122,'[1]1920  Prog Access'!$F$7:$BA$325,26,FALSE))</f>
        <v>0</v>
      </c>
      <c r="AS122" s="102">
        <f>IF(ISNA(VLOOKUP($B122,'[1]1920  Prog Access'!$F$7:$BA$325,27,FALSE)),"",VLOOKUP($B122,'[1]1920  Prog Access'!$F$7:$BA$325,27,FALSE))</f>
        <v>0</v>
      </c>
      <c r="AT122" s="102">
        <f>IF(ISNA(VLOOKUP($B122,'[1]1920  Prog Access'!$F$7:$BA$325,28,FALSE)),"",VLOOKUP($B122,'[1]1920  Prog Access'!$F$7:$BA$325,28,FALSE))</f>
        <v>0</v>
      </c>
      <c r="AU122" s="102">
        <f>IF(ISNA(VLOOKUP($B122,'[1]1920  Prog Access'!$F$7:$BA$325,29,FALSE)),"",VLOOKUP($B122,'[1]1920  Prog Access'!$F$7:$BA$325,29,FALSE))</f>
        <v>0</v>
      </c>
      <c r="AV122" s="102">
        <f>IF(ISNA(VLOOKUP($B122,'[1]1920  Prog Access'!$F$7:$BA$325,30,FALSE)),"",VLOOKUP($B122,'[1]1920  Prog Access'!$F$7:$BA$325,30,FALSE))</f>
        <v>60861.36</v>
      </c>
      <c r="AW122" s="102">
        <f>IF(ISNA(VLOOKUP($B122,'[1]1920  Prog Access'!$F$7:$BA$325,31,FALSE)),"",VLOOKUP($B122,'[1]1920  Prog Access'!$F$7:$BA$325,31,FALSE))</f>
        <v>0</v>
      </c>
      <c r="AX122" s="108">
        <f t="shared" si="317"/>
        <v>784755.12</v>
      </c>
      <c r="AY122" s="104">
        <f t="shared" si="318"/>
        <v>0.16665172880890883</v>
      </c>
      <c r="AZ122" s="105">
        <f t="shared" si="319"/>
        <v>4563.8564699040417</v>
      </c>
      <c r="BA122" s="106">
        <f>IF(ISNA(VLOOKUP($B122,'[1]1920  Prog Access'!$F$7:$BA$325,32,FALSE)),"",VLOOKUP($B122,'[1]1920  Prog Access'!$F$7:$BA$325,32,FALSE))</f>
        <v>0</v>
      </c>
      <c r="BB122" s="102">
        <f>IF(ISNA(VLOOKUP($B122,'[1]1920  Prog Access'!$F$7:$BA$325,33,FALSE)),"",VLOOKUP($B122,'[1]1920  Prog Access'!$F$7:$BA$325,33,FALSE))</f>
        <v>4972.45</v>
      </c>
      <c r="BC122" s="102">
        <f>IF(ISNA(VLOOKUP($B122,'[1]1920  Prog Access'!$F$7:$BA$325,34,FALSE)),"",VLOOKUP($B122,'[1]1920  Prog Access'!$F$7:$BA$325,34,FALSE))</f>
        <v>0</v>
      </c>
      <c r="BD122" s="102">
        <f>IF(ISNA(VLOOKUP($B122,'[1]1920  Prog Access'!$F$7:$BA$325,35,FALSE)),"",VLOOKUP($B122,'[1]1920  Prog Access'!$F$7:$BA$325,35,FALSE))</f>
        <v>0</v>
      </c>
      <c r="BE122" s="102">
        <f>IF(ISNA(VLOOKUP($B122,'[1]1920  Prog Access'!$F$7:$BA$325,36,FALSE)),"",VLOOKUP($B122,'[1]1920  Prog Access'!$F$7:$BA$325,36,FALSE))</f>
        <v>0</v>
      </c>
      <c r="BF122" s="102">
        <f>IF(ISNA(VLOOKUP($B122,'[1]1920  Prog Access'!$F$7:$BA$325,37,FALSE)),"",VLOOKUP($B122,'[1]1920  Prog Access'!$F$7:$BA$325,37,FALSE))</f>
        <v>0</v>
      </c>
      <c r="BG122" s="102">
        <f>IF(ISNA(VLOOKUP($B122,'[1]1920  Prog Access'!$F$7:$BA$325,38,FALSE)),"",VLOOKUP($B122,'[1]1920  Prog Access'!$F$7:$BA$325,38,FALSE))</f>
        <v>0</v>
      </c>
      <c r="BH122" s="110">
        <f t="shared" si="320"/>
        <v>4972.45</v>
      </c>
      <c r="BI122" s="104">
        <f t="shared" si="321"/>
        <v>1.0559566516951922E-3</v>
      </c>
      <c r="BJ122" s="105">
        <f t="shared" si="322"/>
        <v>28.917999418435588</v>
      </c>
      <c r="BK122" s="106">
        <f>IF(ISNA(VLOOKUP($B122,'[1]1920  Prog Access'!$F$7:$BA$325,39,FALSE)),"",VLOOKUP($B122,'[1]1920  Prog Access'!$F$7:$BA$325,39,FALSE))</f>
        <v>0</v>
      </c>
      <c r="BL122" s="102">
        <f>IF(ISNA(VLOOKUP($B122,'[1]1920  Prog Access'!$F$7:$BA$325,40,FALSE)),"",VLOOKUP($B122,'[1]1920  Prog Access'!$F$7:$BA$325,40,FALSE))</f>
        <v>0</v>
      </c>
      <c r="BM122" s="102">
        <f>IF(ISNA(VLOOKUP($B122,'[1]1920  Prog Access'!$F$7:$BA$325,41,FALSE)),"",VLOOKUP($B122,'[1]1920  Prog Access'!$F$7:$BA$325,41,FALSE))</f>
        <v>0</v>
      </c>
      <c r="BN122" s="102">
        <f>IF(ISNA(VLOOKUP($B122,'[1]1920  Prog Access'!$F$7:$BA$325,42,FALSE)),"",VLOOKUP($B122,'[1]1920  Prog Access'!$F$7:$BA$325,42,FALSE))</f>
        <v>78718.13</v>
      </c>
      <c r="BO122" s="105">
        <f t="shared" si="219"/>
        <v>78718.13</v>
      </c>
      <c r="BP122" s="104">
        <f t="shared" si="220"/>
        <v>1.6716695589197854E-2</v>
      </c>
      <c r="BQ122" s="111">
        <f t="shared" si="221"/>
        <v>457.79662692643211</v>
      </c>
      <c r="BR122" s="106">
        <f>IF(ISNA(VLOOKUP($B122,'[1]1920  Prog Access'!$F$7:$BA$325,43,FALSE)),"",VLOOKUP($B122,'[1]1920  Prog Access'!$F$7:$BA$325,43,FALSE))</f>
        <v>1239646.48</v>
      </c>
      <c r="BS122" s="104">
        <f t="shared" si="222"/>
        <v>0.26325311391899991</v>
      </c>
      <c r="BT122" s="111">
        <f t="shared" si="223"/>
        <v>7209.3427159057856</v>
      </c>
      <c r="BU122" s="102">
        <f>IF(ISNA(VLOOKUP($B122,'[1]1920  Prog Access'!$F$7:$BA$325,44,FALSE)),"",VLOOKUP($B122,'[1]1920  Prog Access'!$F$7:$BA$325,44,FALSE))</f>
        <v>200963.74</v>
      </c>
      <c r="BV122" s="104">
        <f t="shared" si="224"/>
        <v>4.2676949592764767E-2</v>
      </c>
      <c r="BW122" s="111">
        <f t="shared" si="225"/>
        <v>1168.7335853445768</v>
      </c>
      <c r="BX122" s="143">
        <f>IF(ISNA(VLOOKUP($B122,'[1]1920  Prog Access'!$F$7:$BA$325,45,FALSE)),"",VLOOKUP($B122,'[1]1920  Prog Access'!$F$7:$BA$325,45,FALSE))</f>
        <v>129908.58</v>
      </c>
      <c r="BY122" s="97">
        <f t="shared" si="226"/>
        <v>2.7587573361879357E-2</v>
      </c>
      <c r="BZ122" s="112">
        <f t="shared" si="227"/>
        <v>755.50206455364923</v>
      </c>
      <c r="CA122" s="89">
        <f t="shared" si="228"/>
        <v>4708952.7699999996</v>
      </c>
      <c r="CB122" s="90">
        <f t="shared" si="229"/>
        <v>0</v>
      </c>
    </row>
    <row r="123" spans="1:80" x14ac:dyDescent="0.25">
      <c r="A123" s="22"/>
      <c r="B123" s="94" t="s">
        <v>220</v>
      </c>
      <c r="C123" s="99" t="s">
        <v>221</v>
      </c>
      <c r="D123" s="100">
        <f>IF(ISNA(VLOOKUP($B123,'[1]1920 enrollment_Rev_Exp by size'!$A$6:$C$339,3,FALSE)),"",VLOOKUP($B123,'[1]1920 enrollment_Rev_Exp by size'!$A$6:$C$339,3,FALSE))</f>
        <v>198.99999999999997</v>
      </c>
      <c r="E123" s="101">
        <f>IF(ISNA(VLOOKUP($B123,'[1]1920 enrollment_Rev_Exp by size'!$A$6:$D$339,4,FALSE)),"",VLOOKUP($B123,'[1]1920 enrollment_Rev_Exp by size'!$A$6:$D$339,4,FALSE))</f>
        <v>4059266.21</v>
      </c>
      <c r="F123" s="102">
        <f>IF(ISNA(VLOOKUP($B123,'[1]1920  Prog Access'!$F$7:$BA$325,2,FALSE)),"",VLOOKUP($B123,'[1]1920  Prog Access'!$F$7:$BA$325,2,FALSE))</f>
        <v>1711177.96</v>
      </c>
      <c r="G123" s="102">
        <f>IF(ISNA(VLOOKUP($B123,'[1]1920  Prog Access'!$F$7:$BA$325,3,FALSE)),"",VLOOKUP($B123,'[1]1920  Prog Access'!$F$7:$BA$325,3,FALSE))</f>
        <v>0</v>
      </c>
      <c r="H123" s="102">
        <f>IF(ISNA(VLOOKUP($B123,'[1]1920  Prog Access'!$F$7:$BA$325,4,FALSE)),"",VLOOKUP($B123,'[1]1920  Prog Access'!$F$7:$BA$325,4,FALSE))</f>
        <v>0</v>
      </c>
      <c r="I123" s="103">
        <f t="shared" si="204"/>
        <v>1711177.96</v>
      </c>
      <c r="J123" s="104">
        <f t="shared" si="205"/>
        <v>0.42154859313846282</v>
      </c>
      <c r="K123" s="105">
        <f t="shared" si="206"/>
        <v>8598.8842211055289</v>
      </c>
      <c r="L123" s="106">
        <f>IF(ISNA(VLOOKUP($B123,'[1]1920  Prog Access'!$F$7:$BA$325,5,FALSE)),"",VLOOKUP($B123,'[1]1920  Prog Access'!$F$7:$BA$325,5,FALSE))</f>
        <v>343584.66</v>
      </c>
      <c r="M123" s="102">
        <f>IF(ISNA(VLOOKUP($B123,'[1]1920  Prog Access'!$F$7:$BA$325,6,FALSE)),"",VLOOKUP($B123,'[1]1920  Prog Access'!$F$7:$BA$325,6,FALSE))</f>
        <v>0</v>
      </c>
      <c r="N123" s="102">
        <f>IF(ISNA(VLOOKUP($B123,'[1]1920  Prog Access'!$F$7:$BA$325,7,FALSE)),"",VLOOKUP($B123,'[1]1920  Prog Access'!$F$7:$BA$325,7,FALSE))</f>
        <v>0</v>
      </c>
      <c r="O123" s="102">
        <v>0</v>
      </c>
      <c r="P123" s="102">
        <f>IF(ISNA(VLOOKUP($B123,'[1]1920  Prog Access'!$F$7:$BA$325,8,FALSE)),"",VLOOKUP($B123,'[1]1920  Prog Access'!$F$7:$BA$325,8,FALSE))</f>
        <v>0</v>
      </c>
      <c r="Q123" s="102">
        <f>IF(ISNA(VLOOKUP($B123,'[1]1920  Prog Access'!$F$7:$BA$325,9,FALSE)),"",VLOOKUP($B123,'[1]1920  Prog Access'!$F$7:$BA$325,9,FALSE))</f>
        <v>0</v>
      </c>
      <c r="R123" s="107">
        <f t="shared" si="302"/>
        <v>343584.66</v>
      </c>
      <c r="S123" s="104">
        <f t="shared" si="303"/>
        <v>8.4642061452776696E-2</v>
      </c>
      <c r="T123" s="105">
        <f t="shared" si="304"/>
        <v>1726.5560804020101</v>
      </c>
      <c r="U123" s="106">
        <f>IF(ISNA(VLOOKUP($B123,'[1]1920  Prog Access'!$F$7:$BA$325,10,FALSE)),"",VLOOKUP($B123,'[1]1920  Prog Access'!$F$7:$BA$325,10,FALSE))</f>
        <v>98329.69</v>
      </c>
      <c r="V123" s="102">
        <f>IF(ISNA(VLOOKUP($B123,'[1]1920  Prog Access'!$F$7:$BA$325,11,FALSE)),"",VLOOKUP($B123,'[1]1920  Prog Access'!$F$7:$BA$325,11,FALSE))</f>
        <v>6910.77</v>
      </c>
      <c r="W123" s="102">
        <f>IF(ISNA(VLOOKUP($B123,'[1]1920  Prog Access'!$F$7:$BA$325,12,FALSE)),"",VLOOKUP($B123,'[1]1920  Prog Access'!$F$7:$BA$325,12,FALSE))</f>
        <v>2195.15</v>
      </c>
      <c r="X123" s="102">
        <f>IF(ISNA(VLOOKUP($B123,'[1]1920  Prog Access'!$F$7:$BA$325,13,FALSE)),"",VLOOKUP($B123,'[1]1920  Prog Access'!$F$7:$BA$325,13,FALSE))</f>
        <v>0</v>
      </c>
      <c r="Y123" s="108">
        <f t="shared" si="311"/>
        <v>107435.61</v>
      </c>
      <c r="Z123" s="104">
        <f t="shared" si="312"/>
        <v>2.6466756414085985E-2</v>
      </c>
      <c r="AA123" s="105">
        <f t="shared" si="313"/>
        <v>539.87743718592969</v>
      </c>
      <c r="AB123" s="106">
        <f>IF(ISNA(VLOOKUP($B123,'[1]1920  Prog Access'!$F$7:$BA$325,14,FALSE)),"",VLOOKUP($B123,'[1]1920  Prog Access'!$F$7:$BA$325,14,FALSE))</f>
        <v>0</v>
      </c>
      <c r="AC123" s="102">
        <f>IF(ISNA(VLOOKUP($B123,'[1]1920  Prog Access'!$F$7:$BA$325,15,FALSE)),"",VLOOKUP($B123,'[1]1920  Prog Access'!$F$7:$BA$325,15,FALSE))</f>
        <v>0</v>
      </c>
      <c r="AD123" s="102">
        <v>0</v>
      </c>
      <c r="AE123" s="107">
        <f t="shared" si="314"/>
        <v>0</v>
      </c>
      <c r="AF123" s="104">
        <f t="shared" si="315"/>
        <v>0</v>
      </c>
      <c r="AG123" s="109">
        <f t="shared" si="316"/>
        <v>0</v>
      </c>
      <c r="AH123" s="106">
        <f>IF(ISNA(VLOOKUP($B123,'[1]1920  Prog Access'!$F$7:$BA$325,16,FALSE)),"",VLOOKUP($B123,'[1]1920  Prog Access'!$F$7:$BA$325,16,FALSE))</f>
        <v>111293.77</v>
      </c>
      <c r="AI123" s="102">
        <f>IF(ISNA(VLOOKUP($B123,'[1]1920  Prog Access'!$F$7:$BA$325,17,FALSE)),"",VLOOKUP($B123,'[1]1920  Prog Access'!$F$7:$BA$325,17,FALSE))</f>
        <v>26058.14</v>
      </c>
      <c r="AJ123" s="102">
        <f>IF(ISNA(VLOOKUP($B123,'[1]1920  Prog Access'!$F$7:$BA$325,18,FALSE)),"",VLOOKUP($B123,'[1]1920  Prog Access'!$F$7:$BA$325,18,FALSE))</f>
        <v>0</v>
      </c>
      <c r="AK123" s="102">
        <f>IF(ISNA(VLOOKUP($B123,'[1]1920  Prog Access'!$F$7:$BA$325,19,FALSE)),"",VLOOKUP($B123,'[1]1920  Prog Access'!$F$7:$BA$325,19,FALSE))</f>
        <v>0</v>
      </c>
      <c r="AL123" s="102">
        <f>IF(ISNA(VLOOKUP($B123,'[1]1920  Prog Access'!$F$7:$BA$325,20,FALSE)),"",VLOOKUP($B123,'[1]1920  Prog Access'!$F$7:$BA$325,20,FALSE))</f>
        <v>138911.16</v>
      </c>
      <c r="AM123" s="102">
        <f>IF(ISNA(VLOOKUP($B123,'[1]1920  Prog Access'!$F$7:$BA$325,21,FALSE)),"",VLOOKUP($B123,'[1]1920  Prog Access'!$F$7:$BA$325,21,FALSE))</f>
        <v>0</v>
      </c>
      <c r="AN123" s="102">
        <f>IF(ISNA(VLOOKUP($B123,'[1]1920  Prog Access'!$F$7:$BA$325,22,FALSE)),"",VLOOKUP($B123,'[1]1920  Prog Access'!$F$7:$BA$325,22,FALSE))</f>
        <v>0</v>
      </c>
      <c r="AO123" s="102">
        <f>IF(ISNA(VLOOKUP($B123,'[1]1920  Prog Access'!$F$7:$BA$325,23,FALSE)),"",VLOOKUP($B123,'[1]1920  Prog Access'!$F$7:$BA$325,23,FALSE))</f>
        <v>38855.410000000003</v>
      </c>
      <c r="AP123" s="102">
        <f>IF(ISNA(VLOOKUP($B123,'[1]1920  Prog Access'!$F$7:$BA$325,24,FALSE)),"",VLOOKUP($B123,'[1]1920  Prog Access'!$F$7:$BA$325,24,FALSE))</f>
        <v>0</v>
      </c>
      <c r="AQ123" s="102">
        <f>IF(ISNA(VLOOKUP($B123,'[1]1920  Prog Access'!$F$7:$BA$325,25,FALSE)),"",VLOOKUP($B123,'[1]1920  Prog Access'!$F$7:$BA$325,25,FALSE))</f>
        <v>0</v>
      </c>
      <c r="AR123" s="102">
        <f>IF(ISNA(VLOOKUP($B123,'[1]1920  Prog Access'!$F$7:$BA$325,26,FALSE)),"",VLOOKUP($B123,'[1]1920  Prog Access'!$F$7:$BA$325,26,FALSE))</f>
        <v>0</v>
      </c>
      <c r="AS123" s="102">
        <f>IF(ISNA(VLOOKUP($B123,'[1]1920  Prog Access'!$F$7:$BA$325,27,FALSE)),"",VLOOKUP($B123,'[1]1920  Prog Access'!$F$7:$BA$325,27,FALSE))</f>
        <v>4877.93</v>
      </c>
      <c r="AT123" s="102">
        <f>IF(ISNA(VLOOKUP($B123,'[1]1920  Prog Access'!$F$7:$BA$325,28,FALSE)),"",VLOOKUP($B123,'[1]1920  Prog Access'!$F$7:$BA$325,28,FALSE))</f>
        <v>34471.17</v>
      </c>
      <c r="AU123" s="102">
        <f>IF(ISNA(VLOOKUP($B123,'[1]1920  Prog Access'!$F$7:$BA$325,29,FALSE)),"",VLOOKUP($B123,'[1]1920  Prog Access'!$F$7:$BA$325,29,FALSE))</f>
        <v>0</v>
      </c>
      <c r="AV123" s="102">
        <f>IF(ISNA(VLOOKUP($B123,'[1]1920  Prog Access'!$F$7:$BA$325,30,FALSE)),"",VLOOKUP($B123,'[1]1920  Prog Access'!$F$7:$BA$325,30,FALSE))</f>
        <v>13664</v>
      </c>
      <c r="AW123" s="102">
        <f>IF(ISNA(VLOOKUP($B123,'[1]1920  Prog Access'!$F$7:$BA$325,31,FALSE)),"",VLOOKUP($B123,'[1]1920  Prog Access'!$F$7:$BA$325,31,FALSE))</f>
        <v>0</v>
      </c>
      <c r="AX123" s="108">
        <f t="shared" si="317"/>
        <v>368131.57999999996</v>
      </c>
      <c r="AY123" s="104">
        <f t="shared" si="318"/>
        <v>9.0689193798895978E-2</v>
      </c>
      <c r="AZ123" s="105">
        <f t="shared" si="319"/>
        <v>1849.9074371859297</v>
      </c>
      <c r="BA123" s="106">
        <f>IF(ISNA(VLOOKUP($B123,'[1]1920  Prog Access'!$F$7:$BA$325,32,FALSE)),"",VLOOKUP($B123,'[1]1920  Prog Access'!$F$7:$BA$325,32,FALSE))</f>
        <v>0</v>
      </c>
      <c r="BB123" s="102">
        <f>IF(ISNA(VLOOKUP($B123,'[1]1920  Prog Access'!$F$7:$BA$325,33,FALSE)),"",VLOOKUP($B123,'[1]1920  Prog Access'!$F$7:$BA$325,33,FALSE))</f>
        <v>0</v>
      </c>
      <c r="BC123" s="102">
        <f>IF(ISNA(VLOOKUP($B123,'[1]1920  Prog Access'!$F$7:$BA$325,34,FALSE)),"",VLOOKUP($B123,'[1]1920  Prog Access'!$F$7:$BA$325,34,FALSE))</f>
        <v>0</v>
      </c>
      <c r="BD123" s="102">
        <f>IF(ISNA(VLOOKUP($B123,'[1]1920  Prog Access'!$F$7:$BA$325,35,FALSE)),"",VLOOKUP($B123,'[1]1920  Prog Access'!$F$7:$BA$325,35,FALSE))</f>
        <v>0</v>
      </c>
      <c r="BE123" s="102">
        <f>IF(ISNA(VLOOKUP($B123,'[1]1920  Prog Access'!$F$7:$BA$325,36,FALSE)),"",VLOOKUP($B123,'[1]1920  Prog Access'!$F$7:$BA$325,36,FALSE))</f>
        <v>0</v>
      </c>
      <c r="BF123" s="102">
        <f>IF(ISNA(VLOOKUP($B123,'[1]1920  Prog Access'!$F$7:$BA$325,37,FALSE)),"",VLOOKUP($B123,'[1]1920  Prog Access'!$F$7:$BA$325,37,FALSE))</f>
        <v>0</v>
      </c>
      <c r="BG123" s="102">
        <f>IF(ISNA(VLOOKUP($B123,'[1]1920  Prog Access'!$F$7:$BA$325,38,FALSE)),"",VLOOKUP($B123,'[1]1920  Prog Access'!$F$7:$BA$325,38,FALSE))</f>
        <v>43324.14</v>
      </c>
      <c r="BH123" s="110">
        <f t="shared" si="320"/>
        <v>43324.14</v>
      </c>
      <c r="BI123" s="104">
        <f t="shared" si="321"/>
        <v>1.067289942533727E-2</v>
      </c>
      <c r="BJ123" s="105">
        <f t="shared" si="322"/>
        <v>217.70924623115582</v>
      </c>
      <c r="BK123" s="106">
        <f>IF(ISNA(VLOOKUP($B123,'[1]1920  Prog Access'!$F$7:$BA$325,39,FALSE)),"",VLOOKUP($B123,'[1]1920  Prog Access'!$F$7:$BA$325,39,FALSE))</f>
        <v>0</v>
      </c>
      <c r="BL123" s="102">
        <f>IF(ISNA(VLOOKUP($B123,'[1]1920  Prog Access'!$F$7:$BA$325,40,FALSE)),"",VLOOKUP($B123,'[1]1920  Prog Access'!$F$7:$BA$325,40,FALSE))</f>
        <v>0</v>
      </c>
      <c r="BM123" s="102">
        <f>IF(ISNA(VLOOKUP($B123,'[1]1920  Prog Access'!$F$7:$BA$325,41,FALSE)),"",VLOOKUP($B123,'[1]1920  Prog Access'!$F$7:$BA$325,41,FALSE))</f>
        <v>122180.98</v>
      </c>
      <c r="BN123" s="102">
        <f>IF(ISNA(VLOOKUP($B123,'[1]1920  Prog Access'!$F$7:$BA$325,42,FALSE)),"",VLOOKUP($B123,'[1]1920  Prog Access'!$F$7:$BA$325,42,FALSE))</f>
        <v>177260.82</v>
      </c>
      <c r="BO123" s="105">
        <f t="shared" si="219"/>
        <v>299441.8</v>
      </c>
      <c r="BP123" s="104">
        <f t="shared" si="220"/>
        <v>7.3767470401996618E-2</v>
      </c>
      <c r="BQ123" s="111">
        <f t="shared" si="221"/>
        <v>1504.7326633165831</v>
      </c>
      <c r="BR123" s="106">
        <f>IF(ISNA(VLOOKUP($B123,'[1]1920  Prog Access'!$F$7:$BA$325,43,FALSE)),"",VLOOKUP($B123,'[1]1920  Prog Access'!$F$7:$BA$325,43,FALSE))</f>
        <v>864434.35</v>
      </c>
      <c r="BS123" s="104">
        <f t="shared" si="222"/>
        <v>0.2129533529657322</v>
      </c>
      <c r="BT123" s="111">
        <f t="shared" si="223"/>
        <v>4343.8912060301509</v>
      </c>
      <c r="BU123" s="102">
        <f>IF(ISNA(VLOOKUP($B123,'[1]1920  Prog Access'!$F$7:$BA$325,44,FALSE)),"",VLOOKUP($B123,'[1]1920  Prog Access'!$F$7:$BA$325,44,FALSE))</f>
        <v>123314.64</v>
      </c>
      <c r="BV123" s="104">
        <f t="shared" si="224"/>
        <v>3.0378554551611928E-2</v>
      </c>
      <c r="BW123" s="111">
        <f t="shared" si="225"/>
        <v>619.67155778894482</v>
      </c>
      <c r="BX123" s="143">
        <f>IF(ISNA(VLOOKUP($B123,'[1]1920  Prog Access'!$F$7:$BA$325,45,FALSE)),"",VLOOKUP($B123,'[1]1920  Prog Access'!$F$7:$BA$325,45,FALSE))</f>
        <v>198421.47</v>
      </c>
      <c r="BY123" s="97">
        <f t="shared" si="226"/>
        <v>4.8881117851100483E-2</v>
      </c>
      <c r="BZ123" s="112">
        <f t="shared" si="227"/>
        <v>997.09281407035189</v>
      </c>
      <c r="CA123" s="89">
        <f t="shared" si="228"/>
        <v>4059266.21</v>
      </c>
      <c r="CB123" s="90">
        <f t="shared" si="229"/>
        <v>0</v>
      </c>
    </row>
    <row r="124" spans="1:80" x14ac:dyDescent="0.25">
      <c r="A124" s="22"/>
      <c r="B124" s="94" t="s">
        <v>222</v>
      </c>
      <c r="C124" s="99" t="s">
        <v>223</v>
      </c>
      <c r="D124" s="100">
        <f>IF(ISNA(VLOOKUP($B124,'[1]1920 enrollment_Rev_Exp by size'!$A$6:$C$339,3,FALSE)),"",VLOOKUP($B124,'[1]1920 enrollment_Rev_Exp by size'!$A$6:$C$339,3,FALSE))</f>
        <v>175.94</v>
      </c>
      <c r="E124" s="101">
        <f>IF(ISNA(VLOOKUP($B124,'[1]1920 enrollment_Rev_Exp by size'!$A$6:$D$339,4,FALSE)),"",VLOOKUP($B124,'[1]1920 enrollment_Rev_Exp by size'!$A$6:$D$339,4,FALSE))</f>
        <v>2999735.94</v>
      </c>
      <c r="F124" s="102">
        <f>IF(ISNA(VLOOKUP($B124,'[1]1920  Prog Access'!$F$7:$BA$325,2,FALSE)),"",VLOOKUP($B124,'[1]1920  Prog Access'!$F$7:$BA$325,2,FALSE))</f>
        <v>1508322.15</v>
      </c>
      <c r="G124" s="102">
        <f>IF(ISNA(VLOOKUP($B124,'[1]1920  Prog Access'!$F$7:$BA$325,3,FALSE)),"",VLOOKUP($B124,'[1]1920  Prog Access'!$F$7:$BA$325,3,FALSE))</f>
        <v>0</v>
      </c>
      <c r="H124" s="102">
        <f>IF(ISNA(VLOOKUP($B124,'[1]1920  Prog Access'!$F$7:$BA$325,4,FALSE)),"",VLOOKUP($B124,'[1]1920  Prog Access'!$F$7:$BA$325,4,FALSE))</f>
        <v>0</v>
      </c>
      <c r="I124" s="103">
        <f t="shared" si="204"/>
        <v>1508322.15</v>
      </c>
      <c r="J124" s="104">
        <f t="shared" si="205"/>
        <v>0.50281830806747607</v>
      </c>
      <c r="K124" s="105">
        <f t="shared" si="206"/>
        <v>8572.9348073206766</v>
      </c>
      <c r="L124" s="106">
        <f>IF(ISNA(VLOOKUP($B124,'[1]1920  Prog Access'!$F$7:$BA$325,5,FALSE)),"",VLOOKUP($B124,'[1]1920  Prog Access'!$F$7:$BA$325,5,FALSE))</f>
        <v>339798.49</v>
      </c>
      <c r="M124" s="102">
        <f>IF(ISNA(VLOOKUP($B124,'[1]1920  Prog Access'!$F$7:$BA$325,6,FALSE)),"",VLOOKUP($B124,'[1]1920  Prog Access'!$F$7:$BA$325,6,FALSE))</f>
        <v>11205.86</v>
      </c>
      <c r="N124" s="102">
        <f>IF(ISNA(VLOOKUP($B124,'[1]1920  Prog Access'!$F$7:$BA$325,7,FALSE)),"",VLOOKUP($B124,'[1]1920  Prog Access'!$F$7:$BA$325,7,FALSE))</f>
        <v>34756.32</v>
      </c>
      <c r="O124" s="102">
        <v>0</v>
      </c>
      <c r="P124" s="102">
        <f>IF(ISNA(VLOOKUP($B124,'[1]1920  Prog Access'!$F$7:$BA$325,8,FALSE)),"",VLOOKUP($B124,'[1]1920  Prog Access'!$F$7:$BA$325,8,FALSE))</f>
        <v>0</v>
      </c>
      <c r="Q124" s="102">
        <f>IF(ISNA(VLOOKUP($B124,'[1]1920  Prog Access'!$F$7:$BA$325,9,FALSE)),"",VLOOKUP($B124,'[1]1920  Prog Access'!$F$7:$BA$325,9,FALSE))</f>
        <v>0</v>
      </c>
      <c r="R124" s="107">
        <f t="shared" si="302"/>
        <v>385760.67</v>
      </c>
      <c r="S124" s="104">
        <f t="shared" si="303"/>
        <v>0.12859820921437504</v>
      </c>
      <c r="T124" s="105">
        <f t="shared" si="304"/>
        <v>2192.5694554961919</v>
      </c>
      <c r="U124" s="106">
        <f>IF(ISNA(VLOOKUP($B124,'[1]1920  Prog Access'!$F$7:$BA$325,10,FALSE)),"",VLOOKUP($B124,'[1]1920  Prog Access'!$F$7:$BA$325,10,FALSE))</f>
        <v>0</v>
      </c>
      <c r="V124" s="102">
        <f>IF(ISNA(VLOOKUP($B124,'[1]1920  Prog Access'!$F$7:$BA$325,11,FALSE)),"",VLOOKUP($B124,'[1]1920  Prog Access'!$F$7:$BA$325,11,FALSE))</f>
        <v>0</v>
      </c>
      <c r="W124" s="102">
        <f>IF(ISNA(VLOOKUP($B124,'[1]1920  Prog Access'!$F$7:$BA$325,12,FALSE)),"",VLOOKUP($B124,'[1]1920  Prog Access'!$F$7:$BA$325,12,FALSE))</f>
        <v>0</v>
      </c>
      <c r="X124" s="102">
        <f>IF(ISNA(VLOOKUP($B124,'[1]1920  Prog Access'!$F$7:$BA$325,13,FALSE)),"",VLOOKUP($B124,'[1]1920  Prog Access'!$F$7:$BA$325,13,FALSE))</f>
        <v>0</v>
      </c>
      <c r="Y124" s="108">
        <f t="shared" si="311"/>
        <v>0</v>
      </c>
      <c r="Z124" s="104">
        <f t="shared" si="312"/>
        <v>0</v>
      </c>
      <c r="AA124" s="105">
        <f t="shared" si="313"/>
        <v>0</v>
      </c>
      <c r="AB124" s="106">
        <f>IF(ISNA(VLOOKUP($B124,'[1]1920  Prog Access'!$F$7:$BA$325,14,FALSE)),"",VLOOKUP($B124,'[1]1920  Prog Access'!$F$7:$BA$325,14,FALSE))</f>
        <v>0</v>
      </c>
      <c r="AC124" s="102">
        <f>IF(ISNA(VLOOKUP($B124,'[1]1920  Prog Access'!$F$7:$BA$325,15,FALSE)),"",VLOOKUP($B124,'[1]1920  Prog Access'!$F$7:$BA$325,15,FALSE))</f>
        <v>0</v>
      </c>
      <c r="AD124" s="102">
        <v>0</v>
      </c>
      <c r="AE124" s="107">
        <f t="shared" si="314"/>
        <v>0</v>
      </c>
      <c r="AF124" s="104">
        <f t="shared" si="315"/>
        <v>0</v>
      </c>
      <c r="AG124" s="109">
        <f t="shared" si="316"/>
        <v>0</v>
      </c>
      <c r="AH124" s="106">
        <f>IF(ISNA(VLOOKUP($B124,'[1]1920  Prog Access'!$F$7:$BA$325,16,FALSE)),"",VLOOKUP($B124,'[1]1920  Prog Access'!$F$7:$BA$325,16,FALSE))</f>
        <v>58912.31</v>
      </c>
      <c r="AI124" s="102">
        <f>IF(ISNA(VLOOKUP($B124,'[1]1920  Prog Access'!$F$7:$BA$325,17,FALSE)),"",VLOOKUP($B124,'[1]1920  Prog Access'!$F$7:$BA$325,17,FALSE))</f>
        <v>50620.12</v>
      </c>
      <c r="AJ124" s="102">
        <f>IF(ISNA(VLOOKUP($B124,'[1]1920  Prog Access'!$F$7:$BA$325,18,FALSE)),"",VLOOKUP($B124,'[1]1920  Prog Access'!$F$7:$BA$325,18,FALSE))</f>
        <v>0</v>
      </c>
      <c r="AK124" s="102">
        <f>IF(ISNA(VLOOKUP($B124,'[1]1920  Prog Access'!$F$7:$BA$325,19,FALSE)),"",VLOOKUP($B124,'[1]1920  Prog Access'!$F$7:$BA$325,19,FALSE))</f>
        <v>0</v>
      </c>
      <c r="AL124" s="102">
        <f>IF(ISNA(VLOOKUP($B124,'[1]1920  Prog Access'!$F$7:$BA$325,20,FALSE)),"",VLOOKUP($B124,'[1]1920  Prog Access'!$F$7:$BA$325,20,FALSE))</f>
        <v>73008.429999999993</v>
      </c>
      <c r="AM124" s="102">
        <f>IF(ISNA(VLOOKUP($B124,'[1]1920  Prog Access'!$F$7:$BA$325,21,FALSE)),"",VLOOKUP($B124,'[1]1920  Prog Access'!$F$7:$BA$325,21,FALSE))</f>
        <v>0</v>
      </c>
      <c r="AN124" s="102">
        <f>IF(ISNA(VLOOKUP($B124,'[1]1920  Prog Access'!$F$7:$BA$325,22,FALSE)),"",VLOOKUP($B124,'[1]1920  Prog Access'!$F$7:$BA$325,22,FALSE))</f>
        <v>0</v>
      </c>
      <c r="AO124" s="102">
        <f>IF(ISNA(VLOOKUP($B124,'[1]1920  Prog Access'!$F$7:$BA$325,23,FALSE)),"",VLOOKUP($B124,'[1]1920  Prog Access'!$F$7:$BA$325,23,FALSE))</f>
        <v>12772.98</v>
      </c>
      <c r="AP124" s="102">
        <f>IF(ISNA(VLOOKUP($B124,'[1]1920  Prog Access'!$F$7:$BA$325,24,FALSE)),"",VLOOKUP($B124,'[1]1920  Prog Access'!$F$7:$BA$325,24,FALSE))</f>
        <v>0</v>
      </c>
      <c r="AQ124" s="102">
        <f>IF(ISNA(VLOOKUP($B124,'[1]1920  Prog Access'!$F$7:$BA$325,25,FALSE)),"",VLOOKUP($B124,'[1]1920  Prog Access'!$F$7:$BA$325,25,FALSE))</f>
        <v>0</v>
      </c>
      <c r="AR124" s="102">
        <f>IF(ISNA(VLOOKUP($B124,'[1]1920  Prog Access'!$F$7:$BA$325,26,FALSE)),"",VLOOKUP($B124,'[1]1920  Prog Access'!$F$7:$BA$325,26,FALSE))</f>
        <v>0</v>
      </c>
      <c r="AS124" s="102">
        <f>IF(ISNA(VLOOKUP($B124,'[1]1920  Prog Access'!$F$7:$BA$325,27,FALSE)),"",VLOOKUP($B124,'[1]1920  Prog Access'!$F$7:$BA$325,27,FALSE))</f>
        <v>0</v>
      </c>
      <c r="AT124" s="102">
        <f>IF(ISNA(VLOOKUP($B124,'[1]1920  Prog Access'!$F$7:$BA$325,28,FALSE)),"",VLOOKUP($B124,'[1]1920  Prog Access'!$F$7:$BA$325,28,FALSE))</f>
        <v>4536.93</v>
      </c>
      <c r="AU124" s="102">
        <f>IF(ISNA(VLOOKUP($B124,'[1]1920  Prog Access'!$F$7:$BA$325,29,FALSE)),"",VLOOKUP($B124,'[1]1920  Prog Access'!$F$7:$BA$325,29,FALSE))</f>
        <v>0</v>
      </c>
      <c r="AV124" s="102">
        <f>IF(ISNA(VLOOKUP($B124,'[1]1920  Prog Access'!$F$7:$BA$325,30,FALSE)),"",VLOOKUP($B124,'[1]1920  Prog Access'!$F$7:$BA$325,30,FALSE))</f>
        <v>0</v>
      </c>
      <c r="AW124" s="102">
        <f>IF(ISNA(VLOOKUP($B124,'[1]1920  Prog Access'!$F$7:$BA$325,31,FALSE)),"",VLOOKUP($B124,'[1]1920  Prog Access'!$F$7:$BA$325,31,FALSE))</f>
        <v>0</v>
      </c>
      <c r="AX124" s="108">
        <f t="shared" si="317"/>
        <v>199850.77</v>
      </c>
      <c r="AY124" s="104">
        <f t="shared" si="318"/>
        <v>6.6622787471086534E-2</v>
      </c>
      <c r="AZ124" s="105">
        <f t="shared" si="319"/>
        <v>1135.9029782880527</v>
      </c>
      <c r="BA124" s="106">
        <f>IF(ISNA(VLOOKUP($B124,'[1]1920  Prog Access'!$F$7:$BA$325,32,FALSE)),"",VLOOKUP($B124,'[1]1920  Prog Access'!$F$7:$BA$325,32,FALSE))</f>
        <v>0</v>
      </c>
      <c r="BB124" s="102">
        <f>IF(ISNA(VLOOKUP($B124,'[1]1920  Prog Access'!$F$7:$BA$325,33,FALSE)),"",VLOOKUP($B124,'[1]1920  Prog Access'!$F$7:$BA$325,33,FALSE))</f>
        <v>0</v>
      </c>
      <c r="BC124" s="102">
        <f>IF(ISNA(VLOOKUP($B124,'[1]1920  Prog Access'!$F$7:$BA$325,34,FALSE)),"",VLOOKUP($B124,'[1]1920  Prog Access'!$F$7:$BA$325,34,FALSE))</f>
        <v>657.85</v>
      </c>
      <c r="BD124" s="102">
        <f>IF(ISNA(VLOOKUP($B124,'[1]1920  Prog Access'!$F$7:$BA$325,35,FALSE)),"",VLOOKUP($B124,'[1]1920  Prog Access'!$F$7:$BA$325,35,FALSE))</f>
        <v>0</v>
      </c>
      <c r="BE124" s="102">
        <f>IF(ISNA(VLOOKUP($B124,'[1]1920  Prog Access'!$F$7:$BA$325,36,FALSE)),"",VLOOKUP($B124,'[1]1920  Prog Access'!$F$7:$BA$325,36,FALSE))</f>
        <v>0</v>
      </c>
      <c r="BF124" s="102">
        <f>IF(ISNA(VLOOKUP($B124,'[1]1920  Prog Access'!$F$7:$BA$325,37,FALSE)),"",VLOOKUP($B124,'[1]1920  Prog Access'!$F$7:$BA$325,37,FALSE))</f>
        <v>0</v>
      </c>
      <c r="BG124" s="102">
        <f>IF(ISNA(VLOOKUP($B124,'[1]1920  Prog Access'!$F$7:$BA$325,38,FALSE)),"",VLOOKUP($B124,'[1]1920  Prog Access'!$F$7:$BA$325,38,FALSE))</f>
        <v>0</v>
      </c>
      <c r="BH124" s="110">
        <f t="shared" si="320"/>
        <v>657.85</v>
      </c>
      <c r="BI124" s="104">
        <f t="shared" si="321"/>
        <v>2.1930263635138499E-4</v>
      </c>
      <c r="BJ124" s="105">
        <f t="shared" si="322"/>
        <v>3.7390587700352396</v>
      </c>
      <c r="BK124" s="106">
        <f>IF(ISNA(VLOOKUP($B124,'[1]1920  Prog Access'!$F$7:$BA$325,39,FALSE)),"",VLOOKUP($B124,'[1]1920  Prog Access'!$F$7:$BA$325,39,FALSE))</f>
        <v>0</v>
      </c>
      <c r="BL124" s="102">
        <f>IF(ISNA(VLOOKUP($B124,'[1]1920  Prog Access'!$F$7:$BA$325,40,FALSE)),"",VLOOKUP($B124,'[1]1920  Prog Access'!$F$7:$BA$325,40,FALSE))</f>
        <v>0</v>
      </c>
      <c r="BM124" s="102">
        <f>IF(ISNA(VLOOKUP($B124,'[1]1920  Prog Access'!$F$7:$BA$325,41,FALSE)),"",VLOOKUP($B124,'[1]1920  Prog Access'!$F$7:$BA$325,41,FALSE))</f>
        <v>79002.23</v>
      </c>
      <c r="BN124" s="102">
        <f>IF(ISNA(VLOOKUP($B124,'[1]1920  Prog Access'!$F$7:$BA$325,42,FALSE)),"",VLOOKUP($B124,'[1]1920  Prog Access'!$F$7:$BA$325,42,FALSE))</f>
        <v>47859.65</v>
      </c>
      <c r="BO124" s="105">
        <f t="shared" si="219"/>
        <v>126861.88</v>
      </c>
      <c r="BP124" s="104">
        <f t="shared" si="220"/>
        <v>4.2291015788543045E-2</v>
      </c>
      <c r="BQ124" s="111">
        <f t="shared" si="221"/>
        <v>721.05194952824831</v>
      </c>
      <c r="BR124" s="106">
        <f>IF(ISNA(VLOOKUP($B124,'[1]1920  Prog Access'!$F$7:$BA$325,43,FALSE)),"",VLOOKUP($B124,'[1]1920  Prog Access'!$F$7:$BA$325,43,FALSE))</f>
        <v>656170.38</v>
      </c>
      <c r="BS124" s="104">
        <f t="shared" si="222"/>
        <v>0.21874271373366283</v>
      </c>
      <c r="BT124" s="111">
        <f t="shared" si="223"/>
        <v>3729.5122200750257</v>
      </c>
      <c r="BU124" s="102">
        <f>IF(ISNA(VLOOKUP($B124,'[1]1920  Prog Access'!$F$7:$BA$325,44,FALSE)),"",VLOOKUP($B124,'[1]1920  Prog Access'!$F$7:$BA$325,44,FALSE))</f>
        <v>59969.38</v>
      </c>
      <c r="BV124" s="104">
        <f t="shared" si="224"/>
        <v>1.9991552989827497E-2</v>
      </c>
      <c r="BW124" s="111">
        <f t="shared" si="225"/>
        <v>340.85131294759577</v>
      </c>
      <c r="BX124" s="143">
        <f>IF(ISNA(VLOOKUP($B124,'[1]1920  Prog Access'!$F$7:$BA$325,45,FALSE)),"",VLOOKUP($B124,'[1]1920  Prog Access'!$F$7:$BA$325,45,FALSE))</f>
        <v>62142.86</v>
      </c>
      <c r="BY124" s="97">
        <f t="shared" si="226"/>
        <v>2.0716110098677552E-2</v>
      </c>
      <c r="BZ124" s="112">
        <f t="shared" si="227"/>
        <v>353.20484255996365</v>
      </c>
      <c r="CA124" s="89">
        <f t="shared" si="228"/>
        <v>2999735.9399999995</v>
      </c>
      <c r="CB124" s="90">
        <f t="shared" si="229"/>
        <v>0</v>
      </c>
    </row>
    <row r="125" spans="1:80" x14ac:dyDescent="0.25">
      <c r="A125" s="22"/>
      <c r="B125" s="94" t="s">
        <v>224</v>
      </c>
      <c r="C125" s="99" t="s">
        <v>225</v>
      </c>
      <c r="D125" s="100">
        <f>IF(ISNA(VLOOKUP($B125,'[1]1920 enrollment_Rev_Exp by size'!$A$6:$C$339,3,FALSE)),"",VLOOKUP($B125,'[1]1920 enrollment_Rev_Exp by size'!$A$6:$C$339,3,FALSE))</f>
        <v>59.649999999999991</v>
      </c>
      <c r="E125" s="101">
        <f>IF(ISNA(VLOOKUP($B125,'[1]1920 enrollment_Rev_Exp by size'!$A$6:$D$339,4,FALSE)),"",VLOOKUP($B125,'[1]1920 enrollment_Rev_Exp by size'!$A$6:$D$339,4,FALSE))</f>
        <v>795815.89</v>
      </c>
      <c r="F125" s="102">
        <f>IF(ISNA(VLOOKUP($B125,'[1]1920  Prog Access'!$F$7:$BA$325,2,FALSE)),"",VLOOKUP($B125,'[1]1920  Prog Access'!$F$7:$BA$325,2,FALSE))</f>
        <v>419614.2</v>
      </c>
      <c r="G125" s="102">
        <f>IF(ISNA(VLOOKUP($B125,'[1]1920  Prog Access'!$F$7:$BA$325,3,FALSE)),"",VLOOKUP($B125,'[1]1920  Prog Access'!$F$7:$BA$325,3,FALSE))</f>
        <v>0</v>
      </c>
      <c r="H125" s="102">
        <f>IF(ISNA(VLOOKUP($B125,'[1]1920  Prog Access'!$F$7:$BA$325,4,FALSE)),"",VLOOKUP($B125,'[1]1920  Prog Access'!$F$7:$BA$325,4,FALSE))</f>
        <v>0</v>
      </c>
      <c r="I125" s="103">
        <f t="shared" si="204"/>
        <v>419614.2</v>
      </c>
      <c r="J125" s="104">
        <f t="shared" si="205"/>
        <v>0.52727547322534618</v>
      </c>
      <c r="K125" s="105">
        <f t="shared" si="206"/>
        <v>7034.6051969823984</v>
      </c>
      <c r="L125" s="106">
        <f>IF(ISNA(VLOOKUP($B125,'[1]1920  Prog Access'!$F$7:$BA$325,5,FALSE)),"",VLOOKUP($B125,'[1]1920  Prog Access'!$F$7:$BA$325,5,FALSE))</f>
        <v>110755.71</v>
      </c>
      <c r="M125" s="102">
        <f>IF(ISNA(VLOOKUP($B125,'[1]1920  Prog Access'!$F$7:$BA$325,6,FALSE)),"",VLOOKUP($B125,'[1]1920  Prog Access'!$F$7:$BA$325,6,FALSE))</f>
        <v>0</v>
      </c>
      <c r="N125" s="102">
        <f>IF(ISNA(VLOOKUP($B125,'[1]1920  Prog Access'!$F$7:$BA$325,7,FALSE)),"",VLOOKUP($B125,'[1]1920  Prog Access'!$F$7:$BA$325,7,FALSE))</f>
        <v>13549.42</v>
      </c>
      <c r="O125" s="102">
        <v>0</v>
      </c>
      <c r="P125" s="102">
        <f>IF(ISNA(VLOOKUP($B125,'[1]1920  Prog Access'!$F$7:$BA$325,8,FALSE)),"",VLOOKUP($B125,'[1]1920  Prog Access'!$F$7:$BA$325,8,FALSE))</f>
        <v>0</v>
      </c>
      <c r="Q125" s="102">
        <f>IF(ISNA(VLOOKUP($B125,'[1]1920  Prog Access'!$F$7:$BA$325,9,FALSE)),"",VLOOKUP($B125,'[1]1920  Prog Access'!$F$7:$BA$325,9,FALSE))</f>
        <v>0</v>
      </c>
      <c r="R125" s="107">
        <f t="shared" si="302"/>
        <v>124305.13</v>
      </c>
      <c r="S125" s="104">
        <f t="shared" si="303"/>
        <v>0.15619835135485924</v>
      </c>
      <c r="T125" s="105">
        <f t="shared" si="304"/>
        <v>2083.9082984073766</v>
      </c>
      <c r="U125" s="106">
        <f>IF(ISNA(VLOOKUP($B125,'[1]1920  Prog Access'!$F$7:$BA$325,10,FALSE)),"",VLOOKUP($B125,'[1]1920  Prog Access'!$F$7:$BA$325,10,FALSE))</f>
        <v>0</v>
      </c>
      <c r="V125" s="102">
        <f>IF(ISNA(VLOOKUP($B125,'[1]1920  Prog Access'!$F$7:$BA$325,11,FALSE)),"",VLOOKUP($B125,'[1]1920  Prog Access'!$F$7:$BA$325,11,FALSE))</f>
        <v>0</v>
      </c>
      <c r="W125" s="102">
        <f>IF(ISNA(VLOOKUP($B125,'[1]1920  Prog Access'!$F$7:$BA$325,12,FALSE)),"",VLOOKUP($B125,'[1]1920  Prog Access'!$F$7:$BA$325,12,FALSE))</f>
        <v>0</v>
      </c>
      <c r="X125" s="102">
        <f>IF(ISNA(VLOOKUP($B125,'[1]1920  Prog Access'!$F$7:$BA$325,13,FALSE)),"",VLOOKUP($B125,'[1]1920  Prog Access'!$F$7:$BA$325,13,FALSE))</f>
        <v>0</v>
      </c>
      <c r="Y125" s="108">
        <f t="shared" si="311"/>
        <v>0</v>
      </c>
      <c r="Z125" s="104">
        <f t="shared" si="312"/>
        <v>0</v>
      </c>
      <c r="AA125" s="105">
        <f t="shared" si="313"/>
        <v>0</v>
      </c>
      <c r="AB125" s="106">
        <f>IF(ISNA(VLOOKUP($B125,'[1]1920  Prog Access'!$F$7:$BA$325,14,FALSE)),"",VLOOKUP($B125,'[1]1920  Prog Access'!$F$7:$BA$325,14,FALSE))</f>
        <v>0</v>
      </c>
      <c r="AC125" s="102">
        <f>IF(ISNA(VLOOKUP($B125,'[1]1920  Prog Access'!$F$7:$BA$325,15,FALSE)),"",VLOOKUP($B125,'[1]1920  Prog Access'!$F$7:$BA$325,15,FALSE))</f>
        <v>0</v>
      </c>
      <c r="AD125" s="102">
        <v>0</v>
      </c>
      <c r="AE125" s="107">
        <f t="shared" si="314"/>
        <v>0</v>
      </c>
      <c r="AF125" s="104">
        <f t="shared" si="315"/>
        <v>0</v>
      </c>
      <c r="AG125" s="109">
        <f t="shared" si="316"/>
        <v>0</v>
      </c>
      <c r="AH125" s="106">
        <f>IF(ISNA(VLOOKUP($B125,'[1]1920  Prog Access'!$F$7:$BA$325,16,FALSE)),"",VLOOKUP($B125,'[1]1920  Prog Access'!$F$7:$BA$325,16,FALSE))</f>
        <v>13357.51</v>
      </c>
      <c r="AI125" s="102">
        <f>IF(ISNA(VLOOKUP($B125,'[1]1920  Prog Access'!$F$7:$BA$325,17,FALSE)),"",VLOOKUP($B125,'[1]1920  Prog Access'!$F$7:$BA$325,17,FALSE))</f>
        <v>19061.09</v>
      </c>
      <c r="AJ125" s="102">
        <f>IF(ISNA(VLOOKUP($B125,'[1]1920  Prog Access'!$F$7:$BA$325,18,FALSE)),"",VLOOKUP($B125,'[1]1920  Prog Access'!$F$7:$BA$325,18,FALSE))</f>
        <v>0</v>
      </c>
      <c r="AK125" s="102">
        <f>IF(ISNA(VLOOKUP($B125,'[1]1920  Prog Access'!$F$7:$BA$325,19,FALSE)),"",VLOOKUP($B125,'[1]1920  Prog Access'!$F$7:$BA$325,19,FALSE))</f>
        <v>0</v>
      </c>
      <c r="AL125" s="102">
        <f>IF(ISNA(VLOOKUP($B125,'[1]1920  Prog Access'!$F$7:$BA$325,20,FALSE)),"",VLOOKUP($B125,'[1]1920  Prog Access'!$F$7:$BA$325,20,FALSE))</f>
        <v>14732.14</v>
      </c>
      <c r="AM125" s="102">
        <f>IF(ISNA(VLOOKUP($B125,'[1]1920  Prog Access'!$F$7:$BA$325,21,FALSE)),"",VLOOKUP($B125,'[1]1920  Prog Access'!$F$7:$BA$325,21,FALSE))</f>
        <v>0</v>
      </c>
      <c r="AN125" s="102">
        <f>IF(ISNA(VLOOKUP($B125,'[1]1920  Prog Access'!$F$7:$BA$325,22,FALSE)),"",VLOOKUP($B125,'[1]1920  Prog Access'!$F$7:$BA$325,22,FALSE))</f>
        <v>0</v>
      </c>
      <c r="AO125" s="102">
        <f>IF(ISNA(VLOOKUP($B125,'[1]1920  Prog Access'!$F$7:$BA$325,23,FALSE)),"",VLOOKUP($B125,'[1]1920  Prog Access'!$F$7:$BA$325,23,FALSE))</f>
        <v>0</v>
      </c>
      <c r="AP125" s="102">
        <f>IF(ISNA(VLOOKUP($B125,'[1]1920  Prog Access'!$F$7:$BA$325,24,FALSE)),"",VLOOKUP($B125,'[1]1920  Prog Access'!$F$7:$BA$325,24,FALSE))</f>
        <v>0</v>
      </c>
      <c r="AQ125" s="102">
        <f>IF(ISNA(VLOOKUP($B125,'[1]1920  Prog Access'!$F$7:$BA$325,25,FALSE)),"",VLOOKUP($B125,'[1]1920  Prog Access'!$F$7:$BA$325,25,FALSE))</f>
        <v>0</v>
      </c>
      <c r="AR125" s="102">
        <f>IF(ISNA(VLOOKUP($B125,'[1]1920  Prog Access'!$F$7:$BA$325,26,FALSE)),"",VLOOKUP($B125,'[1]1920  Prog Access'!$F$7:$BA$325,26,FALSE))</f>
        <v>0</v>
      </c>
      <c r="AS125" s="102">
        <f>IF(ISNA(VLOOKUP($B125,'[1]1920  Prog Access'!$F$7:$BA$325,27,FALSE)),"",VLOOKUP($B125,'[1]1920  Prog Access'!$F$7:$BA$325,27,FALSE))</f>
        <v>0</v>
      </c>
      <c r="AT125" s="102">
        <f>IF(ISNA(VLOOKUP($B125,'[1]1920  Prog Access'!$F$7:$BA$325,28,FALSE)),"",VLOOKUP($B125,'[1]1920  Prog Access'!$F$7:$BA$325,28,FALSE))</f>
        <v>0</v>
      </c>
      <c r="AU125" s="102">
        <f>IF(ISNA(VLOOKUP($B125,'[1]1920  Prog Access'!$F$7:$BA$325,29,FALSE)),"",VLOOKUP($B125,'[1]1920  Prog Access'!$F$7:$BA$325,29,FALSE))</f>
        <v>0</v>
      </c>
      <c r="AV125" s="102">
        <f>IF(ISNA(VLOOKUP($B125,'[1]1920  Prog Access'!$F$7:$BA$325,30,FALSE)),"",VLOOKUP($B125,'[1]1920  Prog Access'!$F$7:$BA$325,30,FALSE))</f>
        <v>0</v>
      </c>
      <c r="AW125" s="102">
        <f>IF(ISNA(VLOOKUP($B125,'[1]1920  Prog Access'!$F$7:$BA$325,31,FALSE)),"",VLOOKUP($B125,'[1]1920  Prog Access'!$F$7:$BA$325,31,FALSE))</f>
        <v>0</v>
      </c>
      <c r="AX125" s="108">
        <f t="shared" si="317"/>
        <v>47150.74</v>
      </c>
      <c r="AY125" s="104">
        <f t="shared" si="318"/>
        <v>5.9248301764871766E-2</v>
      </c>
      <c r="AZ125" s="105">
        <f t="shared" si="319"/>
        <v>790.45666387259018</v>
      </c>
      <c r="BA125" s="106">
        <f>IF(ISNA(VLOOKUP($B125,'[1]1920  Prog Access'!$F$7:$BA$325,32,FALSE)),"",VLOOKUP($B125,'[1]1920  Prog Access'!$F$7:$BA$325,32,FALSE))</f>
        <v>0</v>
      </c>
      <c r="BB125" s="102">
        <f>IF(ISNA(VLOOKUP($B125,'[1]1920  Prog Access'!$F$7:$BA$325,33,FALSE)),"",VLOOKUP($B125,'[1]1920  Prog Access'!$F$7:$BA$325,33,FALSE))</f>
        <v>0</v>
      </c>
      <c r="BC125" s="102">
        <f>IF(ISNA(VLOOKUP($B125,'[1]1920  Prog Access'!$F$7:$BA$325,34,FALSE)),"",VLOOKUP($B125,'[1]1920  Prog Access'!$F$7:$BA$325,34,FALSE))</f>
        <v>0</v>
      </c>
      <c r="BD125" s="102">
        <f>IF(ISNA(VLOOKUP($B125,'[1]1920  Prog Access'!$F$7:$BA$325,35,FALSE)),"",VLOOKUP($B125,'[1]1920  Prog Access'!$F$7:$BA$325,35,FALSE))</f>
        <v>0</v>
      </c>
      <c r="BE125" s="102">
        <f>IF(ISNA(VLOOKUP($B125,'[1]1920  Prog Access'!$F$7:$BA$325,36,FALSE)),"",VLOOKUP($B125,'[1]1920  Prog Access'!$F$7:$BA$325,36,FALSE))</f>
        <v>0</v>
      </c>
      <c r="BF125" s="102">
        <f>IF(ISNA(VLOOKUP($B125,'[1]1920  Prog Access'!$F$7:$BA$325,37,FALSE)),"",VLOOKUP($B125,'[1]1920  Prog Access'!$F$7:$BA$325,37,FALSE))</f>
        <v>0</v>
      </c>
      <c r="BG125" s="102">
        <f>IF(ISNA(VLOOKUP($B125,'[1]1920  Prog Access'!$F$7:$BA$325,38,FALSE)),"",VLOOKUP($B125,'[1]1920  Prog Access'!$F$7:$BA$325,38,FALSE))</f>
        <v>0</v>
      </c>
      <c r="BH125" s="110">
        <f t="shared" si="320"/>
        <v>0</v>
      </c>
      <c r="BI125" s="104">
        <f t="shared" si="321"/>
        <v>0</v>
      </c>
      <c r="BJ125" s="105">
        <f t="shared" si="322"/>
        <v>0</v>
      </c>
      <c r="BK125" s="106">
        <f>IF(ISNA(VLOOKUP($B125,'[1]1920  Prog Access'!$F$7:$BA$325,39,FALSE)),"",VLOOKUP($B125,'[1]1920  Prog Access'!$F$7:$BA$325,39,FALSE))</f>
        <v>0</v>
      </c>
      <c r="BL125" s="102">
        <f>IF(ISNA(VLOOKUP($B125,'[1]1920  Prog Access'!$F$7:$BA$325,40,FALSE)),"",VLOOKUP($B125,'[1]1920  Prog Access'!$F$7:$BA$325,40,FALSE))</f>
        <v>0</v>
      </c>
      <c r="BM125" s="102">
        <f>IF(ISNA(VLOOKUP($B125,'[1]1920  Prog Access'!$F$7:$BA$325,41,FALSE)),"",VLOOKUP($B125,'[1]1920  Prog Access'!$F$7:$BA$325,41,FALSE))</f>
        <v>0</v>
      </c>
      <c r="BN125" s="102">
        <f>IF(ISNA(VLOOKUP($B125,'[1]1920  Prog Access'!$F$7:$BA$325,42,FALSE)),"",VLOOKUP($B125,'[1]1920  Prog Access'!$F$7:$BA$325,42,FALSE))</f>
        <v>0</v>
      </c>
      <c r="BO125" s="105">
        <f t="shared" si="219"/>
        <v>0</v>
      </c>
      <c r="BP125" s="104">
        <f t="shared" si="220"/>
        <v>0</v>
      </c>
      <c r="BQ125" s="111">
        <f t="shared" si="221"/>
        <v>0</v>
      </c>
      <c r="BR125" s="106">
        <f>IF(ISNA(VLOOKUP($B125,'[1]1920  Prog Access'!$F$7:$BA$325,43,FALSE)),"",VLOOKUP($B125,'[1]1920  Prog Access'!$F$7:$BA$325,43,FALSE))</f>
        <v>170683.16</v>
      </c>
      <c r="BS125" s="104">
        <f t="shared" si="222"/>
        <v>0.21447568733516995</v>
      </c>
      <c r="BT125" s="111">
        <f t="shared" si="223"/>
        <v>2861.4108968985756</v>
      </c>
      <c r="BU125" s="102">
        <f>IF(ISNA(VLOOKUP($B125,'[1]1920  Prog Access'!$F$7:$BA$325,44,FALSE)),"",VLOOKUP($B125,'[1]1920  Prog Access'!$F$7:$BA$325,44,FALSE))</f>
        <v>32153.61</v>
      </c>
      <c r="BV125" s="104">
        <f t="shared" si="224"/>
        <v>4.0403327458063194E-2</v>
      </c>
      <c r="BW125" s="111">
        <f t="shared" si="225"/>
        <v>539.0378876781225</v>
      </c>
      <c r="BX125" s="143">
        <f>IF(ISNA(VLOOKUP($B125,'[1]1920  Prog Access'!$F$7:$BA$325,45,FALSE)),"",VLOOKUP($B125,'[1]1920  Prog Access'!$F$7:$BA$325,45,FALSE))</f>
        <v>1909.05</v>
      </c>
      <c r="BY125" s="97">
        <f t="shared" si="226"/>
        <v>2.3988588616897307E-3</v>
      </c>
      <c r="BZ125" s="112">
        <f t="shared" si="227"/>
        <v>32.004191114836551</v>
      </c>
      <c r="CA125" s="89">
        <f t="shared" si="228"/>
        <v>795815.89</v>
      </c>
      <c r="CB125" s="90">
        <f t="shared" si="229"/>
        <v>0</v>
      </c>
    </row>
    <row r="126" spans="1:80" x14ac:dyDescent="0.25">
      <c r="A126" s="22"/>
      <c r="B126" s="94" t="s">
        <v>226</v>
      </c>
      <c r="C126" s="99" t="s">
        <v>227</v>
      </c>
      <c r="D126" s="100">
        <f>IF(ISNA(VLOOKUP($B126,'[1]1920 enrollment_Rev_Exp by size'!$A$6:$C$339,3,FALSE)),"",VLOOKUP($B126,'[1]1920 enrollment_Rev_Exp by size'!$A$6:$C$339,3,FALSE))</f>
        <v>154.03</v>
      </c>
      <c r="E126" s="101">
        <f>IF(ISNA(VLOOKUP($B126,'[1]1920 enrollment_Rev_Exp by size'!$A$6:$D$339,4,FALSE)),"",VLOOKUP($B126,'[1]1920 enrollment_Rev_Exp by size'!$A$6:$D$339,4,FALSE))</f>
        <v>3597534.87</v>
      </c>
      <c r="F126" s="102">
        <f>IF(ISNA(VLOOKUP($B126,'[1]1920  Prog Access'!$F$7:$BA$325,2,FALSE)),"",VLOOKUP($B126,'[1]1920  Prog Access'!$F$7:$BA$325,2,FALSE))</f>
        <v>1946911.78</v>
      </c>
      <c r="G126" s="102">
        <f>IF(ISNA(VLOOKUP($B126,'[1]1920  Prog Access'!$F$7:$BA$325,3,FALSE)),"",VLOOKUP($B126,'[1]1920  Prog Access'!$F$7:$BA$325,3,FALSE))</f>
        <v>0</v>
      </c>
      <c r="H126" s="102">
        <f>IF(ISNA(VLOOKUP($B126,'[1]1920  Prog Access'!$F$7:$BA$325,4,FALSE)),"",VLOOKUP($B126,'[1]1920  Prog Access'!$F$7:$BA$325,4,FALSE))</f>
        <v>0</v>
      </c>
      <c r="I126" s="103">
        <f t="shared" si="204"/>
        <v>1946911.78</v>
      </c>
      <c r="J126" s="104">
        <f t="shared" si="205"/>
        <v>0.54117940488510119</v>
      </c>
      <c r="K126" s="105">
        <f t="shared" si="206"/>
        <v>12639.821982730637</v>
      </c>
      <c r="L126" s="106">
        <f>IF(ISNA(VLOOKUP($B126,'[1]1920  Prog Access'!$F$7:$BA$325,5,FALSE)),"",VLOOKUP($B126,'[1]1920  Prog Access'!$F$7:$BA$325,5,FALSE))</f>
        <v>204245.45</v>
      </c>
      <c r="M126" s="102">
        <f>IF(ISNA(VLOOKUP($B126,'[1]1920  Prog Access'!$F$7:$BA$325,6,FALSE)),"",VLOOKUP($B126,'[1]1920  Prog Access'!$F$7:$BA$325,6,FALSE))</f>
        <v>0</v>
      </c>
      <c r="N126" s="102">
        <f>IF(ISNA(VLOOKUP($B126,'[1]1920  Prog Access'!$F$7:$BA$325,7,FALSE)),"",VLOOKUP($B126,'[1]1920  Prog Access'!$F$7:$BA$325,7,FALSE))</f>
        <v>28868.85</v>
      </c>
      <c r="O126" s="102">
        <v>0</v>
      </c>
      <c r="P126" s="102">
        <f>IF(ISNA(VLOOKUP($B126,'[1]1920  Prog Access'!$F$7:$BA$325,8,FALSE)),"",VLOOKUP($B126,'[1]1920  Prog Access'!$F$7:$BA$325,8,FALSE))</f>
        <v>0</v>
      </c>
      <c r="Q126" s="102">
        <f>IF(ISNA(VLOOKUP($B126,'[1]1920  Prog Access'!$F$7:$BA$325,9,FALSE)),"",VLOOKUP($B126,'[1]1920  Prog Access'!$F$7:$BA$325,9,FALSE))</f>
        <v>0</v>
      </c>
      <c r="R126" s="107">
        <f t="shared" si="302"/>
        <v>233114.30000000002</v>
      </c>
      <c r="S126" s="104">
        <f t="shared" si="303"/>
        <v>6.479834342787065E-2</v>
      </c>
      <c r="T126" s="105">
        <f t="shared" si="304"/>
        <v>1513.4343958969032</v>
      </c>
      <c r="U126" s="106">
        <f>IF(ISNA(VLOOKUP($B126,'[1]1920  Prog Access'!$F$7:$BA$325,10,FALSE)),"",VLOOKUP($B126,'[1]1920  Prog Access'!$F$7:$BA$325,10,FALSE))</f>
        <v>100376.41</v>
      </c>
      <c r="V126" s="102">
        <f>IF(ISNA(VLOOKUP($B126,'[1]1920  Prog Access'!$F$7:$BA$325,11,FALSE)),"",VLOOKUP($B126,'[1]1920  Prog Access'!$F$7:$BA$325,11,FALSE))</f>
        <v>27730.37</v>
      </c>
      <c r="W126" s="102">
        <f>IF(ISNA(VLOOKUP($B126,'[1]1920  Prog Access'!$F$7:$BA$325,12,FALSE)),"",VLOOKUP($B126,'[1]1920  Prog Access'!$F$7:$BA$325,12,FALSE))</f>
        <v>1224</v>
      </c>
      <c r="X126" s="102">
        <f>IF(ISNA(VLOOKUP($B126,'[1]1920  Prog Access'!$F$7:$BA$325,13,FALSE)),"",VLOOKUP($B126,'[1]1920  Prog Access'!$F$7:$BA$325,13,FALSE))</f>
        <v>0</v>
      </c>
      <c r="Y126" s="108">
        <f t="shared" si="311"/>
        <v>129330.78</v>
      </c>
      <c r="Z126" s="104">
        <f t="shared" si="312"/>
        <v>3.5949833614816358E-2</v>
      </c>
      <c r="AA126" s="105">
        <f t="shared" si="313"/>
        <v>839.64669220281758</v>
      </c>
      <c r="AB126" s="106">
        <f>IF(ISNA(VLOOKUP($B126,'[1]1920  Prog Access'!$F$7:$BA$325,14,FALSE)),"",VLOOKUP($B126,'[1]1920  Prog Access'!$F$7:$BA$325,14,FALSE))</f>
        <v>0</v>
      </c>
      <c r="AC126" s="102">
        <f>IF(ISNA(VLOOKUP($B126,'[1]1920  Prog Access'!$F$7:$BA$325,15,FALSE)),"",VLOOKUP($B126,'[1]1920  Prog Access'!$F$7:$BA$325,15,FALSE))</f>
        <v>0</v>
      </c>
      <c r="AD126" s="102">
        <v>0</v>
      </c>
      <c r="AE126" s="107">
        <f t="shared" si="314"/>
        <v>0</v>
      </c>
      <c r="AF126" s="104">
        <f t="shared" si="315"/>
        <v>0</v>
      </c>
      <c r="AG126" s="109">
        <f t="shared" si="316"/>
        <v>0</v>
      </c>
      <c r="AH126" s="106">
        <f>IF(ISNA(VLOOKUP($B126,'[1]1920  Prog Access'!$F$7:$BA$325,16,FALSE)),"",VLOOKUP($B126,'[1]1920  Prog Access'!$F$7:$BA$325,16,FALSE))</f>
        <v>20292.560000000001</v>
      </c>
      <c r="AI126" s="102">
        <f>IF(ISNA(VLOOKUP($B126,'[1]1920  Prog Access'!$F$7:$BA$325,17,FALSE)),"",VLOOKUP($B126,'[1]1920  Prog Access'!$F$7:$BA$325,17,FALSE))</f>
        <v>14688.04</v>
      </c>
      <c r="AJ126" s="102">
        <f>IF(ISNA(VLOOKUP($B126,'[1]1920  Prog Access'!$F$7:$BA$325,18,FALSE)),"",VLOOKUP($B126,'[1]1920  Prog Access'!$F$7:$BA$325,18,FALSE))</f>
        <v>0</v>
      </c>
      <c r="AK126" s="102">
        <f>IF(ISNA(VLOOKUP($B126,'[1]1920  Prog Access'!$F$7:$BA$325,19,FALSE)),"",VLOOKUP($B126,'[1]1920  Prog Access'!$F$7:$BA$325,19,FALSE))</f>
        <v>0</v>
      </c>
      <c r="AL126" s="102">
        <f>IF(ISNA(VLOOKUP($B126,'[1]1920  Prog Access'!$F$7:$BA$325,20,FALSE)),"",VLOOKUP($B126,'[1]1920  Prog Access'!$F$7:$BA$325,20,FALSE))</f>
        <v>88449.9</v>
      </c>
      <c r="AM126" s="102">
        <f>IF(ISNA(VLOOKUP($B126,'[1]1920  Prog Access'!$F$7:$BA$325,21,FALSE)),"",VLOOKUP($B126,'[1]1920  Prog Access'!$F$7:$BA$325,21,FALSE))</f>
        <v>0</v>
      </c>
      <c r="AN126" s="102">
        <f>IF(ISNA(VLOOKUP($B126,'[1]1920  Prog Access'!$F$7:$BA$325,22,FALSE)),"",VLOOKUP($B126,'[1]1920  Prog Access'!$F$7:$BA$325,22,FALSE))</f>
        <v>0</v>
      </c>
      <c r="AO126" s="102">
        <f>IF(ISNA(VLOOKUP($B126,'[1]1920  Prog Access'!$F$7:$BA$325,23,FALSE)),"",VLOOKUP($B126,'[1]1920  Prog Access'!$F$7:$BA$325,23,FALSE))</f>
        <v>4312.22</v>
      </c>
      <c r="AP126" s="102">
        <f>IF(ISNA(VLOOKUP($B126,'[1]1920  Prog Access'!$F$7:$BA$325,24,FALSE)),"",VLOOKUP($B126,'[1]1920  Prog Access'!$F$7:$BA$325,24,FALSE))</f>
        <v>0</v>
      </c>
      <c r="AQ126" s="102">
        <f>IF(ISNA(VLOOKUP($B126,'[1]1920  Prog Access'!$F$7:$BA$325,25,FALSE)),"",VLOOKUP($B126,'[1]1920  Prog Access'!$F$7:$BA$325,25,FALSE))</f>
        <v>0</v>
      </c>
      <c r="AR126" s="102">
        <f>IF(ISNA(VLOOKUP($B126,'[1]1920  Prog Access'!$F$7:$BA$325,26,FALSE)),"",VLOOKUP($B126,'[1]1920  Prog Access'!$F$7:$BA$325,26,FALSE))</f>
        <v>0</v>
      </c>
      <c r="AS126" s="102">
        <f>IF(ISNA(VLOOKUP($B126,'[1]1920  Prog Access'!$F$7:$BA$325,27,FALSE)),"",VLOOKUP($B126,'[1]1920  Prog Access'!$F$7:$BA$325,27,FALSE))</f>
        <v>0</v>
      </c>
      <c r="AT126" s="102">
        <f>IF(ISNA(VLOOKUP($B126,'[1]1920  Prog Access'!$F$7:$BA$325,28,FALSE)),"",VLOOKUP($B126,'[1]1920  Prog Access'!$F$7:$BA$325,28,FALSE))</f>
        <v>0</v>
      </c>
      <c r="AU126" s="102">
        <f>IF(ISNA(VLOOKUP($B126,'[1]1920  Prog Access'!$F$7:$BA$325,29,FALSE)),"",VLOOKUP($B126,'[1]1920  Prog Access'!$F$7:$BA$325,29,FALSE))</f>
        <v>0</v>
      </c>
      <c r="AV126" s="102">
        <f>IF(ISNA(VLOOKUP($B126,'[1]1920  Prog Access'!$F$7:$BA$325,30,FALSE)),"",VLOOKUP($B126,'[1]1920  Prog Access'!$F$7:$BA$325,30,FALSE))</f>
        <v>0</v>
      </c>
      <c r="AW126" s="102">
        <f>IF(ISNA(VLOOKUP($B126,'[1]1920  Prog Access'!$F$7:$BA$325,31,FALSE)),"",VLOOKUP($B126,'[1]1920  Prog Access'!$F$7:$BA$325,31,FALSE))</f>
        <v>0</v>
      </c>
      <c r="AX126" s="108">
        <f t="shared" si="317"/>
        <v>127742.72</v>
      </c>
      <c r="AY126" s="104">
        <f t="shared" si="318"/>
        <v>3.550840356413279E-2</v>
      </c>
      <c r="AZ126" s="105">
        <f t="shared" si="319"/>
        <v>829.3366227358307</v>
      </c>
      <c r="BA126" s="106">
        <f>IF(ISNA(VLOOKUP($B126,'[1]1920  Prog Access'!$F$7:$BA$325,32,FALSE)),"",VLOOKUP($B126,'[1]1920  Prog Access'!$F$7:$BA$325,32,FALSE))</f>
        <v>0</v>
      </c>
      <c r="BB126" s="102">
        <f>IF(ISNA(VLOOKUP($B126,'[1]1920  Prog Access'!$F$7:$BA$325,33,FALSE)),"",VLOOKUP($B126,'[1]1920  Prog Access'!$F$7:$BA$325,33,FALSE))</f>
        <v>0</v>
      </c>
      <c r="BC126" s="102">
        <f>IF(ISNA(VLOOKUP($B126,'[1]1920  Prog Access'!$F$7:$BA$325,34,FALSE)),"",VLOOKUP($B126,'[1]1920  Prog Access'!$F$7:$BA$325,34,FALSE))</f>
        <v>4180.24</v>
      </c>
      <c r="BD126" s="102">
        <f>IF(ISNA(VLOOKUP($B126,'[1]1920  Prog Access'!$F$7:$BA$325,35,FALSE)),"",VLOOKUP($B126,'[1]1920  Prog Access'!$F$7:$BA$325,35,FALSE))</f>
        <v>0</v>
      </c>
      <c r="BE126" s="102">
        <f>IF(ISNA(VLOOKUP($B126,'[1]1920  Prog Access'!$F$7:$BA$325,36,FALSE)),"",VLOOKUP($B126,'[1]1920  Prog Access'!$F$7:$BA$325,36,FALSE))</f>
        <v>0</v>
      </c>
      <c r="BF126" s="102">
        <f>IF(ISNA(VLOOKUP($B126,'[1]1920  Prog Access'!$F$7:$BA$325,37,FALSE)),"",VLOOKUP($B126,'[1]1920  Prog Access'!$F$7:$BA$325,37,FALSE))</f>
        <v>0</v>
      </c>
      <c r="BG126" s="102">
        <f>IF(ISNA(VLOOKUP($B126,'[1]1920  Prog Access'!$F$7:$BA$325,38,FALSE)),"",VLOOKUP($B126,'[1]1920  Prog Access'!$F$7:$BA$325,38,FALSE))</f>
        <v>0</v>
      </c>
      <c r="BH126" s="110">
        <f t="shared" si="320"/>
        <v>4180.24</v>
      </c>
      <c r="BI126" s="104">
        <f t="shared" si="321"/>
        <v>1.1619734487799418E-3</v>
      </c>
      <c r="BJ126" s="105">
        <f t="shared" si="322"/>
        <v>27.13912874115432</v>
      </c>
      <c r="BK126" s="106">
        <f>IF(ISNA(VLOOKUP($B126,'[1]1920  Prog Access'!$F$7:$BA$325,39,FALSE)),"",VLOOKUP($B126,'[1]1920  Prog Access'!$F$7:$BA$325,39,FALSE))</f>
        <v>0</v>
      </c>
      <c r="BL126" s="102">
        <f>IF(ISNA(VLOOKUP($B126,'[1]1920  Prog Access'!$F$7:$BA$325,40,FALSE)),"",VLOOKUP($B126,'[1]1920  Prog Access'!$F$7:$BA$325,40,FALSE))</f>
        <v>0</v>
      </c>
      <c r="BM126" s="102">
        <f>IF(ISNA(VLOOKUP($B126,'[1]1920  Prog Access'!$F$7:$BA$325,41,FALSE)),"",VLOOKUP($B126,'[1]1920  Prog Access'!$F$7:$BA$325,41,FALSE))</f>
        <v>0</v>
      </c>
      <c r="BN126" s="102">
        <f>IF(ISNA(VLOOKUP($B126,'[1]1920  Prog Access'!$F$7:$BA$325,42,FALSE)),"",VLOOKUP($B126,'[1]1920  Prog Access'!$F$7:$BA$325,42,FALSE))</f>
        <v>0</v>
      </c>
      <c r="BO126" s="105">
        <f t="shared" si="219"/>
        <v>0</v>
      </c>
      <c r="BP126" s="104">
        <f t="shared" si="220"/>
        <v>0</v>
      </c>
      <c r="BQ126" s="111">
        <f t="shared" si="221"/>
        <v>0</v>
      </c>
      <c r="BR126" s="106">
        <f>IF(ISNA(VLOOKUP($B126,'[1]1920  Prog Access'!$F$7:$BA$325,43,FALSE)),"",VLOOKUP($B126,'[1]1920  Prog Access'!$F$7:$BA$325,43,FALSE))</f>
        <v>872668.01</v>
      </c>
      <c r="BS126" s="104">
        <f t="shared" si="222"/>
        <v>0.24257388504478902</v>
      </c>
      <c r="BT126" s="111">
        <f t="shared" si="223"/>
        <v>5665.5717068103613</v>
      </c>
      <c r="BU126" s="102">
        <f>IF(ISNA(VLOOKUP($B126,'[1]1920  Prog Access'!$F$7:$BA$325,44,FALSE)),"",VLOOKUP($B126,'[1]1920  Prog Access'!$F$7:$BA$325,44,FALSE))</f>
        <v>179646.2</v>
      </c>
      <c r="BV126" s="104">
        <f t="shared" si="224"/>
        <v>4.9935916257011846E-2</v>
      </c>
      <c r="BW126" s="111">
        <f t="shared" si="225"/>
        <v>1166.3065636564306</v>
      </c>
      <c r="BX126" s="143">
        <f>IF(ISNA(VLOOKUP($B126,'[1]1920  Prog Access'!$F$7:$BA$325,45,FALSE)),"",VLOOKUP($B126,'[1]1920  Prog Access'!$F$7:$BA$325,45,FALSE))</f>
        <v>103940.84</v>
      </c>
      <c r="BY126" s="97">
        <f t="shared" si="226"/>
        <v>2.8892239757498165E-2</v>
      </c>
      <c r="BZ126" s="112">
        <f t="shared" si="227"/>
        <v>674.80906316951246</v>
      </c>
      <c r="CA126" s="89">
        <f t="shared" si="228"/>
        <v>3597534.87</v>
      </c>
      <c r="CB126" s="90">
        <f t="shared" si="229"/>
        <v>0</v>
      </c>
    </row>
    <row r="127" spans="1:80" x14ac:dyDescent="0.25">
      <c r="A127" s="22"/>
      <c r="B127" s="94" t="s">
        <v>228</v>
      </c>
      <c r="C127" s="99" t="s">
        <v>229</v>
      </c>
      <c r="D127" s="100">
        <f>IF(ISNA(VLOOKUP($B127,'[1]1920 enrollment_Rev_Exp by size'!$A$6:$C$339,3,FALSE)),"",VLOOKUP($B127,'[1]1920 enrollment_Rev_Exp by size'!$A$6:$C$339,3,FALSE))</f>
        <v>632.84999999999991</v>
      </c>
      <c r="E127" s="101">
        <f>IF(ISNA(VLOOKUP($B127,'[1]1920 enrollment_Rev_Exp by size'!$A$6:$D$339,4,FALSE)),"",VLOOKUP($B127,'[1]1920 enrollment_Rev_Exp by size'!$A$6:$D$339,4,FALSE))</f>
        <v>10130998.640000001</v>
      </c>
      <c r="F127" s="102">
        <f>IF(ISNA(VLOOKUP($B127,'[1]1920  Prog Access'!$F$7:$BA$325,2,FALSE)),"",VLOOKUP($B127,'[1]1920  Prog Access'!$F$7:$BA$325,2,FALSE))</f>
        <v>4648768.04</v>
      </c>
      <c r="G127" s="102">
        <f>IF(ISNA(VLOOKUP($B127,'[1]1920  Prog Access'!$F$7:$BA$325,3,FALSE)),"",VLOOKUP($B127,'[1]1920  Prog Access'!$F$7:$BA$325,3,FALSE))</f>
        <v>0</v>
      </c>
      <c r="H127" s="102">
        <f>IF(ISNA(VLOOKUP($B127,'[1]1920  Prog Access'!$F$7:$BA$325,4,FALSE)),"",VLOOKUP($B127,'[1]1920  Prog Access'!$F$7:$BA$325,4,FALSE))</f>
        <v>7218.97</v>
      </c>
      <c r="I127" s="103">
        <f t="shared" si="204"/>
        <v>4655987.01</v>
      </c>
      <c r="J127" s="104">
        <f t="shared" si="205"/>
        <v>0.45957828793075423</v>
      </c>
      <c r="K127" s="105">
        <f t="shared" si="206"/>
        <v>7357.1731215927948</v>
      </c>
      <c r="L127" s="106">
        <f>IF(ISNA(VLOOKUP($B127,'[1]1920  Prog Access'!$F$7:$BA$325,5,FALSE)),"",VLOOKUP($B127,'[1]1920  Prog Access'!$F$7:$BA$325,5,FALSE))</f>
        <v>1059110.78</v>
      </c>
      <c r="M127" s="102">
        <f>IF(ISNA(VLOOKUP($B127,'[1]1920  Prog Access'!$F$7:$BA$325,6,FALSE)),"",VLOOKUP($B127,'[1]1920  Prog Access'!$F$7:$BA$325,6,FALSE))</f>
        <v>43760.12</v>
      </c>
      <c r="N127" s="102">
        <f>IF(ISNA(VLOOKUP($B127,'[1]1920  Prog Access'!$F$7:$BA$325,7,FALSE)),"",VLOOKUP($B127,'[1]1920  Prog Access'!$F$7:$BA$325,7,FALSE))</f>
        <v>109324.11</v>
      </c>
      <c r="O127" s="102">
        <v>0</v>
      </c>
      <c r="P127" s="102">
        <f>IF(ISNA(VLOOKUP($B127,'[1]1920  Prog Access'!$F$7:$BA$325,8,FALSE)),"",VLOOKUP($B127,'[1]1920  Prog Access'!$F$7:$BA$325,8,FALSE))</f>
        <v>0</v>
      </c>
      <c r="Q127" s="102">
        <f>IF(ISNA(VLOOKUP($B127,'[1]1920  Prog Access'!$F$7:$BA$325,9,FALSE)),"",VLOOKUP($B127,'[1]1920  Prog Access'!$F$7:$BA$325,9,FALSE))</f>
        <v>0</v>
      </c>
      <c r="R127" s="107">
        <f t="shared" si="302"/>
        <v>1212195.0100000002</v>
      </c>
      <c r="S127" s="104">
        <f t="shared" si="303"/>
        <v>0.11965207508901612</v>
      </c>
      <c r="T127" s="105">
        <f t="shared" si="304"/>
        <v>1915.4539148297392</v>
      </c>
      <c r="U127" s="106">
        <f>IF(ISNA(VLOOKUP($B127,'[1]1920  Prog Access'!$F$7:$BA$325,10,FALSE)),"",VLOOKUP($B127,'[1]1920  Prog Access'!$F$7:$BA$325,10,FALSE))</f>
        <v>187661.05</v>
      </c>
      <c r="V127" s="102">
        <f>IF(ISNA(VLOOKUP($B127,'[1]1920  Prog Access'!$F$7:$BA$325,11,FALSE)),"",VLOOKUP($B127,'[1]1920  Prog Access'!$F$7:$BA$325,11,FALSE))</f>
        <v>95017.54</v>
      </c>
      <c r="W127" s="102">
        <f>IF(ISNA(VLOOKUP($B127,'[1]1920  Prog Access'!$F$7:$BA$325,12,FALSE)),"",VLOOKUP($B127,'[1]1920  Prog Access'!$F$7:$BA$325,12,FALSE))</f>
        <v>7636.73</v>
      </c>
      <c r="X127" s="102">
        <f>IF(ISNA(VLOOKUP($B127,'[1]1920  Prog Access'!$F$7:$BA$325,13,FALSE)),"",VLOOKUP($B127,'[1]1920  Prog Access'!$F$7:$BA$325,13,FALSE))</f>
        <v>0</v>
      </c>
      <c r="Y127" s="108">
        <f t="shared" si="311"/>
        <v>290315.31999999995</v>
      </c>
      <c r="Z127" s="104">
        <f t="shared" si="312"/>
        <v>2.8656140457245183E-2</v>
      </c>
      <c r="AA127" s="105">
        <f t="shared" si="313"/>
        <v>458.74270364225328</v>
      </c>
      <c r="AB127" s="106">
        <f>IF(ISNA(VLOOKUP($B127,'[1]1920  Prog Access'!$F$7:$BA$325,14,FALSE)),"",VLOOKUP($B127,'[1]1920  Prog Access'!$F$7:$BA$325,14,FALSE))</f>
        <v>0</v>
      </c>
      <c r="AC127" s="102">
        <f>IF(ISNA(VLOOKUP($B127,'[1]1920  Prog Access'!$F$7:$BA$325,15,FALSE)),"",VLOOKUP($B127,'[1]1920  Prog Access'!$F$7:$BA$325,15,FALSE))</f>
        <v>0</v>
      </c>
      <c r="AD127" s="102">
        <v>0</v>
      </c>
      <c r="AE127" s="107">
        <f t="shared" si="314"/>
        <v>0</v>
      </c>
      <c r="AF127" s="104">
        <f t="shared" si="315"/>
        <v>0</v>
      </c>
      <c r="AG127" s="109">
        <f t="shared" si="316"/>
        <v>0</v>
      </c>
      <c r="AH127" s="106">
        <f>IF(ISNA(VLOOKUP($B127,'[1]1920  Prog Access'!$F$7:$BA$325,16,FALSE)),"",VLOOKUP($B127,'[1]1920  Prog Access'!$F$7:$BA$325,16,FALSE))</f>
        <v>264573.88</v>
      </c>
      <c r="AI127" s="102">
        <f>IF(ISNA(VLOOKUP($B127,'[1]1920  Prog Access'!$F$7:$BA$325,17,FALSE)),"",VLOOKUP($B127,'[1]1920  Prog Access'!$F$7:$BA$325,17,FALSE))</f>
        <v>401481.75</v>
      </c>
      <c r="AJ127" s="102">
        <f>IF(ISNA(VLOOKUP($B127,'[1]1920  Prog Access'!$F$7:$BA$325,18,FALSE)),"",VLOOKUP($B127,'[1]1920  Prog Access'!$F$7:$BA$325,18,FALSE))</f>
        <v>35069.4</v>
      </c>
      <c r="AK127" s="102">
        <f>IF(ISNA(VLOOKUP($B127,'[1]1920  Prog Access'!$F$7:$BA$325,19,FALSE)),"",VLOOKUP($B127,'[1]1920  Prog Access'!$F$7:$BA$325,19,FALSE))</f>
        <v>0</v>
      </c>
      <c r="AL127" s="102">
        <f>IF(ISNA(VLOOKUP($B127,'[1]1920  Prog Access'!$F$7:$BA$325,20,FALSE)),"",VLOOKUP($B127,'[1]1920  Prog Access'!$F$7:$BA$325,20,FALSE))</f>
        <v>478624.64</v>
      </c>
      <c r="AM127" s="102">
        <f>IF(ISNA(VLOOKUP($B127,'[1]1920  Prog Access'!$F$7:$BA$325,21,FALSE)),"",VLOOKUP($B127,'[1]1920  Prog Access'!$F$7:$BA$325,21,FALSE))</f>
        <v>0</v>
      </c>
      <c r="AN127" s="102">
        <f>IF(ISNA(VLOOKUP($B127,'[1]1920  Prog Access'!$F$7:$BA$325,22,FALSE)),"",VLOOKUP($B127,'[1]1920  Prog Access'!$F$7:$BA$325,22,FALSE))</f>
        <v>0</v>
      </c>
      <c r="AO127" s="102">
        <f>IF(ISNA(VLOOKUP($B127,'[1]1920  Prog Access'!$F$7:$BA$325,23,FALSE)),"",VLOOKUP($B127,'[1]1920  Prog Access'!$F$7:$BA$325,23,FALSE))</f>
        <v>220386.38</v>
      </c>
      <c r="AP127" s="102">
        <f>IF(ISNA(VLOOKUP($B127,'[1]1920  Prog Access'!$F$7:$BA$325,24,FALSE)),"",VLOOKUP($B127,'[1]1920  Prog Access'!$F$7:$BA$325,24,FALSE))</f>
        <v>0</v>
      </c>
      <c r="AQ127" s="102">
        <f>IF(ISNA(VLOOKUP($B127,'[1]1920  Prog Access'!$F$7:$BA$325,25,FALSE)),"",VLOOKUP($B127,'[1]1920  Prog Access'!$F$7:$BA$325,25,FALSE))</f>
        <v>0</v>
      </c>
      <c r="AR127" s="102">
        <f>IF(ISNA(VLOOKUP($B127,'[1]1920  Prog Access'!$F$7:$BA$325,26,FALSE)),"",VLOOKUP($B127,'[1]1920  Prog Access'!$F$7:$BA$325,26,FALSE))</f>
        <v>0</v>
      </c>
      <c r="AS127" s="102">
        <f>IF(ISNA(VLOOKUP($B127,'[1]1920  Prog Access'!$F$7:$BA$325,27,FALSE)),"",VLOOKUP($B127,'[1]1920  Prog Access'!$F$7:$BA$325,27,FALSE))</f>
        <v>0</v>
      </c>
      <c r="AT127" s="102">
        <f>IF(ISNA(VLOOKUP($B127,'[1]1920  Prog Access'!$F$7:$BA$325,28,FALSE)),"",VLOOKUP($B127,'[1]1920  Prog Access'!$F$7:$BA$325,28,FALSE))</f>
        <v>59391.62</v>
      </c>
      <c r="AU127" s="102">
        <f>IF(ISNA(VLOOKUP($B127,'[1]1920  Prog Access'!$F$7:$BA$325,29,FALSE)),"",VLOOKUP($B127,'[1]1920  Prog Access'!$F$7:$BA$325,29,FALSE))</f>
        <v>0</v>
      </c>
      <c r="AV127" s="102">
        <f>IF(ISNA(VLOOKUP($B127,'[1]1920  Prog Access'!$F$7:$BA$325,30,FALSE)),"",VLOOKUP($B127,'[1]1920  Prog Access'!$F$7:$BA$325,30,FALSE))</f>
        <v>11174.4</v>
      </c>
      <c r="AW127" s="102">
        <f>IF(ISNA(VLOOKUP($B127,'[1]1920  Prog Access'!$F$7:$BA$325,31,FALSE)),"",VLOOKUP($B127,'[1]1920  Prog Access'!$F$7:$BA$325,31,FALSE))</f>
        <v>0</v>
      </c>
      <c r="AX127" s="108">
        <f t="shared" si="317"/>
        <v>1470702.0699999998</v>
      </c>
      <c r="AY127" s="104">
        <f t="shared" si="318"/>
        <v>0.14516851914215634</v>
      </c>
      <c r="AZ127" s="105">
        <f t="shared" si="319"/>
        <v>2323.9346922651498</v>
      </c>
      <c r="BA127" s="106">
        <f>IF(ISNA(VLOOKUP($B127,'[1]1920  Prog Access'!$F$7:$BA$325,32,FALSE)),"",VLOOKUP($B127,'[1]1920  Prog Access'!$F$7:$BA$325,32,FALSE))</f>
        <v>0</v>
      </c>
      <c r="BB127" s="102">
        <f>IF(ISNA(VLOOKUP($B127,'[1]1920  Prog Access'!$F$7:$BA$325,33,FALSE)),"",VLOOKUP($B127,'[1]1920  Prog Access'!$F$7:$BA$325,33,FALSE))</f>
        <v>0</v>
      </c>
      <c r="BC127" s="102">
        <f>IF(ISNA(VLOOKUP($B127,'[1]1920  Prog Access'!$F$7:$BA$325,34,FALSE)),"",VLOOKUP($B127,'[1]1920  Prog Access'!$F$7:$BA$325,34,FALSE))</f>
        <v>13576.82</v>
      </c>
      <c r="BD127" s="102">
        <f>IF(ISNA(VLOOKUP($B127,'[1]1920  Prog Access'!$F$7:$BA$325,35,FALSE)),"",VLOOKUP($B127,'[1]1920  Prog Access'!$F$7:$BA$325,35,FALSE))</f>
        <v>0</v>
      </c>
      <c r="BE127" s="102">
        <f>IF(ISNA(VLOOKUP($B127,'[1]1920  Prog Access'!$F$7:$BA$325,36,FALSE)),"",VLOOKUP($B127,'[1]1920  Prog Access'!$F$7:$BA$325,36,FALSE))</f>
        <v>10330.870000000001</v>
      </c>
      <c r="BF127" s="102">
        <f>IF(ISNA(VLOOKUP($B127,'[1]1920  Prog Access'!$F$7:$BA$325,37,FALSE)),"",VLOOKUP($B127,'[1]1920  Prog Access'!$F$7:$BA$325,37,FALSE))</f>
        <v>0</v>
      </c>
      <c r="BG127" s="102">
        <f>IF(ISNA(VLOOKUP($B127,'[1]1920  Prog Access'!$F$7:$BA$325,38,FALSE)),"",VLOOKUP($B127,'[1]1920  Prog Access'!$F$7:$BA$325,38,FALSE))</f>
        <v>0</v>
      </c>
      <c r="BH127" s="110">
        <f t="shared" si="320"/>
        <v>23907.690000000002</v>
      </c>
      <c r="BI127" s="104">
        <f t="shared" si="321"/>
        <v>2.3598552175898824E-3</v>
      </c>
      <c r="BJ127" s="105">
        <f t="shared" si="322"/>
        <v>37.777814648020865</v>
      </c>
      <c r="BK127" s="106">
        <f>IF(ISNA(VLOOKUP($B127,'[1]1920  Prog Access'!$F$7:$BA$325,39,FALSE)),"",VLOOKUP($B127,'[1]1920  Prog Access'!$F$7:$BA$325,39,FALSE))</f>
        <v>0</v>
      </c>
      <c r="BL127" s="102">
        <f>IF(ISNA(VLOOKUP($B127,'[1]1920  Prog Access'!$F$7:$BA$325,40,FALSE)),"",VLOOKUP($B127,'[1]1920  Prog Access'!$F$7:$BA$325,40,FALSE))</f>
        <v>0</v>
      </c>
      <c r="BM127" s="102">
        <f>IF(ISNA(VLOOKUP($B127,'[1]1920  Prog Access'!$F$7:$BA$325,41,FALSE)),"",VLOOKUP($B127,'[1]1920  Prog Access'!$F$7:$BA$325,41,FALSE))</f>
        <v>25311</v>
      </c>
      <c r="BN127" s="102">
        <f>IF(ISNA(VLOOKUP($B127,'[1]1920  Prog Access'!$F$7:$BA$325,42,FALSE)),"",VLOOKUP($B127,'[1]1920  Prog Access'!$F$7:$BA$325,42,FALSE))</f>
        <v>136907.71</v>
      </c>
      <c r="BO127" s="105">
        <f t="shared" si="219"/>
        <v>162218.71</v>
      </c>
      <c r="BP127" s="104">
        <f t="shared" si="220"/>
        <v>1.601211447798595E-2</v>
      </c>
      <c r="BQ127" s="111">
        <f t="shared" si="221"/>
        <v>256.33042585130761</v>
      </c>
      <c r="BR127" s="106">
        <f>IF(ISNA(VLOOKUP($B127,'[1]1920  Prog Access'!$F$7:$BA$325,43,FALSE)),"",VLOOKUP($B127,'[1]1920  Prog Access'!$F$7:$BA$325,43,FALSE))</f>
        <v>1558048.65</v>
      </c>
      <c r="BS127" s="104">
        <f t="shared" si="222"/>
        <v>0.15379023385201046</v>
      </c>
      <c r="BT127" s="111">
        <f t="shared" si="223"/>
        <v>2461.9556767006402</v>
      </c>
      <c r="BU127" s="102">
        <f>IF(ISNA(VLOOKUP($B127,'[1]1920  Prog Access'!$F$7:$BA$325,44,FALSE)),"",VLOOKUP($B127,'[1]1920  Prog Access'!$F$7:$BA$325,44,FALSE))</f>
        <v>334401.14</v>
      </c>
      <c r="BV127" s="104">
        <f t="shared" si="224"/>
        <v>3.3007717391224524E-2</v>
      </c>
      <c r="BW127" s="111">
        <f t="shared" si="225"/>
        <v>528.40505649047964</v>
      </c>
      <c r="BX127" s="143">
        <f>IF(ISNA(VLOOKUP($B127,'[1]1920  Prog Access'!$F$7:$BA$325,45,FALSE)),"",VLOOKUP($B127,'[1]1920  Prog Access'!$F$7:$BA$325,45,FALSE))</f>
        <v>423223.03999999998</v>
      </c>
      <c r="BY127" s="97">
        <f t="shared" si="226"/>
        <v>4.1775056442017247E-2</v>
      </c>
      <c r="BZ127" s="112">
        <f t="shared" si="227"/>
        <v>668.75727265544765</v>
      </c>
      <c r="CA127" s="89">
        <f t="shared" si="228"/>
        <v>10130998.640000001</v>
      </c>
      <c r="CB127" s="90">
        <f t="shared" si="229"/>
        <v>0</v>
      </c>
    </row>
    <row r="128" spans="1:80" x14ac:dyDescent="0.25">
      <c r="A128" s="22"/>
      <c r="B128" s="94" t="s">
        <v>230</v>
      </c>
      <c r="C128" s="99" t="s">
        <v>231</v>
      </c>
      <c r="D128" s="100">
        <f>IF(ISNA(VLOOKUP($B128,'[1]1920 enrollment_Rev_Exp by size'!$A$6:$C$339,3,FALSE)),"",VLOOKUP($B128,'[1]1920 enrollment_Rev_Exp by size'!$A$6:$C$339,3,FALSE))</f>
        <v>288.56000000000006</v>
      </c>
      <c r="E128" s="101">
        <f>IF(ISNA(VLOOKUP($B128,'[1]1920 enrollment_Rev_Exp by size'!$A$6:$D$339,4,FALSE)),"",VLOOKUP($B128,'[1]1920 enrollment_Rev_Exp by size'!$A$6:$D$339,4,FALSE))</f>
        <v>4786452.46</v>
      </c>
      <c r="F128" s="102">
        <f>IF(ISNA(VLOOKUP($B128,'[1]1920  Prog Access'!$F$7:$BA$325,2,FALSE)),"",VLOOKUP($B128,'[1]1920  Prog Access'!$F$7:$BA$325,2,FALSE))</f>
        <v>1926782.31</v>
      </c>
      <c r="G128" s="102">
        <f>IF(ISNA(VLOOKUP($B128,'[1]1920  Prog Access'!$F$7:$BA$325,3,FALSE)),"",VLOOKUP($B128,'[1]1920  Prog Access'!$F$7:$BA$325,3,FALSE))</f>
        <v>113834.94</v>
      </c>
      <c r="H128" s="102">
        <f>IF(ISNA(VLOOKUP($B128,'[1]1920  Prog Access'!$F$7:$BA$325,4,FALSE)),"",VLOOKUP($B128,'[1]1920  Prog Access'!$F$7:$BA$325,4,FALSE))</f>
        <v>8078</v>
      </c>
      <c r="I128" s="103">
        <f t="shared" si="204"/>
        <v>2048695.25</v>
      </c>
      <c r="J128" s="104">
        <f t="shared" si="205"/>
        <v>0.42801955459095903</v>
      </c>
      <c r="K128" s="105">
        <f t="shared" si="206"/>
        <v>7099.7201621846398</v>
      </c>
      <c r="L128" s="106">
        <f>IF(ISNA(VLOOKUP($B128,'[1]1920  Prog Access'!$F$7:$BA$325,5,FALSE)),"",VLOOKUP($B128,'[1]1920  Prog Access'!$F$7:$BA$325,5,FALSE))</f>
        <v>389240.13</v>
      </c>
      <c r="M128" s="102">
        <f>IF(ISNA(VLOOKUP($B128,'[1]1920  Prog Access'!$F$7:$BA$325,6,FALSE)),"",VLOOKUP($B128,'[1]1920  Prog Access'!$F$7:$BA$325,6,FALSE))</f>
        <v>23418.62</v>
      </c>
      <c r="N128" s="102">
        <f>IF(ISNA(VLOOKUP($B128,'[1]1920  Prog Access'!$F$7:$BA$325,7,FALSE)),"",VLOOKUP($B128,'[1]1920  Prog Access'!$F$7:$BA$325,7,FALSE))</f>
        <v>49549.13</v>
      </c>
      <c r="O128" s="102">
        <v>0</v>
      </c>
      <c r="P128" s="102">
        <f>IF(ISNA(VLOOKUP($B128,'[1]1920  Prog Access'!$F$7:$BA$325,8,FALSE)),"",VLOOKUP($B128,'[1]1920  Prog Access'!$F$7:$BA$325,8,FALSE))</f>
        <v>0</v>
      </c>
      <c r="Q128" s="102">
        <f>IF(ISNA(VLOOKUP($B128,'[1]1920  Prog Access'!$F$7:$BA$325,9,FALSE)),"",VLOOKUP($B128,'[1]1920  Prog Access'!$F$7:$BA$325,9,FALSE))</f>
        <v>21678.11</v>
      </c>
      <c r="R128" s="107">
        <f t="shared" si="302"/>
        <v>483885.99</v>
      </c>
      <c r="S128" s="104">
        <f t="shared" si="303"/>
        <v>0.10109491195071851</v>
      </c>
      <c r="T128" s="105">
        <f t="shared" si="304"/>
        <v>1676.8990504574435</v>
      </c>
      <c r="U128" s="106">
        <f>IF(ISNA(VLOOKUP($B128,'[1]1920  Prog Access'!$F$7:$BA$325,10,FALSE)),"",VLOOKUP($B128,'[1]1920  Prog Access'!$F$7:$BA$325,10,FALSE))</f>
        <v>268430.8</v>
      </c>
      <c r="V128" s="102">
        <f>IF(ISNA(VLOOKUP($B128,'[1]1920  Prog Access'!$F$7:$BA$325,11,FALSE)),"",VLOOKUP($B128,'[1]1920  Prog Access'!$F$7:$BA$325,11,FALSE))</f>
        <v>95803.08</v>
      </c>
      <c r="W128" s="102">
        <f>IF(ISNA(VLOOKUP($B128,'[1]1920  Prog Access'!$F$7:$BA$325,12,FALSE)),"",VLOOKUP($B128,'[1]1920  Prog Access'!$F$7:$BA$325,12,FALSE))</f>
        <v>3852</v>
      </c>
      <c r="X128" s="102">
        <f>IF(ISNA(VLOOKUP($B128,'[1]1920  Prog Access'!$F$7:$BA$325,13,FALSE)),"",VLOOKUP($B128,'[1]1920  Prog Access'!$F$7:$BA$325,13,FALSE))</f>
        <v>0</v>
      </c>
      <c r="Y128" s="108">
        <f t="shared" si="311"/>
        <v>368085.88</v>
      </c>
      <c r="Z128" s="104">
        <f t="shared" si="312"/>
        <v>7.6901605745813673E-2</v>
      </c>
      <c r="AA128" s="105">
        <f t="shared" si="313"/>
        <v>1275.5956473523702</v>
      </c>
      <c r="AB128" s="106">
        <f>IF(ISNA(VLOOKUP($B128,'[1]1920  Prog Access'!$F$7:$BA$325,14,FALSE)),"",VLOOKUP($B128,'[1]1920  Prog Access'!$F$7:$BA$325,14,FALSE))</f>
        <v>0</v>
      </c>
      <c r="AC128" s="102">
        <f>IF(ISNA(VLOOKUP($B128,'[1]1920  Prog Access'!$F$7:$BA$325,15,FALSE)),"",VLOOKUP($B128,'[1]1920  Prog Access'!$F$7:$BA$325,15,FALSE))</f>
        <v>0</v>
      </c>
      <c r="AD128" s="102">
        <v>0</v>
      </c>
      <c r="AE128" s="107">
        <f t="shared" si="314"/>
        <v>0</v>
      </c>
      <c r="AF128" s="104">
        <f t="shared" si="315"/>
        <v>0</v>
      </c>
      <c r="AG128" s="109">
        <f t="shared" si="316"/>
        <v>0</v>
      </c>
      <c r="AH128" s="106">
        <f>IF(ISNA(VLOOKUP($B128,'[1]1920  Prog Access'!$F$7:$BA$325,16,FALSE)),"",VLOOKUP($B128,'[1]1920  Prog Access'!$F$7:$BA$325,16,FALSE))</f>
        <v>125237.52</v>
      </c>
      <c r="AI128" s="102">
        <f>IF(ISNA(VLOOKUP($B128,'[1]1920  Prog Access'!$F$7:$BA$325,17,FALSE)),"",VLOOKUP($B128,'[1]1920  Prog Access'!$F$7:$BA$325,17,FALSE))</f>
        <v>31453.73</v>
      </c>
      <c r="AJ128" s="102">
        <f>IF(ISNA(VLOOKUP($B128,'[1]1920  Prog Access'!$F$7:$BA$325,18,FALSE)),"",VLOOKUP($B128,'[1]1920  Prog Access'!$F$7:$BA$325,18,FALSE))</f>
        <v>0</v>
      </c>
      <c r="AK128" s="102">
        <f>IF(ISNA(VLOOKUP($B128,'[1]1920  Prog Access'!$F$7:$BA$325,19,FALSE)),"",VLOOKUP($B128,'[1]1920  Prog Access'!$F$7:$BA$325,19,FALSE))</f>
        <v>0</v>
      </c>
      <c r="AL128" s="102">
        <f>IF(ISNA(VLOOKUP($B128,'[1]1920  Prog Access'!$F$7:$BA$325,20,FALSE)),"",VLOOKUP($B128,'[1]1920  Prog Access'!$F$7:$BA$325,20,FALSE))</f>
        <v>159298.47</v>
      </c>
      <c r="AM128" s="102">
        <f>IF(ISNA(VLOOKUP($B128,'[1]1920  Prog Access'!$F$7:$BA$325,21,FALSE)),"",VLOOKUP($B128,'[1]1920  Prog Access'!$F$7:$BA$325,21,FALSE))</f>
        <v>0</v>
      </c>
      <c r="AN128" s="102">
        <f>IF(ISNA(VLOOKUP($B128,'[1]1920  Prog Access'!$F$7:$BA$325,22,FALSE)),"",VLOOKUP($B128,'[1]1920  Prog Access'!$F$7:$BA$325,22,FALSE))</f>
        <v>0</v>
      </c>
      <c r="AO128" s="102">
        <f>IF(ISNA(VLOOKUP($B128,'[1]1920  Prog Access'!$F$7:$BA$325,23,FALSE)),"",VLOOKUP($B128,'[1]1920  Prog Access'!$F$7:$BA$325,23,FALSE))</f>
        <v>15826.61</v>
      </c>
      <c r="AP128" s="102">
        <f>IF(ISNA(VLOOKUP($B128,'[1]1920  Prog Access'!$F$7:$BA$325,24,FALSE)),"",VLOOKUP($B128,'[1]1920  Prog Access'!$F$7:$BA$325,24,FALSE))</f>
        <v>0</v>
      </c>
      <c r="AQ128" s="102">
        <f>IF(ISNA(VLOOKUP($B128,'[1]1920  Prog Access'!$F$7:$BA$325,25,FALSE)),"",VLOOKUP($B128,'[1]1920  Prog Access'!$F$7:$BA$325,25,FALSE))</f>
        <v>0</v>
      </c>
      <c r="AR128" s="102">
        <f>IF(ISNA(VLOOKUP($B128,'[1]1920  Prog Access'!$F$7:$BA$325,26,FALSE)),"",VLOOKUP($B128,'[1]1920  Prog Access'!$F$7:$BA$325,26,FALSE))</f>
        <v>0</v>
      </c>
      <c r="AS128" s="102">
        <f>IF(ISNA(VLOOKUP($B128,'[1]1920  Prog Access'!$F$7:$BA$325,27,FALSE)),"",VLOOKUP($B128,'[1]1920  Prog Access'!$F$7:$BA$325,27,FALSE))</f>
        <v>6996.3</v>
      </c>
      <c r="AT128" s="102">
        <f>IF(ISNA(VLOOKUP($B128,'[1]1920  Prog Access'!$F$7:$BA$325,28,FALSE)),"",VLOOKUP($B128,'[1]1920  Prog Access'!$F$7:$BA$325,28,FALSE))</f>
        <v>8963.5</v>
      </c>
      <c r="AU128" s="102">
        <f>IF(ISNA(VLOOKUP($B128,'[1]1920  Prog Access'!$F$7:$BA$325,29,FALSE)),"",VLOOKUP($B128,'[1]1920  Prog Access'!$F$7:$BA$325,29,FALSE))</f>
        <v>0</v>
      </c>
      <c r="AV128" s="102">
        <f>IF(ISNA(VLOOKUP($B128,'[1]1920  Prog Access'!$F$7:$BA$325,30,FALSE)),"",VLOOKUP($B128,'[1]1920  Prog Access'!$F$7:$BA$325,30,FALSE))</f>
        <v>20243</v>
      </c>
      <c r="AW128" s="102">
        <f>IF(ISNA(VLOOKUP($B128,'[1]1920  Prog Access'!$F$7:$BA$325,31,FALSE)),"",VLOOKUP($B128,'[1]1920  Prog Access'!$F$7:$BA$325,31,FALSE))</f>
        <v>0</v>
      </c>
      <c r="AX128" s="108">
        <f t="shared" si="317"/>
        <v>368019.12999999995</v>
      </c>
      <c r="AY128" s="104">
        <f t="shared" si="318"/>
        <v>7.6887660135665475E-2</v>
      </c>
      <c r="AZ128" s="105">
        <f t="shared" si="319"/>
        <v>1275.3643263099525</v>
      </c>
      <c r="BA128" s="106">
        <f>IF(ISNA(VLOOKUP($B128,'[1]1920  Prog Access'!$F$7:$BA$325,32,FALSE)),"",VLOOKUP($B128,'[1]1920  Prog Access'!$F$7:$BA$325,32,FALSE))</f>
        <v>0</v>
      </c>
      <c r="BB128" s="102">
        <f>IF(ISNA(VLOOKUP($B128,'[1]1920  Prog Access'!$F$7:$BA$325,33,FALSE)),"",VLOOKUP($B128,'[1]1920  Prog Access'!$F$7:$BA$325,33,FALSE))</f>
        <v>0</v>
      </c>
      <c r="BC128" s="102">
        <f>IF(ISNA(VLOOKUP($B128,'[1]1920  Prog Access'!$F$7:$BA$325,34,FALSE)),"",VLOOKUP($B128,'[1]1920  Prog Access'!$F$7:$BA$325,34,FALSE))</f>
        <v>8161.26</v>
      </c>
      <c r="BD128" s="102">
        <f>IF(ISNA(VLOOKUP($B128,'[1]1920  Prog Access'!$F$7:$BA$325,35,FALSE)),"",VLOOKUP($B128,'[1]1920  Prog Access'!$F$7:$BA$325,35,FALSE))</f>
        <v>0</v>
      </c>
      <c r="BE128" s="102">
        <f>IF(ISNA(VLOOKUP($B128,'[1]1920  Prog Access'!$F$7:$BA$325,36,FALSE)),"",VLOOKUP($B128,'[1]1920  Prog Access'!$F$7:$BA$325,36,FALSE))</f>
        <v>0</v>
      </c>
      <c r="BF128" s="102">
        <f>IF(ISNA(VLOOKUP($B128,'[1]1920  Prog Access'!$F$7:$BA$325,37,FALSE)),"",VLOOKUP($B128,'[1]1920  Prog Access'!$F$7:$BA$325,37,FALSE))</f>
        <v>0</v>
      </c>
      <c r="BG128" s="102">
        <f>IF(ISNA(VLOOKUP($B128,'[1]1920  Prog Access'!$F$7:$BA$325,38,FALSE)),"",VLOOKUP($B128,'[1]1920  Prog Access'!$F$7:$BA$325,38,FALSE))</f>
        <v>0</v>
      </c>
      <c r="BH128" s="110">
        <f t="shared" si="320"/>
        <v>8161.26</v>
      </c>
      <c r="BI128" s="104">
        <f t="shared" si="321"/>
        <v>1.7050749105319643E-3</v>
      </c>
      <c r="BJ128" s="105">
        <f t="shared" si="322"/>
        <v>28.282714166897694</v>
      </c>
      <c r="BK128" s="106">
        <f>IF(ISNA(VLOOKUP($B128,'[1]1920  Prog Access'!$F$7:$BA$325,39,FALSE)),"",VLOOKUP($B128,'[1]1920  Prog Access'!$F$7:$BA$325,39,FALSE))</f>
        <v>0</v>
      </c>
      <c r="BL128" s="102">
        <f>IF(ISNA(VLOOKUP($B128,'[1]1920  Prog Access'!$F$7:$BA$325,40,FALSE)),"",VLOOKUP($B128,'[1]1920  Prog Access'!$F$7:$BA$325,40,FALSE))</f>
        <v>0</v>
      </c>
      <c r="BM128" s="102">
        <f>IF(ISNA(VLOOKUP($B128,'[1]1920  Prog Access'!$F$7:$BA$325,41,FALSE)),"",VLOOKUP($B128,'[1]1920  Prog Access'!$F$7:$BA$325,41,FALSE))</f>
        <v>5529.45</v>
      </c>
      <c r="BN128" s="102">
        <f>IF(ISNA(VLOOKUP($B128,'[1]1920  Prog Access'!$F$7:$BA$325,42,FALSE)),"",VLOOKUP($B128,'[1]1920  Prog Access'!$F$7:$BA$325,42,FALSE))</f>
        <v>128114.96</v>
      </c>
      <c r="BO128" s="105">
        <f t="shared" si="219"/>
        <v>133644.41</v>
      </c>
      <c r="BP128" s="104">
        <f t="shared" si="220"/>
        <v>2.7921390866587653E-2</v>
      </c>
      <c r="BQ128" s="111">
        <f t="shared" si="221"/>
        <v>463.14253534793448</v>
      </c>
      <c r="BR128" s="106">
        <f>IF(ISNA(VLOOKUP($B128,'[1]1920  Prog Access'!$F$7:$BA$325,43,FALSE)),"",VLOOKUP($B128,'[1]1920  Prog Access'!$F$7:$BA$325,43,FALSE))</f>
        <v>1066751.95</v>
      </c>
      <c r="BS128" s="104">
        <f t="shared" si="222"/>
        <v>0.22286901602277692</v>
      </c>
      <c r="BT128" s="111">
        <f t="shared" si="223"/>
        <v>3696.8115816467971</v>
      </c>
      <c r="BU128" s="102">
        <f>IF(ISNA(VLOOKUP($B128,'[1]1920  Prog Access'!$F$7:$BA$325,44,FALSE)),"",VLOOKUP($B128,'[1]1920  Prog Access'!$F$7:$BA$325,44,FALSE))</f>
        <v>175885.12</v>
      </c>
      <c r="BV128" s="104">
        <f t="shared" si="224"/>
        <v>3.6746446657489627E-2</v>
      </c>
      <c r="BW128" s="111">
        <f t="shared" si="225"/>
        <v>609.52703077349588</v>
      </c>
      <c r="BX128" s="143">
        <f>IF(ISNA(VLOOKUP($B128,'[1]1920  Prog Access'!$F$7:$BA$325,45,FALSE)),"",VLOOKUP($B128,'[1]1920  Prog Access'!$F$7:$BA$325,45,FALSE))</f>
        <v>133323.47</v>
      </c>
      <c r="BY128" s="97">
        <f t="shared" si="226"/>
        <v>2.7854339119457169E-2</v>
      </c>
      <c r="BZ128" s="112">
        <f t="shared" si="227"/>
        <v>462.03032298308835</v>
      </c>
      <c r="CA128" s="89">
        <f t="shared" si="228"/>
        <v>4786452.46</v>
      </c>
      <c r="CB128" s="90">
        <f t="shared" si="229"/>
        <v>0</v>
      </c>
    </row>
    <row r="129" spans="1:80" s="127" customFormat="1" x14ac:dyDescent="0.25">
      <c r="A129" s="66"/>
      <c r="B129" s="114" t="s">
        <v>232</v>
      </c>
      <c r="C129" s="115" t="s">
        <v>52</v>
      </c>
      <c r="D129" s="116">
        <f>SUM(D116:D128)</f>
        <v>10874.800000000001</v>
      </c>
      <c r="E129" s="116">
        <f t="shared" ref="E129:H129" si="323">SUM(E116:E128)</f>
        <v>167359551.76000002</v>
      </c>
      <c r="F129" s="116">
        <f t="shared" si="323"/>
        <v>78525937.830000013</v>
      </c>
      <c r="G129" s="116">
        <f t="shared" si="323"/>
        <v>794268.73</v>
      </c>
      <c r="H129" s="116">
        <f t="shared" si="323"/>
        <v>472954.35</v>
      </c>
      <c r="I129" s="117">
        <f t="shared" si="204"/>
        <v>79793160.910000011</v>
      </c>
      <c r="J129" s="118">
        <f t="shared" si="205"/>
        <v>0.47677685600178021</v>
      </c>
      <c r="K129" s="75">
        <f t="shared" si="206"/>
        <v>7337.4370940155222</v>
      </c>
      <c r="L129" s="119">
        <f>SUM(L116:L128)</f>
        <v>19176613.729999997</v>
      </c>
      <c r="M129" s="119">
        <f t="shared" ref="M129:Q129" si="324">SUM(M116:M128)</f>
        <v>622586.15</v>
      </c>
      <c r="N129" s="119">
        <f t="shared" si="324"/>
        <v>2268854.1199999996</v>
      </c>
      <c r="O129" s="119">
        <f t="shared" si="324"/>
        <v>0</v>
      </c>
      <c r="P129" s="119">
        <f t="shared" si="324"/>
        <v>0</v>
      </c>
      <c r="Q129" s="119">
        <f t="shared" si="324"/>
        <v>53903.01</v>
      </c>
      <c r="R129" s="120">
        <f t="shared" si="302"/>
        <v>22121957.009999998</v>
      </c>
      <c r="S129" s="118">
        <f t="shared" si="303"/>
        <v>0.13218221952293305</v>
      </c>
      <c r="T129" s="75">
        <f t="shared" si="304"/>
        <v>2034.2403547651447</v>
      </c>
      <c r="U129" s="119">
        <f>SUM(U116:U128)</f>
        <v>6246278.4500000002</v>
      </c>
      <c r="V129" s="121">
        <f t="shared" ref="V129:X129" si="325">SUM(V116:V128)</f>
        <v>1363652.9700000002</v>
      </c>
      <c r="W129" s="121">
        <f t="shared" si="325"/>
        <v>98098.01999999999</v>
      </c>
      <c r="X129" s="121">
        <f t="shared" si="325"/>
        <v>0</v>
      </c>
      <c r="Y129" s="122">
        <f t="shared" si="207"/>
        <v>7708029.4399999995</v>
      </c>
      <c r="Z129" s="118">
        <f t="shared" si="312"/>
        <v>4.6056704615542995E-2</v>
      </c>
      <c r="AA129" s="75">
        <f t="shared" si="313"/>
        <v>708.79735167543299</v>
      </c>
      <c r="AB129" s="119">
        <f>SUM(AB116:AB128)</f>
        <v>319915.12</v>
      </c>
      <c r="AC129" s="121">
        <f>SUM(AC116:AC128)</f>
        <v>0</v>
      </c>
      <c r="AD129" s="121"/>
      <c r="AE129" s="120">
        <f t="shared" si="210"/>
        <v>319915.12</v>
      </c>
      <c r="AF129" s="118">
        <f t="shared" si="315"/>
        <v>1.9115438386138276E-3</v>
      </c>
      <c r="AG129" s="123">
        <f t="shared" si="316"/>
        <v>29.418023319969098</v>
      </c>
      <c r="AH129" s="119">
        <f>SUM(AH116:AH128)</f>
        <v>3922489.13</v>
      </c>
      <c r="AI129" s="121">
        <f t="shared" ref="AI129:AW129" si="326">SUM(AI116:AI128)</f>
        <v>1518008.2700000003</v>
      </c>
      <c r="AJ129" s="121">
        <f t="shared" si="326"/>
        <v>157575.28</v>
      </c>
      <c r="AK129" s="121">
        <f t="shared" si="326"/>
        <v>0</v>
      </c>
      <c r="AL129" s="121">
        <f t="shared" si="326"/>
        <v>6288562.1099999994</v>
      </c>
      <c r="AM129" s="121">
        <f t="shared" si="326"/>
        <v>323109.53000000003</v>
      </c>
      <c r="AN129" s="121">
        <f t="shared" si="326"/>
        <v>0</v>
      </c>
      <c r="AO129" s="121">
        <f t="shared" si="326"/>
        <v>1306496.53</v>
      </c>
      <c r="AP129" s="121">
        <f t="shared" si="326"/>
        <v>0</v>
      </c>
      <c r="AQ129" s="121">
        <f t="shared" si="326"/>
        <v>0</v>
      </c>
      <c r="AR129" s="121">
        <f t="shared" si="326"/>
        <v>0</v>
      </c>
      <c r="AS129" s="121">
        <f t="shared" si="326"/>
        <v>76898.250000000015</v>
      </c>
      <c r="AT129" s="121">
        <f t="shared" si="326"/>
        <v>1083341.9200000002</v>
      </c>
      <c r="AU129" s="121">
        <f t="shared" si="326"/>
        <v>0</v>
      </c>
      <c r="AV129" s="121">
        <f t="shared" si="326"/>
        <v>211567.31</v>
      </c>
      <c r="AW129" s="121">
        <f t="shared" si="326"/>
        <v>0</v>
      </c>
      <c r="AX129" s="122">
        <f t="shared" si="213"/>
        <v>14888048.329999998</v>
      </c>
      <c r="AY129" s="118">
        <f t="shared" si="318"/>
        <v>8.8958462026416205E-2</v>
      </c>
      <c r="AZ129" s="75">
        <f t="shared" si="319"/>
        <v>1369.0411161584577</v>
      </c>
      <c r="BA129" s="119">
        <f>SUM(BA116:BA128)</f>
        <v>0</v>
      </c>
      <c r="BB129" s="119">
        <f t="shared" ref="BB129:BG129" si="327">SUM(BB116:BB128)</f>
        <v>4972.45</v>
      </c>
      <c r="BC129" s="119">
        <f t="shared" si="327"/>
        <v>276244.71000000002</v>
      </c>
      <c r="BD129" s="119">
        <f t="shared" si="327"/>
        <v>0</v>
      </c>
      <c r="BE129" s="119">
        <f t="shared" si="327"/>
        <v>400742.87</v>
      </c>
      <c r="BF129" s="119">
        <f t="shared" si="327"/>
        <v>0</v>
      </c>
      <c r="BG129" s="119">
        <f t="shared" si="327"/>
        <v>530390.79999999993</v>
      </c>
      <c r="BH129" s="124">
        <f t="shared" si="216"/>
        <v>1212350.83</v>
      </c>
      <c r="BI129" s="118">
        <f t="shared" si="321"/>
        <v>7.2439894660960699E-3</v>
      </c>
      <c r="BJ129" s="75">
        <f t="shared" si="322"/>
        <v>111.48258634641556</v>
      </c>
      <c r="BK129" s="119">
        <f>SUM(BK116:BK128)</f>
        <v>0</v>
      </c>
      <c r="BL129" s="119">
        <f t="shared" ref="BL129:BN129" si="328">SUM(BL116:BL128)</f>
        <v>68099.990000000005</v>
      </c>
      <c r="BM129" s="119">
        <f t="shared" si="328"/>
        <v>2654173.9</v>
      </c>
      <c r="BN129" s="119">
        <f t="shared" si="328"/>
        <v>3023912.6899999995</v>
      </c>
      <c r="BO129" s="75">
        <f t="shared" si="219"/>
        <v>5746186.5800000001</v>
      </c>
      <c r="BP129" s="118">
        <f t="shared" si="220"/>
        <v>3.433438079614512E-2</v>
      </c>
      <c r="BQ129" s="86">
        <f t="shared" si="221"/>
        <v>528.39469047706621</v>
      </c>
      <c r="BR129" s="119">
        <f>SUM(BR116:BR128)</f>
        <v>25034765.859999999</v>
      </c>
      <c r="BS129" s="118">
        <f t="shared" si="222"/>
        <v>0.149586716722932</v>
      </c>
      <c r="BT129" s="86">
        <f t="shared" si="223"/>
        <v>2302.0897726854746</v>
      </c>
      <c r="BU129" s="121">
        <f>SUM(BU116:BU128)</f>
        <v>5039553.51</v>
      </c>
      <c r="BV129" s="118">
        <f t="shared" si="224"/>
        <v>3.0112135560848727E-2</v>
      </c>
      <c r="BW129" s="86">
        <f t="shared" si="225"/>
        <v>463.41574189870153</v>
      </c>
      <c r="BX129" s="144">
        <f>SUM(BX116:BX128)</f>
        <v>5495584.169999999</v>
      </c>
      <c r="BY129" s="125">
        <f t="shared" si="226"/>
        <v>3.2836991448691712E-2</v>
      </c>
      <c r="BZ129" s="126">
        <f t="shared" si="227"/>
        <v>505.35036690329923</v>
      </c>
      <c r="CA129" s="89">
        <f t="shared" si="228"/>
        <v>167359551.75999999</v>
      </c>
      <c r="CB129" s="90">
        <f t="shared" si="229"/>
        <v>0</v>
      </c>
    </row>
    <row r="130" spans="1:80" x14ac:dyDescent="0.25">
      <c r="A130" s="66"/>
      <c r="B130" s="114"/>
      <c r="C130" s="115"/>
      <c r="D130" s="100" t="str">
        <f>IF(ISNA(VLOOKUP($B130,'[1]1920 enrollment_Rev_Exp by size'!$A$6:$C$339,3,FALSE)),"",VLOOKUP($B130,'[1]1920 enrollment_Rev_Exp by size'!$A$6:$C$339,3,FALSE))</f>
        <v/>
      </c>
      <c r="E130" s="101" t="str">
        <f>IF(ISNA(VLOOKUP($B130,'[1]1920 enrollment_Rev_Exp by size'!$A$6:$D$339,4,FALSE)),"",VLOOKUP($B130,'[1]1920 enrollment_Rev_Exp by size'!$A$6:$D$339,4,FALSE))</f>
        <v/>
      </c>
      <c r="F130" s="102" t="str">
        <f>IF(ISNA(VLOOKUP($B130,'[1]1920  Prog Access'!$F$7:$BA$325,2,FALSE)),"",VLOOKUP($B130,'[1]1920  Prog Access'!$F$7:$BA$325,2,FALSE))</f>
        <v/>
      </c>
      <c r="G130" s="102" t="str">
        <f>IF(ISNA(VLOOKUP($B130,'[1]1920  Prog Access'!$F$7:$BA$325,3,FALSE)),"",VLOOKUP($B130,'[1]1920  Prog Access'!$F$7:$BA$325,3,FALSE))</f>
        <v/>
      </c>
      <c r="H130" s="102" t="str">
        <f>IF(ISNA(VLOOKUP($B130,'[1]1920  Prog Access'!$F$7:$BA$325,4,FALSE)),"",VLOOKUP($B130,'[1]1920  Prog Access'!$F$7:$BA$325,4,FALSE))</f>
        <v/>
      </c>
      <c r="I130" s="103"/>
      <c r="J130" s="104"/>
      <c r="K130" s="105"/>
      <c r="L130" s="106" t="str">
        <f>IF(ISNA(VLOOKUP($B130,'[1]1920  Prog Access'!$F$7:$BA$325,5,FALSE)),"",VLOOKUP($B130,'[1]1920  Prog Access'!$F$7:$BA$325,5,FALSE))</f>
        <v/>
      </c>
      <c r="M130" s="102" t="str">
        <f>IF(ISNA(VLOOKUP($B130,'[1]1920  Prog Access'!$F$7:$BA$325,6,FALSE)),"",VLOOKUP($B130,'[1]1920  Prog Access'!$F$7:$BA$325,6,FALSE))</f>
        <v/>
      </c>
      <c r="N130" s="102" t="str">
        <f>IF(ISNA(VLOOKUP($B130,'[1]1920  Prog Access'!$F$7:$BA$325,7,FALSE)),"",VLOOKUP($B130,'[1]1920  Prog Access'!$F$7:$BA$325,7,FALSE))</f>
        <v/>
      </c>
      <c r="O130" s="102">
        <v>0</v>
      </c>
      <c r="P130" s="102" t="str">
        <f>IF(ISNA(VLOOKUP($B130,'[1]1920  Prog Access'!$F$7:$BA$325,8,FALSE)),"",VLOOKUP($B130,'[1]1920  Prog Access'!$F$7:$BA$325,8,FALSE))</f>
        <v/>
      </c>
      <c r="Q130" s="102" t="str">
        <f>IF(ISNA(VLOOKUP($B130,'[1]1920  Prog Access'!$F$7:$BA$325,9,FALSE)),"",VLOOKUP($B130,'[1]1920  Prog Access'!$F$7:$BA$325,9,FALSE))</f>
        <v/>
      </c>
      <c r="R130" s="107"/>
      <c r="S130" s="104"/>
      <c r="T130" s="105"/>
      <c r="U130" s="106"/>
      <c r="V130" s="102"/>
      <c r="W130" s="102"/>
      <c r="X130" s="102"/>
      <c r="Y130" s="108"/>
      <c r="Z130" s="104"/>
      <c r="AA130" s="105"/>
      <c r="AB130" s="106"/>
      <c r="AC130" s="102"/>
      <c r="AD130" s="102"/>
      <c r="AE130" s="107"/>
      <c r="AF130" s="104"/>
      <c r="AG130" s="109"/>
      <c r="AH130" s="106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8"/>
      <c r="AY130" s="104"/>
      <c r="AZ130" s="105"/>
      <c r="BA130" s="106" t="str">
        <f>IF(ISNA(VLOOKUP($B130,'[1]1920  Prog Access'!$F$7:$BA$325,32,FALSE)),"",VLOOKUP($B130,'[1]1920  Prog Access'!$F$7:$BA$325,32,FALSE))</f>
        <v/>
      </c>
      <c r="BB130" s="102" t="str">
        <f>IF(ISNA(VLOOKUP($B130,'[1]1920  Prog Access'!$F$7:$BA$325,33,FALSE)),"",VLOOKUP($B130,'[1]1920  Prog Access'!$F$7:$BA$325,33,FALSE))</f>
        <v/>
      </c>
      <c r="BC130" s="102" t="str">
        <f>IF(ISNA(VLOOKUP($B130,'[1]1920  Prog Access'!$F$7:$BA$325,34,FALSE)),"",VLOOKUP($B130,'[1]1920  Prog Access'!$F$7:$BA$325,34,FALSE))</f>
        <v/>
      </c>
      <c r="BD130" s="102" t="str">
        <f>IF(ISNA(VLOOKUP($B130,'[1]1920  Prog Access'!$F$7:$BA$325,35,FALSE)),"",VLOOKUP($B130,'[1]1920  Prog Access'!$F$7:$BA$325,35,FALSE))</f>
        <v/>
      </c>
      <c r="BE130" s="102" t="str">
        <f>IF(ISNA(VLOOKUP($B130,'[1]1920  Prog Access'!$F$7:$BA$325,36,FALSE)),"",VLOOKUP($B130,'[1]1920  Prog Access'!$F$7:$BA$325,36,FALSE))</f>
        <v/>
      </c>
      <c r="BF130" s="102" t="str">
        <f>IF(ISNA(VLOOKUP($B130,'[1]1920  Prog Access'!$F$7:$BA$325,37,FALSE)),"",VLOOKUP($B130,'[1]1920  Prog Access'!$F$7:$BA$325,37,FALSE))</f>
        <v/>
      </c>
      <c r="BG130" s="102" t="str">
        <f>IF(ISNA(VLOOKUP($B130,'[1]1920  Prog Access'!$F$7:$BA$325,38,FALSE)),"",VLOOKUP($B130,'[1]1920  Prog Access'!$F$7:$BA$325,38,FALSE))</f>
        <v/>
      </c>
      <c r="BH130" s="110"/>
      <c r="BI130" s="104"/>
      <c r="BJ130" s="105"/>
      <c r="BK130" s="106" t="str">
        <f>IF(ISNA(VLOOKUP($B130,'[1]1920  Prog Access'!$F$7:$BA$325,39,FALSE)),"",VLOOKUP($B130,'[1]1920  Prog Access'!$F$7:$BA$325,39,FALSE))</f>
        <v/>
      </c>
      <c r="BL130" s="102" t="str">
        <f>IF(ISNA(VLOOKUP($B130,'[1]1920  Prog Access'!$F$7:$BA$325,40,FALSE)),"",VLOOKUP($B130,'[1]1920  Prog Access'!$F$7:$BA$325,40,FALSE))</f>
        <v/>
      </c>
      <c r="BM130" s="102" t="str">
        <f>IF(ISNA(VLOOKUP($B130,'[1]1920  Prog Access'!$F$7:$BA$325,41,FALSE)),"",VLOOKUP($B130,'[1]1920  Prog Access'!$F$7:$BA$325,41,FALSE))</f>
        <v/>
      </c>
      <c r="BN130" s="102" t="str">
        <f>IF(ISNA(VLOOKUP($B130,'[1]1920  Prog Access'!$F$7:$BA$325,42,FALSE)),"",VLOOKUP($B130,'[1]1920  Prog Access'!$F$7:$BA$325,42,FALSE))</f>
        <v/>
      </c>
      <c r="BO130" s="105"/>
      <c r="BP130" s="104"/>
      <c r="BQ130" s="111"/>
      <c r="BR130" s="106" t="str">
        <f>IF(ISNA(VLOOKUP($B130,'[1]1920  Prog Access'!$F$7:$BA$325,43,FALSE)),"",VLOOKUP($B130,'[1]1920  Prog Access'!$F$7:$BA$325,43,FALSE))</f>
        <v/>
      </c>
      <c r="BS130" s="104"/>
      <c r="BT130" s="111"/>
      <c r="BU130" s="102"/>
      <c r="BV130" s="104"/>
      <c r="BW130" s="111"/>
      <c r="BX130" s="143"/>
      <c r="BZ130" s="112"/>
      <c r="CA130" s="89"/>
      <c r="CB130" s="90"/>
    </row>
    <row r="131" spans="1:80" x14ac:dyDescent="0.25">
      <c r="A131" s="66" t="s">
        <v>233</v>
      </c>
      <c r="B131" s="94"/>
      <c r="C131" s="99"/>
      <c r="D131" s="100" t="str">
        <f>IF(ISNA(VLOOKUP($B131,'[1]1920 enrollment_Rev_Exp by size'!$A$6:$C$339,3,FALSE)),"",VLOOKUP($B131,'[1]1920 enrollment_Rev_Exp by size'!$A$6:$C$339,3,FALSE))</f>
        <v/>
      </c>
      <c r="E131" s="101" t="str">
        <f>IF(ISNA(VLOOKUP($B131,'[1]1920 enrollment_Rev_Exp by size'!$A$6:$D$339,4,FALSE)),"",VLOOKUP($B131,'[1]1920 enrollment_Rev_Exp by size'!$A$6:$D$339,4,FALSE))</f>
        <v/>
      </c>
      <c r="F131" s="102" t="str">
        <f>IF(ISNA(VLOOKUP($B131,'[1]1920  Prog Access'!$F$7:$BA$325,2,FALSE)),"",VLOOKUP($B131,'[1]1920  Prog Access'!$F$7:$BA$325,2,FALSE))</f>
        <v/>
      </c>
      <c r="G131" s="102" t="str">
        <f>IF(ISNA(VLOOKUP($B131,'[1]1920  Prog Access'!$F$7:$BA$325,3,FALSE)),"",VLOOKUP($B131,'[1]1920  Prog Access'!$F$7:$BA$325,3,FALSE))</f>
        <v/>
      </c>
      <c r="H131" s="102" t="str">
        <f>IF(ISNA(VLOOKUP($B131,'[1]1920  Prog Access'!$F$7:$BA$325,4,FALSE)),"",VLOOKUP($B131,'[1]1920  Prog Access'!$F$7:$BA$325,4,FALSE))</f>
        <v/>
      </c>
      <c r="I131" s="103"/>
      <c r="J131" s="104"/>
      <c r="K131" s="105"/>
      <c r="L131" s="106" t="str">
        <f>IF(ISNA(VLOOKUP($B131,'[1]1920  Prog Access'!$F$7:$BA$325,5,FALSE)),"",VLOOKUP($B131,'[1]1920  Prog Access'!$F$7:$BA$325,5,FALSE))</f>
        <v/>
      </c>
      <c r="M131" s="102" t="str">
        <f>IF(ISNA(VLOOKUP($B131,'[1]1920  Prog Access'!$F$7:$BA$325,6,FALSE)),"",VLOOKUP($B131,'[1]1920  Prog Access'!$F$7:$BA$325,6,FALSE))</f>
        <v/>
      </c>
      <c r="N131" s="102" t="str">
        <f>IF(ISNA(VLOOKUP($B131,'[1]1920  Prog Access'!$F$7:$BA$325,7,FALSE)),"",VLOOKUP($B131,'[1]1920  Prog Access'!$F$7:$BA$325,7,FALSE))</f>
        <v/>
      </c>
      <c r="O131" s="102">
        <v>0</v>
      </c>
      <c r="P131" s="102" t="str">
        <f>IF(ISNA(VLOOKUP($B131,'[1]1920  Prog Access'!$F$7:$BA$325,8,FALSE)),"",VLOOKUP($B131,'[1]1920  Prog Access'!$F$7:$BA$325,8,FALSE))</f>
        <v/>
      </c>
      <c r="Q131" s="102" t="str">
        <f>IF(ISNA(VLOOKUP($B131,'[1]1920  Prog Access'!$F$7:$BA$325,9,FALSE)),"",VLOOKUP($B131,'[1]1920  Prog Access'!$F$7:$BA$325,9,FALSE))</f>
        <v/>
      </c>
      <c r="R131" s="107"/>
      <c r="S131" s="104"/>
      <c r="T131" s="105"/>
      <c r="U131" s="106"/>
      <c r="V131" s="102"/>
      <c r="W131" s="102"/>
      <c r="X131" s="102"/>
      <c r="Y131" s="108"/>
      <c r="Z131" s="104"/>
      <c r="AA131" s="105"/>
      <c r="AB131" s="106"/>
      <c r="AC131" s="102"/>
      <c r="AD131" s="102"/>
      <c r="AE131" s="107"/>
      <c r="AF131" s="104"/>
      <c r="AG131" s="109"/>
      <c r="AH131" s="106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8"/>
      <c r="AY131" s="104"/>
      <c r="AZ131" s="105"/>
      <c r="BA131" s="106" t="str">
        <f>IF(ISNA(VLOOKUP($B131,'[1]1920  Prog Access'!$F$7:$BA$325,32,FALSE)),"",VLOOKUP($B131,'[1]1920  Prog Access'!$F$7:$BA$325,32,FALSE))</f>
        <v/>
      </c>
      <c r="BB131" s="102" t="str">
        <f>IF(ISNA(VLOOKUP($B131,'[1]1920  Prog Access'!$F$7:$BA$325,33,FALSE)),"",VLOOKUP($B131,'[1]1920  Prog Access'!$F$7:$BA$325,33,FALSE))</f>
        <v/>
      </c>
      <c r="BC131" s="102" t="str">
        <f>IF(ISNA(VLOOKUP($B131,'[1]1920  Prog Access'!$F$7:$BA$325,34,FALSE)),"",VLOOKUP($B131,'[1]1920  Prog Access'!$F$7:$BA$325,34,FALSE))</f>
        <v/>
      </c>
      <c r="BD131" s="102" t="str">
        <f>IF(ISNA(VLOOKUP($B131,'[1]1920  Prog Access'!$F$7:$BA$325,35,FALSE)),"",VLOOKUP($B131,'[1]1920  Prog Access'!$F$7:$BA$325,35,FALSE))</f>
        <v/>
      </c>
      <c r="BE131" s="102" t="str">
        <f>IF(ISNA(VLOOKUP($B131,'[1]1920  Prog Access'!$F$7:$BA$325,36,FALSE)),"",VLOOKUP($B131,'[1]1920  Prog Access'!$F$7:$BA$325,36,FALSE))</f>
        <v/>
      </c>
      <c r="BF131" s="102" t="str">
        <f>IF(ISNA(VLOOKUP($B131,'[1]1920  Prog Access'!$F$7:$BA$325,37,FALSE)),"",VLOOKUP($B131,'[1]1920  Prog Access'!$F$7:$BA$325,37,FALSE))</f>
        <v/>
      </c>
      <c r="BG131" s="102" t="str">
        <f>IF(ISNA(VLOOKUP($B131,'[1]1920  Prog Access'!$F$7:$BA$325,38,FALSE)),"",VLOOKUP($B131,'[1]1920  Prog Access'!$F$7:$BA$325,38,FALSE))</f>
        <v/>
      </c>
      <c r="BH131" s="110"/>
      <c r="BI131" s="104"/>
      <c r="BJ131" s="105"/>
      <c r="BK131" s="106" t="str">
        <f>IF(ISNA(VLOOKUP($B131,'[1]1920  Prog Access'!$F$7:$BA$325,39,FALSE)),"",VLOOKUP($B131,'[1]1920  Prog Access'!$F$7:$BA$325,39,FALSE))</f>
        <v/>
      </c>
      <c r="BL131" s="102" t="str">
        <f>IF(ISNA(VLOOKUP($B131,'[1]1920  Prog Access'!$F$7:$BA$325,40,FALSE)),"",VLOOKUP($B131,'[1]1920  Prog Access'!$F$7:$BA$325,40,FALSE))</f>
        <v/>
      </c>
      <c r="BM131" s="102" t="str">
        <f>IF(ISNA(VLOOKUP($B131,'[1]1920  Prog Access'!$F$7:$BA$325,41,FALSE)),"",VLOOKUP($B131,'[1]1920  Prog Access'!$F$7:$BA$325,41,FALSE))</f>
        <v/>
      </c>
      <c r="BN131" s="102" t="str">
        <f>IF(ISNA(VLOOKUP($B131,'[1]1920  Prog Access'!$F$7:$BA$325,42,FALSE)),"",VLOOKUP($B131,'[1]1920  Prog Access'!$F$7:$BA$325,42,FALSE))</f>
        <v/>
      </c>
      <c r="BO131" s="105"/>
      <c r="BP131" s="104"/>
      <c r="BQ131" s="111"/>
      <c r="BR131" s="106" t="str">
        <f>IF(ISNA(VLOOKUP($B131,'[1]1920  Prog Access'!$F$7:$BA$325,43,FALSE)),"",VLOOKUP($B131,'[1]1920  Prog Access'!$F$7:$BA$325,43,FALSE))</f>
        <v/>
      </c>
      <c r="BS131" s="104"/>
      <c r="BT131" s="111"/>
      <c r="BU131" s="102"/>
      <c r="BV131" s="104"/>
      <c r="BW131" s="111"/>
      <c r="BX131" s="143"/>
      <c r="BZ131" s="112"/>
      <c r="CA131" s="89"/>
      <c r="CB131" s="90"/>
    </row>
    <row r="132" spans="1:80" x14ac:dyDescent="0.25">
      <c r="A132" s="22"/>
      <c r="B132" s="94" t="s">
        <v>234</v>
      </c>
      <c r="C132" s="99" t="s">
        <v>235</v>
      </c>
      <c r="D132" s="100">
        <f>IF(ISNA(VLOOKUP($B132,'[1]1920 enrollment_Rev_Exp by size'!$A$6:$C$339,3,FALSE)),"",VLOOKUP($B132,'[1]1920 enrollment_Rev_Exp by size'!$A$6:$C$339,3,FALSE))</f>
        <v>6057.0299999999988</v>
      </c>
      <c r="E132" s="101">
        <f>IF(ISNA(VLOOKUP($B132,'[1]1920 enrollment_Rev_Exp by size'!$A$6:$D$339,4,FALSE)),"",VLOOKUP($B132,'[1]1920 enrollment_Rev_Exp by size'!$A$6:$D$339,4,FALSE))</f>
        <v>88846030.420000002</v>
      </c>
      <c r="F132" s="102">
        <f>IF(ISNA(VLOOKUP($B132,'[1]1920  Prog Access'!$F$7:$BA$325,2,FALSE)),"",VLOOKUP($B132,'[1]1920  Prog Access'!$F$7:$BA$325,2,FALSE))</f>
        <v>45090506.350000001</v>
      </c>
      <c r="G132" s="102">
        <f>IF(ISNA(VLOOKUP($B132,'[1]1920  Prog Access'!$F$7:$BA$325,3,FALSE)),"",VLOOKUP($B132,'[1]1920  Prog Access'!$F$7:$BA$325,3,FALSE))</f>
        <v>1900316.48</v>
      </c>
      <c r="H132" s="102">
        <f>IF(ISNA(VLOOKUP($B132,'[1]1920  Prog Access'!$F$7:$BA$325,4,FALSE)),"",VLOOKUP($B132,'[1]1920  Prog Access'!$F$7:$BA$325,4,FALSE))</f>
        <v>302769.77</v>
      </c>
      <c r="I132" s="103">
        <f t="shared" si="204"/>
        <v>47293592.600000001</v>
      </c>
      <c r="J132" s="104">
        <f t="shared" si="205"/>
        <v>0.53230957394978684</v>
      </c>
      <c r="K132" s="105">
        <f t="shared" si="206"/>
        <v>7808.0499188546219</v>
      </c>
      <c r="L132" s="106">
        <f>IF(ISNA(VLOOKUP($B132,'[1]1920  Prog Access'!$F$7:$BA$325,5,FALSE)),"",VLOOKUP($B132,'[1]1920  Prog Access'!$F$7:$BA$325,5,FALSE))</f>
        <v>14167865.470000001</v>
      </c>
      <c r="M132" s="102">
        <f>IF(ISNA(VLOOKUP($B132,'[1]1920  Prog Access'!$F$7:$BA$325,6,FALSE)),"",VLOOKUP($B132,'[1]1920  Prog Access'!$F$7:$BA$325,6,FALSE))</f>
        <v>775812.96</v>
      </c>
      <c r="N132" s="102">
        <f>IF(ISNA(VLOOKUP($B132,'[1]1920  Prog Access'!$F$7:$BA$325,7,FALSE)),"",VLOOKUP($B132,'[1]1920  Prog Access'!$F$7:$BA$325,7,FALSE))</f>
        <v>1131370.5</v>
      </c>
      <c r="O132" s="102">
        <v>0</v>
      </c>
      <c r="P132" s="102">
        <f>IF(ISNA(VLOOKUP($B132,'[1]1920  Prog Access'!$F$7:$BA$325,8,FALSE)),"",VLOOKUP($B132,'[1]1920  Prog Access'!$F$7:$BA$325,8,FALSE))</f>
        <v>0</v>
      </c>
      <c r="Q132" s="102">
        <f>IF(ISNA(VLOOKUP($B132,'[1]1920  Prog Access'!$F$7:$BA$325,9,FALSE)),"",VLOOKUP($B132,'[1]1920  Prog Access'!$F$7:$BA$325,9,FALSE))</f>
        <v>320992.62</v>
      </c>
      <c r="R132" s="107">
        <f t="shared" si="302"/>
        <v>16396041.549999999</v>
      </c>
      <c r="S132" s="104">
        <f t="shared" si="303"/>
        <v>0.18454444697744324</v>
      </c>
      <c r="T132" s="105">
        <f t="shared" si="304"/>
        <v>2706.9440881091891</v>
      </c>
      <c r="U132" s="106">
        <f>IF(ISNA(VLOOKUP($B132,'[1]1920  Prog Access'!$F$7:$BA$325,10,FALSE)),"",VLOOKUP($B132,'[1]1920  Prog Access'!$F$7:$BA$325,10,FALSE))</f>
        <v>3435248.64</v>
      </c>
      <c r="V132" s="102">
        <f>IF(ISNA(VLOOKUP($B132,'[1]1920  Prog Access'!$F$7:$BA$325,11,FALSE)),"",VLOOKUP($B132,'[1]1920  Prog Access'!$F$7:$BA$325,11,FALSE))</f>
        <v>388170.41</v>
      </c>
      <c r="W132" s="102">
        <f>IF(ISNA(VLOOKUP($B132,'[1]1920  Prog Access'!$F$7:$BA$325,12,FALSE)),"",VLOOKUP($B132,'[1]1920  Prog Access'!$F$7:$BA$325,12,FALSE))</f>
        <v>34636.78</v>
      </c>
      <c r="X132" s="102">
        <f>IF(ISNA(VLOOKUP($B132,'[1]1920  Prog Access'!$F$7:$BA$325,13,FALSE)),"",VLOOKUP($B132,'[1]1920  Prog Access'!$F$7:$BA$325,13,FALSE))</f>
        <v>0</v>
      </c>
      <c r="Y132" s="108">
        <f t="shared" ref="Y132:Y134" si="329">SUM(U132:X132)</f>
        <v>3858055.83</v>
      </c>
      <c r="Z132" s="104">
        <f t="shared" ref="Z132:Z134" si="330">Y132/E132</f>
        <v>4.3424065338224932E-2</v>
      </c>
      <c r="AA132" s="105">
        <f t="shared" ref="AA132:AA134" si="331">Y132/D132</f>
        <v>636.95504727564514</v>
      </c>
      <c r="AB132" s="106">
        <f>IF(ISNA(VLOOKUP($B132,'[1]1920  Prog Access'!$F$7:$BA$325,14,FALSE)),"",VLOOKUP($B132,'[1]1920  Prog Access'!$F$7:$BA$325,14,FALSE))</f>
        <v>0</v>
      </c>
      <c r="AC132" s="102">
        <f>IF(ISNA(VLOOKUP($B132,'[1]1920  Prog Access'!$F$7:$BA$325,15,FALSE)),"",VLOOKUP($B132,'[1]1920  Prog Access'!$F$7:$BA$325,15,FALSE))</f>
        <v>0</v>
      </c>
      <c r="AD132" s="102">
        <v>0</v>
      </c>
      <c r="AE132" s="107">
        <f t="shared" ref="AE132:AE134" si="332">SUM(AB132:AC132)</f>
        <v>0</v>
      </c>
      <c r="AF132" s="104">
        <f t="shared" ref="AF132:AF134" si="333">AE132/E132</f>
        <v>0</v>
      </c>
      <c r="AG132" s="109">
        <f t="shared" ref="AG132:AG134" si="334">AE132/D132</f>
        <v>0</v>
      </c>
      <c r="AH132" s="106">
        <f>IF(ISNA(VLOOKUP($B132,'[1]1920  Prog Access'!$F$7:$BA$325,16,FALSE)),"",VLOOKUP($B132,'[1]1920  Prog Access'!$F$7:$BA$325,16,FALSE))</f>
        <v>851980.57</v>
      </c>
      <c r="AI132" s="102">
        <f>IF(ISNA(VLOOKUP($B132,'[1]1920  Prog Access'!$F$7:$BA$325,17,FALSE)),"",VLOOKUP($B132,'[1]1920  Prog Access'!$F$7:$BA$325,17,FALSE))</f>
        <v>180084.6</v>
      </c>
      <c r="AJ132" s="102">
        <f>IF(ISNA(VLOOKUP($B132,'[1]1920  Prog Access'!$F$7:$BA$325,18,FALSE)),"",VLOOKUP($B132,'[1]1920  Prog Access'!$F$7:$BA$325,18,FALSE))</f>
        <v>0</v>
      </c>
      <c r="AK132" s="102">
        <f>IF(ISNA(VLOOKUP($B132,'[1]1920  Prog Access'!$F$7:$BA$325,19,FALSE)),"",VLOOKUP($B132,'[1]1920  Prog Access'!$F$7:$BA$325,19,FALSE))</f>
        <v>0</v>
      </c>
      <c r="AL132" s="102">
        <f>IF(ISNA(VLOOKUP($B132,'[1]1920  Prog Access'!$F$7:$BA$325,20,FALSE)),"",VLOOKUP($B132,'[1]1920  Prog Access'!$F$7:$BA$325,20,FALSE))</f>
        <v>1576793.31</v>
      </c>
      <c r="AM132" s="102">
        <f>IF(ISNA(VLOOKUP($B132,'[1]1920  Prog Access'!$F$7:$BA$325,21,FALSE)),"",VLOOKUP($B132,'[1]1920  Prog Access'!$F$7:$BA$325,21,FALSE))</f>
        <v>0</v>
      </c>
      <c r="AN132" s="102">
        <f>IF(ISNA(VLOOKUP($B132,'[1]1920  Prog Access'!$F$7:$BA$325,22,FALSE)),"",VLOOKUP($B132,'[1]1920  Prog Access'!$F$7:$BA$325,22,FALSE))</f>
        <v>0</v>
      </c>
      <c r="AO132" s="102">
        <f>IF(ISNA(VLOOKUP($B132,'[1]1920  Prog Access'!$F$7:$BA$325,23,FALSE)),"",VLOOKUP($B132,'[1]1920  Prog Access'!$F$7:$BA$325,23,FALSE))</f>
        <v>253751.17</v>
      </c>
      <c r="AP132" s="102">
        <f>IF(ISNA(VLOOKUP($B132,'[1]1920  Prog Access'!$F$7:$BA$325,24,FALSE)),"",VLOOKUP($B132,'[1]1920  Prog Access'!$F$7:$BA$325,24,FALSE))</f>
        <v>0</v>
      </c>
      <c r="AQ132" s="102">
        <f>IF(ISNA(VLOOKUP($B132,'[1]1920  Prog Access'!$F$7:$BA$325,25,FALSE)),"",VLOOKUP($B132,'[1]1920  Prog Access'!$F$7:$BA$325,25,FALSE))</f>
        <v>0</v>
      </c>
      <c r="AR132" s="102">
        <f>IF(ISNA(VLOOKUP($B132,'[1]1920  Prog Access'!$F$7:$BA$325,26,FALSE)),"",VLOOKUP($B132,'[1]1920  Prog Access'!$F$7:$BA$325,26,FALSE))</f>
        <v>0</v>
      </c>
      <c r="AS132" s="102">
        <f>IF(ISNA(VLOOKUP($B132,'[1]1920  Prog Access'!$F$7:$BA$325,27,FALSE)),"",VLOOKUP($B132,'[1]1920  Prog Access'!$F$7:$BA$325,27,FALSE))</f>
        <v>33669.730000000003</v>
      </c>
      <c r="AT132" s="102">
        <f>IF(ISNA(VLOOKUP($B132,'[1]1920  Prog Access'!$F$7:$BA$325,28,FALSE)),"",VLOOKUP($B132,'[1]1920  Prog Access'!$F$7:$BA$325,28,FALSE))</f>
        <v>453029.31</v>
      </c>
      <c r="AU132" s="102">
        <f>IF(ISNA(VLOOKUP($B132,'[1]1920  Prog Access'!$F$7:$BA$325,29,FALSE)),"",VLOOKUP($B132,'[1]1920  Prog Access'!$F$7:$BA$325,29,FALSE))</f>
        <v>0</v>
      </c>
      <c r="AV132" s="102">
        <f>IF(ISNA(VLOOKUP($B132,'[1]1920  Prog Access'!$F$7:$BA$325,30,FALSE)),"",VLOOKUP($B132,'[1]1920  Prog Access'!$F$7:$BA$325,30,FALSE))</f>
        <v>0</v>
      </c>
      <c r="AW132" s="102">
        <f>IF(ISNA(VLOOKUP($B132,'[1]1920  Prog Access'!$F$7:$BA$325,31,FALSE)),"",VLOOKUP($B132,'[1]1920  Prog Access'!$F$7:$BA$325,31,FALSE))</f>
        <v>0</v>
      </c>
      <c r="AX132" s="108">
        <f t="shared" ref="AX132:AX134" si="335">SUM(AH132:AW132)</f>
        <v>3349308.69</v>
      </c>
      <c r="AY132" s="104">
        <f t="shared" ref="AY132:AY134" si="336">AX132/E132</f>
        <v>3.7697899097651096E-2</v>
      </c>
      <c r="AZ132" s="105">
        <f t="shared" ref="AZ132:AZ134" si="337">AX132/D132</f>
        <v>552.96220920153951</v>
      </c>
      <c r="BA132" s="106">
        <f>IF(ISNA(VLOOKUP($B132,'[1]1920  Prog Access'!$F$7:$BA$325,32,FALSE)),"",VLOOKUP($B132,'[1]1920  Prog Access'!$F$7:$BA$325,32,FALSE))</f>
        <v>0</v>
      </c>
      <c r="BB132" s="102">
        <f>IF(ISNA(VLOOKUP($B132,'[1]1920  Prog Access'!$F$7:$BA$325,33,FALSE)),"",VLOOKUP($B132,'[1]1920  Prog Access'!$F$7:$BA$325,33,FALSE))</f>
        <v>0</v>
      </c>
      <c r="BC132" s="102">
        <f>IF(ISNA(VLOOKUP($B132,'[1]1920  Prog Access'!$F$7:$BA$325,34,FALSE)),"",VLOOKUP($B132,'[1]1920  Prog Access'!$F$7:$BA$325,34,FALSE))</f>
        <v>159384.01999999999</v>
      </c>
      <c r="BD132" s="102">
        <f>IF(ISNA(VLOOKUP($B132,'[1]1920  Prog Access'!$F$7:$BA$325,35,FALSE)),"",VLOOKUP($B132,'[1]1920  Prog Access'!$F$7:$BA$325,35,FALSE))</f>
        <v>0</v>
      </c>
      <c r="BE132" s="102">
        <f>IF(ISNA(VLOOKUP($B132,'[1]1920  Prog Access'!$F$7:$BA$325,36,FALSE)),"",VLOOKUP($B132,'[1]1920  Prog Access'!$F$7:$BA$325,36,FALSE))</f>
        <v>0</v>
      </c>
      <c r="BF132" s="102">
        <f>IF(ISNA(VLOOKUP($B132,'[1]1920  Prog Access'!$F$7:$BA$325,37,FALSE)),"",VLOOKUP($B132,'[1]1920  Prog Access'!$F$7:$BA$325,37,FALSE))</f>
        <v>12817.49</v>
      </c>
      <c r="BG132" s="102">
        <f>IF(ISNA(VLOOKUP($B132,'[1]1920  Prog Access'!$F$7:$BA$325,38,FALSE)),"",VLOOKUP($B132,'[1]1920  Prog Access'!$F$7:$BA$325,38,FALSE))</f>
        <v>131579.15</v>
      </c>
      <c r="BH132" s="110">
        <f t="shared" ref="BH132:BH134" si="338">SUM(BA132:BG132)</f>
        <v>303780.65999999997</v>
      </c>
      <c r="BI132" s="104">
        <f t="shared" ref="BI132:BI134" si="339">BH132/E132</f>
        <v>3.4191810097079626E-3</v>
      </c>
      <c r="BJ132" s="105">
        <f t="shared" ref="BJ132:BJ134" si="340">BH132/D132</f>
        <v>50.153401914799836</v>
      </c>
      <c r="BK132" s="106">
        <f>IF(ISNA(VLOOKUP($B132,'[1]1920  Prog Access'!$F$7:$BA$325,39,FALSE)),"",VLOOKUP($B132,'[1]1920  Prog Access'!$F$7:$BA$325,39,FALSE))</f>
        <v>0</v>
      </c>
      <c r="BL132" s="102">
        <f>IF(ISNA(VLOOKUP($B132,'[1]1920  Prog Access'!$F$7:$BA$325,40,FALSE)),"",VLOOKUP($B132,'[1]1920  Prog Access'!$F$7:$BA$325,40,FALSE))</f>
        <v>0</v>
      </c>
      <c r="BM132" s="102">
        <f>IF(ISNA(VLOOKUP($B132,'[1]1920  Prog Access'!$F$7:$BA$325,41,FALSE)),"",VLOOKUP($B132,'[1]1920  Prog Access'!$F$7:$BA$325,41,FALSE))</f>
        <v>0</v>
      </c>
      <c r="BN132" s="102">
        <f>IF(ISNA(VLOOKUP($B132,'[1]1920  Prog Access'!$F$7:$BA$325,42,FALSE)),"",VLOOKUP($B132,'[1]1920  Prog Access'!$F$7:$BA$325,42,FALSE))</f>
        <v>1077670.33</v>
      </c>
      <c r="BO132" s="105">
        <f t="shared" si="219"/>
        <v>1077670.33</v>
      </c>
      <c r="BP132" s="104">
        <f t="shared" si="220"/>
        <v>1.2129639612547137E-2</v>
      </c>
      <c r="BQ132" s="111">
        <f t="shared" si="221"/>
        <v>177.9205864920597</v>
      </c>
      <c r="BR132" s="106">
        <f>IF(ISNA(VLOOKUP($B132,'[1]1920  Prog Access'!$F$7:$BA$325,43,FALSE)),"",VLOOKUP($B132,'[1]1920  Prog Access'!$F$7:$BA$325,43,FALSE))</f>
        <v>11754486.26</v>
      </c>
      <c r="BS132" s="104">
        <f t="shared" si="222"/>
        <v>0.13230176074759065</v>
      </c>
      <c r="BT132" s="111">
        <f t="shared" si="223"/>
        <v>1940.6353047615748</v>
      </c>
      <c r="BU132" s="102">
        <f>IF(ISNA(VLOOKUP($B132,'[1]1920  Prog Access'!$F$7:$BA$325,44,FALSE)),"",VLOOKUP($B132,'[1]1920  Prog Access'!$F$7:$BA$325,44,FALSE))</f>
        <v>2220731.35</v>
      </c>
      <c r="BV132" s="104">
        <f t="shared" si="224"/>
        <v>2.4995279355779686E-2</v>
      </c>
      <c r="BW132" s="111">
        <f t="shared" si="225"/>
        <v>366.63700691593084</v>
      </c>
      <c r="BX132" s="143">
        <f>IF(ISNA(VLOOKUP($B132,'[1]1920  Prog Access'!$F$7:$BA$325,45,FALSE)),"",VLOOKUP($B132,'[1]1920  Prog Access'!$F$7:$BA$325,45,FALSE))</f>
        <v>2592363.15</v>
      </c>
      <c r="BY132" s="97">
        <f t="shared" si="226"/>
        <v>2.9178153911268462E-2</v>
      </c>
      <c r="BZ132" s="112">
        <f t="shared" si="227"/>
        <v>427.99245669907538</v>
      </c>
      <c r="CA132" s="89">
        <f t="shared" si="228"/>
        <v>88846030.420000002</v>
      </c>
      <c r="CB132" s="90">
        <f t="shared" si="229"/>
        <v>0</v>
      </c>
    </row>
    <row r="133" spans="1:80" x14ac:dyDescent="0.25">
      <c r="A133" s="66"/>
      <c r="B133" s="94" t="s">
        <v>236</v>
      </c>
      <c r="C133" s="99" t="s">
        <v>237</v>
      </c>
      <c r="D133" s="100">
        <f>IF(ISNA(VLOOKUP($B133,'[1]1920 enrollment_Rev_Exp by size'!$A$6:$C$339,3,FALSE)),"",VLOOKUP($B133,'[1]1920 enrollment_Rev_Exp by size'!$A$6:$C$339,3,FALSE))</f>
        <v>1045.5200000000002</v>
      </c>
      <c r="E133" s="101">
        <f>IF(ISNA(VLOOKUP($B133,'[1]1920 enrollment_Rev_Exp by size'!$A$6:$D$339,4,FALSE)),"",VLOOKUP($B133,'[1]1920 enrollment_Rev_Exp by size'!$A$6:$D$339,4,FALSE))</f>
        <v>15337720.52</v>
      </c>
      <c r="F133" s="102">
        <f>IF(ISNA(VLOOKUP($B133,'[1]1920  Prog Access'!$F$7:$BA$325,2,FALSE)),"",VLOOKUP($B133,'[1]1920  Prog Access'!$F$7:$BA$325,2,FALSE))</f>
        <v>8537128.7300000004</v>
      </c>
      <c r="G133" s="102">
        <f>IF(ISNA(VLOOKUP($B133,'[1]1920  Prog Access'!$F$7:$BA$325,3,FALSE)),"",VLOOKUP($B133,'[1]1920  Prog Access'!$F$7:$BA$325,3,FALSE))</f>
        <v>0</v>
      </c>
      <c r="H133" s="102">
        <f>IF(ISNA(VLOOKUP($B133,'[1]1920  Prog Access'!$F$7:$BA$325,4,FALSE)),"",VLOOKUP($B133,'[1]1920  Prog Access'!$F$7:$BA$325,4,FALSE))</f>
        <v>139946.35999999999</v>
      </c>
      <c r="I133" s="103">
        <f t="shared" si="204"/>
        <v>8677075.0899999999</v>
      </c>
      <c r="J133" s="104">
        <f t="shared" si="205"/>
        <v>0.56573433312240329</v>
      </c>
      <c r="K133" s="105">
        <f t="shared" si="206"/>
        <v>8299.2913478460468</v>
      </c>
      <c r="L133" s="106">
        <f>IF(ISNA(VLOOKUP($B133,'[1]1920  Prog Access'!$F$7:$BA$325,5,FALSE)),"",VLOOKUP($B133,'[1]1920  Prog Access'!$F$7:$BA$325,5,FALSE))</f>
        <v>1813569.94</v>
      </c>
      <c r="M133" s="102">
        <f>IF(ISNA(VLOOKUP($B133,'[1]1920  Prog Access'!$F$7:$BA$325,6,FALSE)),"",VLOOKUP($B133,'[1]1920  Prog Access'!$F$7:$BA$325,6,FALSE))</f>
        <v>98786.4</v>
      </c>
      <c r="N133" s="102">
        <f>IF(ISNA(VLOOKUP($B133,'[1]1920  Prog Access'!$F$7:$BA$325,7,FALSE)),"",VLOOKUP($B133,'[1]1920  Prog Access'!$F$7:$BA$325,7,FALSE))</f>
        <v>177734.24</v>
      </c>
      <c r="O133" s="102">
        <v>0</v>
      </c>
      <c r="P133" s="102">
        <f>IF(ISNA(VLOOKUP($B133,'[1]1920  Prog Access'!$F$7:$BA$325,8,FALSE)),"",VLOOKUP($B133,'[1]1920  Prog Access'!$F$7:$BA$325,8,FALSE))</f>
        <v>0</v>
      </c>
      <c r="Q133" s="102">
        <f>IF(ISNA(VLOOKUP($B133,'[1]1920  Prog Access'!$F$7:$BA$325,9,FALSE)),"",VLOOKUP($B133,'[1]1920  Prog Access'!$F$7:$BA$325,9,FALSE))</f>
        <v>0</v>
      </c>
      <c r="R133" s="107">
        <f t="shared" si="302"/>
        <v>2090090.5799999998</v>
      </c>
      <c r="S133" s="104">
        <f t="shared" si="303"/>
        <v>0.13627126516450569</v>
      </c>
      <c r="T133" s="105">
        <f t="shared" si="304"/>
        <v>1999.09191598439</v>
      </c>
      <c r="U133" s="106">
        <f>IF(ISNA(VLOOKUP($B133,'[1]1920  Prog Access'!$F$7:$BA$325,10,FALSE)),"",VLOOKUP($B133,'[1]1920  Prog Access'!$F$7:$BA$325,10,FALSE))</f>
        <v>206536.6</v>
      </c>
      <c r="V133" s="102">
        <f>IF(ISNA(VLOOKUP($B133,'[1]1920  Prog Access'!$F$7:$BA$325,11,FALSE)),"",VLOOKUP($B133,'[1]1920  Prog Access'!$F$7:$BA$325,11,FALSE))</f>
        <v>0</v>
      </c>
      <c r="W133" s="102">
        <f>IF(ISNA(VLOOKUP($B133,'[1]1920  Prog Access'!$F$7:$BA$325,12,FALSE)),"",VLOOKUP($B133,'[1]1920  Prog Access'!$F$7:$BA$325,12,FALSE))</f>
        <v>1349</v>
      </c>
      <c r="X133" s="102">
        <f>IF(ISNA(VLOOKUP($B133,'[1]1920  Prog Access'!$F$7:$BA$325,13,FALSE)),"",VLOOKUP($B133,'[1]1920  Prog Access'!$F$7:$BA$325,13,FALSE))</f>
        <v>0</v>
      </c>
      <c r="Y133" s="108">
        <f t="shared" si="329"/>
        <v>207885.6</v>
      </c>
      <c r="Z133" s="104">
        <f t="shared" si="330"/>
        <v>1.3553878474244099E-2</v>
      </c>
      <c r="AA133" s="105">
        <f t="shared" si="331"/>
        <v>198.83464687428261</v>
      </c>
      <c r="AB133" s="106">
        <f>IF(ISNA(VLOOKUP($B133,'[1]1920  Prog Access'!$F$7:$BA$325,14,FALSE)),"",VLOOKUP($B133,'[1]1920  Prog Access'!$F$7:$BA$325,14,FALSE))</f>
        <v>0</v>
      </c>
      <c r="AC133" s="102">
        <f>IF(ISNA(VLOOKUP($B133,'[1]1920  Prog Access'!$F$7:$BA$325,15,FALSE)),"",VLOOKUP($B133,'[1]1920  Prog Access'!$F$7:$BA$325,15,FALSE))</f>
        <v>0</v>
      </c>
      <c r="AD133" s="102">
        <v>0</v>
      </c>
      <c r="AE133" s="107">
        <f t="shared" si="332"/>
        <v>0</v>
      </c>
      <c r="AF133" s="104">
        <f t="shared" si="333"/>
        <v>0</v>
      </c>
      <c r="AG133" s="109">
        <f t="shared" si="334"/>
        <v>0</v>
      </c>
      <c r="AH133" s="106">
        <f>IF(ISNA(VLOOKUP($B133,'[1]1920  Prog Access'!$F$7:$BA$325,16,FALSE)),"",VLOOKUP($B133,'[1]1920  Prog Access'!$F$7:$BA$325,16,FALSE))</f>
        <v>227284.81</v>
      </c>
      <c r="AI133" s="102">
        <f>IF(ISNA(VLOOKUP($B133,'[1]1920  Prog Access'!$F$7:$BA$325,17,FALSE)),"",VLOOKUP($B133,'[1]1920  Prog Access'!$F$7:$BA$325,17,FALSE))</f>
        <v>5352.88</v>
      </c>
      <c r="AJ133" s="102">
        <f>IF(ISNA(VLOOKUP($B133,'[1]1920  Prog Access'!$F$7:$BA$325,18,FALSE)),"",VLOOKUP($B133,'[1]1920  Prog Access'!$F$7:$BA$325,18,FALSE))</f>
        <v>1736.8</v>
      </c>
      <c r="AK133" s="102">
        <f>IF(ISNA(VLOOKUP($B133,'[1]1920  Prog Access'!$F$7:$BA$325,19,FALSE)),"",VLOOKUP($B133,'[1]1920  Prog Access'!$F$7:$BA$325,19,FALSE))</f>
        <v>0</v>
      </c>
      <c r="AL133" s="102">
        <f>IF(ISNA(VLOOKUP($B133,'[1]1920  Prog Access'!$F$7:$BA$325,20,FALSE)),"",VLOOKUP($B133,'[1]1920  Prog Access'!$F$7:$BA$325,20,FALSE))</f>
        <v>235591.83</v>
      </c>
      <c r="AM133" s="102">
        <f>IF(ISNA(VLOOKUP($B133,'[1]1920  Prog Access'!$F$7:$BA$325,21,FALSE)),"",VLOOKUP($B133,'[1]1920  Prog Access'!$F$7:$BA$325,21,FALSE))</f>
        <v>149821</v>
      </c>
      <c r="AN133" s="102">
        <f>IF(ISNA(VLOOKUP($B133,'[1]1920  Prog Access'!$F$7:$BA$325,22,FALSE)),"",VLOOKUP($B133,'[1]1920  Prog Access'!$F$7:$BA$325,22,FALSE))</f>
        <v>0</v>
      </c>
      <c r="AO133" s="102">
        <f>IF(ISNA(VLOOKUP($B133,'[1]1920  Prog Access'!$F$7:$BA$325,23,FALSE)),"",VLOOKUP($B133,'[1]1920  Prog Access'!$F$7:$BA$325,23,FALSE))</f>
        <v>59849.440000000002</v>
      </c>
      <c r="AP133" s="102">
        <f>IF(ISNA(VLOOKUP($B133,'[1]1920  Prog Access'!$F$7:$BA$325,24,FALSE)),"",VLOOKUP($B133,'[1]1920  Prog Access'!$F$7:$BA$325,24,FALSE))</f>
        <v>0</v>
      </c>
      <c r="AQ133" s="102">
        <f>IF(ISNA(VLOOKUP($B133,'[1]1920  Prog Access'!$F$7:$BA$325,25,FALSE)),"",VLOOKUP($B133,'[1]1920  Prog Access'!$F$7:$BA$325,25,FALSE))</f>
        <v>0</v>
      </c>
      <c r="AR133" s="102">
        <f>IF(ISNA(VLOOKUP($B133,'[1]1920  Prog Access'!$F$7:$BA$325,26,FALSE)),"",VLOOKUP($B133,'[1]1920  Prog Access'!$F$7:$BA$325,26,FALSE))</f>
        <v>0</v>
      </c>
      <c r="AS133" s="102">
        <f>IF(ISNA(VLOOKUP($B133,'[1]1920  Prog Access'!$F$7:$BA$325,27,FALSE)),"",VLOOKUP($B133,'[1]1920  Prog Access'!$F$7:$BA$325,27,FALSE))</f>
        <v>0</v>
      </c>
      <c r="AT133" s="102">
        <f>IF(ISNA(VLOOKUP($B133,'[1]1920  Prog Access'!$F$7:$BA$325,28,FALSE)),"",VLOOKUP($B133,'[1]1920  Prog Access'!$F$7:$BA$325,28,FALSE))</f>
        <v>47745</v>
      </c>
      <c r="AU133" s="102">
        <f>IF(ISNA(VLOOKUP($B133,'[1]1920  Prog Access'!$F$7:$BA$325,29,FALSE)),"",VLOOKUP($B133,'[1]1920  Prog Access'!$F$7:$BA$325,29,FALSE))</f>
        <v>0</v>
      </c>
      <c r="AV133" s="102">
        <f>IF(ISNA(VLOOKUP($B133,'[1]1920  Prog Access'!$F$7:$BA$325,30,FALSE)),"",VLOOKUP($B133,'[1]1920  Prog Access'!$F$7:$BA$325,30,FALSE))</f>
        <v>0</v>
      </c>
      <c r="AW133" s="102">
        <f>IF(ISNA(VLOOKUP($B133,'[1]1920  Prog Access'!$F$7:$BA$325,31,FALSE)),"",VLOOKUP($B133,'[1]1920  Prog Access'!$F$7:$BA$325,31,FALSE))</f>
        <v>0</v>
      </c>
      <c r="AX133" s="108">
        <f t="shared" si="335"/>
        <v>727381.76</v>
      </c>
      <c r="AY133" s="104">
        <f t="shared" si="336"/>
        <v>4.7424371767076638E-2</v>
      </c>
      <c r="AZ133" s="105">
        <f t="shared" si="337"/>
        <v>695.71290840921256</v>
      </c>
      <c r="BA133" s="106">
        <f>IF(ISNA(VLOOKUP($B133,'[1]1920  Prog Access'!$F$7:$BA$325,32,FALSE)),"",VLOOKUP($B133,'[1]1920  Prog Access'!$F$7:$BA$325,32,FALSE))</f>
        <v>0</v>
      </c>
      <c r="BB133" s="102">
        <f>IF(ISNA(VLOOKUP($B133,'[1]1920  Prog Access'!$F$7:$BA$325,33,FALSE)),"",VLOOKUP($B133,'[1]1920  Prog Access'!$F$7:$BA$325,33,FALSE))</f>
        <v>0</v>
      </c>
      <c r="BC133" s="102">
        <f>IF(ISNA(VLOOKUP($B133,'[1]1920  Prog Access'!$F$7:$BA$325,34,FALSE)),"",VLOOKUP($B133,'[1]1920  Prog Access'!$F$7:$BA$325,34,FALSE))</f>
        <v>26210.94</v>
      </c>
      <c r="BD133" s="102">
        <f>IF(ISNA(VLOOKUP($B133,'[1]1920  Prog Access'!$F$7:$BA$325,35,FALSE)),"",VLOOKUP($B133,'[1]1920  Prog Access'!$F$7:$BA$325,35,FALSE))</f>
        <v>0</v>
      </c>
      <c r="BE133" s="102">
        <f>IF(ISNA(VLOOKUP($B133,'[1]1920  Prog Access'!$F$7:$BA$325,36,FALSE)),"",VLOOKUP($B133,'[1]1920  Prog Access'!$F$7:$BA$325,36,FALSE))</f>
        <v>0</v>
      </c>
      <c r="BF133" s="102">
        <f>IF(ISNA(VLOOKUP($B133,'[1]1920  Prog Access'!$F$7:$BA$325,37,FALSE)),"",VLOOKUP($B133,'[1]1920  Prog Access'!$F$7:$BA$325,37,FALSE))</f>
        <v>0</v>
      </c>
      <c r="BG133" s="102">
        <f>IF(ISNA(VLOOKUP($B133,'[1]1920  Prog Access'!$F$7:$BA$325,38,FALSE)),"",VLOOKUP($B133,'[1]1920  Prog Access'!$F$7:$BA$325,38,FALSE))</f>
        <v>0</v>
      </c>
      <c r="BH133" s="110">
        <f t="shared" si="338"/>
        <v>26210.94</v>
      </c>
      <c r="BI133" s="104">
        <f t="shared" si="339"/>
        <v>1.7089201727089496E-3</v>
      </c>
      <c r="BJ133" s="105">
        <f t="shared" si="340"/>
        <v>25.069764327798602</v>
      </c>
      <c r="BK133" s="106">
        <f>IF(ISNA(VLOOKUP($B133,'[1]1920  Prog Access'!$F$7:$BA$325,39,FALSE)),"",VLOOKUP($B133,'[1]1920  Prog Access'!$F$7:$BA$325,39,FALSE))</f>
        <v>0</v>
      </c>
      <c r="BL133" s="102">
        <f>IF(ISNA(VLOOKUP($B133,'[1]1920  Prog Access'!$F$7:$BA$325,40,FALSE)),"",VLOOKUP($B133,'[1]1920  Prog Access'!$F$7:$BA$325,40,FALSE))</f>
        <v>0</v>
      </c>
      <c r="BM133" s="102">
        <f>IF(ISNA(VLOOKUP($B133,'[1]1920  Prog Access'!$F$7:$BA$325,41,FALSE)),"",VLOOKUP($B133,'[1]1920  Prog Access'!$F$7:$BA$325,41,FALSE))</f>
        <v>0</v>
      </c>
      <c r="BN133" s="102">
        <f>IF(ISNA(VLOOKUP($B133,'[1]1920  Prog Access'!$F$7:$BA$325,42,FALSE)),"",VLOOKUP($B133,'[1]1920  Prog Access'!$F$7:$BA$325,42,FALSE))</f>
        <v>111433.37</v>
      </c>
      <c r="BO133" s="105">
        <f t="shared" si="219"/>
        <v>111433.37</v>
      </c>
      <c r="BP133" s="104">
        <f t="shared" si="220"/>
        <v>7.2653149374246129E-3</v>
      </c>
      <c r="BQ133" s="111">
        <f t="shared" si="221"/>
        <v>106.58176792409516</v>
      </c>
      <c r="BR133" s="106">
        <f>IF(ISNA(VLOOKUP($B133,'[1]1920  Prog Access'!$F$7:$BA$325,43,FALSE)),"",VLOOKUP($B133,'[1]1920  Prog Access'!$F$7:$BA$325,43,FALSE))</f>
        <v>2508044.33</v>
      </c>
      <c r="BS133" s="104">
        <f t="shared" si="222"/>
        <v>0.16352132161552779</v>
      </c>
      <c r="BT133" s="111">
        <f t="shared" si="223"/>
        <v>2398.8487355574257</v>
      </c>
      <c r="BU133" s="102">
        <f>IF(ISNA(VLOOKUP($B133,'[1]1920  Prog Access'!$F$7:$BA$325,44,FALSE)),"",VLOOKUP($B133,'[1]1920  Prog Access'!$F$7:$BA$325,44,FALSE))</f>
        <v>493647.5</v>
      </c>
      <c r="BV133" s="104">
        <f t="shared" si="224"/>
        <v>3.2185193318413657E-2</v>
      </c>
      <c r="BW133" s="111">
        <f t="shared" si="225"/>
        <v>472.15500420843205</v>
      </c>
      <c r="BX133" s="143">
        <f>IF(ISNA(VLOOKUP($B133,'[1]1920  Prog Access'!$F$7:$BA$325,45,FALSE)),"",VLOOKUP($B133,'[1]1920  Prog Access'!$F$7:$BA$325,45,FALSE))</f>
        <v>495951.35</v>
      </c>
      <c r="BY133" s="97">
        <f t="shared" si="226"/>
        <v>3.233540142769533E-2</v>
      </c>
      <c r="BZ133" s="112">
        <f t="shared" si="227"/>
        <v>474.35854885607148</v>
      </c>
      <c r="CA133" s="89">
        <f t="shared" si="228"/>
        <v>15337720.52</v>
      </c>
      <c r="CB133" s="90">
        <f t="shared" si="229"/>
        <v>0</v>
      </c>
    </row>
    <row r="134" spans="1:80" x14ac:dyDescent="0.25">
      <c r="A134" s="22"/>
      <c r="B134" s="94" t="s">
        <v>238</v>
      </c>
      <c r="C134" s="99" t="s">
        <v>239</v>
      </c>
      <c r="D134" s="100">
        <f>IF(ISNA(VLOOKUP($B134,'[1]1920 enrollment_Rev_Exp by size'!$A$6:$C$339,3,FALSE)),"",VLOOKUP($B134,'[1]1920 enrollment_Rev_Exp by size'!$A$6:$C$339,3,FALSE))</f>
        <v>1304.04</v>
      </c>
      <c r="E134" s="101">
        <f>IF(ISNA(VLOOKUP($B134,'[1]1920 enrollment_Rev_Exp by size'!$A$6:$D$339,4,FALSE)),"",VLOOKUP($B134,'[1]1920 enrollment_Rev_Exp by size'!$A$6:$D$339,4,FALSE))</f>
        <v>19931046.640000001</v>
      </c>
      <c r="F134" s="102">
        <f>IF(ISNA(VLOOKUP($B134,'[1]1920  Prog Access'!$F$7:$BA$325,2,FALSE)),"",VLOOKUP($B134,'[1]1920  Prog Access'!$F$7:$BA$325,2,FALSE))</f>
        <v>10557064.6</v>
      </c>
      <c r="G134" s="102">
        <f>IF(ISNA(VLOOKUP($B134,'[1]1920  Prog Access'!$F$7:$BA$325,3,FALSE)),"",VLOOKUP($B134,'[1]1920  Prog Access'!$F$7:$BA$325,3,FALSE))</f>
        <v>26000</v>
      </c>
      <c r="H134" s="102">
        <f>IF(ISNA(VLOOKUP($B134,'[1]1920  Prog Access'!$F$7:$BA$325,4,FALSE)),"",VLOOKUP($B134,'[1]1920  Prog Access'!$F$7:$BA$325,4,FALSE))</f>
        <v>0</v>
      </c>
      <c r="I134" s="103">
        <f t="shared" si="204"/>
        <v>10583064.6</v>
      </c>
      <c r="J134" s="104">
        <f t="shared" si="205"/>
        <v>0.53098388615280467</v>
      </c>
      <c r="K134" s="105">
        <f t="shared" si="206"/>
        <v>8115.5981411613138</v>
      </c>
      <c r="L134" s="106">
        <f>IF(ISNA(VLOOKUP($B134,'[1]1920  Prog Access'!$F$7:$BA$325,5,FALSE)),"",VLOOKUP($B134,'[1]1920  Prog Access'!$F$7:$BA$325,5,FALSE))</f>
        <v>2517423.8199999998</v>
      </c>
      <c r="M134" s="102">
        <f>IF(ISNA(VLOOKUP($B134,'[1]1920  Prog Access'!$F$7:$BA$325,6,FALSE)),"",VLOOKUP($B134,'[1]1920  Prog Access'!$F$7:$BA$325,6,FALSE))</f>
        <v>76719.23</v>
      </c>
      <c r="N134" s="102">
        <f>IF(ISNA(VLOOKUP($B134,'[1]1920  Prog Access'!$F$7:$BA$325,7,FALSE)),"",VLOOKUP($B134,'[1]1920  Prog Access'!$F$7:$BA$325,7,FALSE))</f>
        <v>338974.69</v>
      </c>
      <c r="O134" s="102">
        <v>0</v>
      </c>
      <c r="P134" s="102">
        <f>IF(ISNA(VLOOKUP($B134,'[1]1920  Prog Access'!$F$7:$BA$325,8,FALSE)),"",VLOOKUP($B134,'[1]1920  Prog Access'!$F$7:$BA$325,8,FALSE))</f>
        <v>0</v>
      </c>
      <c r="Q134" s="102">
        <f>IF(ISNA(VLOOKUP($B134,'[1]1920  Prog Access'!$F$7:$BA$325,9,FALSE)),"",VLOOKUP($B134,'[1]1920  Prog Access'!$F$7:$BA$325,9,FALSE))</f>
        <v>0</v>
      </c>
      <c r="R134" s="107">
        <f t="shared" si="302"/>
        <v>2933117.7399999998</v>
      </c>
      <c r="S134" s="104">
        <f t="shared" si="303"/>
        <v>0.14716325705211433</v>
      </c>
      <c r="T134" s="105">
        <f t="shared" si="304"/>
        <v>2249.2544247108981</v>
      </c>
      <c r="U134" s="106">
        <f>IF(ISNA(VLOOKUP($B134,'[1]1920  Prog Access'!$F$7:$BA$325,10,FALSE)),"",VLOOKUP($B134,'[1]1920  Prog Access'!$F$7:$BA$325,10,FALSE))</f>
        <v>610678.38</v>
      </c>
      <c r="V134" s="102">
        <f>IF(ISNA(VLOOKUP($B134,'[1]1920  Prog Access'!$F$7:$BA$325,11,FALSE)),"",VLOOKUP($B134,'[1]1920  Prog Access'!$F$7:$BA$325,11,FALSE))</f>
        <v>0</v>
      </c>
      <c r="W134" s="102">
        <f>IF(ISNA(VLOOKUP($B134,'[1]1920  Prog Access'!$F$7:$BA$325,12,FALSE)),"",VLOOKUP($B134,'[1]1920  Prog Access'!$F$7:$BA$325,12,FALSE))</f>
        <v>0</v>
      </c>
      <c r="X134" s="102">
        <f>IF(ISNA(VLOOKUP($B134,'[1]1920  Prog Access'!$F$7:$BA$325,13,FALSE)),"",VLOOKUP($B134,'[1]1920  Prog Access'!$F$7:$BA$325,13,FALSE))</f>
        <v>0</v>
      </c>
      <c r="Y134" s="108">
        <f t="shared" si="329"/>
        <v>610678.38</v>
      </c>
      <c r="Z134" s="104">
        <f t="shared" si="330"/>
        <v>3.0639554009894182E-2</v>
      </c>
      <c r="AA134" s="105">
        <f t="shared" si="331"/>
        <v>468.29727615717309</v>
      </c>
      <c r="AB134" s="106">
        <f>IF(ISNA(VLOOKUP($B134,'[1]1920  Prog Access'!$F$7:$BA$325,14,FALSE)),"",VLOOKUP($B134,'[1]1920  Prog Access'!$F$7:$BA$325,14,FALSE))</f>
        <v>0</v>
      </c>
      <c r="AC134" s="102">
        <f>IF(ISNA(VLOOKUP($B134,'[1]1920  Prog Access'!$F$7:$BA$325,15,FALSE)),"",VLOOKUP($B134,'[1]1920  Prog Access'!$F$7:$BA$325,15,FALSE))</f>
        <v>0</v>
      </c>
      <c r="AD134" s="102">
        <v>0</v>
      </c>
      <c r="AE134" s="107">
        <f t="shared" si="332"/>
        <v>0</v>
      </c>
      <c r="AF134" s="104">
        <f t="shared" si="333"/>
        <v>0</v>
      </c>
      <c r="AG134" s="109">
        <f t="shared" si="334"/>
        <v>0</v>
      </c>
      <c r="AH134" s="106">
        <f>IF(ISNA(VLOOKUP($B134,'[1]1920  Prog Access'!$F$7:$BA$325,16,FALSE)),"",VLOOKUP($B134,'[1]1920  Prog Access'!$F$7:$BA$325,16,FALSE))</f>
        <v>198192.78</v>
      </c>
      <c r="AI134" s="102">
        <f>IF(ISNA(VLOOKUP($B134,'[1]1920  Prog Access'!$F$7:$BA$325,17,FALSE)),"",VLOOKUP($B134,'[1]1920  Prog Access'!$F$7:$BA$325,17,FALSE))</f>
        <v>36751.22</v>
      </c>
      <c r="AJ134" s="102">
        <f>IF(ISNA(VLOOKUP($B134,'[1]1920  Prog Access'!$F$7:$BA$325,18,FALSE)),"",VLOOKUP($B134,'[1]1920  Prog Access'!$F$7:$BA$325,18,FALSE))</f>
        <v>0</v>
      </c>
      <c r="AK134" s="102">
        <f>IF(ISNA(VLOOKUP($B134,'[1]1920  Prog Access'!$F$7:$BA$325,19,FALSE)),"",VLOOKUP($B134,'[1]1920  Prog Access'!$F$7:$BA$325,19,FALSE))</f>
        <v>0</v>
      </c>
      <c r="AL134" s="102">
        <f>IF(ISNA(VLOOKUP($B134,'[1]1920  Prog Access'!$F$7:$BA$325,20,FALSE)),"",VLOOKUP($B134,'[1]1920  Prog Access'!$F$7:$BA$325,20,FALSE))</f>
        <v>278720.07</v>
      </c>
      <c r="AM134" s="102">
        <f>IF(ISNA(VLOOKUP($B134,'[1]1920  Prog Access'!$F$7:$BA$325,21,FALSE)),"",VLOOKUP($B134,'[1]1920  Prog Access'!$F$7:$BA$325,21,FALSE))</f>
        <v>0</v>
      </c>
      <c r="AN134" s="102">
        <f>IF(ISNA(VLOOKUP($B134,'[1]1920  Prog Access'!$F$7:$BA$325,22,FALSE)),"",VLOOKUP($B134,'[1]1920  Prog Access'!$F$7:$BA$325,22,FALSE))</f>
        <v>0</v>
      </c>
      <c r="AO134" s="102">
        <f>IF(ISNA(VLOOKUP($B134,'[1]1920  Prog Access'!$F$7:$BA$325,23,FALSE)),"",VLOOKUP($B134,'[1]1920  Prog Access'!$F$7:$BA$325,23,FALSE))</f>
        <v>115372.61</v>
      </c>
      <c r="AP134" s="102">
        <f>IF(ISNA(VLOOKUP($B134,'[1]1920  Prog Access'!$F$7:$BA$325,24,FALSE)),"",VLOOKUP($B134,'[1]1920  Prog Access'!$F$7:$BA$325,24,FALSE))</f>
        <v>0</v>
      </c>
      <c r="AQ134" s="102">
        <f>IF(ISNA(VLOOKUP($B134,'[1]1920  Prog Access'!$F$7:$BA$325,25,FALSE)),"",VLOOKUP($B134,'[1]1920  Prog Access'!$F$7:$BA$325,25,FALSE))</f>
        <v>0</v>
      </c>
      <c r="AR134" s="102">
        <f>IF(ISNA(VLOOKUP($B134,'[1]1920  Prog Access'!$F$7:$BA$325,26,FALSE)),"",VLOOKUP($B134,'[1]1920  Prog Access'!$F$7:$BA$325,26,FALSE))</f>
        <v>0</v>
      </c>
      <c r="AS134" s="102">
        <f>IF(ISNA(VLOOKUP($B134,'[1]1920  Prog Access'!$F$7:$BA$325,27,FALSE)),"",VLOOKUP($B134,'[1]1920  Prog Access'!$F$7:$BA$325,27,FALSE))</f>
        <v>0</v>
      </c>
      <c r="AT134" s="102">
        <f>IF(ISNA(VLOOKUP($B134,'[1]1920  Prog Access'!$F$7:$BA$325,28,FALSE)),"",VLOOKUP($B134,'[1]1920  Prog Access'!$F$7:$BA$325,28,FALSE))</f>
        <v>21497.56</v>
      </c>
      <c r="AU134" s="102">
        <f>IF(ISNA(VLOOKUP($B134,'[1]1920  Prog Access'!$F$7:$BA$325,29,FALSE)),"",VLOOKUP($B134,'[1]1920  Prog Access'!$F$7:$BA$325,29,FALSE))</f>
        <v>0</v>
      </c>
      <c r="AV134" s="102">
        <f>IF(ISNA(VLOOKUP($B134,'[1]1920  Prog Access'!$F$7:$BA$325,30,FALSE)),"",VLOOKUP($B134,'[1]1920  Prog Access'!$F$7:$BA$325,30,FALSE))</f>
        <v>0</v>
      </c>
      <c r="AW134" s="102">
        <f>IF(ISNA(VLOOKUP($B134,'[1]1920  Prog Access'!$F$7:$BA$325,31,FALSE)),"",VLOOKUP($B134,'[1]1920  Prog Access'!$F$7:$BA$325,31,FALSE))</f>
        <v>122594.7</v>
      </c>
      <c r="AX134" s="108">
        <f t="shared" si="335"/>
        <v>773128.94000000006</v>
      </c>
      <c r="AY134" s="104">
        <f t="shared" si="336"/>
        <v>3.8790182671510721E-2</v>
      </c>
      <c r="AZ134" s="105">
        <f t="shared" si="337"/>
        <v>592.87210515014885</v>
      </c>
      <c r="BA134" s="106">
        <f>IF(ISNA(VLOOKUP($B134,'[1]1920  Prog Access'!$F$7:$BA$325,32,FALSE)),"",VLOOKUP($B134,'[1]1920  Prog Access'!$F$7:$BA$325,32,FALSE))</f>
        <v>34570.79</v>
      </c>
      <c r="BB134" s="102">
        <f>IF(ISNA(VLOOKUP($B134,'[1]1920  Prog Access'!$F$7:$BA$325,33,FALSE)),"",VLOOKUP($B134,'[1]1920  Prog Access'!$F$7:$BA$325,33,FALSE))</f>
        <v>0</v>
      </c>
      <c r="BC134" s="102">
        <f>IF(ISNA(VLOOKUP($B134,'[1]1920  Prog Access'!$F$7:$BA$325,34,FALSE)),"",VLOOKUP($B134,'[1]1920  Prog Access'!$F$7:$BA$325,34,FALSE))</f>
        <v>52479.82</v>
      </c>
      <c r="BD134" s="102">
        <f>IF(ISNA(VLOOKUP($B134,'[1]1920  Prog Access'!$F$7:$BA$325,35,FALSE)),"",VLOOKUP($B134,'[1]1920  Prog Access'!$F$7:$BA$325,35,FALSE))</f>
        <v>0</v>
      </c>
      <c r="BE134" s="102">
        <f>IF(ISNA(VLOOKUP($B134,'[1]1920  Prog Access'!$F$7:$BA$325,36,FALSE)),"",VLOOKUP($B134,'[1]1920  Prog Access'!$F$7:$BA$325,36,FALSE))</f>
        <v>0</v>
      </c>
      <c r="BF134" s="102">
        <f>IF(ISNA(VLOOKUP($B134,'[1]1920  Prog Access'!$F$7:$BA$325,37,FALSE)),"",VLOOKUP($B134,'[1]1920  Prog Access'!$F$7:$BA$325,37,FALSE))</f>
        <v>0</v>
      </c>
      <c r="BG134" s="102">
        <f>IF(ISNA(VLOOKUP($B134,'[1]1920  Prog Access'!$F$7:$BA$325,38,FALSE)),"",VLOOKUP($B134,'[1]1920  Prog Access'!$F$7:$BA$325,38,FALSE))</f>
        <v>0</v>
      </c>
      <c r="BH134" s="110">
        <f t="shared" si="338"/>
        <v>87050.61</v>
      </c>
      <c r="BI134" s="104">
        <f t="shared" si="339"/>
        <v>4.3675884950916954E-3</v>
      </c>
      <c r="BJ134" s="105">
        <f t="shared" si="340"/>
        <v>66.754555074997697</v>
      </c>
      <c r="BK134" s="106">
        <f>IF(ISNA(VLOOKUP($B134,'[1]1920  Prog Access'!$F$7:$BA$325,39,FALSE)),"",VLOOKUP($B134,'[1]1920  Prog Access'!$F$7:$BA$325,39,FALSE))</f>
        <v>0</v>
      </c>
      <c r="BL134" s="102">
        <f>IF(ISNA(VLOOKUP($B134,'[1]1920  Prog Access'!$F$7:$BA$325,40,FALSE)),"",VLOOKUP($B134,'[1]1920  Prog Access'!$F$7:$BA$325,40,FALSE))</f>
        <v>0</v>
      </c>
      <c r="BM134" s="102">
        <f>IF(ISNA(VLOOKUP($B134,'[1]1920  Prog Access'!$F$7:$BA$325,41,FALSE)),"",VLOOKUP($B134,'[1]1920  Prog Access'!$F$7:$BA$325,41,FALSE))</f>
        <v>0</v>
      </c>
      <c r="BN134" s="102">
        <f>IF(ISNA(VLOOKUP($B134,'[1]1920  Prog Access'!$F$7:$BA$325,42,FALSE)),"",VLOOKUP($B134,'[1]1920  Prog Access'!$F$7:$BA$325,42,FALSE))</f>
        <v>253739.67</v>
      </c>
      <c r="BO134" s="105">
        <f t="shared" si="219"/>
        <v>253739.67</v>
      </c>
      <c r="BP134" s="104">
        <f t="shared" si="220"/>
        <v>1.2730875331492376E-2</v>
      </c>
      <c r="BQ134" s="111">
        <f t="shared" si="221"/>
        <v>194.5796678016012</v>
      </c>
      <c r="BR134" s="106">
        <f>IF(ISNA(VLOOKUP($B134,'[1]1920  Prog Access'!$F$7:$BA$325,43,FALSE)),"",VLOOKUP($B134,'[1]1920  Prog Access'!$F$7:$BA$325,43,FALSE))</f>
        <v>3245534.59</v>
      </c>
      <c r="BS134" s="104">
        <f t="shared" si="222"/>
        <v>0.16283814134910879</v>
      </c>
      <c r="BT134" s="111">
        <f t="shared" si="223"/>
        <v>2488.8305496763901</v>
      </c>
      <c r="BU134" s="102">
        <f>IF(ISNA(VLOOKUP($B134,'[1]1920  Prog Access'!$F$7:$BA$325,44,FALSE)),"",VLOOKUP($B134,'[1]1920  Prog Access'!$F$7:$BA$325,44,FALSE))</f>
        <v>418764.66</v>
      </c>
      <c r="BV134" s="104">
        <f t="shared" si="224"/>
        <v>2.1010670817435805E-2</v>
      </c>
      <c r="BW134" s="111">
        <f t="shared" si="225"/>
        <v>321.12869237139967</v>
      </c>
      <c r="BX134" s="143">
        <f>IF(ISNA(VLOOKUP($B134,'[1]1920  Prog Access'!$F$7:$BA$325,45,FALSE)),"",VLOOKUP($B134,'[1]1920  Prog Access'!$F$7:$BA$325,45,FALSE))</f>
        <v>1025967.45</v>
      </c>
      <c r="BY134" s="97">
        <f t="shared" si="226"/>
        <v>5.1475844120547398E-2</v>
      </c>
      <c r="BZ134" s="112">
        <f t="shared" si="227"/>
        <v>786.76072053004509</v>
      </c>
      <c r="CA134" s="89">
        <f t="shared" si="228"/>
        <v>19931046.640000001</v>
      </c>
      <c r="CB134" s="90">
        <f t="shared" si="229"/>
        <v>0</v>
      </c>
    </row>
    <row r="135" spans="1:80" s="127" customFormat="1" x14ac:dyDescent="0.25">
      <c r="A135" s="115"/>
      <c r="B135" s="114" t="s">
        <v>240</v>
      </c>
      <c r="C135" s="115" t="s">
        <v>52</v>
      </c>
      <c r="D135" s="116">
        <f>SUM(D132:D134)</f>
        <v>8406.59</v>
      </c>
      <c r="E135" s="116">
        <f t="shared" ref="E135:H135" si="341">SUM(E132:E134)</f>
        <v>124114797.58</v>
      </c>
      <c r="F135" s="116">
        <f t="shared" si="341"/>
        <v>64184699.68</v>
      </c>
      <c r="G135" s="116">
        <f t="shared" si="341"/>
        <v>1926316.48</v>
      </c>
      <c r="H135" s="116">
        <f t="shared" si="341"/>
        <v>442716.13</v>
      </c>
      <c r="I135" s="117">
        <f t="shared" si="204"/>
        <v>66553732.289999999</v>
      </c>
      <c r="J135" s="118">
        <f t="shared" si="205"/>
        <v>0.53622721534957851</v>
      </c>
      <c r="K135" s="75">
        <f t="shared" si="206"/>
        <v>7916.8524086460739</v>
      </c>
      <c r="L135" s="119">
        <f>SUM(L132:L134)</f>
        <v>18498859.23</v>
      </c>
      <c r="M135" s="119">
        <f t="shared" ref="M135:Q135" si="342">SUM(M132:M134)</f>
        <v>951318.59</v>
      </c>
      <c r="N135" s="119">
        <f t="shared" si="342"/>
        <v>1648079.43</v>
      </c>
      <c r="O135" s="119">
        <f t="shared" si="342"/>
        <v>0</v>
      </c>
      <c r="P135" s="119">
        <f t="shared" si="342"/>
        <v>0</v>
      </c>
      <c r="Q135" s="119">
        <f t="shared" si="342"/>
        <v>320992.62</v>
      </c>
      <c r="R135" s="120">
        <f t="shared" si="302"/>
        <v>21419249.870000001</v>
      </c>
      <c r="S135" s="118">
        <f t="shared" si="303"/>
        <v>0.17257611733358313</v>
      </c>
      <c r="T135" s="75">
        <f t="shared" si="304"/>
        <v>2547.9118013368084</v>
      </c>
      <c r="U135" s="119">
        <f>SUM(U132:U134)</f>
        <v>4252463.62</v>
      </c>
      <c r="V135" s="121">
        <f t="shared" ref="V135:X135" si="343">SUM(V132:V134)</f>
        <v>388170.41</v>
      </c>
      <c r="W135" s="121">
        <f t="shared" si="343"/>
        <v>35985.78</v>
      </c>
      <c r="X135" s="121">
        <f t="shared" si="343"/>
        <v>0</v>
      </c>
      <c r="Y135" s="122">
        <f t="shared" si="207"/>
        <v>4676619.8100000005</v>
      </c>
      <c r="Z135" s="118">
        <f>Y135/E135</f>
        <v>3.7679792427535622E-2</v>
      </c>
      <c r="AA135" s="75">
        <f>Y135/D135</f>
        <v>556.30401982254398</v>
      </c>
      <c r="AB135" s="119">
        <f>SUM(AB132:AB134)</f>
        <v>0</v>
      </c>
      <c r="AC135" s="121">
        <f>SUM(AC132:AC134)</f>
        <v>0</v>
      </c>
      <c r="AD135" s="121"/>
      <c r="AE135" s="120">
        <f t="shared" si="210"/>
        <v>0</v>
      </c>
      <c r="AF135" s="118">
        <f>AE135/E135</f>
        <v>0</v>
      </c>
      <c r="AG135" s="123">
        <f>AE135/D135</f>
        <v>0</v>
      </c>
      <c r="AH135" s="119">
        <f>SUM(AH132:AH134)</f>
        <v>1277458.1599999999</v>
      </c>
      <c r="AI135" s="121">
        <f t="shared" ref="AI135:AW135" si="344">SUM(AI132:AI134)</f>
        <v>222188.7</v>
      </c>
      <c r="AJ135" s="121">
        <f t="shared" si="344"/>
        <v>1736.8</v>
      </c>
      <c r="AK135" s="121">
        <f t="shared" si="344"/>
        <v>0</v>
      </c>
      <c r="AL135" s="121">
        <f t="shared" si="344"/>
        <v>2091105.2100000002</v>
      </c>
      <c r="AM135" s="121">
        <f t="shared" si="344"/>
        <v>149821</v>
      </c>
      <c r="AN135" s="121">
        <f t="shared" si="344"/>
        <v>0</v>
      </c>
      <c r="AO135" s="121">
        <f t="shared" si="344"/>
        <v>428973.22</v>
      </c>
      <c r="AP135" s="121">
        <f t="shared" si="344"/>
        <v>0</v>
      </c>
      <c r="AQ135" s="121">
        <f t="shared" si="344"/>
        <v>0</v>
      </c>
      <c r="AR135" s="121">
        <f t="shared" si="344"/>
        <v>0</v>
      </c>
      <c r="AS135" s="121">
        <f t="shared" si="344"/>
        <v>33669.730000000003</v>
      </c>
      <c r="AT135" s="121">
        <f t="shared" si="344"/>
        <v>522271.87</v>
      </c>
      <c r="AU135" s="121">
        <f t="shared" si="344"/>
        <v>0</v>
      </c>
      <c r="AV135" s="121">
        <f t="shared" si="344"/>
        <v>0</v>
      </c>
      <c r="AW135" s="121">
        <f t="shared" si="344"/>
        <v>122594.7</v>
      </c>
      <c r="AX135" s="122">
        <f t="shared" si="213"/>
        <v>4849819.3900000006</v>
      </c>
      <c r="AY135" s="118">
        <f>AX135/E135</f>
        <v>3.9075271317861829E-2</v>
      </c>
      <c r="AZ135" s="75">
        <f>AX135/D135</f>
        <v>576.90685402761414</v>
      </c>
      <c r="BA135" s="119">
        <f>SUM(BA132:BA134)</f>
        <v>34570.79</v>
      </c>
      <c r="BB135" s="119">
        <f t="shared" ref="BB135:BG135" si="345">SUM(BB132:BB134)</f>
        <v>0</v>
      </c>
      <c r="BC135" s="119">
        <f t="shared" si="345"/>
        <v>238074.78</v>
      </c>
      <c r="BD135" s="119">
        <f t="shared" si="345"/>
        <v>0</v>
      </c>
      <c r="BE135" s="119">
        <f t="shared" si="345"/>
        <v>0</v>
      </c>
      <c r="BF135" s="119">
        <f t="shared" si="345"/>
        <v>12817.49</v>
      </c>
      <c r="BG135" s="119">
        <f t="shared" si="345"/>
        <v>131579.15</v>
      </c>
      <c r="BH135" s="124">
        <f t="shared" si="216"/>
        <v>417042.20999999996</v>
      </c>
      <c r="BI135" s="118">
        <f>BH135/E135</f>
        <v>3.3601328619271955E-3</v>
      </c>
      <c r="BJ135" s="75">
        <f>BH135/D135</f>
        <v>49.608962730429333</v>
      </c>
      <c r="BK135" s="119">
        <f>SUM(BK132:BK134)</f>
        <v>0</v>
      </c>
      <c r="BL135" s="119">
        <f t="shared" ref="BL135:BN135" si="346">SUM(BL132:BL134)</f>
        <v>0</v>
      </c>
      <c r="BM135" s="119">
        <f t="shared" si="346"/>
        <v>0</v>
      </c>
      <c r="BN135" s="119">
        <f t="shared" si="346"/>
        <v>1442843.37</v>
      </c>
      <c r="BO135" s="75">
        <f t="shared" si="219"/>
        <v>1442843.37</v>
      </c>
      <c r="BP135" s="118">
        <f t="shared" si="220"/>
        <v>1.1625071289907994E-2</v>
      </c>
      <c r="BQ135" s="86">
        <f t="shared" si="221"/>
        <v>171.63241813862697</v>
      </c>
      <c r="BR135" s="119">
        <f>SUM(BR132:BR134)</f>
        <v>17508065.18</v>
      </c>
      <c r="BS135" s="118">
        <f t="shared" si="222"/>
        <v>0.14106347930604263</v>
      </c>
      <c r="BT135" s="86">
        <f t="shared" si="223"/>
        <v>2082.6595777836196</v>
      </c>
      <c r="BU135" s="121">
        <f>SUM(BU132:BU134)</f>
        <v>3133143.5100000002</v>
      </c>
      <c r="BV135" s="118">
        <f t="shared" si="224"/>
        <v>2.5243915883442398E-2</v>
      </c>
      <c r="BW135" s="86">
        <f t="shared" si="225"/>
        <v>372.70088228401767</v>
      </c>
      <c r="BX135" s="144">
        <f>SUM(BX132:BX134)</f>
        <v>4114281.95</v>
      </c>
      <c r="BY135" s="125">
        <f t="shared" si="226"/>
        <v>3.3149004230120745E-2</v>
      </c>
      <c r="BZ135" s="126">
        <f t="shared" si="227"/>
        <v>489.41151525172512</v>
      </c>
      <c r="CA135" s="89">
        <f t="shared" si="228"/>
        <v>124114797.58000001</v>
      </c>
      <c r="CB135" s="90">
        <f t="shared" si="229"/>
        <v>0</v>
      </c>
    </row>
    <row r="136" spans="1:80" s="79" customFormat="1" x14ac:dyDescent="0.25">
      <c r="A136" s="66"/>
      <c r="B136" s="94"/>
      <c r="C136" s="99"/>
      <c r="D136" s="100" t="str">
        <f>IF(ISNA(VLOOKUP($B136,'[1]1920 enrollment_Rev_Exp by size'!$A$6:$C$339,3,FALSE)),"",VLOOKUP($B136,'[1]1920 enrollment_Rev_Exp by size'!$A$6:$C$339,3,FALSE))</f>
        <v/>
      </c>
      <c r="E136" s="101" t="str">
        <f>IF(ISNA(VLOOKUP($B136,'[1]1920 enrollment_Rev_Exp by size'!$A$6:$D$339,4,FALSE)),"",VLOOKUP($B136,'[1]1920 enrollment_Rev_Exp by size'!$A$6:$D$339,4,FALSE))</f>
        <v/>
      </c>
      <c r="F136" s="102" t="str">
        <f>IF(ISNA(VLOOKUP($B136,'[1]1920  Prog Access'!$F$7:$BA$325,2,FALSE)),"",VLOOKUP($B136,'[1]1920  Prog Access'!$F$7:$BA$325,2,FALSE))</f>
        <v/>
      </c>
      <c r="G136" s="102" t="str">
        <f>IF(ISNA(VLOOKUP($B136,'[1]1920  Prog Access'!$F$7:$BA$325,3,FALSE)),"",VLOOKUP($B136,'[1]1920  Prog Access'!$F$7:$BA$325,3,FALSE))</f>
        <v/>
      </c>
      <c r="H136" s="102" t="str">
        <f>IF(ISNA(VLOOKUP($B136,'[1]1920  Prog Access'!$F$7:$BA$325,4,FALSE)),"",VLOOKUP($B136,'[1]1920  Prog Access'!$F$7:$BA$325,4,FALSE))</f>
        <v/>
      </c>
      <c r="I136" s="103"/>
      <c r="J136" s="104"/>
      <c r="K136" s="105"/>
      <c r="L136" s="106" t="str">
        <f>IF(ISNA(VLOOKUP($B136,'[1]1920  Prog Access'!$F$7:$BA$325,5,FALSE)),"",VLOOKUP($B136,'[1]1920  Prog Access'!$F$7:$BA$325,5,FALSE))</f>
        <v/>
      </c>
      <c r="M136" s="102" t="str">
        <f>IF(ISNA(VLOOKUP($B136,'[1]1920  Prog Access'!$F$7:$BA$325,6,FALSE)),"",VLOOKUP($B136,'[1]1920  Prog Access'!$F$7:$BA$325,6,FALSE))</f>
        <v/>
      </c>
      <c r="N136" s="102" t="str">
        <f>IF(ISNA(VLOOKUP($B136,'[1]1920  Prog Access'!$F$7:$BA$325,7,FALSE)),"",VLOOKUP($B136,'[1]1920  Prog Access'!$F$7:$BA$325,7,FALSE))</f>
        <v/>
      </c>
      <c r="O136" s="102">
        <v>0</v>
      </c>
      <c r="P136" s="102" t="str">
        <f>IF(ISNA(VLOOKUP($B136,'[1]1920  Prog Access'!$F$7:$BA$325,8,FALSE)),"",VLOOKUP($B136,'[1]1920  Prog Access'!$F$7:$BA$325,8,FALSE))</f>
        <v/>
      </c>
      <c r="Q136" s="102" t="str">
        <f>IF(ISNA(VLOOKUP($B136,'[1]1920  Prog Access'!$F$7:$BA$325,9,FALSE)),"",VLOOKUP($B136,'[1]1920  Prog Access'!$F$7:$BA$325,9,FALSE))</f>
        <v/>
      </c>
      <c r="R136" s="107"/>
      <c r="S136" s="104"/>
      <c r="T136" s="105"/>
      <c r="U136" s="106"/>
      <c r="V136" s="102"/>
      <c r="W136" s="102"/>
      <c r="X136" s="102"/>
      <c r="Y136" s="108"/>
      <c r="Z136" s="104"/>
      <c r="AA136" s="105"/>
      <c r="AB136" s="106"/>
      <c r="AC136" s="102"/>
      <c r="AD136" s="102"/>
      <c r="AE136" s="107"/>
      <c r="AF136" s="104"/>
      <c r="AG136" s="109"/>
      <c r="AH136" s="106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8"/>
      <c r="AY136" s="104"/>
      <c r="AZ136" s="105"/>
      <c r="BA136" s="106" t="str">
        <f>IF(ISNA(VLOOKUP($B136,'[1]1920  Prog Access'!$F$7:$BA$325,32,FALSE)),"",VLOOKUP($B136,'[1]1920  Prog Access'!$F$7:$BA$325,32,FALSE))</f>
        <v/>
      </c>
      <c r="BB136" s="102" t="str">
        <f>IF(ISNA(VLOOKUP($B136,'[1]1920  Prog Access'!$F$7:$BA$325,33,FALSE)),"",VLOOKUP($B136,'[1]1920  Prog Access'!$F$7:$BA$325,33,FALSE))</f>
        <v/>
      </c>
      <c r="BC136" s="102" t="str">
        <f>IF(ISNA(VLOOKUP($B136,'[1]1920  Prog Access'!$F$7:$BA$325,34,FALSE)),"",VLOOKUP($B136,'[1]1920  Prog Access'!$F$7:$BA$325,34,FALSE))</f>
        <v/>
      </c>
      <c r="BD136" s="102" t="str">
        <f>IF(ISNA(VLOOKUP($B136,'[1]1920  Prog Access'!$F$7:$BA$325,35,FALSE)),"",VLOOKUP($B136,'[1]1920  Prog Access'!$F$7:$BA$325,35,FALSE))</f>
        <v/>
      </c>
      <c r="BE136" s="102" t="str">
        <f>IF(ISNA(VLOOKUP($B136,'[1]1920  Prog Access'!$F$7:$BA$325,36,FALSE)),"",VLOOKUP($B136,'[1]1920  Prog Access'!$F$7:$BA$325,36,FALSE))</f>
        <v/>
      </c>
      <c r="BF136" s="102" t="str">
        <f>IF(ISNA(VLOOKUP($B136,'[1]1920  Prog Access'!$F$7:$BA$325,37,FALSE)),"",VLOOKUP($B136,'[1]1920  Prog Access'!$F$7:$BA$325,37,FALSE))</f>
        <v/>
      </c>
      <c r="BG136" s="102" t="str">
        <f>IF(ISNA(VLOOKUP($B136,'[1]1920  Prog Access'!$F$7:$BA$325,38,FALSE)),"",VLOOKUP($B136,'[1]1920  Prog Access'!$F$7:$BA$325,38,FALSE))</f>
        <v/>
      </c>
      <c r="BH136" s="110"/>
      <c r="BI136" s="104"/>
      <c r="BJ136" s="105"/>
      <c r="BK136" s="106" t="str">
        <f>IF(ISNA(VLOOKUP($B136,'[1]1920  Prog Access'!$F$7:$BA$325,39,FALSE)),"",VLOOKUP($B136,'[1]1920  Prog Access'!$F$7:$BA$325,39,FALSE))</f>
        <v/>
      </c>
      <c r="BL136" s="102" t="str">
        <f>IF(ISNA(VLOOKUP($B136,'[1]1920  Prog Access'!$F$7:$BA$325,40,FALSE)),"",VLOOKUP($B136,'[1]1920  Prog Access'!$F$7:$BA$325,40,FALSE))</f>
        <v/>
      </c>
      <c r="BM136" s="102" t="str">
        <f>IF(ISNA(VLOOKUP($B136,'[1]1920  Prog Access'!$F$7:$BA$325,41,FALSE)),"",VLOOKUP($B136,'[1]1920  Prog Access'!$F$7:$BA$325,41,FALSE))</f>
        <v/>
      </c>
      <c r="BN136" s="102" t="str">
        <f>IF(ISNA(VLOOKUP($B136,'[1]1920  Prog Access'!$F$7:$BA$325,42,FALSE)),"",VLOOKUP($B136,'[1]1920  Prog Access'!$F$7:$BA$325,42,FALSE))</f>
        <v/>
      </c>
      <c r="BO136" s="105"/>
      <c r="BP136" s="104"/>
      <c r="BQ136" s="111"/>
      <c r="BR136" s="106" t="str">
        <f>IF(ISNA(VLOOKUP($B136,'[1]1920  Prog Access'!$F$7:$BA$325,43,FALSE)),"",VLOOKUP($B136,'[1]1920  Prog Access'!$F$7:$BA$325,43,FALSE))</f>
        <v/>
      </c>
      <c r="BS136" s="104"/>
      <c r="BT136" s="111"/>
      <c r="BU136" s="102"/>
      <c r="BV136" s="104"/>
      <c r="BW136" s="111"/>
      <c r="BX136" s="143"/>
      <c r="BY136" s="97"/>
      <c r="BZ136" s="112"/>
      <c r="CA136" s="89"/>
      <c r="CB136" s="90"/>
    </row>
    <row r="137" spans="1:80" x14ac:dyDescent="0.25">
      <c r="A137" s="66" t="s">
        <v>241</v>
      </c>
      <c r="B137" s="94"/>
      <c r="C137" s="99"/>
      <c r="D137" s="100" t="str">
        <f>IF(ISNA(VLOOKUP($B137,'[1]1920 enrollment_Rev_Exp by size'!$A$6:$C$339,3,FALSE)),"",VLOOKUP($B137,'[1]1920 enrollment_Rev_Exp by size'!$A$6:$C$339,3,FALSE))</f>
        <v/>
      </c>
      <c r="E137" s="101" t="str">
        <f>IF(ISNA(VLOOKUP($B137,'[1]1920 enrollment_Rev_Exp by size'!$A$6:$D$339,4,FALSE)),"",VLOOKUP($B137,'[1]1920 enrollment_Rev_Exp by size'!$A$6:$D$339,4,FALSE))</f>
        <v/>
      </c>
      <c r="F137" s="102" t="str">
        <f>IF(ISNA(VLOOKUP($B137,'[1]1920  Prog Access'!$F$7:$BA$325,2,FALSE)),"",VLOOKUP($B137,'[1]1920  Prog Access'!$F$7:$BA$325,2,FALSE))</f>
        <v/>
      </c>
      <c r="G137" s="102" t="str">
        <f>IF(ISNA(VLOOKUP($B137,'[1]1920  Prog Access'!$F$7:$BA$325,3,FALSE)),"",VLOOKUP($B137,'[1]1920  Prog Access'!$F$7:$BA$325,3,FALSE))</f>
        <v/>
      </c>
      <c r="H137" s="102" t="str">
        <f>IF(ISNA(VLOOKUP($B137,'[1]1920  Prog Access'!$F$7:$BA$325,4,FALSE)),"",VLOOKUP($B137,'[1]1920  Prog Access'!$F$7:$BA$325,4,FALSE))</f>
        <v/>
      </c>
      <c r="I137" s="103"/>
      <c r="J137" s="104"/>
      <c r="K137" s="105"/>
      <c r="L137" s="106" t="str">
        <f>IF(ISNA(VLOOKUP($B137,'[1]1920  Prog Access'!$F$7:$BA$325,5,FALSE)),"",VLOOKUP($B137,'[1]1920  Prog Access'!$F$7:$BA$325,5,FALSE))</f>
        <v/>
      </c>
      <c r="M137" s="102" t="str">
        <f>IF(ISNA(VLOOKUP($B137,'[1]1920  Prog Access'!$F$7:$BA$325,6,FALSE)),"",VLOOKUP($B137,'[1]1920  Prog Access'!$F$7:$BA$325,6,FALSE))</f>
        <v/>
      </c>
      <c r="N137" s="102" t="str">
        <f>IF(ISNA(VLOOKUP($B137,'[1]1920  Prog Access'!$F$7:$BA$325,7,FALSE)),"",VLOOKUP($B137,'[1]1920  Prog Access'!$F$7:$BA$325,7,FALSE))</f>
        <v/>
      </c>
      <c r="O137" s="102">
        <v>0</v>
      </c>
      <c r="P137" s="102" t="str">
        <f>IF(ISNA(VLOOKUP($B137,'[1]1920  Prog Access'!$F$7:$BA$325,8,FALSE)),"",VLOOKUP($B137,'[1]1920  Prog Access'!$F$7:$BA$325,8,FALSE))</f>
        <v/>
      </c>
      <c r="Q137" s="102" t="str">
        <f>IF(ISNA(VLOOKUP($B137,'[1]1920  Prog Access'!$F$7:$BA$325,9,FALSE)),"",VLOOKUP($B137,'[1]1920  Prog Access'!$F$7:$BA$325,9,FALSE))</f>
        <v/>
      </c>
      <c r="R137" s="107"/>
      <c r="S137" s="104"/>
      <c r="T137" s="105"/>
      <c r="U137" s="106"/>
      <c r="V137" s="102"/>
      <c r="W137" s="102"/>
      <c r="X137" s="102"/>
      <c r="Y137" s="108"/>
      <c r="Z137" s="104"/>
      <c r="AA137" s="105"/>
      <c r="AB137" s="106"/>
      <c r="AC137" s="102"/>
      <c r="AD137" s="102"/>
      <c r="AE137" s="107"/>
      <c r="AF137" s="104"/>
      <c r="AG137" s="109"/>
      <c r="AH137" s="106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8"/>
      <c r="AY137" s="104"/>
      <c r="AZ137" s="105"/>
      <c r="BA137" s="106" t="str">
        <f>IF(ISNA(VLOOKUP($B137,'[1]1920  Prog Access'!$F$7:$BA$325,32,FALSE)),"",VLOOKUP($B137,'[1]1920  Prog Access'!$F$7:$BA$325,32,FALSE))</f>
        <v/>
      </c>
      <c r="BB137" s="102" t="str">
        <f>IF(ISNA(VLOOKUP($B137,'[1]1920  Prog Access'!$F$7:$BA$325,33,FALSE)),"",VLOOKUP($B137,'[1]1920  Prog Access'!$F$7:$BA$325,33,FALSE))</f>
        <v/>
      </c>
      <c r="BC137" s="102" t="str">
        <f>IF(ISNA(VLOOKUP($B137,'[1]1920  Prog Access'!$F$7:$BA$325,34,FALSE)),"",VLOOKUP($B137,'[1]1920  Prog Access'!$F$7:$BA$325,34,FALSE))</f>
        <v/>
      </c>
      <c r="BD137" s="102" t="str">
        <f>IF(ISNA(VLOOKUP($B137,'[1]1920  Prog Access'!$F$7:$BA$325,35,FALSE)),"",VLOOKUP($B137,'[1]1920  Prog Access'!$F$7:$BA$325,35,FALSE))</f>
        <v/>
      </c>
      <c r="BE137" s="102" t="str">
        <f>IF(ISNA(VLOOKUP($B137,'[1]1920  Prog Access'!$F$7:$BA$325,36,FALSE)),"",VLOOKUP($B137,'[1]1920  Prog Access'!$F$7:$BA$325,36,FALSE))</f>
        <v/>
      </c>
      <c r="BF137" s="102" t="str">
        <f>IF(ISNA(VLOOKUP($B137,'[1]1920  Prog Access'!$F$7:$BA$325,37,FALSE)),"",VLOOKUP($B137,'[1]1920  Prog Access'!$F$7:$BA$325,37,FALSE))</f>
        <v/>
      </c>
      <c r="BG137" s="102" t="str">
        <f>IF(ISNA(VLOOKUP($B137,'[1]1920  Prog Access'!$F$7:$BA$325,38,FALSE)),"",VLOOKUP($B137,'[1]1920  Prog Access'!$F$7:$BA$325,38,FALSE))</f>
        <v/>
      </c>
      <c r="BH137" s="110"/>
      <c r="BI137" s="104"/>
      <c r="BJ137" s="105"/>
      <c r="BK137" s="106" t="str">
        <f>IF(ISNA(VLOOKUP($B137,'[1]1920  Prog Access'!$F$7:$BA$325,39,FALSE)),"",VLOOKUP($B137,'[1]1920  Prog Access'!$F$7:$BA$325,39,FALSE))</f>
        <v/>
      </c>
      <c r="BL137" s="102" t="str">
        <f>IF(ISNA(VLOOKUP($B137,'[1]1920  Prog Access'!$F$7:$BA$325,40,FALSE)),"",VLOOKUP($B137,'[1]1920  Prog Access'!$F$7:$BA$325,40,FALSE))</f>
        <v/>
      </c>
      <c r="BM137" s="102" t="str">
        <f>IF(ISNA(VLOOKUP($B137,'[1]1920  Prog Access'!$F$7:$BA$325,41,FALSE)),"",VLOOKUP($B137,'[1]1920  Prog Access'!$F$7:$BA$325,41,FALSE))</f>
        <v/>
      </c>
      <c r="BN137" s="102" t="str">
        <f>IF(ISNA(VLOOKUP($B137,'[1]1920  Prog Access'!$F$7:$BA$325,42,FALSE)),"",VLOOKUP($B137,'[1]1920  Prog Access'!$F$7:$BA$325,42,FALSE))</f>
        <v/>
      </c>
      <c r="BO137" s="105"/>
      <c r="BP137" s="104"/>
      <c r="BQ137" s="111"/>
      <c r="BR137" s="106" t="str">
        <f>IF(ISNA(VLOOKUP($B137,'[1]1920  Prog Access'!$F$7:$BA$325,43,FALSE)),"",VLOOKUP($B137,'[1]1920  Prog Access'!$F$7:$BA$325,43,FALSE))</f>
        <v/>
      </c>
      <c r="BS137" s="104"/>
      <c r="BT137" s="111"/>
      <c r="BU137" s="102"/>
      <c r="BV137" s="104"/>
      <c r="BW137" s="111"/>
      <c r="BX137" s="143"/>
      <c r="BZ137" s="112"/>
      <c r="CA137" s="89"/>
      <c r="CB137" s="90"/>
    </row>
    <row r="138" spans="1:80" x14ac:dyDescent="0.25">
      <c r="A138" s="99"/>
      <c r="B138" s="94" t="s">
        <v>242</v>
      </c>
      <c r="C138" s="99" t="s">
        <v>243</v>
      </c>
      <c r="D138" s="100">
        <f>IF(ISNA(VLOOKUP($B138,'[1]1920 enrollment_Rev_Exp by size'!$A$6:$C$339,3,FALSE)),"",VLOOKUP($B138,'[1]1920 enrollment_Rev_Exp by size'!$A$6:$C$339,3,FALSE))</f>
        <v>24.849999999999998</v>
      </c>
      <c r="E138" s="101">
        <f>IF(ISNA(VLOOKUP($B138,'[1]1920 enrollment_Rev_Exp by size'!$A$6:$D$339,4,FALSE)),"",VLOOKUP($B138,'[1]1920 enrollment_Rev_Exp by size'!$A$6:$D$339,4,FALSE))</f>
        <v>877357.2</v>
      </c>
      <c r="F138" s="102">
        <f>IF(ISNA(VLOOKUP($B138,'[1]1920  Prog Access'!$F$7:$BA$325,2,FALSE)),"",VLOOKUP($B138,'[1]1920  Prog Access'!$F$7:$BA$325,2,FALSE))</f>
        <v>284571.46000000002</v>
      </c>
      <c r="G138" s="102">
        <f>IF(ISNA(VLOOKUP($B138,'[1]1920  Prog Access'!$F$7:$BA$325,3,FALSE)),"",VLOOKUP($B138,'[1]1920  Prog Access'!$F$7:$BA$325,3,FALSE))</f>
        <v>0</v>
      </c>
      <c r="H138" s="102">
        <f>IF(ISNA(VLOOKUP($B138,'[1]1920  Prog Access'!$F$7:$BA$325,4,FALSE)),"",VLOOKUP($B138,'[1]1920  Prog Access'!$F$7:$BA$325,4,FALSE))</f>
        <v>0</v>
      </c>
      <c r="I138" s="103">
        <f t="shared" si="204"/>
        <v>284571.46000000002</v>
      </c>
      <c r="J138" s="104">
        <f t="shared" si="205"/>
        <v>0.32435074334603969</v>
      </c>
      <c r="K138" s="105">
        <f t="shared" si="206"/>
        <v>11451.567806841049</v>
      </c>
      <c r="L138" s="106">
        <f>IF(ISNA(VLOOKUP($B138,'[1]1920  Prog Access'!$F$7:$BA$325,5,FALSE)),"",VLOOKUP($B138,'[1]1920  Prog Access'!$F$7:$BA$325,5,FALSE))</f>
        <v>48577.22</v>
      </c>
      <c r="M138" s="102">
        <f>IF(ISNA(VLOOKUP($B138,'[1]1920  Prog Access'!$F$7:$BA$325,6,FALSE)),"",VLOOKUP($B138,'[1]1920  Prog Access'!$F$7:$BA$325,6,FALSE))</f>
        <v>0</v>
      </c>
      <c r="N138" s="102">
        <f>IF(ISNA(VLOOKUP($B138,'[1]1920  Prog Access'!$F$7:$BA$325,7,FALSE)),"",VLOOKUP($B138,'[1]1920  Prog Access'!$F$7:$BA$325,7,FALSE))</f>
        <v>4698</v>
      </c>
      <c r="O138" s="102">
        <v>0</v>
      </c>
      <c r="P138" s="102">
        <f>IF(ISNA(VLOOKUP($B138,'[1]1920  Prog Access'!$F$7:$BA$325,8,FALSE)),"",VLOOKUP($B138,'[1]1920  Prog Access'!$F$7:$BA$325,8,FALSE))</f>
        <v>0</v>
      </c>
      <c r="Q138" s="102">
        <f>IF(ISNA(VLOOKUP($B138,'[1]1920  Prog Access'!$F$7:$BA$325,9,FALSE)),"",VLOOKUP($B138,'[1]1920  Prog Access'!$F$7:$BA$325,9,FALSE))</f>
        <v>0</v>
      </c>
      <c r="R138" s="107">
        <f t="shared" si="302"/>
        <v>53275.22</v>
      </c>
      <c r="S138" s="104">
        <f t="shared" si="303"/>
        <v>6.0722383084107594E-2</v>
      </c>
      <c r="T138" s="105">
        <f t="shared" si="304"/>
        <v>2143.8720321931592</v>
      </c>
      <c r="U138" s="106">
        <f>IF(ISNA(VLOOKUP($B138,'[1]1920  Prog Access'!$F$7:$BA$325,10,FALSE)),"",VLOOKUP($B138,'[1]1920  Prog Access'!$F$7:$BA$325,10,FALSE))</f>
        <v>0</v>
      </c>
      <c r="V138" s="102">
        <f>IF(ISNA(VLOOKUP($B138,'[1]1920  Prog Access'!$F$7:$BA$325,11,FALSE)),"",VLOOKUP($B138,'[1]1920  Prog Access'!$F$7:$BA$325,11,FALSE))</f>
        <v>0</v>
      </c>
      <c r="W138" s="102">
        <f>IF(ISNA(VLOOKUP($B138,'[1]1920  Prog Access'!$F$7:$BA$325,12,FALSE)),"",VLOOKUP($B138,'[1]1920  Prog Access'!$F$7:$BA$325,12,FALSE))</f>
        <v>0</v>
      </c>
      <c r="X138" s="102">
        <f>IF(ISNA(VLOOKUP($B138,'[1]1920  Prog Access'!$F$7:$BA$325,13,FALSE)),"",VLOOKUP($B138,'[1]1920  Prog Access'!$F$7:$BA$325,13,FALSE))</f>
        <v>0</v>
      </c>
      <c r="Y138" s="108">
        <f t="shared" ref="Y138:Y189" si="347">SUM(U138:X138)</f>
        <v>0</v>
      </c>
      <c r="Z138" s="104">
        <f t="shared" ref="Z138:Z143" si="348">Y138/E138</f>
        <v>0</v>
      </c>
      <c r="AA138" s="105">
        <f t="shared" ref="AA138:AA143" si="349">Y138/D138</f>
        <v>0</v>
      </c>
      <c r="AB138" s="106">
        <f>IF(ISNA(VLOOKUP($B138,'[1]1920  Prog Access'!$F$7:$BA$325,14,FALSE)),"",VLOOKUP($B138,'[1]1920  Prog Access'!$F$7:$BA$325,14,FALSE))</f>
        <v>0</v>
      </c>
      <c r="AC138" s="102">
        <f>IF(ISNA(VLOOKUP($B138,'[1]1920  Prog Access'!$F$7:$BA$325,15,FALSE)),"",VLOOKUP($B138,'[1]1920  Prog Access'!$F$7:$BA$325,15,FALSE))</f>
        <v>0</v>
      </c>
      <c r="AD138" s="102">
        <v>0</v>
      </c>
      <c r="AE138" s="107">
        <f t="shared" ref="AE138:AE189" si="350">SUM(AB138:AC138)</f>
        <v>0</v>
      </c>
      <c r="AF138" s="104">
        <f t="shared" ref="AF138:AF143" si="351">AE138/E138</f>
        <v>0</v>
      </c>
      <c r="AG138" s="109">
        <f t="shared" ref="AG138:AG143" si="352">AE138/D138</f>
        <v>0</v>
      </c>
      <c r="AH138" s="106">
        <f>IF(ISNA(VLOOKUP($B138,'[1]1920  Prog Access'!$F$7:$BA$325,16,FALSE)),"",VLOOKUP($B138,'[1]1920  Prog Access'!$F$7:$BA$325,16,FALSE))</f>
        <v>21135.040000000001</v>
      </c>
      <c r="AI138" s="102">
        <f>IF(ISNA(VLOOKUP($B138,'[1]1920  Prog Access'!$F$7:$BA$325,17,FALSE)),"",VLOOKUP($B138,'[1]1920  Prog Access'!$F$7:$BA$325,17,FALSE))</f>
        <v>10553</v>
      </c>
      <c r="AJ138" s="102">
        <f>IF(ISNA(VLOOKUP($B138,'[1]1920  Prog Access'!$F$7:$BA$325,18,FALSE)),"",VLOOKUP($B138,'[1]1920  Prog Access'!$F$7:$BA$325,18,FALSE))</f>
        <v>0</v>
      </c>
      <c r="AK138" s="102">
        <f>IF(ISNA(VLOOKUP($B138,'[1]1920  Prog Access'!$F$7:$BA$325,19,FALSE)),"",VLOOKUP($B138,'[1]1920  Prog Access'!$F$7:$BA$325,19,FALSE))</f>
        <v>0</v>
      </c>
      <c r="AL138" s="102">
        <f>IF(ISNA(VLOOKUP($B138,'[1]1920  Prog Access'!$F$7:$BA$325,20,FALSE)),"",VLOOKUP($B138,'[1]1920  Prog Access'!$F$7:$BA$325,20,FALSE))</f>
        <v>18951.54</v>
      </c>
      <c r="AM138" s="102">
        <f>IF(ISNA(VLOOKUP($B138,'[1]1920  Prog Access'!$F$7:$BA$325,21,FALSE)),"",VLOOKUP($B138,'[1]1920  Prog Access'!$F$7:$BA$325,21,FALSE))</f>
        <v>0</v>
      </c>
      <c r="AN138" s="102">
        <f>IF(ISNA(VLOOKUP($B138,'[1]1920  Prog Access'!$F$7:$BA$325,22,FALSE)),"",VLOOKUP($B138,'[1]1920  Prog Access'!$F$7:$BA$325,22,FALSE))</f>
        <v>0</v>
      </c>
      <c r="AO138" s="102">
        <f>IF(ISNA(VLOOKUP($B138,'[1]1920  Prog Access'!$F$7:$BA$325,23,FALSE)),"",VLOOKUP($B138,'[1]1920  Prog Access'!$F$7:$BA$325,23,FALSE))</f>
        <v>1872</v>
      </c>
      <c r="AP138" s="102">
        <f>IF(ISNA(VLOOKUP($B138,'[1]1920  Prog Access'!$F$7:$BA$325,24,FALSE)),"",VLOOKUP($B138,'[1]1920  Prog Access'!$F$7:$BA$325,24,FALSE))</f>
        <v>0</v>
      </c>
      <c r="AQ138" s="102">
        <f>IF(ISNA(VLOOKUP($B138,'[1]1920  Prog Access'!$F$7:$BA$325,25,FALSE)),"",VLOOKUP($B138,'[1]1920  Prog Access'!$F$7:$BA$325,25,FALSE))</f>
        <v>0</v>
      </c>
      <c r="AR138" s="102">
        <f>IF(ISNA(VLOOKUP($B138,'[1]1920  Prog Access'!$F$7:$BA$325,26,FALSE)),"",VLOOKUP($B138,'[1]1920  Prog Access'!$F$7:$BA$325,26,FALSE))</f>
        <v>0</v>
      </c>
      <c r="AS138" s="102">
        <f>IF(ISNA(VLOOKUP($B138,'[1]1920  Prog Access'!$F$7:$BA$325,27,FALSE)),"",VLOOKUP($B138,'[1]1920  Prog Access'!$F$7:$BA$325,27,FALSE))</f>
        <v>0</v>
      </c>
      <c r="AT138" s="102">
        <f>IF(ISNA(VLOOKUP($B138,'[1]1920  Prog Access'!$F$7:$BA$325,28,FALSE)),"",VLOOKUP($B138,'[1]1920  Prog Access'!$F$7:$BA$325,28,FALSE))</f>
        <v>0</v>
      </c>
      <c r="AU138" s="102">
        <f>IF(ISNA(VLOOKUP($B138,'[1]1920  Prog Access'!$F$7:$BA$325,29,FALSE)),"",VLOOKUP($B138,'[1]1920  Prog Access'!$F$7:$BA$325,29,FALSE))</f>
        <v>0</v>
      </c>
      <c r="AV138" s="102">
        <f>IF(ISNA(VLOOKUP($B138,'[1]1920  Prog Access'!$F$7:$BA$325,30,FALSE)),"",VLOOKUP($B138,'[1]1920  Prog Access'!$F$7:$BA$325,30,FALSE))</f>
        <v>0</v>
      </c>
      <c r="AW138" s="102">
        <f>IF(ISNA(VLOOKUP($B138,'[1]1920  Prog Access'!$F$7:$BA$325,31,FALSE)),"",VLOOKUP($B138,'[1]1920  Prog Access'!$F$7:$BA$325,31,FALSE))</f>
        <v>0</v>
      </c>
      <c r="AX138" s="108">
        <f t="shared" ref="AX138:AX143" si="353">SUM(AH138:AW138)</f>
        <v>52511.58</v>
      </c>
      <c r="AY138" s="104">
        <f t="shared" ref="AY138:AY143" si="354">AX138/E138</f>
        <v>5.9851996427452814E-2</v>
      </c>
      <c r="AZ138" s="105">
        <f t="shared" ref="AZ138:AZ143" si="355">AX138/D138</f>
        <v>2113.1420523138836</v>
      </c>
      <c r="BA138" s="106">
        <f>IF(ISNA(VLOOKUP($B138,'[1]1920  Prog Access'!$F$7:$BA$325,32,FALSE)),"",VLOOKUP($B138,'[1]1920  Prog Access'!$F$7:$BA$325,32,FALSE))</f>
        <v>0</v>
      </c>
      <c r="BB138" s="102">
        <f>IF(ISNA(VLOOKUP($B138,'[1]1920  Prog Access'!$F$7:$BA$325,33,FALSE)),"",VLOOKUP($B138,'[1]1920  Prog Access'!$F$7:$BA$325,33,FALSE))</f>
        <v>0</v>
      </c>
      <c r="BC138" s="102">
        <f>IF(ISNA(VLOOKUP($B138,'[1]1920  Prog Access'!$F$7:$BA$325,34,FALSE)),"",VLOOKUP($B138,'[1]1920  Prog Access'!$F$7:$BA$325,34,FALSE))</f>
        <v>0</v>
      </c>
      <c r="BD138" s="102">
        <f>IF(ISNA(VLOOKUP($B138,'[1]1920  Prog Access'!$F$7:$BA$325,35,FALSE)),"",VLOOKUP($B138,'[1]1920  Prog Access'!$F$7:$BA$325,35,FALSE))</f>
        <v>0</v>
      </c>
      <c r="BE138" s="102">
        <f>IF(ISNA(VLOOKUP($B138,'[1]1920  Prog Access'!$F$7:$BA$325,36,FALSE)),"",VLOOKUP($B138,'[1]1920  Prog Access'!$F$7:$BA$325,36,FALSE))</f>
        <v>0</v>
      </c>
      <c r="BF138" s="102">
        <f>IF(ISNA(VLOOKUP($B138,'[1]1920  Prog Access'!$F$7:$BA$325,37,FALSE)),"",VLOOKUP($B138,'[1]1920  Prog Access'!$F$7:$BA$325,37,FALSE))</f>
        <v>0</v>
      </c>
      <c r="BG138" s="102">
        <f>IF(ISNA(VLOOKUP($B138,'[1]1920  Prog Access'!$F$7:$BA$325,38,FALSE)),"",VLOOKUP($B138,'[1]1920  Prog Access'!$F$7:$BA$325,38,FALSE))</f>
        <v>0</v>
      </c>
      <c r="BH138" s="110">
        <f t="shared" ref="BH138:BH189" si="356">SUM(BA138:BG138)</f>
        <v>0</v>
      </c>
      <c r="BI138" s="104">
        <f t="shared" ref="BI138:BI143" si="357">BH138/E138</f>
        <v>0</v>
      </c>
      <c r="BJ138" s="105">
        <f t="shared" ref="BJ138:BJ143" si="358">BH138/D138</f>
        <v>0</v>
      </c>
      <c r="BK138" s="106">
        <f>IF(ISNA(VLOOKUP($B138,'[1]1920  Prog Access'!$F$7:$BA$325,39,FALSE)),"",VLOOKUP($B138,'[1]1920  Prog Access'!$F$7:$BA$325,39,FALSE))</f>
        <v>0</v>
      </c>
      <c r="BL138" s="102">
        <f>IF(ISNA(VLOOKUP($B138,'[1]1920  Prog Access'!$F$7:$BA$325,40,FALSE)),"",VLOOKUP($B138,'[1]1920  Prog Access'!$F$7:$BA$325,40,FALSE))</f>
        <v>0</v>
      </c>
      <c r="BM138" s="102">
        <f>IF(ISNA(VLOOKUP($B138,'[1]1920  Prog Access'!$F$7:$BA$325,41,FALSE)),"",VLOOKUP($B138,'[1]1920  Prog Access'!$F$7:$BA$325,41,FALSE))</f>
        <v>0</v>
      </c>
      <c r="BN138" s="102">
        <f>IF(ISNA(VLOOKUP($B138,'[1]1920  Prog Access'!$F$7:$BA$325,42,FALSE)),"",VLOOKUP($B138,'[1]1920  Prog Access'!$F$7:$BA$325,42,FALSE))</f>
        <v>0</v>
      </c>
      <c r="BO138" s="105">
        <f t="shared" ref="BO138:BO201" si="359">SUM(BK138:BN138)</f>
        <v>0</v>
      </c>
      <c r="BP138" s="104">
        <f t="shared" ref="BP138:BP201" si="360">BO138/E138</f>
        <v>0</v>
      </c>
      <c r="BQ138" s="111">
        <f t="shared" ref="BQ138:BQ201" si="361">BO138/D138</f>
        <v>0</v>
      </c>
      <c r="BR138" s="106">
        <f>IF(ISNA(VLOOKUP($B138,'[1]1920  Prog Access'!$F$7:$BA$325,43,FALSE)),"",VLOOKUP($B138,'[1]1920  Prog Access'!$F$7:$BA$325,43,FALSE))</f>
        <v>369934.04</v>
      </c>
      <c r="BS138" s="104">
        <f t="shared" ref="BS138:BS201" si="362">BR138/E138</f>
        <v>0.42164587011994659</v>
      </c>
      <c r="BT138" s="111">
        <f t="shared" ref="BT138:BT201" si="363">BR138/D138</f>
        <v>14886.681690140846</v>
      </c>
      <c r="BU138" s="102">
        <f>IF(ISNA(VLOOKUP($B138,'[1]1920  Prog Access'!$F$7:$BA$325,44,FALSE)),"",VLOOKUP($B138,'[1]1920  Prog Access'!$F$7:$BA$325,44,FALSE))</f>
        <v>72544.11</v>
      </c>
      <c r="BV138" s="104">
        <f t="shared" ref="BV138:BV201" si="364">BU138/E138</f>
        <v>8.2684806142811623E-2</v>
      </c>
      <c r="BW138" s="111">
        <f t="shared" ref="BW138:BW201" si="365">BU138/D138</f>
        <v>2919.2800804828976</v>
      </c>
      <c r="BX138" s="143">
        <f>IF(ISNA(VLOOKUP($B138,'[1]1920  Prog Access'!$F$7:$BA$325,45,FALSE)),"",VLOOKUP($B138,'[1]1920  Prog Access'!$F$7:$BA$325,45,FALSE))</f>
        <v>44520.79</v>
      </c>
      <c r="BY138" s="97">
        <f t="shared" ref="BY138:BY201" si="366">BX138/E138</f>
        <v>5.0744200879641731E-2</v>
      </c>
      <c r="BZ138" s="112">
        <f t="shared" ref="BZ138:BZ201" si="367">BX138/D138</f>
        <v>1791.5810865191149</v>
      </c>
      <c r="CA138" s="89">
        <f t="shared" ref="CA138:CA201" si="368">BX138+BU138+BR138+BO138+BH138+AX138+AE138+Y138+R138+I138</f>
        <v>877357.2</v>
      </c>
      <c r="CB138" s="90">
        <f t="shared" ref="CB138:CB201" si="369">CA138-E138</f>
        <v>0</v>
      </c>
    </row>
    <row r="139" spans="1:80" x14ac:dyDescent="0.25">
      <c r="A139" s="66"/>
      <c r="B139" s="94" t="s">
        <v>244</v>
      </c>
      <c r="C139" s="99" t="s">
        <v>245</v>
      </c>
      <c r="D139" s="100">
        <f>IF(ISNA(VLOOKUP($B139,'[1]1920 enrollment_Rev_Exp by size'!$A$6:$C$339,3,FALSE)),"",VLOOKUP($B139,'[1]1920 enrollment_Rev_Exp by size'!$A$6:$C$339,3,FALSE))</f>
        <v>75.73</v>
      </c>
      <c r="E139" s="101">
        <f>IF(ISNA(VLOOKUP($B139,'[1]1920 enrollment_Rev_Exp by size'!$A$6:$D$339,4,FALSE)),"",VLOOKUP($B139,'[1]1920 enrollment_Rev_Exp by size'!$A$6:$D$339,4,FALSE))</f>
        <v>1391745.65</v>
      </c>
      <c r="F139" s="102">
        <f>IF(ISNA(VLOOKUP($B139,'[1]1920  Prog Access'!$F$7:$BA$325,2,FALSE)),"",VLOOKUP($B139,'[1]1920  Prog Access'!$F$7:$BA$325,2,FALSE))</f>
        <v>494615.1</v>
      </c>
      <c r="G139" s="102">
        <f>IF(ISNA(VLOOKUP($B139,'[1]1920  Prog Access'!$F$7:$BA$325,3,FALSE)),"",VLOOKUP($B139,'[1]1920  Prog Access'!$F$7:$BA$325,3,FALSE))</f>
        <v>8688.2199999999993</v>
      </c>
      <c r="H139" s="102">
        <f>IF(ISNA(VLOOKUP($B139,'[1]1920  Prog Access'!$F$7:$BA$325,4,FALSE)),"",VLOOKUP($B139,'[1]1920  Prog Access'!$F$7:$BA$325,4,FALSE))</f>
        <v>0</v>
      </c>
      <c r="I139" s="103">
        <f t="shared" ref="I139:I180" si="370">SUM(F139:H139)</f>
        <v>503303.31999999995</v>
      </c>
      <c r="J139" s="104">
        <f t="shared" ref="J139:J180" si="371">I139/E139</f>
        <v>0.36163455585436893</v>
      </c>
      <c r="K139" s="105">
        <f t="shared" ref="K139:K180" si="372">I139/D139</f>
        <v>6646.0229763633952</v>
      </c>
      <c r="L139" s="106">
        <f>IF(ISNA(VLOOKUP($B139,'[1]1920  Prog Access'!$F$7:$BA$325,5,FALSE)),"",VLOOKUP($B139,'[1]1920  Prog Access'!$F$7:$BA$325,5,FALSE))</f>
        <v>101463.83</v>
      </c>
      <c r="M139" s="102">
        <f>IF(ISNA(VLOOKUP($B139,'[1]1920  Prog Access'!$F$7:$BA$325,6,FALSE)),"",VLOOKUP($B139,'[1]1920  Prog Access'!$F$7:$BA$325,6,FALSE))</f>
        <v>9365.6</v>
      </c>
      <c r="N139" s="102">
        <f>IF(ISNA(VLOOKUP($B139,'[1]1920  Prog Access'!$F$7:$BA$325,7,FALSE)),"",VLOOKUP($B139,'[1]1920  Prog Access'!$F$7:$BA$325,7,FALSE))</f>
        <v>19716.22</v>
      </c>
      <c r="O139" s="102">
        <v>0</v>
      </c>
      <c r="P139" s="102">
        <f>IF(ISNA(VLOOKUP($B139,'[1]1920  Prog Access'!$F$7:$BA$325,8,FALSE)),"",VLOOKUP($B139,'[1]1920  Prog Access'!$F$7:$BA$325,8,FALSE))</f>
        <v>0</v>
      </c>
      <c r="Q139" s="102">
        <f>IF(ISNA(VLOOKUP($B139,'[1]1920  Prog Access'!$F$7:$BA$325,9,FALSE)),"",VLOOKUP($B139,'[1]1920  Prog Access'!$F$7:$BA$325,9,FALSE))</f>
        <v>0</v>
      </c>
      <c r="R139" s="107">
        <f t="shared" si="302"/>
        <v>130545.65000000001</v>
      </c>
      <c r="S139" s="104">
        <f t="shared" si="303"/>
        <v>9.3799933917522949E-2</v>
      </c>
      <c r="T139" s="105">
        <f t="shared" si="304"/>
        <v>1723.8300541397068</v>
      </c>
      <c r="U139" s="106">
        <f>IF(ISNA(VLOOKUP($B139,'[1]1920  Prog Access'!$F$7:$BA$325,10,FALSE)),"",VLOOKUP($B139,'[1]1920  Prog Access'!$F$7:$BA$325,10,FALSE))</f>
        <v>0</v>
      </c>
      <c r="V139" s="102">
        <f>IF(ISNA(VLOOKUP($B139,'[1]1920  Prog Access'!$F$7:$BA$325,11,FALSE)),"",VLOOKUP($B139,'[1]1920  Prog Access'!$F$7:$BA$325,11,FALSE))</f>
        <v>0</v>
      </c>
      <c r="W139" s="102">
        <f>IF(ISNA(VLOOKUP($B139,'[1]1920  Prog Access'!$F$7:$BA$325,12,FALSE)),"",VLOOKUP($B139,'[1]1920  Prog Access'!$F$7:$BA$325,12,FALSE))</f>
        <v>0</v>
      </c>
      <c r="X139" s="102">
        <f>IF(ISNA(VLOOKUP($B139,'[1]1920  Prog Access'!$F$7:$BA$325,13,FALSE)),"",VLOOKUP($B139,'[1]1920  Prog Access'!$F$7:$BA$325,13,FALSE))</f>
        <v>0</v>
      </c>
      <c r="Y139" s="108">
        <f t="shared" si="347"/>
        <v>0</v>
      </c>
      <c r="Z139" s="104">
        <f t="shared" si="348"/>
        <v>0</v>
      </c>
      <c r="AA139" s="105">
        <f t="shared" si="349"/>
        <v>0</v>
      </c>
      <c r="AB139" s="106">
        <f>IF(ISNA(VLOOKUP($B139,'[1]1920  Prog Access'!$F$7:$BA$325,14,FALSE)),"",VLOOKUP($B139,'[1]1920  Prog Access'!$F$7:$BA$325,14,FALSE))</f>
        <v>0</v>
      </c>
      <c r="AC139" s="102">
        <f>IF(ISNA(VLOOKUP($B139,'[1]1920  Prog Access'!$F$7:$BA$325,15,FALSE)),"",VLOOKUP($B139,'[1]1920  Prog Access'!$F$7:$BA$325,15,FALSE))</f>
        <v>0</v>
      </c>
      <c r="AD139" s="102">
        <v>0</v>
      </c>
      <c r="AE139" s="107">
        <f t="shared" si="350"/>
        <v>0</v>
      </c>
      <c r="AF139" s="104">
        <f t="shared" si="351"/>
        <v>0</v>
      </c>
      <c r="AG139" s="109">
        <f t="shared" si="352"/>
        <v>0</v>
      </c>
      <c r="AH139" s="106">
        <f>IF(ISNA(VLOOKUP($B139,'[1]1920  Prog Access'!$F$7:$BA$325,16,FALSE)),"",VLOOKUP($B139,'[1]1920  Prog Access'!$F$7:$BA$325,16,FALSE))</f>
        <v>34084.5</v>
      </c>
      <c r="AI139" s="102">
        <f>IF(ISNA(VLOOKUP($B139,'[1]1920  Prog Access'!$F$7:$BA$325,17,FALSE)),"",VLOOKUP($B139,'[1]1920  Prog Access'!$F$7:$BA$325,17,FALSE))</f>
        <v>20381.07</v>
      </c>
      <c r="AJ139" s="102">
        <f>IF(ISNA(VLOOKUP($B139,'[1]1920  Prog Access'!$F$7:$BA$325,18,FALSE)),"",VLOOKUP($B139,'[1]1920  Prog Access'!$F$7:$BA$325,18,FALSE))</f>
        <v>0</v>
      </c>
      <c r="AK139" s="102">
        <f>IF(ISNA(VLOOKUP($B139,'[1]1920  Prog Access'!$F$7:$BA$325,19,FALSE)),"",VLOOKUP($B139,'[1]1920  Prog Access'!$F$7:$BA$325,19,FALSE))</f>
        <v>0</v>
      </c>
      <c r="AL139" s="102">
        <f>IF(ISNA(VLOOKUP($B139,'[1]1920  Prog Access'!$F$7:$BA$325,20,FALSE)),"",VLOOKUP($B139,'[1]1920  Prog Access'!$F$7:$BA$325,20,FALSE))</f>
        <v>53216.46</v>
      </c>
      <c r="AM139" s="102">
        <f>IF(ISNA(VLOOKUP($B139,'[1]1920  Prog Access'!$F$7:$BA$325,21,FALSE)),"",VLOOKUP($B139,'[1]1920  Prog Access'!$F$7:$BA$325,21,FALSE))</f>
        <v>0</v>
      </c>
      <c r="AN139" s="102">
        <f>IF(ISNA(VLOOKUP($B139,'[1]1920  Prog Access'!$F$7:$BA$325,22,FALSE)),"",VLOOKUP($B139,'[1]1920  Prog Access'!$F$7:$BA$325,22,FALSE))</f>
        <v>0</v>
      </c>
      <c r="AO139" s="102">
        <f>IF(ISNA(VLOOKUP($B139,'[1]1920  Prog Access'!$F$7:$BA$325,23,FALSE)),"",VLOOKUP($B139,'[1]1920  Prog Access'!$F$7:$BA$325,23,FALSE))</f>
        <v>17917.599999999999</v>
      </c>
      <c r="AP139" s="102">
        <f>IF(ISNA(VLOOKUP($B139,'[1]1920  Prog Access'!$F$7:$BA$325,24,FALSE)),"",VLOOKUP($B139,'[1]1920  Prog Access'!$F$7:$BA$325,24,FALSE))</f>
        <v>0</v>
      </c>
      <c r="AQ139" s="102">
        <f>IF(ISNA(VLOOKUP($B139,'[1]1920  Prog Access'!$F$7:$BA$325,25,FALSE)),"",VLOOKUP($B139,'[1]1920  Prog Access'!$F$7:$BA$325,25,FALSE))</f>
        <v>0</v>
      </c>
      <c r="AR139" s="102">
        <f>IF(ISNA(VLOOKUP($B139,'[1]1920  Prog Access'!$F$7:$BA$325,26,FALSE)),"",VLOOKUP($B139,'[1]1920  Prog Access'!$F$7:$BA$325,26,FALSE))</f>
        <v>0</v>
      </c>
      <c r="AS139" s="102">
        <f>IF(ISNA(VLOOKUP($B139,'[1]1920  Prog Access'!$F$7:$BA$325,27,FALSE)),"",VLOOKUP($B139,'[1]1920  Prog Access'!$F$7:$BA$325,27,FALSE))</f>
        <v>0</v>
      </c>
      <c r="AT139" s="102">
        <f>IF(ISNA(VLOOKUP($B139,'[1]1920  Prog Access'!$F$7:$BA$325,28,FALSE)),"",VLOOKUP($B139,'[1]1920  Prog Access'!$F$7:$BA$325,28,FALSE))</f>
        <v>0</v>
      </c>
      <c r="AU139" s="102">
        <f>IF(ISNA(VLOOKUP($B139,'[1]1920  Prog Access'!$F$7:$BA$325,29,FALSE)),"",VLOOKUP($B139,'[1]1920  Prog Access'!$F$7:$BA$325,29,FALSE))</f>
        <v>0</v>
      </c>
      <c r="AV139" s="102">
        <f>IF(ISNA(VLOOKUP($B139,'[1]1920  Prog Access'!$F$7:$BA$325,30,FALSE)),"",VLOOKUP($B139,'[1]1920  Prog Access'!$F$7:$BA$325,30,FALSE))</f>
        <v>0</v>
      </c>
      <c r="AW139" s="102">
        <f>IF(ISNA(VLOOKUP($B139,'[1]1920  Prog Access'!$F$7:$BA$325,31,FALSE)),"",VLOOKUP($B139,'[1]1920  Prog Access'!$F$7:$BA$325,31,FALSE))</f>
        <v>0</v>
      </c>
      <c r="AX139" s="108">
        <f t="shared" si="353"/>
        <v>125599.63</v>
      </c>
      <c r="AY139" s="104">
        <f t="shared" si="354"/>
        <v>9.0246109265726834E-2</v>
      </c>
      <c r="AZ139" s="105">
        <f t="shared" si="355"/>
        <v>1658.5188168493332</v>
      </c>
      <c r="BA139" s="106">
        <f>IF(ISNA(VLOOKUP($B139,'[1]1920  Prog Access'!$F$7:$BA$325,32,FALSE)),"",VLOOKUP($B139,'[1]1920  Prog Access'!$F$7:$BA$325,32,FALSE))</f>
        <v>0</v>
      </c>
      <c r="BB139" s="102">
        <f>IF(ISNA(VLOOKUP($B139,'[1]1920  Prog Access'!$F$7:$BA$325,33,FALSE)),"",VLOOKUP($B139,'[1]1920  Prog Access'!$F$7:$BA$325,33,FALSE))</f>
        <v>0</v>
      </c>
      <c r="BC139" s="102">
        <f>IF(ISNA(VLOOKUP($B139,'[1]1920  Prog Access'!$F$7:$BA$325,34,FALSE)),"",VLOOKUP($B139,'[1]1920  Prog Access'!$F$7:$BA$325,34,FALSE))</f>
        <v>1235.8599999999999</v>
      </c>
      <c r="BD139" s="102">
        <f>IF(ISNA(VLOOKUP($B139,'[1]1920  Prog Access'!$F$7:$BA$325,35,FALSE)),"",VLOOKUP($B139,'[1]1920  Prog Access'!$F$7:$BA$325,35,FALSE))</f>
        <v>0</v>
      </c>
      <c r="BE139" s="102">
        <f>IF(ISNA(VLOOKUP($B139,'[1]1920  Prog Access'!$F$7:$BA$325,36,FALSE)),"",VLOOKUP($B139,'[1]1920  Prog Access'!$F$7:$BA$325,36,FALSE))</f>
        <v>0</v>
      </c>
      <c r="BF139" s="102">
        <f>IF(ISNA(VLOOKUP($B139,'[1]1920  Prog Access'!$F$7:$BA$325,37,FALSE)),"",VLOOKUP($B139,'[1]1920  Prog Access'!$F$7:$BA$325,37,FALSE))</f>
        <v>0</v>
      </c>
      <c r="BG139" s="102">
        <f>IF(ISNA(VLOOKUP($B139,'[1]1920  Prog Access'!$F$7:$BA$325,38,FALSE)),"",VLOOKUP($B139,'[1]1920  Prog Access'!$F$7:$BA$325,38,FALSE))</f>
        <v>0</v>
      </c>
      <c r="BH139" s="110">
        <f t="shared" si="356"/>
        <v>1235.8599999999999</v>
      </c>
      <c r="BI139" s="104">
        <f t="shared" si="357"/>
        <v>8.8799271619781957E-4</v>
      </c>
      <c r="BJ139" s="105">
        <f t="shared" si="358"/>
        <v>16.31929222236894</v>
      </c>
      <c r="BK139" s="106">
        <f>IF(ISNA(VLOOKUP($B139,'[1]1920  Prog Access'!$F$7:$BA$325,39,FALSE)),"",VLOOKUP($B139,'[1]1920  Prog Access'!$F$7:$BA$325,39,FALSE))</f>
        <v>0</v>
      </c>
      <c r="BL139" s="102">
        <f>IF(ISNA(VLOOKUP($B139,'[1]1920  Prog Access'!$F$7:$BA$325,40,FALSE)),"",VLOOKUP($B139,'[1]1920  Prog Access'!$F$7:$BA$325,40,FALSE))</f>
        <v>0</v>
      </c>
      <c r="BM139" s="102">
        <f>IF(ISNA(VLOOKUP($B139,'[1]1920  Prog Access'!$F$7:$BA$325,41,FALSE)),"",VLOOKUP($B139,'[1]1920  Prog Access'!$F$7:$BA$325,41,FALSE))</f>
        <v>25760.95</v>
      </c>
      <c r="BN139" s="102">
        <f>IF(ISNA(VLOOKUP($B139,'[1]1920  Prog Access'!$F$7:$BA$325,42,FALSE)),"",VLOOKUP($B139,'[1]1920  Prog Access'!$F$7:$BA$325,42,FALSE))</f>
        <v>32893.660000000003</v>
      </c>
      <c r="BO139" s="105">
        <f t="shared" si="359"/>
        <v>58654.61</v>
      </c>
      <c r="BP139" s="104">
        <f t="shared" si="360"/>
        <v>4.2144633252491216E-2</v>
      </c>
      <c r="BQ139" s="111">
        <f t="shared" si="361"/>
        <v>774.52277829129798</v>
      </c>
      <c r="BR139" s="106">
        <f>IF(ISNA(VLOOKUP($B139,'[1]1920  Prog Access'!$F$7:$BA$325,43,FALSE)),"",VLOOKUP($B139,'[1]1920  Prog Access'!$F$7:$BA$325,43,FALSE))</f>
        <v>420179.98</v>
      </c>
      <c r="BS139" s="104">
        <f t="shared" si="362"/>
        <v>0.3019085994628401</v>
      </c>
      <c r="BT139" s="111">
        <f t="shared" si="363"/>
        <v>5548.3953519080942</v>
      </c>
      <c r="BU139" s="102">
        <f>IF(ISNA(VLOOKUP($B139,'[1]1920  Prog Access'!$F$7:$BA$325,44,FALSE)),"",VLOOKUP($B139,'[1]1920  Prog Access'!$F$7:$BA$325,44,FALSE))</f>
        <v>63182.82</v>
      </c>
      <c r="BV139" s="104">
        <f t="shared" si="364"/>
        <v>4.5398252187818948E-2</v>
      </c>
      <c r="BW139" s="111">
        <f t="shared" si="365"/>
        <v>834.31691535718994</v>
      </c>
      <c r="BX139" s="143">
        <f>IF(ISNA(VLOOKUP($B139,'[1]1920  Prog Access'!$F$7:$BA$325,45,FALSE)),"",VLOOKUP($B139,'[1]1920  Prog Access'!$F$7:$BA$325,45,FALSE))</f>
        <v>89043.78</v>
      </c>
      <c r="BY139" s="97">
        <f t="shared" si="366"/>
        <v>6.3979923343033263E-2</v>
      </c>
      <c r="BZ139" s="112">
        <f t="shared" si="367"/>
        <v>1175.805889343721</v>
      </c>
      <c r="CA139" s="89">
        <f t="shared" si="368"/>
        <v>1391745.65</v>
      </c>
      <c r="CB139" s="90">
        <f t="shared" si="369"/>
        <v>0</v>
      </c>
    </row>
    <row r="140" spans="1:80" x14ac:dyDescent="0.25">
      <c r="A140" s="22"/>
      <c r="B140" s="94" t="s">
        <v>246</v>
      </c>
      <c r="C140" s="99" t="s">
        <v>247</v>
      </c>
      <c r="D140" s="100">
        <f>IF(ISNA(VLOOKUP($B140,'[1]1920 enrollment_Rev_Exp by size'!$A$6:$C$339,3,FALSE)),"",VLOOKUP($B140,'[1]1920 enrollment_Rev_Exp by size'!$A$6:$C$339,3,FALSE))</f>
        <v>651.31999999999994</v>
      </c>
      <c r="E140" s="101">
        <f>IF(ISNA(VLOOKUP($B140,'[1]1920 enrollment_Rev_Exp by size'!$A$6:$D$339,4,FALSE)),"",VLOOKUP($B140,'[1]1920 enrollment_Rev_Exp by size'!$A$6:$D$339,4,FALSE))</f>
        <v>8359034.2400000002</v>
      </c>
      <c r="F140" s="102">
        <f>IF(ISNA(VLOOKUP($B140,'[1]1920  Prog Access'!$F$7:$BA$325,2,FALSE)),"",VLOOKUP($B140,'[1]1920  Prog Access'!$F$7:$BA$325,2,FALSE))</f>
        <v>2959187.87</v>
      </c>
      <c r="G140" s="102">
        <f>IF(ISNA(VLOOKUP($B140,'[1]1920  Prog Access'!$F$7:$BA$325,3,FALSE)),"",VLOOKUP($B140,'[1]1920  Prog Access'!$F$7:$BA$325,3,FALSE))</f>
        <v>2167472.27</v>
      </c>
      <c r="H140" s="102">
        <f>IF(ISNA(VLOOKUP($B140,'[1]1920  Prog Access'!$F$7:$BA$325,4,FALSE)),"",VLOOKUP($B140,'[1]1920  Prog Access'!$F$7:$BA$325,4,FALSE))</f>
        <v>0</v>
      </c>
      <c r="I140" s="103">
        <f t="shared" si="370"/>
        <v>5126660.1400000006</v>
      </c>
      <c r="J140" s="104">
        <f t="shared" si="371"/>
        <v>0.61330770909726529</v>
      </c>
      <c r="K140" s="105">
        <f t="shared" si="372"/>
        <v>7871.1848860775062</v>
      </c>
      <c r="L140" s="106">
        <f>IF(ISNA(VLOOKUP($B140,'[1]1920  Prog Access'!$F$7:$BA$325,5,FALSE)),"",VLOOKUP($B140,'[1]1920  Prog Access'!$F$7:$BA$325,5,FALSE))</f>
        <v>719402.15</v>
      </c>
      <c r="M140" s="102">
        <f>IF(ISNA(VLOOKUP($B140,'[1]1920  Prog Access'!$F$7:$BA$325,6,FALSE)),"",VLOOKUP($B140,'[1]1920  Prog Access'!$F$7:$BA$325,6,FALSE))</f>
        <v>0</v>
      </c>
      <c r="N140" s="102">
        <f>IF(ISNA(VLOOKUP($B140,'[1]1920  Prog Access'!$F$7:$BA$325,7,FALSE)),"",VLOOKUP($B140,'[1]1920  Prog Access'!$F$7:$BA$325,7,FALSE))</f>
        <v>96148.41</v>
      </c>
      <c r="O140" s="102">
        <v>0</v>
      </c>
      <c r="P140" s="102">
        <f>IF(ISNA(VLOOKUP($B140,'[1]1920  Prog Access'!$F$7:$BA$325,8,FALSE)),"",VLOOKUP($B140,'[1]1920  Prog Access'!$F$7:$BA$325,8,FALSE))</f>
        <v>0</v>
      </c>
      <c r="Q140" s="102">
        <f>IF(ISNA(VLOOKUP($B140,'[1]1920  Prog Access'!$F$7:$BA$325,9,FALSE)),"",VLOOKUP($B140,'[1]1920  Prog Access'!$F$7:$BA$325,9,FALSE))</f>
        <v>0</v>
      </c>
      <c r="R140" s="107">
        <f t="shared" si="302"/>
        <v>815550.56</v>
      </c>
      <c r="S140" s="104">
        <f t="shared" si="303"/>
        <v>9.756516561415593E-2</v>
      </c>
      <c r="T140" s="105">
        <f t="shared" si="304"/>
        <v>1252.1503408462816</v>
      </c>
      <c r="U140" s="106">
        <f>IF(ISNA(VLOOKUP($B140,'[1]1920  Prog Access'!$F$7:$BA$325,10,FALSE)),"",VLOOKUP($B140,'[1]1920  Prog Access'!$F$7:$BA$325,10,FALSE))</f>
        <v>125328.16</v>
      </c>
      <c r="V140" s="102">
        <f>IF(ISNA(VLOOKUP($B140,'[1]1920  Prog Access'!$F$7:$BA$325,11,FALSE)),"",VLOOKUP($B140,'[1]1920  Prog Access'!$F$7:$BA$325,11,FALSE))</f>
        <v>52439.12</v>
      </c>
      <c r="W140" s="102">
        <f>IF(ISNA(VLOOKUP($B140,'[1]1920  Prog Access'!$F$7:$BA$325,12,FALSE)),"",VLOOKUP($B140,'[1]1920  Prog Access'!$F$7:$BA$325,12,FALSE))</f>
        <v>0</v>
      </c>
      <c r="X140" s="102">
        <f>IF(ISNA(VLOOKUP($B140,'[1]1920  Prog Access'!$F$7:$BA$325,13,FALSE)),"",VLOOKUP($B140,'[1]1920  Prog Access'!$F$7:$BA$325,13,FALSE))</f>
        <v>0</v>
      </c>
      <c r="Y140" s="108">
        <f t="shared" si="347"/>
        <v>177767.28</v>
      </c>
      <c r="Z140" s="104">
        <f t="shared" si="348"/>
        <v>2.1266485445093714E-2</v>
      </c>
      <c r="AA140" s="105">
        <f t="shared" si="349"/>
        <v>272.93385739728552</v>
      </c>
      <c r="AB140" s="106">
        <f>IF(ISNA(VLOOKUP($B140,'[1]1920  Prog Access'!$F$7:$BA$325,14,FALSE)),"",VLOOKUP($B140,'[1]1920  Prog Access'!$F$7:$BA$325,14,FALSE))</f>
        <v>0</v>
      </c>
      <c r="AC140" s="102">
        <f>IF(ISNA(VLOOKUP($B140,'[1]1920  Prog Access'!$F$7:$BA$325,15,FALSE)),"",VLOOKUP($B140,'[1]1920  Prog Access'!$F$7:$BA$325,15,FALSE))</f>
        <v>0</v>
      </c>
      <c r="AD140" s="102">
        <v>0</v>
      </c>
      <c r="AE140" s="107">
        <f t="shared" si="350"/>
        <v>0</v>
      </c>
      <c r="AF140" s="104">
        <f t="shared" si="351"/>
        <v>0</v>
      </c>
      <c r="AG140" s="109">
        <f t="shared" si="352"/>
        <v>0</v>
      </c>
      <c r="AH140" s="106">
        <f>IF(ISNA(VLOOKUP($B140,'[1]1920  Prog Access'!$F$7:$BA$325,16,FALSE)),"",VLOOKUP($B140,'[1]1920  Prog Access'!$F$7:$BA$325,16,FALSE))</f>
        <v>36946.22</v>
      </c>
      <c r="AI140" s="102">
        <f>IF(ISNA(VLOOKUP($B140,'[1]1920  Prog Access'!$F$7:$BA$325,17,FALSE)),"",VLOOKUP($B140,'[1]1920  Prog Access'!$F$7:$BA$325,17,FALSE))</f>
        <v>30485.16</v>
      </c>
      <c r="AJ140" s="102">
        <f>IF(ISNA(VLOOKUP($B140,'[1]1920  Prog Access'!$F$7:$BA$325,18,FALSE)),"",VLOOKUP($B140,'[1]1920  Prog Access'!$F$7:$BA$325,18,FALSE))</f>
        <v>0</v>
      </c>
      <c r="AK140" s="102">
        <f>IF(ISNA(VLOOKUP($B140,'[1]1920  Prog Access'!$F$7:$BA$325,19,FALSE)),"",VLOOKUP($B140,'[1]1920  Prog Access'!$F$7:$BA$325,19,FALSE))</f>
        <v>0</v>
      </c>
      <c r="AL140" s="102">
        <f>IF(ISNA(VLOOKUP($B140,'[1]1920  Prog Access'!$F$7:$BA$325,20,FALSE)),"",VLOOKUP($B140,'[1]1920  Prog Access'!$F$7:$BA$325,20,FALSE))</f>
        <v>69430.44</v>
      </c>
      <c r="AM140" s="102">
        <f>IF(ISNA(VLOOKUP($B140,'[1]1920  Prog Access'!$F$7:$BA$325,21,FALSE)),"",VLOOKUP($B140,'[1]1920  Prog Access'!$F$7:$BA$325,21,FALSE))</f>
        <v>0</v>
      </c>
      <c r="AN140" s="102">
        <f>IF(ISNA(VLOOKUP($B140,'[1]1920  Prog Access'!$F$7:$BA$325,22,FALSE)),"",VLOOKUP($B140,'[1]1920  Prog Access'!$F$7:$BA$325,22,FALSE))</f>
        <v>0</v>
      </c>
      <c r="AO140" s="102">
        <f>IF(ISNA(VLOOKUP($B140,'[1]1920  Prog Access'!$F$7:$BA$325,23,FALSE)),"",VLOOKUP($B140,'[1]1920  Prog Access'!$F$7:$BA$325,23,FALSE))</f>
        <v>24197.71</v>
      </c>
      <c r="AP140" s="102">
        <f>IF(ISNA(VLOOKUP($B140,'[1]1920  Prog Access'!$F$7:$BA$325,24,FALSE)),"",VLOOKUP($B140,'[1]1920  Prog Access'!$F$7:$BA$325,24,FALSE))</f>
        <v>0</v>
      </c>
      <c r="AQ140" s="102">
        <f>IF(ISNA(VLOOKUP($B140,'[1]1920  Prog Access'!$F$7:$BA$325,25,FALSE)),"",VLOOKUP($B140,'[1]1920  Prog Access'!$F$7:$BA$325,25,FALSE))</f>
        <v>0</v>
      </c>
      <c r="AR140" s="102">
        <f>IF(ISNA(VLOOKUP($B140,'[1]1920  Prog Access'!$F$7:$BA$325,26,FALSE)),"",VLOOKUP($B140,'[1]1920  Prog Access'!$F$7:$BA$325,26,FALSE))</f>
        <v>0</v>
      </c>
      <c r="AS140" s="102">
        <f>IF(ISNA(VLOOKUP($B140,'[1]1920  Prog Access'!$F$7:$BA$325,27,FALSE)),"",VLOOKUP($B140,'[1]1920  Prog Access'!$F$7:$BA$325,27,FALSE))</f>
        <v>0</v>
      </c>
      <c r="AT140" s="102">
        <f>IF(ISNA(VLOOKUP($B140,'[1]1920  Prog Access'!$F$7:$BA$325,28,FALSE)),"",VLOOKUP($B140,'[1]1920  Prog Access'!$F$7:$BA$325,28,FALSE))</f>
        <v>0</v>
      </c>
      <c r="AU140" s="102">
        <f>IF(ISNA(VLOOKUP($B140,'[1]1920  Prog Access'!$F$7:$BA$325,29,FALSE)),"",VLOOKUP($B140,'[1]1920  Prog Access'!$F$7:$BA$325,29,FALSE))</f>
        <v>0</v>
      </c>
      <c r="AV140" s="102">
        <f>IF(ISNA(VLOOKUP($B140,'[1]1920  Prog Access'!$F$7:$BA$325,30,FALSE)),"",VLOOKUP($B140,'[1]1920  Prog Access'!$F$7:$BA$325,30,FALSE))</f>
        <v>0</v>
      </c>
      <c r="AW140" s="102">
        <f>IF(ISNA(VLOOKUP($B140,'[1]1920  Prog Access'!$F$7:$BA$325,31,FALSE)),"",VLOOKUP($B140,'[1]1920  Prog Access'!$F$7:$BA$325,31,FALSE))</f>
        <v>0</v>
      </c>
      <c r="AX140" s="108">
        <f t="shared" si="353"/>
        <v>161059.53</v>
      </c>
      <c r="AY140" s="104">
        <f t="shared" si="354"/>
        <v>1.9267719855637293E-2</v>
      </c>
      <c r="AZ140" s="105">
        <f t="shared" si="355"/>
        <v>247.28172019898057</v>
      </c>
      <c r="BA140" s="106">
        <f>IF(ISNA(VLOOKUP($B140,'[1]1920  Prog Access'!$F$7:$BA$325,32,FALSE)),"",VLOOKUP($B140,'[1]1920  Prog Access'!$F$7:$BA$325,32,FALSE))</f>
        <v>0</v>
      </c>
      <c r="BB140" s="102">
        <f>IF(ISNA(VLOOKUP($B140,'[1]1920  Prog Access'!$F$7:$BA$325,33,FALSE)),"",VLOOKUP($B140,'[1]1920  Prog Access'!$F$7:$BA$325,33,FALSE))</f>
        <v>0</v>
      </c>
      <c r="BC140" s="102">
        <f>IF(ISNA(VLOOKUP($B140,'[1]1920  Prog Access'!$F$7:$BA$325,34,FALSE)),"",VLOOKUP($B140,'[1]1920  Prog Access'!$F$7:$BA$325,34,FALSE))</f>
        <v>13341.44</v>
      </c>
      <c r="BD140" s="102">
        <f>IF(ISNA(VLOOKUP($B140,'[1]1920  Prog Access'!$F$7:$BA$325,35,FALSE)),"",VLOOKUP($B140,'[1]1920  Prog Access'!$F$7:$BA$325,35,FALSE))</f>
        <v>0</v>
      </c>
      <c r="BE140" s="102">
        <f>IF(ISNA(VLOOKUP($B140,'[1]1920  Prog Access'!$F$7:$BA$325,36,FALSE)),"",VLOOKUP($B140,'[1]1920  Prog Access'!$F$7:$BA$325,36,FALSE))</f>
        <v>0</v>
      </c>
      <c r="BF140" s="102">
        <f>IF(ISNA(VLOOKUP($B140,'[1]1920  Prog Access'!$F$7:$BA$325,37,FALSE)),"",VLOOKUP($B140,'[1]1920  Prog Access'!$F$7:$BA$325,37,FALSE))</f>
        <v>0</v>
      </c>
      <c r="BG140" s="102">
        <f>IF(ISNA(VLOOKUP($B140,'[1]1920  Prog Access'!$F$7:$BA$325,38,FALSE)),"",VLOOKUP($B140,'[1]1920  Prog Access'!$F$7:$BA$325,38,FALSE))</f>
        <v>40508.9</v>
      </c>
      <c r="BH140" s="110">
        <f t="shared" si="356"/>
        <v>53850.340000000004</v>
      </c>
      <c r="BI140" s="104">
        <f t="shared" si="357"/>
        <v>6.4421724392888721E-3</v>
      </c>
      <c r="BJ140" s="105">
        <f t="shared" si="358"/>
        <v>82.678775409936762</v>
      </c>
      <c r="BK140" s="106">
        <f>IF(ISNA(VLOOKUP($B140,'[1]1920  Prog Access'!$F$7:$BA$325,39,FALSE)),"",VLOOKUP($B140,'[1]1920  Prog Access'!$F$7:$BA$325,39,FALSE))</f>
        <v>0</v>
      </c>
      <c r="BL140" s="102">
        <f>IF(ISNA(VLOOKUP($B140,'[1]1920  Prog Access'!$F$7:$BA$325,40,FALSE)),"",VLOOKUP($B140,'[1]1920  Prog Access'!$F$7:$BA$325,40,FALSE))</f>
        <v>0</v>
      </c>
      <c r="BM140" s="102">
        <f>IF(ISNA(VLOOKUP($B140,'[1]1920  Prog Access'!$F$7:$BA$325,41,FALSE)),"",VLOOKUP($B140,'[1]1920  Prog Access'!$F$7:$BA$325,41,FALSE))</f>
        <v>0</v>
      </c>
      <c r="BN140" s="102">
        <f>IF(ISNA(VLOOKUP($B140,'[1]1920  Prog Access'!$F$7:$BA$325,42,FALSE)),"",VLOOKUP($B140,'[1]1920  Prog Access'!$F$7:$BA$325,42,FALSE))</f>
        <v>61658.78</v>
      </c>
      <c r="BO140" s="105">
        <f t="shared" si="359"/>
        <v>61658.78</v>
      </c>
      <c r="BP140" s="104">
        <f t="shared" si="360"/>
        <v>7.3763042750737669E-3</v>
      </c>
      <c r="BQ140" s="111">
        <f t="shared" si="361"/>
        <v>94.667413867223488</v>
      </c>
      <c r="BR140" s="106">
        <f>IF(ISNA(VLOOKUP($B140,'[1]1920  Prog Access'!$F$7:$BA$325,43,FALSE)),"",VLOOKUP($B140,'[1]1920  Prog Access'!$F$7:$BA$325,43,FALSE))</f>
        <v>1496756.88</v>
      </c>
      <c r="BS140" s="104">
        <f t="shared" si="362"/>
        <v>0.17905858942862757</v>
      </c>
      <c r="BT140" s="111">
        <f t="shared" si="363"/>
        <v>2298.036111281705</v>
      </c>
      <c r="BU140" s="102">
        <f>IF(ISNA(VLOOKUP($B140,'[1]1920  Prog Access'!$F$7:$BA$325,44,FALSE)),"",VLOOKUP($B140,'[1]1920  Prog Access'!$F$7:$BA$325,44,FALSE))</f>
        <v>105405.07</v>
      </c>
      <c r="BV140" s="104">
        <f t="shared" si="364"/>
        <v>1.2609718655728344E-2</v>
      </c>
      <c r="BW140" s="111">
        <f t="shared" si="365"/>
        <v>161.8330006755512</v>
      </c>
      <c r="BX140" s="143">
        <f>IF(ISNA(VLOOKUP($B140,'[1]1920  Prog Access'!$F$7:$BA$325,45,FALSE)),"",VLOOKUP($B140,'[1]1920  Prog Access'!$F$7:$BA$325,45,FALSE))</f>
        <v>360325.66</v>
      </c>
      <c r="BY140" s="97">
        <f t="shared" si="366"/>
        <v>4.3106135189129216E-2</v>
      </c>
      <c r="BZ140" s="112">
        <f t="shared" si="367"/>
        <v>553.22369956396244</v>
      </c>
      <c r="CA140" s="89">
        <f t="shared" si="368"/>
        <v>8359034.2400000002</v>
      </c>
      <c r="CB140" s="90">
        <f t="shared" si="369"/>
        <v>0</v>
      </c>
    </row>
    <row r="141" spans="1:80" x14ac:dyDescent="0.25">
      <c r="A141" s="99"/>
      <c r="B141" s="94" t="s">
        <v>248</v>
      </c>
      <c r="C141" s="99" t="s">
        <v>249</v>
      </c>
      <c r="D141" s="100">
        <f>IF(ISNA(VLOOKUP($B141,'[1]1920 enrollment_Rev_Exp by size'!$A$6:$C$339,3,FALSE)),"",VLOOKUP($B141,'[1]1920 enrollment_Rev_Exp by size'!$A$6:$C$339,3,FALSE))</f>
        <v>821.16</v>
      </c>
      <c r="E141" s="101">
        <f>IF(ISNA(VLOOKUP($B141,'[1]1920 enrollment_Rev_Exp by size'!$A$6:$D$339,4,FALSE)),"",VLOOKUP($B141,'[1]1920 enrollment_Rev_Exp by size'!$A$6:$D$339,4,FALSE))</f>
        <v>13798099.24</v>
      </c>
      <c r="F141" s="102">
        <f>IF(ISNA(VLOOKUP($B141,'[1]1920  Prog Access'!$F$7:$BA$325,2,FALSE)),"",VLOOKUP($B141,'[1]1920  Prog Access'!$F$7:$BA$325,2,FALSE))</f>
        <v>6346362.5700000003</v>
      </c>
      <c r="G141" s="102">
        <f>IF(ISNA(VLOOKUP($B141,'[1]1920  Prog Access'!$F$7:$BA$325,3,FALSE)),"",VLOOKUP($B141,'[1]1920  Prog Access'!$F$7:$BA$325,3,FALSE))</f>
        <v>303265.33</v>
      </c>
      <c r="H141" s="102">
        <f>IF(ISNA(VLOOKUP($B141,'[1]1920  Prog Access'!$F$7:$BA$325,4,FALSE)),"",VLOOKUP($B141,'[1]1920  Prog Access'!$F$7:$BA$325,4,FALSE))</f>
        <v>0</v>
      </c>
      <c r="I141" s="103">
        <f t="shared" si="370"/>
        <v>6649627.9000000004</v>
      </c>
      <c r="J141" s="104">
        <f t="shared" si="371"/>
        <v>0.48192347252606077</v>
      </c>
      <c r="K141" s="105">
        <f t="shared" si="372"/>
        <v>8097.8468264406456</v>
      </c>
      <c r="L141" s="106">
        <f>IF(ISNA(VLOOKUP($B141,'[1]1920  Prog Access'!$F$7:$BA$325,5,FALSE)),"",VLOOKUP($B141,'[1]1920  Prog Access'!$F$7:$BA$325,5,FALSE))</f>
        <v>1660861.21</v>
      </c>
      <c r="M141" s="102">
        <f>IF(ISNA(VLOOKUP($B141,'[1]1920  Prog Access'!$F$7:$BA$325,6,FALSE)),"",VLOOKUP($B141,'[1]1920  Prog Access'!$F$7:$BA$325,6,FALSE))</f>
        <v>39153.86</v>
      </c>
      <c r="N141" s="102">
        <f>IF(ISNA(VLOOKUP($B141,'[1]1920  Prog Access'!$F$7:$BA$325,7,FALSE)),"",VLOOKUP($B141,'[1]1920  Prog Access'!$F$7:$BA$325,7,FALSE))</f>
        <v>232703.04</v>
      </c>
      <c r="O141" s="102">
        <v>0</v>
      </c>
      <c r="P141" s="102">
        <f>IF(ISNA(VLOOKUP($B141,'[1]1920  Prog Access'!$F$7:$BA$325,8,FALSE)),"",VLOOKUP($B141,'[1]1920  Prog Access'!$F$7:$BA$325,8,FALSE))</f>
        <v>0</v>
      </c>
      <c r="Q141" s="102">
        <f>IF(ISNA(VLOOKUP($B141,'[1]1920  Prog Access'!$F$7:$BA$325,9,FALSE)),"",VLOOKUP($B141,'[1]1920  Prog Access'!$F$7:$BA$325,9,FALSE))</f>
        <v>0</v>
      </c>
      <c r="R141" s="107">
        <f t="shared" si="302"/>
        <v>1932718.11</v>
      </c>
      <c r="S141" s="104">
        <f t="shared" si="303"/>
        <v>0.14007132985369078</v>
      </c>
      <c r="T141" s="105">
        <f t="shared" si="304"/>
        <v>2353.6437600467634</v>
      </c>
      <c r="U141" s="106">
        <f>IF(ISNA(VLOOKUP($B141,'[1]1920  Prog Access'!$F$7:$BA$325,10,FALSE)),"",VLOOKUP($B141,'[1]1920  Prog Access'!$F$7:$BA$325,10,FALSE))</f>
        <v>268071.56</v>
      </c>
      <c r="V141" s="102">
        <f>IF(ISNA(VLOOKUP($B141,'[1]1920  Prog Access'!$F$7:$BA$325,11,FALSE)),"",VLOOKUP($B141,'[1]1920  Prog Access'!$F$7:$BA$325,11,FALSE))</f>
        <v>0</v>
      </c>
      <c r="W141" s="102">
        <f>IF(ISNA(VLOOKUP($B141,'[1]1920  Prog Access'!$F$7:$BA$325,12,FALSE)),"",VLOOKUP($B141,'[1]1920  Prog Access'!$F$7:$BA$325,12,FALSE))</f>
        <v>5033.8599999999997</v>
      </c>
      <c r="X141" s="102">
        <f>IF(ISNA(VLOOKUP($B141,'[1]1920  Prog Access'!$F$7:$BA$325,13,FALSE)),"",VLOOKUP($B141,'[1]1920  Prog Access'!$F$7:$BA$325,13,FALSE))</f>
        <v>0</v>
      </c>
      <c r="Y141" s="108">
        <f t="shared" si="347"/>
        <v>273105.42</v>
      </c>
      <c r="Z141" s="104">
        <f t="shared" si="348"/>
        <v>1.9792974035748419E-2</v>
      </c>
      <c r="AA141" s="105">
        <f t="shared" si="349"/>
        <v>332.58490428174775</v>
      </c>
      <c r="AB141" s="106">
        <f>IF(ISNA(VLOOKUP($B141,'[1]1920  Prog Access'!$F$7:$BA$325,14,FALSE)),"",VLOOKUP($B141,'[1]1920  Prog Access'!$F$7:$BA$325,14,FALSE))</f>
        <v>0</v>
      </c>
      <c r="AC141" s="102">
        <f>IF(ISNA(VLOOKUP($B141,'[1]1920  Prog Access'!$F$7:$BA$325,15,FALSE)),"",VLOOKUP($B141,'[1]1920  Prog Access'!$F$7:$BA$325,15,FALSE))</f>
        <v>0</v>
      </c>
      <c r="AD141" s="102">
        <v>0</v>
      </c>
      <c r="AE141" s="107">
        <f t="shared" si="350"/>
        <v>0</v>
      </c>
      <c r="AF141" s="104">
        <f t="shared" si="351"/>
        <v>0</v>
      </c>
      <c r="AG141" s="109">
        <f t="shared" si="352"/>
        <v>0</v>
      </c>
      <c r="AH141" s="106">
        <f>IF(ISNA(VLOOKUP($B141,'[1]1920  Prog Access'!$F$7:$BA$325,16,FALSE)),"",VLOOKUP($B141,'[1]1920  Prog Access'!$F$7:$BA$325,16,FALSE))</f>
        <v>105407.43</v>
      </c>
      <c r="AI141" s="102">
        <f>IF(ISNA(VLOOKUP($B141,'[1]1920  Prog Access'!$F$7:$BA$325,17,FALSE)),"",VLOOKUP($B141,'[1]1920  Prog Access'!$F$7:$BA$325,17,FALSE))</f>
        <v>42615.7</v>
      </c>
      <c r="AJ141" s="102">
        <f>IF(ISNA(VLOOKUP($B141,'[1]1920  Prog Access'!$F$7:$BA$325,18,FALSE)),"",VLOOKUP($B141,'[1]1920  Prog Access'!$F$7:$BA$325,18,FALSE))</f>
        <v>0</v>
      </c>
      <c r="AK141" s="102">
        <f>IF(ISNA(VLOOKUP($B141,'[1]1920  Prog Access'!$F$7:$BA$325,19,FALSE)),"",VLOOKUP($B141,'[1]1920  Prog Access'!$F$7:$BA$325,19,FALSE))</f>
        <v>0</v>
      </c>
      <c r="AL141" s="102">
        <f>IF(ISNA(VLOOKUP($B141,'[1]1920  Prog Access'!$F$7:$BA$325,20,FALSE)),"",VLOOKUP($B141,'[1]1920  Prog Access'!$F$7:$BA$325,20,FALSE))</f>
        <v>401227.15</v>
      </c>
      <c r="AM141" s="102">
        <f>IF(ISNA(VLOOKUP($B141,'[1]1920  Prog Access'!$F$7:$BA$325,21,FALSE)),"",VLOOKUP($B141,'[1]1920  Prog Access'!$F$7:$BA$325,21,FALSE))</f>
        <v>0</v>
      </c>
      <c r="AN141" s="102">
        <f>IF(ISNA(VLOOKUP($B141,'[1]1920  Prog Access'!$F$7:$BA$325,22,FALSE)),"",VLOOKUP($B141,'[1]1920  Prog Access'!$F$7:$BA$325,22,FALSE))</f>
        <v>0</v>
      </c>
      <c r="AO141" s="102">
        <f>IF(ISNA(VLOOKUP($B141,'[1]1920  Prog Access'!$F$7:$BA$325,23,FALSE)),"",VLOOKUP($B141,'[1]1920  Prog Access'!$F$7:$BA$325,23,FALSE))</f>
        <v>63535.39</v>
      </c>
      <c r="AP141" s="102">
        <f>IF(ISNA(VLOOKUP($B141,'[1]1920  Prog Access'!$F$7:$BA$325,24,FALSE)),"",VLOOKUP($B141,'[1]1920  Prog Access'!$F$7:$BA$325,24,FALSE))</f>
        <v>0</v>
      </c>
      <c r="AQ141" s="102">
        <f>IF(ISNA(VLOOKUP($B141,'[1]1920  Prog Access'!$F$7:$BA$325,25,FALSE)),"",VLOOKUP($B141,'[1]1920  Prog Access'!$F$7:$BA$325,25,FALSE))</f>
        <v>0</v>
      </c>
      <c r="AR141" s="102">
        <f>IF(ISNA(VLOOKUP($B141,'[1]1920  Prog Access'!$F$7:$BA$325,26,FALSE)),"",VLOOKUP($B141,'[1]1920  Prog Access'!$F$7:$BA$325,26,FALSE))</f>
        <v>0</v>
      </c>
      <c r="AS141" s="102">
        <f>IF(ISNA(VLOOKUP($B141,'[1]1920  Prog Access'!$F$7:$BA$325,27,FALSE)),"",VLOOKUP($B141,'[1]1920  Prog Access'!$F$7:$BA$325,27,FALSE))</f>
        <v>0</v>
      </c>
      <c r="AT141" s="102">
        <f>IF(ISNA(VLOOKUP($B141,'[1]1920  Prog Access'!$F$7:$BA$325,28,FALSE)),"",VLOOKUP($B141,'[1]1920  Prog Access'!$F$7:$BA$325,28,FALSE))</f>
        <v>23449.99</v>
      </c>
      <c r="AU141" s="102">
        <f>IF(ISNA(VLOOKUP($B141,'[1]1920  Prog Access'!$F$7:$BA$325,29,FALSE)),"",VLOOKUP($B141,'[1]1920  Prog Access'!$F$7:$BA$325,29,FALSE))</f>
        <v>0</v>
      </c>
      <c r="AV141" s="102">
        <f>IF(ISNA(VLOOKUP($B141,'[1]1920  Prog Access'!$F$7:$BA$325,30,FALSE)),"",VLOOKUP($B141,'[1]1920  Prog Access'!$F$7:$BA$325,30,FALSE))</f>
        <v>0</v>
      </c>
      <c r="AW141" s="102">
        <f>IF(ISNA(VLOOKUP($B141,'[1]1920  Prog Access'!$F$7:$BA$325,31,FALSE)),"",VLOOKUP($B141,'[1]1920  Prog Access'!$F$7:$BA$325,31,FALSE))</f>
        <v>0</v>
      </c>
      <c r="AX141" s="108">
        <f t="shared" si="353"/>
        <v>636235.66</v>
      </c>
      <c r="AY141" s="104">
        <f t="shared" si="354"/>
        <v>4.6110384403931857E-2</v>
      </c>
      <c r="AZ141" s="105">
        <f t="shared" si="355"/>
        <v>774.80108626820606</v>
      </c>
      <c r="BA141" s="106">
        <f>IF(ISNA(VLOOKUP($B141,'[1]1920  Prog Access'!$F$7:$BA$325,32,FALSE)),"",VLOOKUP($B141,'[1]1920  Prog Access'!$F$7:$BA$325,32,FALSE))</f>
        <v>0</v>
      </c>
      <c r="BB141" s="102">
        <f>IF(ISNA(VLOOKUP($B141,'[1]1920  Prog Access'!$F$7:$BA$325,33,FALSE)),"",VLOOKUP($B141,'[1]1920  Prog Access'!$F$7:$BA$325,33,FALSE))</f>
        <v>5252.59</v>
      </c>
      <c r="BC141" s="102">
        <f>IF(ISNA(VLOOKUP($B141,'[1]1920  Prog Access'!$F$7:$BA$325,34,FALSE)),"",VLOOKUP($B141,'[1]1920  Prog Access'!$F$7:$BA$325,34,FALSE))</f>
        <v>18870.330000000002</v>
      </c>
      <c r="BD141" s="102">
        <f>IF(ISNA(VLOOKUP($B141,'[1]1920  Prog Access'!$F$7:$BA$325,35,FALSE)),"",VLOOKUP($B141,'[1]1920  Prog Access'!$F$7:$BA$325,35,FALSE))</f>
        <v>0</v>
      </c>
      <c r="BE141" s="102">
        <f>IF(ISNA(VLOOKUP($B141,'[1]1920  Prog Access'!$F$7:$BA$325,36,FALSE)),"",VLOOKUP($B141,'[1]1920  Prog Access'!$F$7:$BA$325,36,FALSE))</f>
        <v>0</v>
      </c>
      <c r="BF141" s="102">
        <f>IF(ISNA(VLOOKUP($B141,'[1]1920  Prog Access'!$F$7:$BA$325,37,FALSE)),"",VLOOKUP($B141,'[1]1920  Prog Access'!$F$7:$BA$325,37,FALSE))</f>
        <v>0</v>
      </c>
      <c r="BG141" s="102">
        <f>IF(ISNA(VLOOKUP($B141,'[1]1920  Prog Access'!$F$7:$BA$325,38,FALSE)),"",VLOOKUP($B141,'[1]1920  Prog Access'!$F$7:$BA$325,38,FALSE))</f>
        <v>0</v>
      </c>
      <c r="BH141" s="110">
        <f t="shared" si="356"/>
        <v>24122.920000000002</v>
      </c>
      <c r="BI141" s="104">
        <f t="shared" si="357"/>
        <v>1.748278482449877E-3</v>
      </c>
      <c r="BJ141" s="105">
        <f t="shared" si="358"/>
        <v>29.376637926835212</v>
      </c>
      <c r="BK141" s="106">
        <f>IF(ISNA(VLOOKUP($B141,'[1]1920  Prog Access'!$F$7:$BA$325,39,FALSE)),"",VLOOKUP($B141,'[1]1920  Prog Access'!$F$7:$BA$325,39,FALSE))</f>
        <v>0</v>
      </c>
      <c r="BL141" s="102">
        <f>IF(ISNA(VLOOKUP($B141,'[1]1920  Prog Access'!$F$7:$BA$325,40,FALSE)),"",VLOOKUP($B141,'[1]1920  Prog Access'!$F$7:$BA$325,40,FALSE))</f>
        <v>0</v>
      </c>
      <c r="BM141" s="102">
        <f>IF(ISNA(VLOOKUP($B141,'[1]1920  Prog Access'!$F$7:$BA$325,41,FALSE)),"",VLOOKUP($B141,'[1]1920  Prog Access'!$F$7:$BA$325,41,FALSE))</f>
        <v>0</v>
      </c>
      <c r="BN141" s="102">
        <f>IF(ISNA(VLOOKUP($B141,'[1]1920  Prog Access'!$F$7:$BA$325,42,FALSE)),"",VLOOKUP($B141,'[1]1920  Prog Access'!$F$7:$BA$325,42,FALSE))</f>
        <v>171315.04</v>
      </c>
      <c r="BO141" s="105">
        <f t="shared" si="359"/>
        <v>171315.04</v>
      </c>
      <c r="BP141" s="104">
        <f t="shared" si="360"/>
        <v>1.2415843444825086E-2</v>
      </c>
      <c r="BQ141" s="111">
        <f t="shared" si="361"/>
        <v>208.6256515173657</v>
      </c>
      <c r="BR141" s="106">
        <f>IF(ISNA(VLOOKUP($B141,'[1]1920  Prog Access'!$F$7:$BA$325,43,FALSE)),"",VLOOKUP($B141,'[1]1920  Prog Access'!$F$7:$BA$325,43,FALSE))</f>
        <v>2855594.44</v>
      </c>
      <c r="BS141" s="104">
        <f t="shared" si="362"/>
        <v>0.20695563862316443</v>
      </c>
      <c r="BT141" s="111">
        <f t="shared" si="363"/>
        <v>3477.5128355009988</v>
      </c>
      <c r="BU141" s="102">
        <f>IF(ISNA(VLOOKUP($B141,'[1]1920  Prog Access'!$F$7:$BA$325,44,FALSE)),"",VLOOKUP($B141,'[1]1920  Prog Access'!$F$7:$BA$325,44,FALSE))</f>
        <v>343263.72</v>
      </c>
      <c r="BV141" s="104">
        <f t="shared" si="364"/>
        <v>2.4877609156839196E-2</v>
      </c>
      <c r="BW141" s="111">
        <f t="shared" si="365"/>
        <v>418.02294315358756</v>
      </c>
      <c r="BX141" s="143">
        <f>IF(ISNA(VLOOKUP($B141,'[1]1920  Prog Access'!$F$7:$BA$325,45,FALSE)),"",VLOOKUP($B141,'[1]1920  Prog Access'!$F$7:$BA$325,45,FALSE))</f>
        <v>912116.03</v>
      </c>
      <c r="BY141" s="97">
        <f t="shared" si="366"/>
        <v>6.6104469473289573E-2</v>
      </c>
      <c r="BZ141" s="112">
        <f t="shared" si="367"/>
        <v>1110.7652954357252</v>
      </c>
      <c r="CA141" s="89">
        <f t="shared" si="368"/>
        <v>13798099.24</v>
      </c>
      <c r="CB141" s="90">
        <f t="shared" si="369"/>
        <v>0</v>
      </c>
    </row>
    <row r="142" spans="1:80" x14ac:dyDescent="0.25">
      <c r="A142" s="22"/>
      <c r="B142" s="94" t="s">
        <v>250</v>
      </c>
      <c r="C142" s="99" t="s">
        <v>251</v>
      </c>
      <c r="D142" s="100">
        <f>IF(ISNA(VLOOKUP($B142,'[1]1920 enrollment_Rev_Exp by size'!$A$6:$C$339,3,FALSE)),"",VLOOKUP($B142,'[1]1920 enrollment_Rev_Exp by size'!$A$6:$C$339,3,FALSE))</f>
        <v>1222.92</v>
      </c>
      <c r="E142" s="101">
        <f>IF(ISNA(VLOOKUP($B142,'[1]1920 enrollment_Rev_Exp by size'!$A$6:$D$339,4,FALSE)),"",VLOOKUP($B142,'[1]1920 enrollment_Rev_Exp by size'!$A$6:$D$339,4,FALSE))</f>
        <v>18689012.73</v>
      </c>
      <c r="F142" s="102">
        <f>IF(ISNA(VLOOKUP($B142,'[1]1920  Prog Access'!$F$7:$BA$325,2,FALSE)),"",VLOOKUP($B142,'[1]1920  Prog Access'!$F$7:$BA$325,2,FALSE))</f>
        <v>8831548.5299999993</v>
      </c>
      <c r="G142" s="102">
        <f>IF(ISNA(VLOOKUP($B142,'[1]1920  Prog Access'!$F$7:$BA$325,3,FALSE)),"",VLOOKUP($B142,'[1]1920  Prog Access'!$F$7:$BA$325,3,FALSE))</f>
        <v>328557.43</v>
      </c>
      <c r="H142" s="102">
        <f>IF(ISNA(VLOOKUP($B142,'[1]1920  Prog Access'!$F$7:$BA$325,4,FALSE)),"",VLOOKUP($B142,'[1]1920  Prog Access'!$F$7:$BA$325,4,FALSE))</f>
        <v>0</v>
      </c>
      <c r="I142" s="103">
        <f t="shared" si="370"/>
        <v>9160105.959999999</v>
      </c>
      <c r="J142" s="104">
        <f t="shared" si="371"/>
        <v>0.4901332185030835</v>
      </c>
      <c r="K142" s="105">
        <f t="shared" si="372"/>
        <v>7490.3558368495069</v>
      </c>
      <c r="L142" s="106">
        <f>IF(ISNA(VLOOKUP($B142,'[1]1920  Prog Access'!$F$7:$BA$325,5,FALSE)),"",VLOOKUP($B142,'[1]1920  Prog Access'!$F$7:$BA$325,5,FALSE))</f>
        <v>2751910.08</v>
      </c>
      <c r="M142" s="102">
        <f>IF(ISNA(VLOOKUP($B142,'[1]1920  Prog Access'!$F$7:$BA$325,6,FALSE)),"",VLOOKUP($B142,'[1]1920  Prog Access'!$F$7:$BA$325,6,FALSE))</f>
        <v>100951.25</v>
      </c>
      <c r="N142" s="102">
        <f>IF(ISNA(VLOOKUP($B142,'[1]1920  Prog Access'!$F$7:$BA$325,7,FALSE)),"",VLOOKUP($B142,'[1]1920  Prog Access'!$F$7:$BA$325,7,FALSE))</f>
        <v>288577</v>
      </c>
      <c r="O142" s="102">
        <v>0</v>
      </c>
      <c r="P142" s="102">
        <f>IF(ISNA(VLOOKUP($B142,'[1]1920  Prog Access'!$F$7:$BA$325,8,FALSE)),"",VLOOKUP($B142,'[1]1920  Prog Access'!$F$7:$BA$325,8,FALSE))</f>
        <v>0</v>
      </c>
      <c r="Q142" s="102">
        <f>IF(ISNA(VLOOKUP($B142,'[1]1920  Prog Access'!$F$7:$BA$325,9,FALSE)),"",VLOOKUP($B142,'[1]1920  Prog Access'!$F$7:$BA$325,9,FALSE))</f>
        <v>0</v>
      </c>
      <c r="R142" s="107">
        <f t="shared" si="302"/>
        <v>3141438.33</v>
      </c>
      <c r="S142" s="104">
        <f t="shared" si="303"/>
        <v>0.16809011665754267</v>
      </c>
      <c r="T142" s="105">
        <f t="shared" si="304"/>
        <v>2568.8011726032773</v>
      </c>
      <c r="U142" s="106">
        <f>IF(ISNA(VLOOKUP($B142,'[1]1920  Prog Access'!$F$7:$BA$325,10,FALSE)),"",VLOOKUP($B142,'[1]1920  Prog Access'!$F$7:$BA$325,10,FALSE))</f>
        <v>449063.01</v>
      </c>
      <c r="V142" s="102">
        <f>IF(ISNA(VLOOKUP($B142,'[1]1920  Prog Access'!$F$7:$BA$325,11,FALSE)),"",VLOOKUP($B142,'[1]1920  Prog Access'!$F$7:$BA$325,11,FALSE))</f>
        <v>0</v>
      </c>
      <c r="W142" s="102">
        <f>IF(ISNA(VLOOKUP($B142,'[1]1920  Prog Access'!$F$7:$BA$325,12,FALSE)),"",VLOOKUP($B142,'[1]1920  Prog Access'!$F$7:$BA$325,12,FALSE))</f>
        <v>12391</v>
      </c>
      <c r="X142" s="102">
        <f>IF(ISNA(VLOOKUP($B142,'[1]1920  Prog Access'!$F$7:$BA$325,13,FALSE)),"",VLOOKUP($B142,'[1]1920  Prog Access'!$F$7:$BA$325,13,FALSE))</f>
        <v>0</v>
      </c>
      <c r="Y142" s="108">
        <f t="shared" si="347"/>
        <v>461454.01</v>
      </c>
      <c r="Z142" s="104">
        <f t="shared" si="348"/>
        <v>2.4691192449094127E-2</v>
      </c>
      <c r="AA142" s="105">
        <f t="shared" si="349"/>
        <v>377.3378552971576</v>
      </c>
      <c r="AB142" s="106">
        <f>IF(ISNA(VLOOKUP($B142,'[1]1920  Prog Access'!$F$7:$BA$325,14,FALSE)),"",VLOOKUP($B142,'[1]1920  Prog Access'!$F$7:$BA$325,14,FALSE))</f>
        <v>0</v>
      </c>
      <c r="AC142" s="102">
        <f>IF(ISNA(VLOOKUP($B142,'[1]1920  Prog Access'!$F$7:$BA$325,15,FALSE)),"",VLOOKUP($B142,'[1]1920  Prog Access'!$F$7:$BA$325,15,FALSE))</f>
        <v>0</v>
      </c>
      <c r="AD142" s="102">
        <v>0</v>
      </c>
      <c r="AE142" s="107">
        <f t="shared" si="350"/>
        <v>0</v>
      </c>
      <c r="AF142" s="104">
        <f t="shared" si="351"/>
        <v>0</v>
      </c>
      <c r="AG142" s="109">
        <f t="shared" si="352"/>
        <v>0</v>
      </c>
      <c r="AH142" s="106">
        <f>IF(ISNA(VLOOKUP($B142,'[1]1920  Prog Access'!$F$7:$BA$325,16,FALSE)),"",VLOOKUP($B142,'[1]1920  Prog Access'!$F$7:$BA$325,16,FALSE))</f>
        <v>408715.28</v>
      </c>
      <c r="AI142" s="102">
        <f>IF(ISNA(VLOOKUP($B142,'[1]1920  Prog Access'!$F$7:$BA$325,17,FALSE)),"",VLOOKUP($B142,'[1]1920  Prog Access'!$F$7:$BA$325,17,FALSE))</f>
        <v>105748.45</v>
      </c>
      <c r="AJ142" s="102">
        <f>IF(ISNA(VLOOKUP($B142,'[1]1920  Prog Access'!$F$7:$BA$325,18,FALSE)),"",VLOOKUP($B142,'[1]1920  Prog Access'!$F$7:$BA$325,18,FALSE))</f>
        <v>0</v>
      </c>
      <c r="AK142" s="102">
        <f>IF(ISNA(VLOOKUP($B142,'[1]1920  Prog Access'!$F$7:$BA$325,19,FALSE)),"",VLOOKUP($B142,'[1]1920  Prog Access'!$F$7:$BA$325,19,FALSE))</f>
        <v>0</v>
      </c>
      <c r="AL142" s="102">
        <f>IF(ISNA(VLOOKUP($B142,'[1]1920  Prog Access'!$F$7:$BA$325,20,FALSE)),"",VLOOKUP($B142,'[1]1920  Prog Access'!$F$7:$BA$325,20,FALSE))</f>
        <v>612714.6</v>
      </c>
      <c r="AM142" s="102">
        <f>IF(ISNA(VLOOKUP($B142,'[1]1920  Prog Access'!$F$7:$BA$325,21,FALSE)),"",VLOOKUP($B142,'[1]1920  Prog Access'!$F$7:$BA$325,21,FALSE))</f>
        <v>0</v>
      </c>
      <c r="AN142" s="102">
        <f>IF(ISNA(VLOOKUP($B142,'[1]1920  Prog Access'!$F$7:$BA$325,22,FALSE)),"",VLOOKUP($B142,'[1]1920  Prog Access'!$F$7:$BA$325,22,FALSE))</f>
        <v>0</v>
      </c>
      <c r="AO142" s="102">
        <f>IF(ISNA(VLOOKUP($B142,'[1]1920  Prog Access'!$F$7:$BA$325,23,FALSE)),"",VLOOKUP($B142,'[1]1920  Prog Access'!$F$7:$BA$325,23,FALSE))</f>
        <v>147146.92000000001</v>
      </c>
      <c r="AP142" s="102">
        <f>IF(ISNA(VLOOKUP($B142,'[1]1920  Prog Access'!$F$7:$BA$325,24,FALSE)),"",VLOOKUP($B142,'[1]1920  Prog Access'!$F$7:$BA$325,24,FALSE))</f>
        <v>0</v>
      </c>
      <c r="AQ142" s="102">
        <f>IF(ISNA(VLOOKUP($B142,'[1]1920  Prog Access'!$F$7:$BA$325,25,FALSE)),"",VLOOKUP($B142,'[1]1920  Prog Access'!$F$7:$BA$325,25,FALSE))</f>
        <v>0</v>
      </c>
      <c r="AR142" s="102">
        <f>IF(ISNA(VLOOKUP($B142,'[1]1920  Prog Access'!$F$7:$BA$325,26,FALSE)),"",VLOOKUP($B142,'[1]1920  Prog Access'!$F$7:$BA$325,26,FALSE))</f>
        <v>0</v>
      </c>
      <c r="AS142" s="102">
        <f>IF(ISNA(VLOOKUP($B142,'[1]1920  Prog Access'!$F$7:$BA$325,27,FALSE)),"",VLOOKUP($B142,'[1]1920  Prog Access'!$F$7:$BA$325,27,FALSE))</f>
        <v>0</v>
      </c>
      <c r="AT142" s="102">
        <f>IF(ISNA(VLOOKUP($B142,'[1]1920  Prog Access'!$F$7:$BA$325,28,FALSE)),"",VLOOKUP($B142,'[1]1920  Prog Access'!$F$7:$BA$325,28,FALSE))</f>
        <v>61671.9</v>
      </c>
      <c r="AU142" s="102">
        <f>IF(ISNA(VLOOKUP($B142,'[1]1920  Prog Access'!$F$7:$BA$325,29,FALSE)),"",VLOOKUP($B142,'[1]1920  Prog Access'!$F$7:$BA$325,29,FALSE))</f>
        <v>0</v>
      </c>
      <c r="AV142" s="102">
        <f>IF(ISNA(VLOOKUP($B142,'[1]1920  Prog Access'!$F$7:$BA$325,30,FALSE)),"",VLOOKUP($B142,'[1]1920  Prog Access'!$F$7:$BA$325,30,FALSE))</f>
        <v>0</v>
      </c>
      <c r="AW142" s="102">
        <f>IF(ISNA(VLOOKUP($B142,'[1]1920  Prog Access'!$F$7:$BA$325,31,FALSE)),"",VLOOKUP($B142,'[1]1920  Prog Access'!$F$7:$BA$325,31,FALSE))</f>
        <v>0</v>
      </c>
      <c r="AX142" s="108">
        <f t="shared" si="353"/>
        <v>1335997.1499999999</v>
      </c>
      <c r="AY142" s="104">
        <f t="shared" si="354"/>
        <v>7.1485699608702657E-2</v>
      </c>
      <c r="AZ142" s="105">
        <f t="shared" si="355"/>
        <v>1092.4648791417262</v>
      </c>
      <c r="BA142" s="106">
        <f>IF(ISNA(VLOOKUP($B142,'[1]1920  Prog Access'!$F$7:$BA$325,32,FALSE)),"",VLOOKUP($B142,'[1]1920  Prog Access'!$F$7:$BA$325,32,FALSE))</f>
        <v>0</v>
      </c>
      <c r="BB142" s="102">
        <f>IF(ISNA(VLOOKUP($B142,'[1]1920  Prog Access'!$F$7:$BA$325,33,FALSE)),"",VLOOKUP($B142,'[1]1920  Prog Access'!$F$7:$BA$325,33,FALSE))</f>
        <v>0</v>
      </c>
      <c r="BC142" s="102">
        <f>IF(ISNA(VLOOKUP($B142,'[1]1920  Prog Access'!$F$7:$BA$325,34,FALSE)),"",VLOOKUP($B142,'[1]1920  Prog Access'!$F$7:$BA$325,34,FALSE))</f>
        <v>34305.129999999997</v>
      </c>
      <c r="BD142" s="102">
        <f>IF(ISNA(VLOOKUP($B142,'[1]1920  Prog Access'!$F$7:$BA$325,35,FALSE)),"",VLOOKUP($B142,'[1]1920  Prog Access'!$F$7:$BA$325,35,FALSE))</f>
        <v>0</v>
      </c>
      <c r="BE142" s="102">
        <f>IF(ISNA(VLOOKUP($B142,'[1]1920  Prog Access'!$F$7:$BA$325,36,FALSE)),"",VLOOKUP($B142,'[1]1920  Prog Access'!$F$7:$BA$325,36,FALSE))</f>
        <v>0</v>
      </c>
      <c r="BF142" s="102">
        <f>IF(ISNA(VLOOKUP($B142,'[1]1920  Prog Access'!$F$7:$BA$325,37,FALSE)),"",VLOOKUP($B142,'[1]1920  Prog Access'!$F$7:$BA$325,37,FALSE))</f>
        <v>0</v>
      </c>
      <c r="BG142" s="102">
        <f>IF(ISNA(VLOOKUP($B142,'[1]1920  Prog Access'!$F$7:$BA$325,38,FALSE)),"",VLOOKUP($B142,'[1]1920  Prog Access'!$F$7:$BA$325,38,FALSE))</f>
        <v>225089.25</v>
      </c>
      <c r="BH142" s="110">
        <f t="shared" si="356"/>
        <v>259394.38</v>
      </c>
      <c r="BI142" s="104">
        <f t="shared" si="357"/>
        <v>1.3879512189727102E-2</v>
      </c>
      <c r="BJ142" s="105">
        <f t="shared" si="358"/>
        <v>212.11066954502337</v>
      </c>
      <c r="BK142" s="106">
        <f>IF(ISNA(VLOOKUP($B142,'[1]1920  Prog Access'!$F$7:$BA$325,39,FALSE)),"",VLOOKUP($B142,'[1]1920  Prog Access'!$F$7:$BA$325,39,FALSE))</f>
        <v>0</v>
      </c>
      <c r="BL142" s="102">
        <f>IF(ISNA(VLOOKUP($B142,'[1]1920  Prog Access'!$F$7:$BA$325,40,FALSE)),"",VLOOKUP($B142,'[1]1920  Prog Access'!$F$7:$BA$325,40,FALSE))</f>
        <v>0</v>
      </c>
      <c r="BM142" s="102">
        <f>IF(ISNA(VLOOKUP($B142,'[1]1920  Prog Access'!$F$7:$BA$325,41,FALSE)),"",VLOOKUP($B142,'[1]1920  Prog Access'!$F$7:$BA$325,41,FALSE))</f>
        <v>0</v>
      </c>
      <c r="BN142" s="102">
        <f>IF(ISNA(VLOOKUP($B142,'[1]1920  Prog Access'!$F$7:$BA$325,42,FALSE)),"",VLOOKUP($B142,'[1]1920  Prog Access'!$F$7:$BA$325,42,FALSE))</f>
        <v>132553.06</v>
      </c>
      <c r="BO142" s="105">
        <f t="shared" si="359"/>
        <v>132553.06</v>
      </c>
      <c r="BP142" s="104">
        <f t="shared" si="360"/>
        <v>7.0925661999910253E-3</v>
      </c>
      <c r="BQ142" s="111">
        <f t="shared" si="361"/>
        <v>108.39062244464068</v>
      </c>
      <c r="BR142" s="106">
        <f>IF(ISNA(VLOOKUP($B142,'[1]1920  Prog Access'!$F$7:$BA$325,43,FALSE)),"",VLOOKUP($B142,'[1]1920  Prog Access'!$F$7:$BA$325,43,FALSE))</f>
        <v>3147508.57</v>
      </c>
      <c r="BS142" s="104">
        <f t="shared" si="362"/>
        <v>0.16841491926149488</v>
      </c>
      <c r="BT142" s="111">
        <f t="shared" si="363"/>
        <v>2573.7648987668854</v>
      </c>
      <c r="BU142" s="102">
        <f>IF(ISNA(VLOOKUP($B142,'[1]1920  Prog Access'!$F$7:$BA$325,44,FALSE)),"",VLOOKUP($B142,'[1]1920  Prog Access'!$F$7:$BA$325,44,FALSE))</f>
        <v>408175.23</v>
      </c>
      <c r="BV142" s="104">
        <f t="shared" si="364"/>
        <v>2.1840384823794808E-2</v>
      </c>
      <c r="BW142" s="111">
        <f t="shared" si="365"/>
        <v>333.77099892061619</v>
      </c>
      <c r="BX142" s="143">
        <f>IF(ISNA(VLOOKUP($B142,'[1]1920  Prog Access'!$F$7:$BA$325,45,FALSE)),"",VLOOKUP($B142,'[1]1920  Prog Access'!$F$7:$BA$325,45,FALSE))</f>
        <v>642386.04</v>
      </c>
      <c r="BY142" s="97">
        <f t="shared" si="366"/>
        <v>3.4372390306569182E-2</v>
      </c>
      <c r="BZ142" s="112">
        <f t="shared" si="367"/>
        <v>525.28868609557458</v>
      </c>
      <c r="CA142" s="89">
        <f t="shared" si="368"/>
        <v>18689012.729999997</v>
      </c>
      <c r="CB142" s="90">
        <f t="shared" si="369"/>
        <v>0</v>
      </c>
    </row>
    <row r="143" spans="1:80" s="127" customFormat="1" x14ac:dyDescent="0.25">
      <c r="A143" s="66"/>
      <c r="B143" s="114" t="s">
        <v>252</v>
      </c>
      <c r="C143" s="115" t="s">
        <v>52</v>
      </c>
      <c r="D143" s="116">
        <f>SUM(D138:D142)</f>
        <v>2795.98</v>
      </c>
      <c r="E143" s="116">
        <f t="shared" ref="E143:H143" si="373">SUM(E138:E142)</f>
        <v>43115249.060000002</v>
      </c>
      <c r="F143" s="116">
        <f t="shared" si="373"/>
        <v>18916285.530000001</v>
      </c>
      <c r="G143" s="116">
        <f t="shared" si="373"/>
        <v>2807983.2500000005</v>
      </c>
      <c r="H143" s="116">
        <f t="shared" si="373"/>
        <v>0</v>
      </c>
      <c r="I143" s="117">
        <f t="shared" si="370"/>
        <v>21724268.780000001</v>
      </c>
      <c r="J143" s="118">
        <f t="shared" si="371"/>
        <v>0.50386508842307964</v>
      </c>
      <c r="K143" s="75">
        <f t="shared" si="372"/>
        <v>7769.8226668288044</v>
      </c>
      <c r="L143" s="119">
        <f>SUM(L138:L142)</f>
        <v>5282214.49</v>
      </c>
      <c r="M143" s="119">
        <f t="shared" ref="M143:Q143" si="374">SUM(M138:M142)</f>
        <v>149470.71</v>
      </c>
      <c r="N143" s="119">
        <f t="shared" si="374"/>
        <v>641842.67000000004</v>
      </c>
      <c r="O143" s="119">
        <f t="shared" si="374"/>
        <v>0</v>
      </c>
      <c r="P143" s="119">
        <f t="shared" si="374"/>
        <v>0</v>
      </c>
      <c r="Q143" s="119">
        <f t="shared" si="374"/>
        <v>0</v>
      </c>
      <c r="R143" s="120">
        <f t="shared" si="302"/>
        <v>6073527.8700000001</v>
      </c>
      <c r="S143" s="118">
        <f t="shared" si="303"/>
        <v>0.14086728019471634</v>
      </c>
      <c r="T143" s="75">
        <f t="shared" si="304"/>
        <v>2172.2358064077712</v>
      </c>
      <c r="U143" s="119">
        <f>SUM(U138:U142)</f>
        <v>842462.73</v>
      </c>
      <c r="V143" s="121">
        <f t="shared" ref="V143:X143" si="375">SUM(V138:V142)</f>
        <v>52439.12</v>
      </c>
      <c r="W143" s="121">
        <f t="shared" si="375"/>
        <v>17424.86</v>
      </c>
      <c r="X143" s="121">
        <f t="shared" si="375"/>
        <v>0</v>
      </c>
      <c r="Y143" s="122">
        <f t="shared" si="347"/>
        <v>912326.71</v>
      </c>
      <c r="Z143" s="118">
        <f t="shared" si="348"/>
        <v>2.1160186474404652E-2</v>
      </c>
      <c r="AA143" s="75">
        <f t="shared" si="349"/>
        <v>326.2994406254694</v>
      </c>
      <c r="AB143" s="119">
        <f>SUM(AB138:AB142)</f>
        <v>0</v>
      </c>
      <c r="AC143" s="121">
        <f>SUM(AC138:AC142)</f>
        <v>0</v>
      </c>
      <c r="AD143" s="121"/>
      <c r="AE143" s="120">
        <f t="shared" si="350"/>
        <v>0</v>
      </c>
      <c r="AF143" s="118">
        <f t="shared" si="351"/>
        <v>0</v>
      </c>
      <c r="AG143" s="123">
        <f t="shared" si="352"/>
        <v>0</v>
      </c>
      <c r="AH143" s="119">
        <f>SUM(AH138:AH142)</f>
        <v>606288.47</v>
      </c>
      <c r="AI143" s="121">
        <f t="shared" ref="AI143:AW143" si="376">SUM(AI138:AI142)</f>
        <v>209783.38</v>
      </c>
      <c r="AJ143" s="121">
        <f t="shared" si="376"/>
        <v>0</v>
      </c>
      <c r="AK143" s="121">
        <f t="shared" si="376"/>
        <v>0</v>
      </c>
      <c r="AL143" s="121">
        <f t="shared" si="376"/>
        <v>1155540.19</v>
      </c>
      <c r="AM143" s="121">
        <f t="shared" si="376"/>
        <v>0</v>
      </c>
      <c r="AN143" s="121">
        <f t="shared" si="376"/>
        <v>0</v>
      </c>
      <c r="AO143" s="121">
        <f t="shared" si="376"/>
        <v>254669.62</v>
      </c>
      <c r="AP143" s="121">
        <f t="shared" si="376"/>
        <v>0</v>
      </c>
      <c r="AQ143" s="121">
        <f t="shared" si="376"/>
        <v>0</v>
      </c>
      <c r="AR143" s="121">
        <f t="shared" si="376"/>
        <v>0</v>
      </c>
      <c r="AS143" s="121">
        <f t="shared" si="376"/>
        <v>0</v>
      </c>
      <c r="AT143" s="121">
        <f t="shared" si="376"/>
        <v>85121.89</v>
      </c>
      <c r="AU143" s="121">
        <f t="shared" si="376"/>
        <v>0</v>
      </c>
      <c r="AV143" s="121">
        <f t="shared" si="376"/>
        <v>0</v>
      </c>
      <c r="AW143" s="121">
        <f t="shared" si="376"/>
        <v>0</v>
      </c>
      <c r="AX143" s="122">
        <f t="shared" si="353"/>
        <v>2311403.5500000003</v>
      </c>
      <c r="AY143" s="118">
        <f t="shared" si="354"/>
        <v>5.3609885142572346E-2</v>
      </c>
      <c r="AZ143" s="75">
        <f t="shared" si="355"/>
        <v>826.68815585233096</v>
      </c>
      <c r="BA143" s="119">
        <f>SUM(BA138:BA142)</f>
        <v>0</v>
      </c>
      <c r="BB143" s="119">
        <f t="shared" ref="BB143:BG143" si="377">SUM(BB138:BB142)</f>
        <v>5252.59</v>
      </c>
      <c r="BC143" s="119">
        <f t="shared" si="377"/>
        <v>67752.760000000009</v>
      </c>
      <c r="BD143" s="119">
        <f t="shared" si="377"/>
        <v>0</v>
      </c>
      <c r="BE143" s="119">
        <f t="shared" si="377"/>
        <v>0</v>
      </c>
      <c r="BF143" s="119">
        <f t="shared" si="377"/>
        <v>0</v>
      </c>
      <c r="BG143" s="119">
        <f t="shared" si="377"/>
        <v>265598.15000000002</v>
      </c>
      <c r="BH143" s="124">
        <f t="shared" si="356"/>
        <v>338603.5</v>
      </c>
      <c r="BI143" s="118">
        <f t="shared" si="357"/>
        <v>7.8534510963578791E-3</v>
      </c>
      <c r="BJ143" s="75">
        <f t="shared" si="358"/>
        <v>121.10369172883927</v>
      </c>
      <c r="BK143" s="119">
        <f>SUM(BK138:BK142)</f>
        <v>0</v>
      </c>
      <c r="BL143" s="119">
        <f t="shared" ref="BL143:BN143" si="378">SUM(BL138:BL142)</f>
        <v>0</v>
      </c>
      <c r="BM143" s="119">
        <f t="shared" si="378"/>
        <v>25760.95</v>
      </c>
      <c r="BN143" s="119">
        <f t="shared" si="378"/>
        <v>398420.54</v>
      </c>
      <c r="BO143" s="75">
        <f t="shared" si="359"/>
        <v>424181.49</v>
      </c>
      <c r="BP143" s="118">
        <f t="shared" si="360"/>
        <v>9.8383170513453595E-3</v>
      </c>
      <c r="BQ143" s="86">
        <f t="shared" si="361"/>
        <v>151.7112032274909</v>
      </c>
      <c r="BR143" s="119">
        <f>SUM(BR138:BR142)</f>
        <v>8289973.9100000001</v>
      </c>
      <c r="BS143" s="118">
        <f t="shared" si="362"/>
        <v>0.19227475407746142</v>
      </c>
      <c r="BT143" s="86">
        <f t="shared" si="363"/>
        <v>2964.9618058784399</v>
      </c>
      <c r="BU143" s="121">
        <f>SUM(BU138:BU142)</f>
        <v>992570.95</v>
      </c>
      <c r="BV143" s="118">
        <f t="shared" si="364"/>
        <v>2.302134329825439E-2</v>
      </c>
      <c r="BW143" s="86">
        <f t="shared" si="365"/>
        <v>354.99930257011852</v>
      </c>
      <c r="BX143" s="144">
        <f>SUM(BX138:BX142)</f>
        <v>2048392.3</v>
      </c>
      <c r="BY143" s="125">
        <f t="shared" si="366"/>
        <v>4.7509694241808002E-2</v>
      </c>
      <c r="BZ143" s="126">
        <f t="shared" si="367"/>
        <v>732.62051230695499</v>
      </c>
      <c r="CA143" s="89">
        <f t="shared" si="368"/>
        <v>43115249.060000002</v>
      </c>
      <c r="CB143" s="90">
        <f t="shared" si="369"/>
        <v>0</v>
      </c>
    </row>
    <row r="144" spans="1:80" s="79" customFormat="1" x14ac:dyDescent="0.25">
      <c r="A144" s="66"/>
      <c r="B144" s="94"/>
      <c r="C144" s="99"/>
      <c r="D144" s="100" t="str">
        <f>IF(ISNA(VLOOKUP($B144,'[1]1920 enrollment_Rev_Exp by size'!$A$6:$C$339,3,FALSE)),"",VLOOKUP($B144,'[1]1920 enrollment_Rev_Exp by size'!$A$6:$C$339,3,FALSE))</f>
        <v/>
      </c>
      <c r="E144" s="101" t="str">
        <f>IF(ISNA(VLOOKUP($B144,'[1]1920 enrollment_Rev_Exp by size'!$A$6:$D$339,4,FALSE)),"",VLOOKUP($B144,'[1]1920 enrollment_Rev_Exp by size'!$A$6:$D$339,4,FALSE))</f>
        <v/>
      </c>
      <c r="F144" s="102" t="str">
        <f>IF(ISNA(VLOOKUP($B144,'[1]1920  Prog Access'!$F$7:$BA$325,2,FALSE)),"",VLOOKUP($B144,'[1]1920  Prog Access'!$F$7:$BA$325,2,FALSE))</f>
        <v/>
      </c>
      <c r="G144" s="102" t="str">
        <f>IF(ISNA(VLOOKUP($B144,'[1]1920  Prog Access'!$F$7:$BA$325,3,FALSE)),"",VLOOKUP($B144,'[1]1920  Prog Access'!$F$7:$BA$325,3,FALSE))</f>
        <v/>
      </c>
      <c r="H144" s="102" t="str">
        <f>IF(ISNA(VLOOKUP($B144,'[1]1920  Prog Access'!$F$7:$BA$325,4,FALSE)),"",VLOOKUP($B144,'[1]1920  Prog Access'!$F$7:$BA$325,4,FALSE))</f>
        <v/>
      </c>
      <c r="I144" s="103"/>
      <c r="J144" s="104"/>
      <c r="K144" s="105"/>
      <c r="L144" s="106" t="str">
        <f>IF(ISNA(VLOOKUP($B144,'[1]1920  Prog Access'!$F$7:$BA$325,5,FALSE)),"",VLOOKUP($B144,'[1]1920  Prog Access'!$F$7:$BA$325,5,FALSE))</f>
        <v/>
      </c>
      <c r="M144" s="102" t="str">
        <f>IF(ISNA(VLOOKUP($B144,'[1]1920  Prog Access'!$F$7:$BA$325,6,FALSE)),"",VLOOKUP($B144,'[1]1920  Prog Access'!$F$7:$BA$325,6,FALSE))</f>
        <v/>
      </c>
      <c r="N144" s="102" t="str">
        <f>IF(ISNA(VLOOKUP($B144,'[1]1920  Prog Access'!$F$7:$BA$325,7,FALSE)),"",VLOOKUP($B144,'[1]1920  Prog Access'!$F$7:$BA$325,7,FALSE))</f>
        <v/>
      </c>
      <c r="O144" s="102">
        <v>0</v>
      </c>
      <c r="P144" s="102" t="str">
        <f>IF(ISNA(VLOOKUP($B144,'[1]1920  Prog Access'!$F$7:$BA$325,8,FALSE)),"",VLOOKUP($B144,'[1]1920  Prog Access'!$F$7:$BA$325,8,FALSE))</f>
        <v/>
      </c>
      <c r="Q144" s="102" t="str">
        <f>IF(ISNA(VLOOKUP($B144,'[1]1920  Prog Access'!$F$7:$BA$325,9,FALSE)),"",VLOOKUP($B144,'[1]1920  Prog Access'!$F$7:$BA$325,9,FALSE))</f>
        <v/>
      </c>
      <c r="R144" s="107"/>
      <c r="S144" s="104"/>
      <c r="T144" s="105"/>
      <c r="U144" s="106"/>
      <c r="V144" s="102"/>
      <c r="W144" s="102"/>
      <c r="X144" s="102"/>
      <c r="Y144" s="108"/>
      <c r="Z144" s="104"/>
      <c r="AA144" s="105"/>
      <c r="AB144" s="106"/>
      <c r="AC144" s="102"/>
      <c r="AD144" s="102"/>
      <c r="AE144" s="107"/>
      <c r="AF144" s="104"/>
      <c r="AG144" s="109"/>
      <c r="AH144" s="106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8"/>
      <c r="AY144" s="104"/>
      <c r="AZ144" s="105"/>
      <c r="BA144" s="106" t="str">
        <f>IF(ISNA(VLOOKUP($B144,'[1]1920  Prog Access'!$F$7:$BA$325,32,FALSE)),"",VLOOKUP($B144,'[1]1920  Prog Access'!$F$7:$BA$325,32,FALSE))</f>
        <v/>
      </c>
      <c r="BB144" s="102" t="str">
        <f>IF(ISNA(VLOOKUP($B144,'[1]1920  Prog Access'!$F$7:$BA$325,33,FALSE)),"",VLOOKUP($B144,'[1]1920  Prog Access'!$F$7:$BA$325,33,FALSE))</f>
        <v/>
      </c>
      <c r="BC144" s="102" t="str">
        <f>IF(ISNA(VLOOKUP($B144,'[1]1920  Prog Access'!$F$7:$BA$325,34,FALSE)),"",VLOOKUP($B144,'[1]1920  Prog Access'!$F$7:$BA$325,34,FALSE))</f>
        <v/>
      </c>
      <c r="BD144" s="102" t="str">
        <f>IF(ISNA(VLOOKUP($B144,'[1]1920  Prog Access'!$F$7:$BA$325,35,FALSE)),"",VLOOKUP($B144,'[1]1920  Prog Access'!$F$7:$BA$325,35,FALSE))</f>
        <v/>
      </c>
      <c r="BE144" s="102" t="str">
        <f>IF(ISNA(VLOOKUP($B144,'[1]1920  Prog Access'!$F$7:$BA$325,36,FALSE)),"",VLOOKUP($B144,'[1]1920  Prog Access'!$F$7:$BA$325,36,FALSE))</f>
        <v/>
      </c>
      <c r="BF144" s="102" t="str">
        <f>IF(ISNA(VLOOKUP($B144,'[1]1920  Prog Access'!$F$7:$BA$325,37,FALSE)),"",VLOOKUP($B144,'[1]1920  Prog Access'!$F$7:$BA$325,37,FALSE))</f>
        <v/>
      </c>
      <c r="BG144" s="102" t="str">
        <f>IF(ISNA(VLOOKUP($B144,'[1]1920  Prog Access'!$F$7:$BA$325,38,FALSE)),"",VLOOKUP($B144,'[1]1920  Prog Access'!$F$7:$BA$325,38,FALSE))</f>
        <v/>
      </c>
      <c r="BH144" s="110"/>
      <c r="BI144" s="104"/>
      <c r="BJ144" s="105"/>
      <c r="BK144" s="106" t="str">
        <f>IF(ISNA(VLOOKUP($B144,'[1]1920  Prog Access'!$F$7:$BA$325,39,FALSE)),"",VLOOKUP($B144,'[1]1920  Prog Access'!$F$7:$BA$325,39,FALSE))</f>
        <v/>
      </c>
      <c r="BL144" s="102" t="str">
        <f>IF(ISNA(VLOOKUP($B144,'[1]1920  Prog Access'!$F$7:$BA$325,40,FALSE)),"",VLOOKUP($B144,'[1]1920  Prog Access'!$F$7:$BA$325,40,FALSE))</f>
        <v/>
      </c>
      <c r="BM144" s="102" t="str">
        <f>IF(ISNA(VLOOKUP($B144,'[1]1920  Prog Access'!$F$7:$BA$325,41,FALSE)),"",VLOOKUP($B144,'[1]1920  Prog Access'!$F$7:$BA$325,41,FALSE))</f>
        <v/>
      </c>
      <c r="BN144" s="102" t="str">
        <f>IF(ISNA(VLOOKUP($B144,'[1]1920  Prog Access'!$F$7:$BA$325,42,FALSE)),"",VLOOKUP($B144,'[1]1920  Prog Access'!$F$7:$BA$325,42,FALSE))</f>
        <v/>
      </c>
      <c r="BO144" s="105"/>
      <c r="BP144" s="104"/>
      <c r="BQ144" s="111"/>
      <c r="BR144" s="106" t="str">
        <f>IF(ISNA(VLOOKUP($B144,'[1]1920  Prog Access'!$F$7:$BA$325,43,FALSE)),"",VLOOKUP($B144,'[1]1920  Prog Access'!$F$7:$BA$325,43,FALSE))</f>
        <v/>
      </c>
      <c r="BS144" s="104"/>
      <c r="BT144" s="111"/>
      <c r="BU144" s="102"/>
      <c r="BV144" s="104"/>
      <c r="BW144" s="111"/>
      <c r="BX144" s="143"/>
      <c r="BY144" s="97"/>
      <c r="BZ144" s="112"/>
      <c r="CA144" s="89"/>
      <c r="CB144" s="90"/>
    </row>
    <row r="145" spans="1:80" x14ac:dyDescent="0.25">
      <c r="A145" s="66" t="s">
        <v>253</v>
      </c>
      <c r="B145" s="94"/>
      <c r="C145" s="99"/>
      <c r="D145" s="100" t="str">
        <f>IF(ISNA(VLOOKUP($B145,'[1]1920 enrollment_Rev_Exp by size'!$A$6:$C$339,3,FALSE)),"",VLOOKUP($B145,'[1]1920 enrollment_Rev_Exp by size'!$A$6:$C$339,3,FALSE))</f>
        <v/>
      </c>
      <c r="E145" s="101" t="str">
        <f>IF(ISNA(VLOOKUP($B145,'[1]1920 enrollment_Rev_Exp by size'!$A$6:$D$339,4,FALSE)),"",VLOOKUP($B145,'[1]1920 enrollment_Rev_Exp by size'!$A$6:$D$339,4,FALSE))</f>
        <v/>
      </c>
      <c r="F145" s="102" t="str">
        <f>IF(ISNA(VLOOKUP($B145,'[1]1920  Prog Access'!$F$7:$BA$325,2,FALSE)),"",VLOOKUP($B145,'[1]1920  Prog Access'!$F$7:$BA$325,2,FALSE))</f>
        <v/>
      </c>
      <c r="G145" s="102" t="str">
        <f>IF(ISNA(VLOOKUP($B145,'[1]1920  Prog Access'!$F$7:$BA$325,3,FALSE)),"",VLOOKUP($B145,'[1]1920  Prog Access'!$F$7:$BA$325,3,FALSE))</f>
        <v/>
      </c>
      <c r="H145" s="102" t="str">
        <f>IF(ISNA(VLOOKUP($B145,'[1]1920  Prog Access'!$F$7:$BA$325,4,FALSE)),"",VLOOKUP($B145,'[1]1920  Prog Access'!$F$7:$BA$325,4,FALSE))</f>
        <v/>
      </c>
      <c r="I145" s="103"/>
      <c r="J145" s="104"/>
      <c r="K145" s="105"/>
      <c r="L145" s="106" t="str">
        <f>IF(ISNA(VLOOKUP($B145,'[1]1920  Prog Access'!$F$7:$BA$325,5,FALSE)),"",VLOOKUP($B145,'[1]1920  Prog Access'!$F$7:$BA$325,5,FALSE))</f>
        <v/>
      </c>
      <c r="M145" s="102" t="str">
        <f>IF(ISNA(VLOOKUP($B145,'[1]1920  Prog Access'!$F$7:$BA$325,6,FALSE)),"",VLOOKUP($B145,'[1]1920  Prog Access'!$F$7:$BA$325,6,FALSE))</f>
        <v/>
      </c>
      <c r="N145" s="102" t="str">
        <f>IF(ISNA(VLOOKUP($B145,'[1]1920  Prog Access'!$F$7:$BA$325,7,FALSE)),"",VLOOKUP($B145,'[1]1920  Prog Access'!$F$7:$BA$325,7,FALSE))</f>
        <v/>
      </c>
      <c r="O145" s="102">
        <v>0</v>
      </c>
      <c r="P145" s="102" t="str">
        <f>IF(ISNA(VLOOKUP($B145,'[1]1920  Prog Access'!$F$7:$BA$325,8,FALSE)),"",VLOOKUP($B145,'[1]1920  Prog Access'!$F$7:$BA$325,8,FALSE))</f>
        <v/>
      </c>
      <c r="Q145" s="102" t="str">
        <f>IF(ISNA(VLOOKUP($B145,'[1]1920  Prog Access'!$F$7:$BA$325,9,FALSE)),"",VLOOKUP($B145,'[1]1920  Prog Access'!$F$7:$BA$325,9,FALSE))</f>
        <v/>
      </c>
      <c r="R145" s="107"/>
      <c r="S145" s="104"/>
      <c r="T145" s="105"/>
      <c r="U145" s="106"/>
      <c r="V145" s="102"/>
      <c r="W145" s="102"/>
      <c r="X145" s="102"/>
      <c r="Y145" s="108"/>
      <c r="Z145" s="104"/>
      <c r="AA145" s="105"/>
      <c r="AB145" s="106"/>
      <c r="AC145" s="102"/>
      <c r="AD145" s="102"/>
      <c r="AE145" s="107"/>
      <c r="AF145" s="104"/>
      <c r="AG145" s="109"/>
      <c r="AH145" s="106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8"/>
      <c r="AY145" s="104"/>
      <c r="AZ145" s="105"/>
      <c r="BA145" s="106" t="str">
        <f>IF(ISNA(VLOOKUP($B145,'[1]1920  Prog Access'!$F$7:$BA$325,32,FALSE)),"",VLOOKUP($B145,'[1]1920  Prog Access'!$F$7:$BA$325,32,FALSE))</f>
        <v/>
      </c>
      <c r="BB145" s="102" t="str">
        <f>IF(ISNA(VLOOKUP($B145,'[1]1920  Prog Access'!$F$7:$BA$325,33,FALSE)),"",VLOOKUP($B145,'[1]1920  Prog Access'!$F$7:$BA$325,33,FALSE))</f>
        <v/>
      </c>
      <c r="BC145" s="102" t="str">
        <f>IF(ISNA(VLOOKUP($B145,'[1]1920  Prog Access'!$F$7:$BA$325,34,FALSE)),"",VLOOKUP($B145,'[1]1920  Prog Access'!$F$7:$BA$325,34,FALSE))</f>
        <v/>
      </c>
      <c r="BD145" s="102" t="str">
        <f>IF(ISNA(VLOOKUP($B145,'[1]1920  Prog Access'!$F$7:$BA$325,35,FALSE)),"",VLOOKUP($B145,'[1]1920  Prog Access'!$F$7:$BA$325,35,FALSE))</f>
        <v/>
      </c>
      <c r="BE145" s="102" t="str">
        <f>IF(ISNA(VLOOKUP($B145,'[1]1920  Prog Access'!$F$7:$BA$325,36,FALSE)),"",VLOOKUP($B145,'[1]1920  Prog Access'!$F$7:$BA$325,36,FALSE))</f>
        <v/>
      </c>
      <c r="BF145" s="102" t="str">
        <f>IF(ISNA(VLOOKUP($B145,'[1]1920  Prog Access'!$F$7:$BA$325,37,FALSE)),"",VLOOKUP($B145,'[1]1920  Prog Access'!$F$7:$BA$325,37,FALSE))</f>
        <v/>
      </c>
      <c r="BG145" s="102" t="str">
        <f>IF(ISNA(VLOOKUP($B145,'[1]1920  Prog Access'!$F$7:$BA$325,38,FALSE)),"",VLOOKUP($B145,'[1]1920  Prog Access'!$F$7:$BA$325,38,FALSE))</f>
        <v/>
      </c>
      <c r="BH145" s="110"/>
      <c r="BI145" s="104"/>
      <c r="BJ145" s="105"/>
      <c r="BK145" s="106" t="str">
        <f>IF(ISNA(VLOOKUP($B145,'[1]1920  Prog Access'!$F$7:$BA$325,39,FALSE)),"",VLOOKUP($B145,'[1]1920  Prog Access'!$F$7:$BA$325,39,FALSE))</f>
        <v/>
      </c>
      <c r="BL145" s="102" t="str">
        <f>IF(ISNA(VLOOKUP($B145,'[1]1920  Prog Access'!$F$7:$BA$325,40,FALSE)),"",VLOOKUP($B145,'[1]1920  Prog Access'!$F$7:$BA$325,40,FALSE))</f>
        <v/>
      </c>
      <c r="BM145" s="102" t="str">
        <f>IF(ISNA(VLOOKUP($B145,'[1]1920  Prog Access'!$F$7:$BA$325,41,FALSE)),"",VLOOKUP($B145,'[1]1920  Prog Access'!$F$7:$BA$325,41,FALSE))</f>
        <v/>
      </c>
      <c r="BN145" s="102" t="str">
        <f>IF(ISNA(VLOOKUP($B145,'[1]1920  Prog Access'!$F$7:$BA$325,42,FALSE)),"",VLOOKUP($B145,'[1]1920  Prog Access'!$F$7:$BA$325,42,FALSE))</f>
        <v/>
      </c>
      <c r="BO145" s="105"/>
      <c r="BP145" s="104"/>
      <c r="BQ145" s="111"/>
      <c r="BR145" s="106" t="str">
        <f>IF(ISNA(VLOOKUP($B145,'[1]1920  Prog Access'!$F$7:$BA$325,43,FALSE)),"",VLOOKUP($B145,'[1]1920  Prog Access'!$F$7:$BA$325,43,FALSE))</f>
        <v/>
      </c>
      <c r="BS145" s="104"/>
      <c r="BT145" s="111"/>
      <c r="BU145" s="102"/>
      <c r="BV145" s="104"/>
      <c r="BW145" s="111"/>
      <c r="BX145" s="143"/>
      <c r="BZ145" s="112"/>
      <c r="CA145" s="89"/>
      <c r="CB145" s="90"/>
    </row>
    <row r="146" spans="1:80" x14ac:dyDescent="0.25">
      <c r="A146" s="99"/>
      <c r="B146" s="129" t="s">
        <v>254</v>
      </c>
      <c r="C146" s="130" t="s">
        <v>255</v>
      </c>
      <c r="D146" s="100">
        <f>IF(ISNA(VLOOKUP($B146,'[1]1920 enrollment_Rev_Exp by size'!$A$6:$C$339,3,FALSE)),"",VLOOKUP($B146,'[1]1920 enrollment_Rev_Exp by size'!$A$6:$C$339,3,FALSE))</f>
        <v>55303.18</v>
      </c>
      <c r="E146" s="101">
        <f>IF(ISNA(VLOOKUP($B146,'[1]1920 enrollment_Rev_Exp by size'!$A$6:$D$339,4,FALSE)),"",VLOOKUP($B146,'[1]1920 enrollment_Rev_Exp by size'!$A$6:$D$339,4,FALSE))</f>
        <v>966875780.07000005</v>
      </c>
      <c r="F146" s="102">
        <f>IF(ISNA(VLOOKUP($B146,'[1]1920  Prog Access'!$F$7:$BA$325,2,FALSE)),"",VLOOKUP($B146,'[1]1920  Prog Access'!$F$7:$BA$325,2,FALSE))</f>
        <v>447177172.16000003</v>
      </c>
      <c r="G146" s="102">
        <f>IF(ISNA(VLOOKUP($B146,'[1]1920  Prog Access'!$F$7:$BA$325,3,FALSE)),"",VLOOKUP($B146,'[1]1920  Prog Access'!$F$7:$BA$325,3,FALSE))</f>
        <v>9890993.7300000004</v>
      </c>
      <c r="H146" s="102">
        <f>IF(ISNA(VLOOKUP($B146,'[1]1920  Prog Access'!$F$7:$BA$325,4,FALSE)),"",VLOOKUP($B146,'[1]1920  Prog Access'!$F$7:$BA$325,4,FALSE))</f>
        <v>752698.37</v>
      </c>
      <c r="I146" s="103">
        <f t="shared" si="370"/>
        <v>457820864.26000005</v>
      </c>
      <c r="J146" s="104">
        <f t="shared" si="371"/>
        <v>0.47350535994070991</v>
      </c>
      <c r="K146" s="105">
        <f t="shared" si="372"/>
        <v>8278.3822604776087</v>
      </c>
      <c r="L146" s="106">
        <f>IF(ISNA(VLOOKUP($B146,'[1]1920  Prog Access'!$F$7:$BA$325,5,FALSE)),"",VLOOKUP($B146,'[1]1920  Prog Access'!$F$7:$BA$325,5,FALSE))</f>
        <v>167203942.77000001</v>
      </c>
      <c r="M146" s="102">
        <f>IF(ISNA(VLOOKUP($B146,'[1]1920  Prog Access'!$F$7:$BA$325,6,FALSE)),"",VLOOKUP($B146,'[1]1920  Prog Access'!$F$7:$BA$325,6,FALSE))</f>
        <v>7004107.5099999998</v>
      </c>
      <c r="N146" s="102">
        <f>IF(ISNA(VLOOKUP($B146,'[1]1920  Prog Access'!$F$7:$BA$325,7,FALSE)),"",VLOOKUP($B146,'[1]1920  Prog Access'!$F$7:$BA$325,7,FALSE))</f>
        <v>11279988.880000001</v>
      </c>
      <c r="O146" s="102">
        <v>0</v>
      </c>
      <c r="P146" s="102">
        <f>IF(ISNA(VLOOKUP($B146,'[1]1920  Prog Access'!$F$7:$BA$325,8,FALSE)),"",VLOOKUP($B146,'[1]1920  Prog Access'!$F$7:$BA$325,8,FALSE))</f>
        <v>0</v>
      </c>
      <c r="Q146" s="102">
        <f>IF(ISNA(VLOOKUP($B146,'[1]1920  Prog Access'!$F$7:$BA$325,9,FALSE)),"",VLOOKUP($B146,'[1]1920  Prog Access'!$F$7:$BA$325,9,FALSE))</f>
        <v>0</v>
      </c>
      <c r="R146" s="107">
        <f t="shared" si="302"/>
        <v>185488039.16</v>
      </c>
      <c r="S146" s="104">
        <f t="shared" si="303"/>
        <v>0.19184267822550172</v>
      </c>
      <c r="T146" s="105">
        <f t="shared" si="304"/>
        <v>3354.0212183096883</v>
      </c>
      <c r="U146" s="106">
        <f>IF(ISNA(VLOOKUP($B146,'[1]1920  Prog Access'!$F$7:$BA$325,10,FALSE)),"",VLOOKUP($B146,'[1]1920  Prog Access'!$F$7:$BA$325,10,FALSE))</f>
        <v>13055456.17</v>
      </c>
      <c r="V146" s="102">
        <f>IF(ISNA(VLOOKUP($B146,'[1]1920  Prog Access'!$F$7:$BA$325,11,FALSE)),"",VLOOKUP($B146,'[1]1920  Prog Access'!$F$7:$BA$325,11,FALSE))</f>
        <v>1484280.19</v>
      </c>
      <c r="W146" s="102">
        <f>IF(ISNA(VLOOKUP($B146,'[1]1920  Prog Access'!$F$7:$BA$325,12,FALSE)),"",VLOOKUP($B146,'[1]1920  Prog Access'!$F$7:$BA$325,12,FALSE))</f>
        <v>364538.2</v>
      </c>
      <c r="X146" s="102">
        <f>IF(ISNA(VLOOKUP($B146,'[1]1920  Prog Access'!$F$7:$BA$325,13,FALSE)),"",VLOOKUP($B146,'[1]1920  Prog Access'!$F$7:$BA$325,13,FALSE))</f>
        <v>0</v>
      </c>
      <c r="Y146" s="108">
        <f t="shared" ref="Y146:Y171" si="379">SUM(U146:X146)</f>
        <v>14904274.559999999</v>
      </c>
      <c r="Z146" s="104">
        <f t="shared" ref="Z146:Z171" si="380">Y146/E146</f>
        <v>1.5414880450228008E-2</v>
      </c>
      <c r="AA146" s="105">
        <f t="shared" ref="AA146:AA171" si="381">Y146/D146</f>
        <v>269.50122144874848</v>
      </c>
      <c r="AB146" s="106">
        <f>IF(ISNA(VLOOKUP($B146,'[1]1920  Prog Access'!$F$7:$BA$325,14,FALSE)),"",VLOOKUP($B146,'[1]1920  Prog Access'!$F$7:$BA$325,14,FALSE))</f>
        <v>1434297.03</v>
      </c>
      <c r="AC146" s="102">
        <f>IF(ISNA(VLOOKUP($B146,'[1]1920  Prog Access'!$F$7:$BA$325,15,FALSE)),"",VLOOKUP($B146,'[1]1920  Prog Access'!$F$7:$BA$325,15,FALSE))</f>
        <v>12159.27</v>
      </c>
      <c r="AD146" s="102">
        <v>0</v>
      </c>
      <c r="AE146" s="107">
        <f t="shared" ref="AE146:AE170" si="382">SUM(AB146:AC146)</f>
        <v>1446456.3</v>
      </c>
      <c r="AF146" s="104">
        <f t="shared" ref="AF146:AF171" si="383">AE146/E146</f>
        <v>1.4960104801624871E-3</v>
      </c>
      <c r="AG146" s="109">
        <f t="shared" ref="AG146:AG171" si="384">AE146/D146</f>
        <v>26.155029421454607</v>
      </c>
      <c r="AH146" s="106">
        <f>IF(ISNA(VLOOKUP($B146,'[1]1920  Prog Access'!$F$7:$BA$325,16,FALSE)),"",VLOOKUP($B146,'[1]1920  Prog Access'!$F$7:$BA$325,16,FALSE))</f>
        <v>11807715.26</v>
      </c>
      <c r="AI146" s="102">
        <f>IF(ISNA(VLOOKUP($B146,'[1]1920  Prog Access'!$F$7:$BA$325,17,FALSE)),"",VLOOKUP($B146,'[1]1920  Prog Access'!$F$7:$BA$325,17,FALSE))</f>
        <v>1725853.55</v>
      </c>
      <c r="AJ146" s="102">
        <f>IF(ISNA(VLOOKUP($B146,'[1]1920  Prog Access'!$F$7:$BA$325,18,FALSE)),"",VLOOKUP($B146,'[1]1920  Prog Access'!$F$7:$BA$325,18,FALSE))</f>
        <v>97151.99</v>
      </c>
      <c r="AK146" s="102">
        <f>IF(ISNA(VLOOKUP($B146,'[1]1920  Prog Access'!$F$7:$BA$325,19,FALSE)),"",VLOOKUP($B146,'[1]1920  Prog Access'!$F$7:$BA$325,19,FALSE))</f>
        <v>0</v>
      </c>
      <c r="AL146" s="102">
        <f>IF(ISNA(VLOOKUP($B146,'[1]1920  Prog Access'!$F$7:$BA$325,20,FALSE)),"",VLOOKUP($B146,'[1]1920  Prog Access'!$F$7:$BA$325,20,FALSE))</f>
        <v>16549990.09</v>
      </c>
      <c r="AM146" s="102">
        <f>IF(ISNA(VLOOKUP($B146,'[1]1920  Prog Access'!$F$7:$BA$325,21,FALSE)),"",VLOOKUP($B146,'[1]1920  Prog Access'!$F$7:$BA$325,21,FALSE))</f>
        <v>1199197.97</v>
      </c>
      <c r="AN146" s="102">
        <f>IF(ISNA(VLOOKUP($B146,'[1]1920  Prog Access'!$F$7:$BA$325,22,FALSE)),"",VLOOKUP($B146,'[1]1920  Prog Access'!$F$7:$BA$325,22,FALSE))</f>
        <v>502538.62</v>
      </c>
      <c r="AO146" s="102">
        <f>IF(ISNA(VLOOKUP($B146,'[1]1920  Prog Access'!$F$7:$BA$325,23,FALSE)),"",VLOOKUP($B146,'[1]1920  Prog Access'!$F$7:$BA$325,23,FALSE))</f>
        <v>5710764.1799999997</v>
      </c>
      <c r="AP146" s="102">
        <f>IF(ISNA(VLOOKUP($B146,'[1]1920  Prog Access'!$F$7:$BA$325,24,FALSE)),"",VLOOKUP($B146,'[1]1920  Prog Access'!$F$7:$BA$325,24,FALSE))</f>
        <v>0</v>
      </c>
      <c r="AQ146" s="102">
        <f>IF(ISNA(VLOOKUP($B146,'[1]1920  Prog Access'!$F$7:$BA$325,25,FALSE)),"",VLOOKUP($B146,'[1]1920  Prog Access'!$F$7:$BA$325,25,FALSE))</f>
        <v>4090079.55</v>
      </c>
      <c r="AR146" s="102">
        <f>IF(ISNA(VLOOKUP($B146,'[1]1920  Prog Access'!$F$7:$BA$325,26,FALSE)),"",VLOOKUP($B146,'[1]1920  Prog Access'!$F$7:$BA$325,26,FALSE))</f>
        <v>0</v>
      </c>
      <c r="AS146" s="102">
        <f>IF(ISNA(VLOOKUP($B146,'[1]1920  Prog Access'!$F$7:$BA$325,27,FALSE)),"",VLOOKUP($B146,'[1]1920  Prog Access'!$F$7:$BA$325,27,FALSE))</f>
        <v>777812.82</v>
      </c>
      <c r="AT146" s="102">
        <f>IF(ISNA(VLOOKUP($B146,'[1]1920  Prog Access'!$F$7:$BA$325,28,FALSE)),"",VLOOKUP($B146,'[1]1920  Prog Access'!$F$7:$BA$325,28,FALSE))</f>
        <v>31835521.969999999</v>
      </c>
      <c r="AU146" s="102">
        <f>IF(ISNA(VLOOKUP($B146,'[1]1920  Prog Access'!$F$7:$BA$325,29,FALSE)),"",VLOOKUP($B146,'[1]1920  Prog Access'!$F$7:$BA$325,29,FALSE))</f>
        <v>0</v>
      </c>
      <c r="AV146" s="102">
        <f>IF(ISNA(VLOOKUP($B146,'[1]1920  Prog Access'!$F$7:$BA$325,30,FALSE)),"",VLOOKUP($B146,'[1]1920  Prog Access'!$F$7:$BA$325,30,FALSE))</f>
        <v>115216.18</v>
      </c>
      <c r="AW146" s="102">
        <f>IF(ISNA(VLOOKUP($B146,'[1]1920  Prog Access'!$F$7:$BA$325,31,FALSE)),"",VLOOKUP($B146,'[1]1920  Prog Access'!$F$7:$BA$325,31,FALSE))</f>
        <v>12364.51</v>
      </c>
      <c r="AX146" s="108">
        <f t="shared" ref="AX146:AX171" si="385">SUM(AH146:AW146)</f>
        <v>74424206.690000013</v>
      </c>
      <c r="AY146" s="104">
        <f t="shared" ref="AY146:AY171" si="386">AX146/E146</f>
        <v>7.6973907325108337E-2</v>
      </c>
      <c r="AZ146" s="105">
        <f t="shared" ref="AZ146:AZ171" si="387">AX146/D146</f>
        <v>1345.7491357639833</v>
      </c>
      <c r="BA146" s="106">
        <f>IF(ISNA(VLOOKUP($B146,'[1]1920  Prog Access'!$F$7:$BA$325,32,FALSE)),"",VLOOKUP($B146,'[1]1920  Prog Access'!$F$7:$BA$325,32,FALSE))</f>
        <v>0</v>
      </c>
      <c r="BB146" s="102">
        <f>IF(ISNA(VLOOKUP($B146,'[1]1920  Prog Access'!$F$7:$BA$325,33,FALSE)),"",VLOOKUP($B146,'[1]1920  Prog Access'!$F$7:$BA$325,33,FALSE))</f>
        <v>62536.66</v>
      </c>
      <c r="BC146" s="102">
        <f>IF(ISNA(VLOOKUP($B146,'[1]1920  Prog Access'!$F$7:$BA$325,34,FALSE)),"",VLOOKUP($B146,'[1]1920  Prog Access'!$F$7:$BA$325,34,FALSE))</f>
        <v>1585516.07</v>
      </c>
      <c r="BD146" s="102">
        <f>IF(ISNA(VLOOKUP($B146,'[1]1920  Prog Access'!$F$7:$BA$325,35,FALSE)),"",VLOOKUP($B146,'[1]1920  Prog Access'!$F$7:$BA$325,35,FALSE))</f>
        <v>292455.84999999998</v>
      </c>
      <c r="BE146" s="102">
        <f>IF(ISNA(VLOOKUP($B146,'[1]1920  Prog Access'!$F$7:$BA$325,36,FALSE)),"",VLOOKUP($B146,'[1]1920  Prog Access'!$F$7:$BA$325,36,FALSE))</f>
        <v>359631.19</v>
      </c>
      <c r="BF146" s="102">
        <f>IF(ISNA(VLOOKUP($B146,'[1]1920  Prog Access'!$F$7:$BA$325,37,FALSE)),"",VLOOKUP($B146,'[1]1920  Prog Access'!$F$7:$BA$325,37,FALSE))</f>
        <v>0</v>
      </c>
      <c r="BG146" s="102">
        <f>IF(ISNA(VLOOKUP($B146,'[1]1920  Prog Access'!$F$7:$BA$325,38,FALSE)),"",VLOOKUP($B146,'[1]1920  Prog Access'!$F$7:$BA$325,38,FALSE))</f>
        <v>40600192.020000003</v>
      </c>
      <c r="BH146" s="110">
        <f t="shared" ref="BH146:BH171" si="388">SUM(BA146:BG146)</f>
        <v>42900331.790000007</v>
      </c>
      <c r="BI146" s="104">
        <f t="shared" ref="BI146:BI171" si="389">BH146/E146</f>
        <v>4.4370055258695279E-2</v>
      </c>
      <c r="BJ146" s="105">
        <f t="shared" ref="BJ146:BJ171" si="390">BH146/D146</f>
        <v>775.72992710364952</v>
      </c>
      <c r="BK146" s="106">
        <f>IF(ISNA(VLOOKUP($B146,'[1]1920  Prog Access'!$F$7:$BA$325,39,FALSE)),"",VLOOKUP($B146,'[1]1920  Prog Access'!$F$7:$BA$325,39,FALSE))</f>
        <v>766087.83</v>
      </c>
      <c r="BL146" s="102">
        <f>IF(ISNA(VLOOKUP($B146,'[1]1920  Prog Access'!$F$7:$BA$325,40,FALSE)),"",VLOOKUP($B146,'[1]1920  Prog Access'!$F$7:$BA$325,40,FALSE))</f>
        <v>0</v>
      </c>
      <c r="BM146" s="102">
        <f>IF(ISNA(VLOOKUP($B146,'[1]1920  Prog Access'!$F$7:$BA$325,41,FALSE)),"",VLOOKUP($B146,'[1]1920  Prog Access'!$F$7:$BA$325,41,FALSE))</f>
        <v>203511.59</v>
      </c>
      <c r="BN146" s="102">
        <f>IF(ISNA(VLOOKUP($B146,'[1]1920  Prog Access'!$F$7:$BA$325,42,FALSE)),"",VLOOKUP($B146,'[1]1920  Prog Access'!$F$7:$BA$325,42,FALSE))</f>
        <v>1363732.71</v>
      </c>
      <c r="BO146" s="105">
        <f t="shared" si="359"/>
        <v>2333332.13</v>
      </c>
      <c r="BP146" s="104">
        <f t="shared" si="360"/>
        <v>2.4132698099347061E-3</v>
      </c>
      <c r="BQ146" s="111">
        <f t="shared" si="361"/>
        <v>42.191644856588717</v>
      </c>
      <c r="BR146" s="106">
        <f>IF(ISNA(VLOOKUP($B146,'[1]1920  Prog Access'!$F$7:$BA$325,43,FALSE)),"",VLOOKUP($B146,'[1]1920  Prog Access'!$F$7:$BA$325,43,FALSE))</f>
        <v>127754263.09</v>
      </c>
      <c r="BS146" s="104">
        <f t="shared" si="362"/>
        <v>0.13213099937279515</v>
      </c>
      <c r="BT146" s="111">
        <f t="shared" si="363"/>
        <v>2310.0708329973068</v>
      </c>
      <c r="BU146" s="102">
        <f>IF(ISNA(VLOOKUP($B146,'[1]1920  Prog Access'!$F$7:$BA$325,44,FALSE)),"",VLOOKUP($B146,'[1]1920  Prog Access'!$F$7:$BA$325,44,FALSE))</f>
        <v>15745945.029999999</v>
      </c>
      <c r="BV146" s="104">
        <f t="shared" si="364"/>
        <v>1.6285385728516254E-2</v>
      </c>
      <c r="BW146" s="111">
        <f t="shared" si="365"/>
        <v>284.7204271074466</v>
      </c>
      <c r="BX146" s="143">
        <f>IF(ISNA(VLOOKUP($B146,'[1]1920  Prog Access'!$F$7:$BA$325,45,FALSE)),"",VLOOKUP($B146,'[1]1920  Prog Access'!$F$7:$BA$325,45,FALSE))</f>
        <v>44058067.060000002</v>
      </c>
      <c r="BY146" s="97">
        <f t="shared" si="366"/>
        <v>4.5567453408348155E-2</v>
      </c>
      <c r="BZ146" s="112">
        <f t="shared" si="367"/>
        <v>796.66426162112202</v>
      </c>
      <c r="CA146" s="89">
        <f t="shared" si="368"/>
        <v>966875780.07000017</v>
      </c>
      <c r="CB146" s="90">
        <f t="shared" si="369"/>
        <v>0</v>
      </c>
    </row>
    <row r="147" spans="1:80" x14ac:dyDescent="0.25">
      <c r="A147" s="66"/>
      <c r="B147" s="129" t="s">
        <v>256</v>
      </c>
      <c r="C147" s="130" t="s">
        <v>257</v>
      </c>
      <c r="D147" s="100">
        <f>IF(ISNA(VLOOKUP($B147,'[1]1920 enrollment_Rev_Exp by size'!$A$6:$C$339,3,FALSE)),"",VLOOKUP($B147,'[1]1920 enrollment_Rev_Exp by size'!$A$6:$C$339,3,FALSE))</f>
        <v>22563.590000000004</v>
      </c>
      <c r="E147" s="101">
        <f>IF(ISNA(VLOOKUP($B147,'[1]1920 enrollment_Rev_Exp by size'!$A$6:$D$339,4,FALSE)),"",VLOOKUP($B147,'[1]1920 enrollment_Rev_Exp by size'!$A$6:$D$339,4,FALSE))</f>
        <v>334280741.36000001</v>
      </c>
      <c r="F147" s="102">
        <f>IF(ISNA(VLOOKUP($B147,'[1]1920  Prog Access'!$F$7:$BA$325,2,FALSE)),"",VLOOKUP($B147,'[1]1920  Prog Access'!$F$7:$BA$325,2,FALSE))</f>
        <v>165851017.80000001</v>
      </c>
      <c r="G147" s="102">
        <f>IF(ISNA(VLOOKUP($B147,'[1]1920  Prog Access'!$F$7:$BA$325,3,FALSE)),"",VLOOKUP($B147,'[1]1920  Prog Access'!$F$7:$BA$325,3,FALSE))</f>
        <v>2296890.1</v>
      </c>
      <c r="H147" s="102">
        <f>IF(ISNA(VLOOKUP($B147,'[1]1920  Prog Access'!$F$7:$BA$325,4,FALSE)),"",VLOOKUP($B147,'[1]1920  Prog Access'!$F$7:$BA$325,4,FALSE))</f>
        <v>1961952.12</v>
      </c>
      <c r="I147" s="103">
        <f t="shared" si="370"/>
        <v>170109860.02000001</v>
      </c>
      <c r="J147" s="104">
        <f t="shared" si="371"/>
        <v>0.50888321991843988</v>
      </c>
      <c r="K147" s="105">
        <f t="shared" si="372"/>
        <v>7539.1309636454116</v>
      </c>
      <c r="L147" s="106">
        <f>IF(ISNA(VLOOKUP($B147,'[1]1920  Prog Access'!$F$7:$BA$325,5,FALSE)),"",VLOOKUP($B147,'[1]1920  Prog Access'!$F$7:$BA$325,5,FALSE))</f>
        <v>44221026.68</v>
      </c>
      <c r="M147" s="102">
        <f>IF(ISNA(VLOOKUP($B147,'[1]1920  Prog Access'!$F$7:$BA$325,6,FALSE)),"",VLOOKUP($B147,'[1]1920  Prog Access'!$F$7:$BA$325,6,FALSE))</f>
        <v>1976432</v>
      </c>
      <c r="N147" s="102">
        <f>IF(ISNA(VLOOKUP($B147,'[1]1920  Prog Access'!$F$7:$BA$325,7,FALSE)),"",VLOOKUP($B147,'[1]1920  Prog Access'!$F$7:$BA$325,7,FALSE))</f>
        <v>4721131</v>
      </c>
      <c r="O147" s="102">
        <v>0</v>
      </c>
      <c r="P147" s="102">
        <f>IF(ISNA(VLOOKUP($B147,'[1]1920  Prog Access'!$F$7:$BA$325,8,FALSE)),"",VLOOKUP($B147,'[1]1920  Prog Access'!$F$7:$BA$325,8,FALSE))</f>
        <v>0</v>
      </c>
      <c r="Q147" s="102">
        <f>IF(ISNA(VLOOKUP($B147,'[1]1920  Prog Access'!$F$7:$BA$325,9,FALSE)),"",VLOOKUP($B147,'[1]1920  Prog Access'!$F$7:$BA$325,9,FALSE))</f>
        <v>0</v>
      </c>
      <c r="R147" s="107">
        <f t="shared" si="302"/>
        <v>50918589.68</v>
      </c>
      <c r="S147" s="104">
        <f t="shared" si="303"/>
        <v>0.15232283341493424</v>
      </c>
      <c r="T147" s="105">
        <f t="shared" si="304"/>
        <v>2256.6705776873268</v>
      </c>
      <c r="U147" s="106">
        <f>IF(ISNA(VLOOKUP($B147,'[1]1920  Prog Access'!$F$7:$BA$325,10,FALSE)),"",VLOOKUP($B147,'[1]1920  Prog Access'!$F$7:$BA$325,10,FALSE))</f>
        <v>11278416.65</v>
      </c>
      <c r="V147" s="102">
        <f>IF(ISNA(VLOOKUP($B147,'[1]1920  Prog Access'!$F$7:$BA$325,11,FALSE)),"",VLOOKUP($B147,'[1]1920  Prog Access'!$F$7:$BA$325,11,FALSE))</f>
        <v>1010852.76</v>
      </c>
      <c r="W147" s="102">
        <f>IF(ISNA(VLOOKUP($B147,'[1]1920  Prog Access'!$F$7:$BA$325,12,FALSE)),"",VLOOKUP($B147,'[1]1920  Prog Access'!$F$7:$BA$325,12,FALSE))</f>
        <v>183382</v>
      </c>
      <c r="X147" s="102">
        <f>IF(ISNA(VLOOKUP($B147,'[1]1920  Prog Access'!$F$7:$BA$325,13,FALSE)),"",VLOOKUP($B147,'[1]1920  Prog Access'!$F$7:$BA$325,13,FALSE))</f>
        <v>0</v>
      </c>
      <c r="Y147" s="108">
        <f t="shared" si="379"/>
        <v>12472651.41</v>
      </c>
      <c r="Z147" s="104">
        <f t="shared" si="380"/>
        <v>3.7311905433905071E-2</v>
      </c>
      <c r="AA147" s="105">
        <f t="shared" si="381"/>
        <v>552.77778979320215</v>
      </c>
      <c r="AB147" s="106">
        <f>IF(ISNA(VLOOKUP($B147,'[1]1920  Prog Access'!$F$7:$BA$325,14,FALSE)),"",VLOOKUP($B147,'[1]1920  Prog Access'!$F$7:$BA$325,14,FALSE))</f>
        <v>0</v>
      </c>
      <c r="AC147" s="102">
        <f>IF(ISNA(VLOOKUP($B147,'[1]1920  Prog Access'!$F$7:$BA$325,15,FALSE)),"",VLOOKUP($B147,'[1]1920  Prog Access'!$F$7:$BA$325,15,FALSE))</f>
        <v>0</v>
      </c>
      <c r="AD147" s="102">
        <v>0</v>
      </c>
      <c r="AE147" s="107">
        <f t="shared" si="382"/>
        <v>0</v>
      </c>
      <c r="AF147" s="104">
        <f t="shared" si="383"/>
        <v>0</v>
      </c>
      <c r="AG147" s="109">
        <f t="shared" si="384"/>
        <v>0</v>
      </c>
      <c r="AH147" s="106">
        <f>IF(ISNA(VLOOKUP($B147,'[1]1920  Prog Access'!$F$7:$BA$325,16,FALSE)),"",VLOOKUP($B147,'[1]1920  Prog Access'!$F$7:$BA$325,16,FALSE))</f>
        <v>6165455.0899999999</v>
      </c>
      <c r="AI147" s="102">
        <f>IF(ISNA(VLOOKUP($B147,'[1]1920  Prog Access'!$F$7:$BA$325,17,FALSE)),"",VLOOKUP($B147,'[1]1920  Prog Access'!$F$7:$BA$325,17,FALSE))</f>
        <v>799264.98</v>
      </c>
      <c r="AJ147" s="102">
        <f>IF(ISNA(VLOOKUP($B147,'[1]1920  Prog Access'!$F$7:$BA$325,18,FALSE)),"",VLOOKUP($B147,'[1]1920  Prog Access'!$F$7:$BA$325,18,FALSE))</f>
        <v>0</v>
      </c>
      <c r="AK147" s="102">
        <f>IF(ISNA(VLOOKUP($B147,'[1]1920  Prog Access'!$F$7:$BA$325,19,FALSE)),"",VLOOKUP($B147,'[1]1920  Prog Access'!$F$7:$BA$325,19,FALSE))</f>
        <v>0</v>
      </c>
      <c r="AL147" s="102">
        <f>IF(ISNA(VLOOKUP($B147,'[1]1920  Prog Access'!$F$7:$BA$325,20,FALSE)),"",VLOOKUP($B147,'[1]1920  Prog Access'!$F$7:$BA$325,20,FALSE))</f>
        <v>13373631.359999999</v>
      </c>
      <c r="AM147" s="102">
        <f>IF(ISNA(VLOOKUP($B147,'[1]1920  Prog Access'!$F$7:$BA$325,21,FALSE)),"",VLOOKUP($B147,'[1]1920  Prog Access'!$F$7:$BA$325,21,FALSE))</f>
        <v>0</v>
      </c>
      <c r="AN147" s="102">
        <f>IF(ISNA(VLOOKUP($B147,'[1]1920  Prog Access'!$F$7:$BA$325,22,FALSE)),"",VLOOKUP($B147,'[1]1920  Prog Access'!$F$7:$BA$325,22,FALSE))</f>
        <v>0</v>
      </c>
      <c r="AO147" s="102">
        <f>IF(ISNA(VLOOKUP($B147,'[1]1920  Prog Access'!$F$7:$BA$325,23,FALSE)),"",VLOOKUP($B147,'[1]1920  Prog Access'!$F$7:$BA$325,23,FALSE))</f>
        <v>2959888.08</v>
      </c>
      <c r="AP147" s="102">
        <f>IF(ISNA(VLOOKUP($B147,'[1]1920  Prog Access'!$F$7:$BA$325,24,FALSE)),"",VLOOKUP($B147,'[1]1920  Prog Access'!$F$7:$BA$325,24,FALSE))</f>
        <v>0</v>
      </c>
      <c r="AQ147" s="102">
        <f>IF(ISNA(VLOOKUP($B147,'[1]1920  Prog Access'!$F$7:$BA$325,25,FALSE)),"",VLOOKUP($B147,'[1]1920  Prog Access'!$F$7:$BA$325,25,FALSE))</f>
        <v>872293.99</v>
      </c>
      <c r="AR147" s="102">
        <f>IF(ISNA(VLOOKUP($B147,'[1]1920  Prog Access'!$F$7:$BA$325,26,FALSE)),"",VLOOKUP($B147,'[1]1920  Prog Access'!$F$7:$BA$325,26,FALSE))</f>
        <v>0</v>
      </c>
      <c r="AS147" s="102">
        <f>IF(ISNA(VLOOKUP($B147,'[1]1920  Prog Access'!$F$7:$BA$325,27,FALSE)),"",VLOOKUP($B147,'[1]1920  Prog Access'!$F$7:$BA$325,27,FALSE))</f>
        <v>636405.94999999995</v>
      </c>
      <c r="AT147" s="102">
        <f>IF(ISNA(VLOOKUP($B147,'[1]1920  Prog Access'!$F$7:$BA$325,28,FALSE)),"",VLOOKUP($B147,'[1]1920  Prog Access'!$F$7:$BA$325,28,FALSE))</f>
        <v>8529131.0700000003</v>
      </c>
      <c r="AU147" s="102">
        <f>IF(ISNA(VLOOKUP($B147,'[1]1920  Prog Access'!$F$7:$BA$325,29,FALSE)),"",VLOOKUP($B147,'[1]1920  Prog Access'!$F$7:$BA$325,29,FALSE))</f>
        <v>0</v>
      </c>
      <c r="AV147" s="102">
        <f>IF(ISNA(VLOOKUP($B147,'[1]1920  Prog Access'!$F$7:$BA$325,30,FALSE)),"",VLOOKUP($B147,'[1]1920  Prog Access'!$F$7:$BA$325,30,FALSE))</f>
        <v>78670</v>
      </c>
      <c r="AW147" s="102">
        <f>IF(ISNA(VLOOKUP($B147,'[1]1920  Prog Access'!$F$7:$BA$325,31,FALSE)),"",VLOOKUP($B147,'[1]1920  Prog Access'!$F$7:$BA$325,31,FALSE))</f>
        <v>0</v>
      </c>
      <c r="AX147" s="108">
        <f t="shared" si="385"/>
        <v>33414740.519999996</v>
      </c>
      <c r="AY147" s="104">
        <f t="shared" si="386"/>
        <v>9.9960112521152847E-2</v>
      </c>
      <c r="AZ147" s="105">
        <f t="shared" si="387"/>
        <v>1480.9141860847494</v>
      </c>
      <c r="BA147" s="106">
        <f>IF(ISNA(VLOOKUP($B147,'[1]1920  Prog Access'!$F$7:$BA$325,32,FALSE)),"",VLOOKUP($B147,'[1]1920  Prog Access'!$F$7:$BA$325,32,FALSE))</f>
        <v>151063.84</v>
      </c>
      <c r="BB147" s="102">
        <f>IF(ISNA(VLOOKUP($B147,'[1]1920  Prog Access'!$F$7:$BA$325,33,FALSE)),"",VLOOKUP($B147,'[1]1920  Prog Access'!$F$7:$BA$325,33,FALSE))</f>
        <v>0</v>
      </c>
      <c r="BC147" s="102">
        <f>IF(ISNA(VLOOKUP($B147,'[1]1920  Prog Access'!$F$7:$BA$325,34,FALSE)),"",VLOOKUP($B147,'[1]1920  Prog Access'!$F$7:$BA$325,34,FALSE))</f>
        <v>707071.62</v>
      </c>
      <c r="BD147" s="102">
        <f>IF(ISNA(VLOOKUP($B147,'[1]1920  Prog Access'!$F$7:$BA$325,35,FALSE)),"",VLOOKUP($B147,'[1]1920  Prog Access'!$F$7:$BA$325,35,FALSE))</f>
        <v>0</v>
      </c>
      <c r="BE147" s="102">
        <f>IF(ISNA(VLOOKUP($B147,'[1]1920  Prog Access'!$F$7:$BA$325,36,FALSE)),"",VLOOKUP($B147,'[1]1920  Prog Access'!$F$7:$BA$325,36,FALSE))</f>
        <v>0</v>
      </c>
      <c r="BF147" s="102">
        <f>IF(ISNA(VLOOKUP($B147,'[1]1920  Prog Access'!$F$7:$BA$325,37,FALSE)),"",VLOOKUP($B147,'[1]1920  Prog Access'!$F$7:$BA$325,37,FALSE))</f>
        <v>0</v>
      </c>
      <c r="BG147" s="102">
        <f>IF(ISNA(VLOOKUP($B147,'[1]1920  Prog Access'!$F$7:$BA$325,38,FALSE)),"",VLOOKUP($B147,'[1]1920  Prog Access'!$F$7:$BA$325,38,FALSE))</f>
        <v>1210081.3899999999</v>
      </c>
      <c r="BH147" s="110">
        <f t="shared" si="388"/>
        <v>2068216.8499999999</v>
      </c>
      <c r="BI147" s="104">
        <f t="shared" si="389"/>
        <v>6.1870655233848973E-3</v>
      </c>
      <c r="BJ147" s="105">
        <f t="shared" si="390"/>
        <v>91.661692576402942</v>
      </c>
      <c r="BK147" s="106">
        <f>IF(ISNA(VLOOKUP($B147,'[1]1920  Prog Access'!$F$7:$BA$325,39,FALSE)),"",VLOOKUP($B147,'[1]1920  Prog Access'!$F$7:$BA$325,39,FALSE))</f>
        <v>0</v>
      </c>
      <c r="BL147" s="102">
        <f>IF(ISNA(VLOOKUP($B147,'[1]1920  Prog Access'!$F$7:$BA$325,40,FALSE)),"",VLOOKUP($B147,'[1]1920  Prog Access'!$F$7:$BA$325,40,FALSE))</f>
        <v>0</v>
      </c>
      <c r="BM147" s="102">
        <f>IF(ISNA(VLOOKUP($B147,'[1]1920  Prog Access'!$F$7:$BA$325,41,FALSE)),"",VLOOKUP($B147,'[1]1920  Prog Access'!$F$7:$BA$325,41,FALSE))</f>
        <v>2590075.5299999998</v>
      </c>
      <c r="BN147" s="102">
        <f>IF(ISNA(VLOOKUP($B147,'[1]1920  Prog Access'!$F$7:$BA$325,42,FALSE)),"",VLOOKUP($B147,'[1]1920  Prog Access'!$F$7:$BA$325,42,FALSE))</f>
        <v>2928029.28</v>
      </c>
      <c r="BO147" s="105">
        <f t="shared" si="359"/>
        <v>5518104.8099999996</v>
      </c>
      <c r="BP147" s="104">
        <f t="shared" si="360"/>
        <v>1.6507396709573935E-2</v>
      </c>
      <c r="BQ147" s="111">
        <f t="shared" si="361"/>
        <v>244.5579276170148</v>
      </c>
      <c r="BR147" s="106">
        <f>IF(ISNA(VLOOKUP($B147,'[1]1920  Prog Access'!$F$7:$BA$325,43,FALSE)),"",VLOOKUP($B147,'[1]1920  Prog Access'!$F$7:$BA$325,43,FALSE))</f>
        <v>40053691.030000001</v>
      </c>
      <c r="BS147" s="104">
        <f t="shared" si="362"/>
        <v>0.11982051633319975</v>
      </c>
      <c r="BT147" s="111">
        <f t="shared" si="363"/>
        <v>1775.1470856366382</v>
      </c>
      <c r="BU147" s="102">
        <f>IF(ISNA(VLOOKUP($B147,'[1]1920  Prog Access'!$F$7:$BA$325,44,FALSE)),"",VLOOKUP($B147,'[1]1920  Prog Access'!$F$7:$BA$325,44,FALSE))</f>
        <v>7315235.9100000001</v>
      </c>
      <c r="BV147" s="104">
        <f t="shared" si="364"/>
        <v>2.1883509891232222E-2</v>
      </c>
      <c r="BW147" s="111">
        <f t="shared" si="365"/>
        <v>324.20531972084223</v>
      </c>
      <c r="BX147" s="143">
        <f>IF(ISNA(VLOOKUP($B147,'[1]1920  Prog Access'!$F$7:$BA$325,45,FALSE)),"",VLOOKUP($B147,'[1]1920  Prog Access'!$F$7:$BA$325,45,FALSE))</f>
        <v>12409651.130000001</v>
      </c>
      <c r="BY147" s="97">
        <f t="shared" si="366"/>
        <v>3.7123440254177138E-2</v>
      </c>
      <c r="BZ147" s="112">
        <f t="shared" si="367"/>
        <v>549.98566850399243</v>
      </c>
      <c r="CA147" s="89">
        <f t="shared" si="368"/>
        <v>334280741.36000001</v>
      </c>
      <c r="CB147" s="90">
        <f t="shared" si="369"/>
        <v>0</v>
      </c>
    </row>
    <row r="148" spans="1:80" x14ac:dyDescent="0.25">
      <c r="A148" s="22"/>
      <c r="B148" s="94" t="s">
        <v>258</v>
      </c>
      <c r="C148" s="99" t="s">
        <v>259</v>
      </c>
      <c r="D148" s="100">
        <f>IF(ISNA(VLOOKUP($B148,'[1]1920 enrollment_Rev_Exp by size'!$A$6:$C$339,3,FALSE)),"",VLOOKUP($B148,'[1]1920 enrollment_Rev_Exp by size'!$A$6:$C$339,3,FALSE))</f>
        <v>4271.2300000000005</v>
      </c>
      <c r="E148" s="101">
        <f>IF(ISNA(VLOOKUP($B148,'[1]1920 enrollment_Rev_Exp by size'!$A$6:$D$339,4,FALSE)),"",VLOOKUP($B148,'[1]1920 enrollment_Rev_Exp by size'!$A$6:$D$339,4,FALSE))</f>
        <v>61584064.990000002</v>
      </c>
      <c r="F148" s="102">
        <f>IF(ISNA(VLOOKUP($B148,'[1]1920  Prog Access'!$F$7:$BA$325,2,FALSE)),"",VLOOKUP($B148,'[1]1920  Prog Access'!$F$7:$BA$325,2,FALSE))</f>
        <v>31871726.25</v>
      </c>
      <c r="G148" s="102">
        <f>IF(ISNA(VLOOKUP($B148,'[1]1920  Prog Access'!$F$7:$BA$325,3,FALSE)),"",VLOOKUP($B148,'[1]1920  Prog Access'!$F$7:$BA$325,3,FALSE))</f>
        <v>0</v>
      </c>
      <c r="H148" s="102">
        <f>IF(ISNA(VLOOKUP($B148,'[1]1920  Prog Access'!$F$7:$BA$325,4,FALSE)),"",VLOOKUP($B148,'[1]1920  Prog Access'!$F$7:$BA$325,4,FALSE))</f>
        <v>130853.68</v>
      </c>
      <c r="I148" s="103">
        <f t="shared" si="370"/>
        <v>32002579.93</v>
      </c>
      <c r="J148" s="104">
        <f t="shared" si="371"/>
        <v>0.51965682900595422</v>
      </c>
      <c r="K148" s="105">
        <f t="shared" si="372"/>
        <v>7492.591110757322</v>
      </c>
      <c r="L148" s="106">
        <f>IF(ISNA(VLOOKUP($B148,'[1]1920  Prog Access'!$F$7:$BA$325,5,FALSE)),"",VLOOKUP($B148,'[1]1920  Prog Access'!$F$7:$BA$325,5,FALSE))</f>
        <v>8012477.4000000004</v>
      </c>
      <c r="M148" s="102">
        <f>IF(ISNA(VLOOKUP($B148,'[1]1920  Prog Access'!$F$7:$BA$325,6,FALSE)),"",VLOOKUP($B148,'[1]1920  Prog Access'!$F$7:$BA$325,6,FALSE))</f>
        <v>427242.02</v>
      </c>
      <c r="N148" s="102">
        <f>IF(ISNA(VLOOKUP($B148,'[1]1920  Prog Access'!$F$7:$BA$325,7,FALSE)),"",VLOOKUP($B148,'[1]1920  Prog Access'!$F$7:$BA$325,7,FALSE))</f>
        <v>900067.33</v>
      </c>
      <c r="O148" s="102">
        <v>0</v>
      </c>
      <c r="P148" s="102">
        <f>IF(ISNA(VLOOKUP($B148,'[1]1920  Prog Access'!$F$7:$BA$325,8,FALSE)),"",VLOOKUP($B148,'[1]1920  Prog Access'!$F$7:$BA$325,8,FALSE))</f>
        <v>0</v>
      </c>
      <c r="Q148" s="102">
        <f>IF(ISNA(VLOOKUP($B148,'[1]1920  Prog Access'!$F$7:$BA$325,9,FALSE)),"",VLOOKUP($B148,'[1]1920  Prog Access'!$F$7:$BA$325,9,FALSE))</f>
        <v>0</v>
      </c>
      <c r="R148" s="107">
        <f t="shared" si="302"/>
        <v>9339786.75</v>
      </c>
      <c r="S148" s="104">
        <f t="shared" si="303"/>
        <v>0.1516591467535732</v>
      </c>
      <c r="T148" s="105">
        <f t="shared" si="304"/>
        <v>2186.6738035647809</v>
      </c>
      <c r="U148" s="106">
        <f>IF(ISNA(VLOOKUP($B148,'[1]1920  Prog Access'!$F$7:$BA$325,10,FALSE)),"",VLOOKUP($B148,'[1]1920  Prog Access'!$F$7:$BA$325,10,FALSE))</f>
        <v>2429594.7200000002</v>
      </c>
      <c r="V148" s="102">
        <f>IF(ISNA(VLOOKUP($B148,'[1]1920  Prog Access'!$F$7:$BA$325,11,FALSE)),"",VLOOKUP($B148,'[1]1920  Prog Access'!$F$7:$BA$325,11,FALSE))</f>
        <v>166598.69</v>
      </c>
      <c r="W148" s="102">
        <f>IF(ISNA(VLOOKUP($B148,'[1]1920  Prog Access'!$F$7:$BA$325,12,FALSE)),"",VLOOKUP($B148,'[1]1920  Prog Access'!$F$7:$BA$325,12,FALSE))</f>
        <v>25649</v>
      </c>
      <c r="X148" s="102">
        <f>IF(ISNA(VLOOKUP($B148,'[1]1920  Prog Access'!$F$7:$BA$325,13,FALSE)),"",VLOOKUP($B148,'[1]1920  Prog Access'!$F$7:$BA$325,13,FALSE))</f>
        <v>0</v>
      </c>
      <c r="Y148" s="108">
        <f t="shared" si="379"/>
        <v>2621842.41</v>
      </c>
      <c r="Z148" s="104">
        <f t="shared" si="380"/>
        <v>4.2573389892754464E-2</v>
      </c>
      <c r="AA148" s="105">
        <f t="shared" si="381"/>
        <v>613.83779613834884</v>
      </c>
      <c r="AB148" s="106">
        <f>IF(ISNA(VLOOKUP($B148,'[1]1920  Prog Access'!$F$7:$BA$325,14,FALSE)),"",VLOOKUP($B148,'[1]1920  Prog Access'!$F$7:$BA$325,14,FALSE))</f>
        <v>0</v>
      </c>
      <c r="AC148" s="102">
        <f>IF(ISNA(VLOOKUP($B148,'[1]1920  Prog Access'!$F$7:$BA$325,15,FALSE)),"",VLOOKUP($B148,'[1]1920  Prog Access'!$F$7:$BA$325,15,FALSE))</f>
        <v>0</v>
      </c>
      <c r="AD148" s="102">
        <v>0</v>
      </c>
      <c r="AE148" s="107">
        <f t="shared" si="382"/>
        <v>0</v>
      </c>
      <c r="AF148" s="104">
        <f t="shared" si="383"/>
        <v>0</v>
      </c>
      <c r="AG148" s="109">
        <f t="shared" si="384"/>
        <v>0</v>
      </c>
      <c r="AH148" s="106">
        <f>IF(ISNA(VLOOKUP($B148,'[1]1920  Prog Access'!$F$7:$BA$325,16,FALSE)),"",VLOOKUP($B148,'[1]1920  Prog Access'!$F$7:$BA$325,16,FALSE))</f>
        <v>458057.36</v>
      </c>
      <c r="AI148" s="102">
        <f>IF(ISNA(VLOOKUP($B148,'[1]1920  Prog Access'!$F$7:$BA$325,17,FALSE)),"",VLOOKUP($B148,'[1]1920  Prog Access'!$F$7:$BA$325,17,FALSE))</f>
        <v>131964.81</v>
      </c>
      <c r="AJ148" s="102">
        <f>IF(ISNA(VLOOKUP($B148,'[1]1920  Prog Access'!$F$7:$BA$325,18,FALSE)),"",VLOOKUP($B148,'[1]1920  Prog Access'!$F$7:$BA$325,18,FALSE))</f>
        <v>0</v>
      </c>
      <c r="AK148" s="102">
        <f>IF(ISNA(VLOOKUP($B148,'[1]1920  Prog Access'!$F$7:$BA$325,19,FALSE)),"",VLOOKUP($B148,'[1]1920  Prog Access'!$F$7:$BA$325,19,FALSE))</f>
        <v>0</v>
      </c>
      <c r="AL148" s="102">
        <f>IF(ISNA(VLOOKUP($B148,'[1]1920  Prog Access'!$F$7:$BA$325,20,FALSE)),"",VLOOKUP($B148,'[1]1920  Prog Access'!$F$7:$BA$325,20,FALSE))</f>
        <v>813500.12</v>
      </c>
      <c r="AM148" s="102">
        <f>IF(ISNA(VLOOKUP($B148,'[1]1920  Prog Access'!$F$7:$BA$325,21,FALSE)),"",VLOOKUP($B148,'[1]1920  Prog Access'!$F$7:$BA$325,21,FALSE))</f>
        <v>0</v>
      </c>
      <c r="AN148" s="102">
        <f>IF(ISNA(VLOOKUP($B148,'[1]1920  Prog Access'!$F$7:$BA$325,22,FALSE)),"",VLOOKUP($B148,'[1]1920  Prog Access'!$F$7:$BA$325,22,FALSE))</f>
        <v>0</v>
      </c>
      <c r="AO148" s="102">
        <f>IF(ISNA(VLOOKUP($B148,'[1]1920  Prog Access'!$F$7:$BA$325,23,FALSE)),"",VLOOKUP($B148,'[1]1920  Prog Access'!$F$7:$BA$325,23,FALSE))</f>
        <v>248862.34</v>
      </c>
      <c r="AP148" s="102">
        <f>IF(ISNA(VLOOKUP($B148,'[1]1920  Prog Access'!$F$7:$BA$325,24,FALSE)),"",VLOOKUP($B148,'[1]1920  Prog Access'!$F$7:$BA$325,24,FALSE))</f>
        <v>0</v>
      </c>
      <c r="AQ148" s="102">
        <f>IF(ISNA(VLOOKUP($B148,'[1]1920  Prog Access'!$F$7:$BA$325,25,FALSE)),"",VLOOKUP($B148,'[1]1920  Prog Access'!$F$7:$BA$325,25,FALSE))</f>
        <v>0</v>
      </c>
      <c r="AR148" s="102">
        <f>IF(ISNA(VLOOKUP($B148,'[1]1920  Prog Access'!$F$7:$BA$325,26,FALSE)),"",VLOOKUP($B148,'[1]1920  Prog Access'!$F$7:$BA$325,26,FALSE))</f>
        <v>0</v>
      </c>
      <c r="AS148" s="102">
        <f>IF(ISNA(VLOOKUP($B148,'[1]1920  Prog Access'!$F$7:$BA$325,27,FALSE)),"",VLOOKUP($B148,'[1]1920  Prog Access'!$F$7:$BA$325,27,FALSE))</f>
        <v>30768.87</v>
      </c>
      <c r="AT148" s="102">
        <f>IF(ISNA(VLOOKUP($B148,'[1]1920  Prog Access'!$F$7:$BA$325,28,FALSE)),"",VLOOKUP($B148,'[1]1920  Prog Access'!$F$7:$BA$325,28,FALSE))</f>
        <v>393514.05</v>
      </c>
      <c r="AU148" s="102">
        <f>IF(ISNA(VLOOKUP($B148,'[1]1920  Prog Access'!$F$7:$BA$325,29,FALSE)),"",VLOOKUP($B148,'[1]1920  Prog Access'!$F$7:$BA$325,29,FALSE))</f>
        <v>0</v>
      </c>
      <c r="AV148" s="102">
        <f>IF(ISNA(VLOOKUP($B148,'[1]1920  Prog Access'!$F$7:$BA$325,30,FALSE)),"",VLOOKUP($B148,'[1]1920  Prog Access'!$F$7:$BA$325,30,FALSE))</f>
        <v>19238.82</v>
      </c>
      <c r="AW148" s="102">
        <f>IF(ISNA(VLOOKUP($B148,'[1]1920  Prog Access'!$F$7:$BA$325,31,FALSE)),"",VLOOKUP($B148,'[1]1920  Prog Access'!$F$7:$BA$325,31,FALSE))</f>
        <v>231983.44</v>
      </c>
      <c r="AX148" s="108">
        <f t="shared" si="385"/>
        <v>2327889.8100000005</v>
      </c>
      <c r="AY148" s="104">
        <f t="shared" si="386"/>
        <v>3.7800197346147944E-2</v>
      </c>
      <c r="AZ148" s="105">
        <f t="shared" si="387"/>
        <v>545.01626229446788</v>
      </c>
      <c r="BA148" s="106">
        <f>IF(ISNA(VLOOKUP($B148,'[1]1920  Prog Access'!$F$7:$BA$325,32,FALSE)),"",VLOOKUP($B148,'[1]1920  Prog Access'!$F$7:$BA$325,32,FALSE))</f>
        <v>0</v>
      </c>
      <c r="BB148" s="102">
        <f>IF(ISNA(VLOOKUP($B148,'[1]1920  Prog Access'!$F$7:$BA$325,33,FALSE)),"",VLOOKUP($B148,'[1]1920  Prog Access'!$F$7:$BA$325,33,FALSE))</f>
        <v>0</v>
      </c>
      <c r="BC148" s="102">
        <f>IF(ISNA(VLOOKUP($B148,'[1]1920  Prog Access'!$F$7:$BA$325,34,FALSE)),"",VLOOKUP($B148,'[1]1920  Prog Access'!$F$7:$BA$325,34,FALSE))</f>
        <v>130571.06</v>
      </c>
      <c r="BD148" s="102">
        <f>IF(ISNA(VLOOKUP($B148,'[1]1920  Prog Access'!$F$7:$BA$325,35,FALSE)),"",VLOOKUP($B148,'[1]1920  Prog Access'!$F$7:$BA$325,35,FALSE))</f>
        <v>0</v>
      </c>
      <c r="BE148" s="102">
        <f>IF(ISNA(VLOOKUP($B148,'[1]1920  Prog Access'!$F$7:$BA$325,36,FALSE)),"",VLOOKUP($B148,'[1]1920  Prog Access'!$F$7:$BA$325,36,FALSE))</f>
        <v>0</v>
      </c>
      <c r="BF148" s="102">
        <f>IF(ISNA(VLOOKUP($B148,'[1]1920  Prog Access'!$F$7:$BA$325,37,FALSE)),"",VLOOKUP($B148,'[1]1920  Prog Access'!$F$7:$BA$325,37,FALSE))</f>
        <v>0</v>
      </c>
      <c r="BG148" s="102">
        <f>IF(ISNA(VLOOKUP($B148,'[1]1920  Prog Access'!$F$7:$BA$325,38,FALSE)),"",VLOOKUP($B148,'[1]1920  Prog Access'!$F$7:$BA$325,38,FALSE))</f>
        <v>82063.02</v>
      </c>
      <c r="BH148" s="110">
        <f t="shared" si="388"/>
        <v>212634.08000000002</v>
      </c>
      <c r="BI148" s="104">
        <f t="shared" si="389"/>
        <v>3.4527451222086014E-3</v>
      </c>
      <c r="BJ148" s="105">
        <f t="shared" si="390"/>
        <v>49.782868166780993</v>
      </c>
      <c r="BK148" s="106">
        <f>IF(ISNA(VLOOKUP($B148,'[1]1920  Prog Access'!$F$7:$BA$325,39,FALSE)),"",VLOOKUP($B148,'[1]1920  Prog Access'!$F$7:$BA$325,39,FALSE))</f>
        <v>0</v>
      </c>
      <c r="BL148" s="102">
        <f>IF(ISNA(VLOOKUP($B148,'[1]1920  Prog Access'!$F$7:$BA$325,40,FALSE)),"",VLOOKUP($B148,'[1]1920  Prog Access'!$F$7:$BA$325,40,FALSE))</f>
        <v>0</v>
      </c>
      <c r="BM148" s="102">
        <f>IF(ISNA(VLOOKUP($B148,'[1]1920  Prog Access'!$F$7:$BA$325,41,FALSE)),"",VLOOKUP($B148,'[1]1920  Prog Access'!$F$7:$BA$325,41,FALSE))</f>
        <v>842774.83</v>
      </c>
      <c r="BN148" s="102">
        <f>IF(ISNA(VLOOKUP($B148,'[1]1920  Prog Access'!$F$7:$BA$325,42,FALSE)),"",VLOOKUP($B148,'[1]1920  Prog Access'!$F$7:$BA$325,42,FALSE))</f>
        <v>509936.9</v>
      </c>
      <c r="BO148" s="105">
        <f t="shared" si="359"/>
        <v>1352711.73</v>
      </c>
      <c r="BP148" s="104">
        <f t="shared" si="360"/>
        <v>2.196528810203829E-2</v>
      </c>
      <c r="BQ148" s="111">
        <f t="shared" si="361"/>
        <v>316.70308786930224</v>
      </c>
      <c r="BR148" s="106">
        <f>IF(ISNA(VLOOKUP($B148,'[1]1920  Prog Access'!$F$7:$BA$325,43,FALSE)),"",VLOOKUP($B148,'[1]1920  Prog Access'!$F$7:$BA$325,43,FALSE))</f>
        <v>9242280.9000000004</v>
      </c>
      <c r="BS148" s="104">
        <f t="shared" si="362"/>
        <v>0.15007585000276871</v>
      </c>
      <c r="BT148" s="111">
        <f t="shared" si="363"/>
        <v>2163.8452857841885</v>
      </c>
      <c r="BU148" s="102">
        <f>IF(ISNA(VLOOKUP($B148,'[1]1920  Prog Access'!$F$7:$BA$325,44,FALSE)),"",VLOOKUP($B148,'[1]1920  Prog Access'!$F$7:$BA$325,44,FALSE))</f>
        <v>1818983.72</v>
      </c>
      <c r="BV148" s="104">
        <f t="shared" si="364"/>
        <v>2.9536597174859534E-2</v>
      </c>
      <c r="BW148" s="111">
        <f t="shared" si="365"/>
        <v>425.86882935360535</v>
      </c>
      <c r="BX148" s="143">
        <f>IF(ISNA(VLOOKUP($B148,'[1]1920  Prog Access'!$F$7:$BA$325,45,FALSE)),"",VLOOKUP($B148,'[1]1920  Prog Access'!$F$7:$BA$325,45,FALSE))</f>
        <v>2665355.66</v>
      </c>
      <c r="BY148" s="97">
        <f t="shared" si="366"/>
        <v>4.3279956599695059E-2</v>
      </c>
      <c r="BZ148" s="112">
        <f t="shared" si="367"/>
        <v>624.02531823385766</v>
      </c>
      <c r="CA148" s="89">
        <f t="shared" si="368"/>
        <v>61584064.990000002</v>
      </c>
      <c r="CB148" s="90">
        <f t="shared" si="369"/>
        <v>0</v>
      </c>
    </row>
    <row r="149" spans="1:80" x14ac:dyDescent="0.25">
      <c r="A149" s="99"/>
      <c r="B149" s="94" t="s">
        <v>260</v>
      </c>
      <c r="C149" s="99" t="s">
        <v>261</v>
      </c>
      <c r="D149" s="100">
        <f>IF(ISNA(VLOOKUP($B149,'[1]1920 enrollment_Rev_Exp by size'!$A$6:$C$339,3,FALSE)),"",VLOOKUP($B149,'[1]1920 enrollment_Rev_Exp by size'!$A$6:$C$339,3,FALSE))</f>
        <v>4433.380000000001</v>
      </c>
      <c r="E149" s="101">
        <f>IF(ISNA(VLOOKUP($B149,'[1]1920 enrollment_Rev_Exp by size'!$A$6:$D$339,4,FALSE)),"",VLOOKUP($B149,'[1]1920 enrollment_Rev_Exp by size'!$A$6:$D$339,4,FALSE))</f>
        <v>66737701</v>
      </c>
      <c r="F149" s="102">
        <f>IF(ISNA(VLOOKUP($B149,'[1]1920  Prog Access'!$F$7:$BA$325,2,FALSE)),"",VLOOKUP($B149,'[1]1920  Prog Access'!$F$7:$BA$325,2,FALSE))</f>
        <v>40138871.100000001</v>
      </c>
      <c r="G149" s="102">
        <f>IF(ISNA(VLOOKUP($B149,'[1]1920  Prog Access'!$F$7:$BA$325,3,FALSE)),"",VLOOKUP($B149,'[1]1920  Prog Access'!$F$7:$BA$325,3,FALSE))</f>
        <v>133403.26</v>
      </c>
      <c r="H149" s="102">
        <f>IF(ISNA(VLOOKUP($B149,'[1]1920  Prog Access'!$F$7:$BA$325,4,FALSE)),"",VLOOKUP($B149,'[1]1920  Prog Access'!$F$7:$BA$325,4,FALSE))</f>
        <v>0</v>
      </c>
      <c r="I149" s="103">
        <f t="shared" si="370"/>
        <v>40272274.359999999</v>
      </c>
      <c r="J149" s="104">
        <f t="shared" si="371"/>
        <v>0.60344113981391112</v>
      </c>
      <c r="K149" s="105">
        <f t="shared" si="372"/>
        <v>9083.8760404025797</v>
      </c>
      <c r="L149" s="106">
        <f>IF(ISNA(VLOOKUP($B149,'[1]1920  Prog Access'!$F$7:$BA$325,5,FALSE)),"",VLOOKUP($B149,'[1]1920  Prog Access'!$F$7:$BA$325,5,FALSE))</f>
        <v>8866840.4800000004</v>
      </c>
      <c r="M149" s="102">
        <f>IF(ISNA(VLOOKUP($B149,'[1]1920  Prog Access'!$F$7:$BA$325,6,FALSE)),"",VLOOKUP($B149,'[1]1920  Prog Access'!$F$7:$BA$325,6,FALSE))</f>
        <v>324720.36</v>
      </c>
      <c r="N149" s="102">
        <f>IF(ISNA(VLOOKUP($B149,'[1]1920  Prog Access'!$F$7:$BA$325,7,FALSE)),"",VLOOKUP($B149,'[1]1920  Prog Access'!$F$7:$BA$325,7,FALSE))</f>
        <v>598374.11</v>
      </c>
      <c r="O149" s="102">
        <v>0</v>
      </c>
      <c r="P149" s="102">
        <f>IF(ISNA(VLOOKUP($B149,'[1]1920  Prog Access'!$F$7:$BA$325,8,FALSE)),"",VLOOKUP($B149,'[1]1920  Prog Access'!$F$7:$BA$325,8,FALSE))</f>
        <v>0</v>
      </c>
      <c r="Q149" s="102">
        <f>IF(ISNA(VLOOKUP($B149,'[1]1920  Prog Access'!$F$7:$BA$325,9,FALSE)),"",VLOOKUP($B149,'[1]1920  Prog Access'!$F$7:$BA$325,9,FALSE))</f>
        <v>0</v>
      </c>
      <c r="R149" s="107">
        <f t="shared" si="302"/>
        <v>9789934.9499999993</v>
      </c>
      <c r="S149" s="104">
        <f t="shared" si="303"/>
        <v>0.14669272095543115</v>
      </c>
      <c r="T149" s="105">
        <f t="shared" si="304"/>
        <v>2208.2327592040378</v>
      </c>
      <c r="U149" s="106">
        <f>IF(ISNA(VLOOKUP($B149,'[1]1920  Prog Access'!$F$7:$BA$325,10,FALSE)),"",VLOOKUP($B149,'[1]1920  Prog Access'!$F$7:$BA$325,10,FALSE))</f>
        <v>2012139.19</v>
      </c>
      <c r="V149" s="102">
        <f>IF(ISNA(VLOOKUP($B149,'[1]1920  Prog Access'!$F$7:$BA$325,11,FALSE)),"",VLOOKUP($B149,'[1]1920  Prog Access'!$F$7:$BA$325,11,FALSE))</f>
        <v>107979.09</v>
      </c>
      <c r="W149" s="102">
        <f>IF(ISNA(VLOOKUP($B149,'[1]1920  Prog Access'!$F$7:$BA$325,12,FALSE)),"",VLOOKUP($B149,'[1]1920  Prog Access'!$F$7:$BA$325,12,FALSE))</f>
        <v>4885.38</v>
      </c>
      <c r="X149" s="102">
        <f>IF(ISNA(VLOOKUP($B149,'[1]1920  Prog Access'!$F$7:$BA$325,13,FALSE)),"",VLOOKUP($B149,'[1]1920  Prog Access'!$F$7:$BA$325,13,FALSE))</f>
        <v>0</v>
      </c>
      <c r="Y149" s="108">
        <f t="shared" si="379"/>
        <v>2125003.6599999997</v>
      </c>
      <c r="Z149" s="104">
        <f t="shared" si="380"/>
        <v>3.1841127700817859E-2</v>
      </c>
      <c r="AA149" s="105">
        <f t="shared" si="381"/>
        <v>479.31908837049815</v>
      </c>
      <c r="AB149" s="106">
        <f>IF(ISNA(VLOOKUP($B149,'[1]1920  Prog Access'!$F$7:$BA$325,14,FALSE)),"",VLOOKUP($B149,'[1]1920  Prog Access'!$F$7:$BA$325,14,FALSE))</f>
        <v>0</v>
      </c>
      <c r="AC149" s="102">
        <f>IF(ISNA(VLOOKUP($B149,'[1]1920  Prog Access'!$F$7:$BA$325,15,FALSE)),"",VLOOKUP($B149,'[1]1920  Prog Access'!$F$7:$BA$325,15,FALSE))</f>
        <v>0</v>
      </c>
      <c r="AD149" s="102">
        <v>0</v>
      </c>
      <c r="AE149" s="107">
        <f t="shared" si="382"/>
        <v>0</v>
      </c>
      <c r="AF149" s="104">
        <f t="shared" si="383"/>
        <v>0</v>
      </c>
      <c r="AG149" s="109">
        <f t="shared" si="384"/>
        <v>0</v>
      </c>
      <c r="AH149" s="106">
        <f>IF(ISNA(VLOOKUP($B149,'[1]1920  Prog Access'!$F$7:$BA$325,16,FALSE)),"",VLOOKUP($B149,'[1]1920  Prog Access'!$F$7:$BA$325,16,FALSE))</f>
        <v>105703</v>
      </c>
      <c r="AI149" s="102">
        <f>IF(ISNA(VLOOKUP($B149,'[1]1920  Prog Access'!$F$7:$BA$325,17,FALSE)),"",VLOOKUP($B149,'[1]1920  Prog Access'!$F$7:$BA$325,17,FALSE))</f>
        <v>49197.95</v>
      </c>
      <c r="AJ149" s="102">
        <f>IF(ISNA(VLOOKUP($B149,'[1]1920  Prog Access'!$F$7:$BA$325,18,FALSE)),"",VLOOKUP($B149,'[1]1920  Prog Access'!$F$7:$BA$325,18,FALSE))</f>
        <v>0</v>
      </c>
      <c r="AK149" s="102">
        <f>IF(ISNA(VLOOKUP($B149,'[1]1920  Prog Access'!$F$7:$BA$325,19,FALSE)),"",VLOOKUP($B149,'[1]1920  Prog Access'!$F$7:$BA$325,19,FALSE))</f>
        <v>0</v>
      </c>
      <c r="AL149" s="102">
        <f>IF(ISNA(VLOOKUP($B149,'[1]1920  Prog Access'!$F$7:$BA$325,20,FALSE)),"",VLOOKUP($B149,'[1]1920  Prog Access'!$F$7:$BA$325,20,FALSE))</f>
        <v>174103.82</v>
      </c>
      <c r="AM149" s="102">
        <f>IF(ISNA(VLOOKUP($B149,'[1]1920  Prog Access'!$F$7:$BA$325,21,FALSE)),"",VLOOKUP($B149,'[1]1920  Prog Access'!$F$7:$BA$325,21,FALSE))</f>
        <v>0</v>
      </c>
      <c r="AN149" s="102">
        <f>IF(ISNA(VLOOKUP($B149,'[1]1920  Prog Access'!$F$7:$BA$325,22,FALSE)),"",VLOOKUP($B149,'[1]1920  Prog Access'!$F$7:$BA$325,22,FALSE))</f>
        <v>0</v>
      </c>
      <c r="AO149" s="102">
        <f>IF(ISNA(VLOOKUP($B149,'[1]1920  Prog Access'!$F$7:$BA$325,23,FALSE)),"",VLOOKUP($B149,'[1]1920  Prog Access'!$F$7:$BA$325,23,FALSE))</f>
        <v>341563.58</v>
      </c>
      <c r="AP149" s="102">
        <f>IF(ISNA(VLOOKUP($B149,'[1]1920  Prog Access'!$F$7:$BA$325,24,FALSE)),"",VLOOKUP($B149,'[1]1920  Prog Access'!$F$7:$BA$325,24,FALSE))</f>
        <v>0</v>
      </c>
      <c r="AQ149" s="102">
        <f>IF(ISNA(VLOOKUP($B149,'[1]1920  Prog Access'!$F$7:$BA$325,25,FALSE)),"",VLOOKUP($B149,'[1]1920  Prog Access'!$F$7:$BA$325,25,FALSE))</f>
        <v>0</v>
      </c>
      <c r="AR149" s="102">
        <f>IF(ISNA(VLOOKUP($B149,'[1]1920  Prog Access'!$F$7:$BA$325,26,FALSE)),"",VLOOKUP($B149,'[1]1920  Prog Access'!$F$7:$BA$325,26,FALSE))</f>
        <v>0</v>
      </c>
      <c r="AS149" s="102">
        <f>IF(ISNA(VLOOKUP($B149,'[1]1920  Prog Access'!$F$7:$BA$325,27,FALSE)),"",VLOOKUP($B149,'[1]1920  Prog Access'!$F$7:$BA$325,27,FALSE))</f>
        <v>3754.91</v>
      </c>
      <c r="AT149" s="102">
        <f>IF(ISNA(VLOOKUP($B149,'[1]1920  Prog Access'!$F$7:$BA$325,28,FALSE)),"",VLOOKUP($B149,'[1]1920  Prog Access'!$F$7:$BA$325,28,FALSE))</f>
        <v>450075.95</v>
      </c>
      <c r="AU149" s="102">
        <f>IF(ISNA(VLOOKUP($B149,'[1]1920  Prog Access'!$F$7:$BA$325,29,FALSE)),"",VLOOKUP($B149,'[1]1920  Prog Access'!$F$7:$BA$325,29,FALSE))</f>
        <v>0</v>
      </c>
      <c r="AV149" s="102">
        <f>IF(ISNA(VLOOKUP($B149,'[1]1920  Prog Access'!$F$7:$BA$325,30,FALSE)),"",VLOOKUP($B149,'[1]1920  Prog Access'!$F$7:$BA$325,30,FALSE))</f>
        <v>0</v>
      </c>
      <c r="AW149" s="102">
        <f>IF(ISNA(VLOOKUP($B149,'[1]1920  Prog Access'!$F$7:$BA$325,31,FALSE)),"",VLOOKUP($B149,'[1]1920  Prog Access'!$F$7:$BA$325,31,FALSE))</f>
        <v>0</v>
      </c>
      <c r="AX149" s="108">
        <f t="shared" si="385"/>
        <v>1124399.2100000002</v>
      </c>
      <c r="AY149" s="104">
        <f t="shared" si="386"/>
        <v>1.6848036314586267E-2</v>
      </c>
      <c r="AZ149" s="105">
        <f t="shared" si="387"/>
        <v>253.62121225791606</v>
      </c>
      <c r="BA149" s="106">
        <f>IF(ISNA(VLOOKUP($B149,'[1]1920  Prog Access'!$F$7:$BA$325,32,FALSE)),"",VLOOKUP($B149,'[1]1920  Prog Access'!$F$7:$BA$325,32,FALSE))</f>
        <v>0</v>
      </c>
      <c r="BB149" s="102">
        <f>IF(ISNA(VLOOKUP($B149,'[1]1920  Prog Access'!$F$7:$BA$325,33,FALSE)),"",VLOOKUP($B149,'[1]1920  Prog Access'!$F$7:$BA$325,33,FALSE))</f>
        <v>163194.15</v>
      </c>
      <c r="BC149" s="102">
        <f>IF(ISNA(VLOOKUP($B149,'[1]1920  Prog Access'!$F$7:$BA$325,34,FALSE)),"",VLOOKUP($B149,'[1]1920  Prog Access'!$F$7:$BA$325,34,FALSE))</f>
        <v>104891.37</v>
      </c>
      <c r="BD149" s="102">
        <f>IF(ISNA(VLOOKUP($B149,'[1]1920  Prog Access'!$F$7:$BA$325,35,FALSE)),"",VLOOKUP($B149,'[1]1920  Prog Access'!$F$7:$BA$325,35,FALSE))</f>
        <v>0</v>
      </c>
      <c r="BE149" s="102">
        <f>IF(ISNA(VLOOKUP($B149,'[1]1920  Prog Access'!$F$7:$BA$325,36,FALSE)),"",VLOOKUP($B149,'[1]1920  Prog Access'!$F$7:$BA$325,36,FALSE))</f>
        <v>0</v>
      </c>
      <c r="BF149" s="102">
        <f>IF(ISNA(VLOOKUP($B149,'[1]1920  Prog Access'!$F$7:$BA$325,37,FALSE)),"",VLOOKUP($B149,'[1]1920  Prog Access'!$F$7:$BA$325,37,FALSE))</f>
        <v>0</v>
      </c>
      <c r="BG149" s="102">
        <f>IF(ISNA(VLOOKUP($B149,'[1]1920  Prog Access'!$F$7:$BA$325,38,FALSE)),"",VLOOKUP($B149,'[1]1920  Prog Access'!$F$7:$BA$325,38,FALSE))</f>
        <v>8476.2999999999993</v>
      </c>
      <c r="BH149" s="110">
        <f t="shared" si="388"/>
        <v>276561.82</v>
      </c>
      <c r="BI149" s="104">
        <f t="shared" si="389"/>
        <v>4.14401179327409E-3</v>
      </c>
      <c r="BJ149" s="105">
        <f t="shared" si="390"/>
        <v>62.381708763967886</v>
      </c>
      <c r="BK149" s="106">
        <f>IF(ISNA(VLOOKUP($B149,'[1]1920  Prog Access'!$F$7:$BA$325,39,FALSE)),"",VLOOKUP($B149,'[1]1920  Prog Access'!$F$7:$BA$325,39,FALSE))</f>
        <v>0</v>
      </c>
      <c r="BL149" s="102">
        <f>IF(ISNA(VLOOKUP($B149,'[1]1920  Prog Access'!$F$7:$BA$325,40,FALSE)),"",VLOOKUP($B149,'[1]1920  Prog Access'!$F$7:$BA$325,40,FALSE))</f>
        <v>0</v>
      </c>
      <c r="BM149" s="102">
        <f>IF(ISNA(VLOOKUP($B149,'[1]1920  Prog Access'!$F$7:$BA$325,41,FALSE)),"",VLOOKUP($B149,'[1]1920  Prog Access'!$F$7:$BA$325,41,FALSE))</f>
        <v>193.17</v>
      </c>
      <c r="BN149" s="102">
        <f>IF(ISNA(VLOOKUP($B149,'[1]1920  Prog Access'!$F$7:$BA$325,42,FALSE)),"",VLOOKUP($B149,'[1]1920  Prog Access'!$F$7:$BA$325,42,FALSE))</f>
        <v>398284.98</v>
      </c>
      <c r="BO149" s="105">
        <f t="shared" si="359"/>
        <v>398478.14999999997</v>
      </c>
      <c r="BP149" s="104">
        <f t="shared" si="360"/>
        <v>5.9708102621035741E-3</v>
      </c>
      <c r="BQ149" s="111">
        <f t="shared" si="361"/>
        <v>89.881343354280446</v>
      </c>
      <c r="BR149" s="106">
        <f>IF(ISNA(VLOOKUP($B149,'[1]1920  Prog Access'!$F$7:$BA$325,43,FALSE)),"",VLOOKUP($B149,'[1]1920  Prog Access'!$F$7:$BA$325,43,FALSE))</f>
        <v>9058644.4800000004</v>
      </c>
      <c r="BS149" s="104">
        <f t="shared" si="362"/>
        <v>0.1357350394794091</v>
      </c>
      <c r="BT149" s="111">
        <f t="shared" si="363"/>
        <v>2043.2817579363823</v>
      </c>
      <c r="BU149" s="102">
        <f>IF(ISNA(VLOOKUP($B149,'[1]1920  Prog Access'!$F$7:$BA$325,44,FALSE)),"",VLOOKUP($B149,'[1]1920  Prog Access'!$F$7:$BA$325,44,FALSE))</f>
        <v>1219152.52</v>
      </c>
      <c r="BV149" s="104">
        <f t="shared" si="364"/>
        <v>1.826782316040524E-2</v>
      </c>
      <c r="BW149" s="111">
        <f t="shared" si="365"/>
        <v>274.99391434977372</v>
      </c>
      <c r="BX149" s="143">
        <f>IF(ISNA(VLOOKUP($B149,'[1]1920  Prog Access'!$F$7:$BA$325,45,FALSE)),"",VLOOKUP($B149,'[1]1920  Prog Access'!$F$7:$BA$325,45,FALSE))</f>
        <v>2473251.85</v>
      </c>
      <c r="BY149" s="97">
        <f t="shared" si="366"/>
        <v>3.7059290520061516E-2</v>
      </c>
      <c r="BZ149" s="112">
        <f t="shared" si="367"/>
        <v>557.87048482196417</v>
      </c>
      <c r="CA149" s="89">
        <f t="shared" si="368"/>
        <v>66737701</v>
      </c>
      <c r="CB149" s="90">
        <f t="shared" si="369"/>
        <v>0</v>
      </c>
    </row>
    <row r="150" spans="1:80" x14ac:dyDescent="0.25">
      <c r="A150" s="22"/>
      <c r="B150" s="94" t="s">
        <v>262</v>
      </c>
      <c r="C150" s="99" t="s">
        <v>263</v>
      </c>
      <c r="D150" s="100">
        <f>IF(ISNA(VLOOKUP($B150,'[1]1920 enrollment_Rev_Exp by size'!$A$6:$C$339,3,FALSE)),"",VLOOKUP($B150,'[1]1920 enrollment_Rev_Exp by size'!$A$6:$C$339,3,FALSE))</f>
        <v>18918.289999999994</v>
      </c>
      <c r="E150" s="101">
        <f>IF(ISNA(VLOOKUP($B150,'[1]1920 enrollment_Rev_Exp by size'!$A$6:$D$339,4,FALSE)),"",VLOOKUP($B150,'[1]1920 enrollment_Rev_Exp by size'!$A$6:$D$339,4,FALSE))</f>
        <v>314693876.31</v>
      </c>
      <c r="F150" s="102">
        <f>IF(ISNA(VLOOKUP($B150,'[1]1920  Prog Access'!$F$7:$BA$325,2,FALSE)),"",VLOOKUP($B150,'[1]1920  Prog Access'!$F$7:$BA$325,2,FALSE))</f>
        <v>158910835.86000001</v>
      </c>
      <c r="G150" s="102">
        <f>IF(ISNA(VLOOKUP($B150,'[1]1920  Prog Access'!$F$7:$BA$325,3,FALSE)),"",VLOOKUP($B150,'[1]1920  Prog Access'!$F$7:$BA$325,3,FALSE))</f>
        <v>516521.32</v>
      </c>
      <c r="H150" s="102">
        <f>IF(ISNA(VLOOKUP($B150,'[1]1920  Prog Access'!$F$7:$BA$325,4,FALSE)),"",VLOOKUP($B150,'[1]1920  Prog Access'!$F$7:$BA$325,4,FALSE))</f>
        <v>2675869.06</v>
      </c>
      <c r="I150" s="103">
        <f t="shared" si="370"/>
        <v>162103226.24000001</v>
      </c>
      <c r="J150" s="104">
        <f t="shared" si="371"/>
        <v>0.51511401537510271</v>
      </c>
      <c r="K150" s="105">
        <f t="shared" si="372"/>
        <v>8568.5982316583613</v>
      </c>
      <c r="L150" s="106">
        <f>IF(ISNA(VLOOKUP($B150,'[1]1920  Prog Access'!$F$7:$BA$325,5,FALSE)),"",VLOOKUP($B150,'[1]1920  Prog Access'!$F$7:$BA$325,5,FALSE))</f>
        <v>40913684.659999996</v>
      </c>
      <c r="M150" s="102">
        <f>IF(ISNA(VLOOKUP($B150,'[1]1920  Prog Access'!$F$7:$BA$325,6,FALSE)),"",VLOOKUP($B150,'[1]1920  Prog Access'!$F$7:$BA$325,6,FALSE))</f>
        <v>1928484.33</v>
      </c>
      <c r="N150" s="102">
        <f>IF(ISNA(VLOOKUP($B150,'[1]1920  Prog Access'!$F$7:$BA$325,7,FALSE)),"",VLOOKUP($B150,'[1]1920  Prog Access'!$F$7:$BA$325,7,FALSE))</f>
        <v>5535022.3300000001</v>
      </c>
      <c r="O150" s="102">
        <v>0</v>
      </c>
      <c r="P150" s="102">
        <f>IF(ISNA(VLOOKUP($B150,'[1]1920  Prog Access'!$F$7:$BA$325,8,FALSE)),"",VLOOKUP($B150,'[1]1920  Prog Access'!$F$7:$BA$325,8,FALSE))</f>
        <v>0</v>
      </c>
      <c r="Q150" s="102">
        <f>IF(ISNA(VLOOKUP($B150,'[1]1920  Prog Access'!$F$7:$BA$325,9,FALSE)),"",VLOOKUP($B150,'[1]1920  Prog Access'!$F$7:$BA$325,9,FALSE))</f>
        <v>0</v>
      </c>
      <c r="R150" s="107">
        <f t="shared" si="302"/>
        <v>48377191.319999993</v>
      </c>
      <c r="S150" s="104">
        <f t="shared" si="303"/>
        <v>0.15372778106538171</v>
      </c>
      <c r="T150" s="105">
        <f t="shared" si="304"/>
        <v>2557.1651201033501</v>
      </c>
      <c r="U150" s="106">
        <f>IF(ISNA(VLOOKUP($B150,'[1]1920  Prog Access'!$F$7:$BA$325,10,FALSE)),"",VLOOKUP($B150,'[1]1920  Prog Access'!$F$7:$BA$325,10,FALSE))</f>
        <v>5319098.9000000004</v>
      </c>
      <c r="V150" s="102">
        <f>IF(ISNA(VLOOKUP($B150,'[1]1920  Prog Access'!$F$7:$BA$325,11,FALSE)),"",VLOOKUP($B150,'[1]1920  Prog Access'!$F$7:$BA$325,11,FALSE))</f>
        <v>1343368.62</v>
      </c>
      <c r="W150" s="102">
        <f>IF(ISNA(VLOOKUP($B150,'[1]1920  Prog Access'!$F$7:$BA$325,12,FALSE)),"",VLOOKUP($B150,'[1]1920  Prog Access'!$F$7:$BA$325,12,FALSE))</f>
        <v>101626.19</v>
      </c>
      <c r="X150" s="102">
        <f>IF(ISNA(VLOOKUP($B150,'[1]1920  Prog Access'!$F$7:$BA$325,13,FALSE)),"",VLOOKUP($B150,'[1]1920  Prog Access'!$F$7:$BA$325,13,FALSE))</f>
        <v>0</v>
      </c>
      <c r="Y150" s="108">
        <f t="shared" si="379"/>
        <v>6764093.7100000009</v>
      </c>
      <c r="Z150" s="104">
        <f t="shared" si="380"/>
        <v>2.149420188696903E-2</v>
      </c>
      <c r="AA150" s="105">
        <f t="shared" si="381"/>
        <v>357.54255326459224</v>
      </c>
      <c r="AB150" s="106">
        <f>IF(ISNA(VLOOKUP($B150,'[1]1920  Prog Access'!$F$7:$BA$325,14,FALSE)),"",VLOOKUP($B150,'[1]1920  Prog Access'!$F$7:$BA$325,14,FALSE))</f>
        <v>4179514.35</v>
      </c>
      <c r="AC150" s="102">
        <f>IF(ISNA(VLOOKUP($B150,'[1]1920  Prog Access'!$F$7:$BA$325,15,FALSE)),"",VLOOKUP($B150,'[1]1920  Prog Access'!$F$7:$BA$325,15,FALSE))</f>
        <v>95061.14</v>
      </c>
      <c r="AD150" s="102">
        <v>0</v>
      </c>
      <c r="AE150" s="107">
        <f t="shared" si="382"/>
        <v>4274575.49</v>
      </c>
      <c r="AF150" s="104">
        <f t="shared" si="383"/>
        <v>1.3583281442023304E-2</v>
      </c>
      <c r="AG150" s="109">
        <f t="shared" si="384"/>
        <v>225.94935853081867</v>
      </c>
      <c r="AH150" s="106">
        <f>IF(ISNA(VLOOKUP($B150,'[1]1920  Prog Access'!$F$7:$BA$325,16,FALSE)),"",VLOOKUP($B150,'[1]1920  Prog Access'!$F$7:$BA$325,16,FALSE))</f>
        <v>5935991.6900000004</v>
      </c>
      <c r="AI150" s="102">
        <f>IF(ISNA(VLOOKUP($B150,'[1]1920  Prog Access'!$F$7:$BA$325,17,FALSE)),"",VLOOKUP($B150,'[1]1920  Prog Access'!$F$7:$BA$325,17,FALSE))</f>
        <v>1012083.87</v>
      </c>
      <c r="AJ150" s="102">
        <f>IF(ISNA(VLOOKUP($B150,'[1]1920  Prog Access'!$F$7:$BA$325,18,FALSE)),"",VLOOKUP($B150,'[1]1920  Prog Access'!$F$7:$BA$325,18,FALSE))</f>
        <v>0</v>
      </c>
      <c r="AK150" s="102">
        <f>IF(ISNA(VLOOKUP($B150,'[1]1920  Prog Access'!$F$7:$BA$325,19,FALSE)),"",VLOOKUP($B150,'[1]1920  Prog Access'!$F$7:$BA$325,19,FALSE))</f>
        <v>0</v>
      </c>
      <c r="AL150" s="102">
        <f>IF(ISNA(VLOOKUP($B150,'[1]1920  Prog Access'!$F$7:$BA$325,20,FALSE)),"",VLOOKUP($B150,'[1]1920  Prog Access'!$F$7:$BA$325,20,FALSE))</f>
        <v>13376648.18</v>
      </c>
      <c r="AM150" s="102">
        <f>IF(ISNA(VLOOKUP($B150,'[1]1920  Prog Access'!$F$7:$BA$325,21,FALSE)),"",VLOOKUP($B150,'[1]1920  Prog Access'!$F$7:$BA$325,21,FALSE))</f>
        <v>0</v>
      </c>
      <c r="AN150" s="102">
        <f>IF(ISNA(VLOOKUP($B150,'[1]1920  Prog Access'!$F$7:$BA$325,22,FALSE)),"",VLOOKUP($B150,'[1]1920  Prog Access'!$F$7:$BA$325,22,FALSE))</f>
        <v>0</v>
      </c>
      <c r="AO150" s="102">
        <f>IF(ISNA(VLOOKUP($B150,'[1]1920  Prog Access'!$F$7:$BA$325,23,FALSE)),"",VLOOKUP($B150,'[1]1920  Prog Access'!$F$7:$BA$325,23,FALSE))</f>
        <v>2771908.02</v>
      </c>
      <c r="AP150" s="102">
        <f>IF(ISNA(VLOOKUP($B150,'[1]1920  Prog Access'!$F$7:$BA$325,24,FALSE)),"",VLOOKUP($B150,'[1]1920  Prog Access'!$F$7:$BA$325,24,FALSE))</f>
        <v>0</v>
      </c>
      <c r="AQ150" s="102">
        <f>IF(ISNA(VLOOKUP($B150,'[1]1920  Prog Access'!$F$7:$BA$325,25,FALSE)),"",VLOOKUP($B150,'[1]1920  Prog Access'!$F$7:$BA$325,25,FALSE))</f>
        <v>0</v>
      </c>
      <c r="AR150" s="102">
        <f>IF(ISNA(VLOOKUP($B150,'[1]1920  Prog Access'!$F$7:$BA$325,26,FALSE)),"",VLOOKUP($B150,'[1]1920  Prog Access'!$F$7:$BA$325,26,FALSE))</f>
        <v>0</v>
      </c>
      <c r="AS150" s="102">
        <f>IF(ISNA(VLOOKUP($B150,'[1]1920  Prog Access'!$F$7:$BA$325,27,FALSE)),"",VLOOKUP($B150,'[1]1920  Prog Access'!$F$7:$BA$325,27,FALSE))</f>
        <v>450451.92</v>
      </c>
      <c r="AT150" s="102">
        <f>IF(ISNA(VLOOKUP($B150,'[1]1920  Prog Access'!$F$7:$BA$325,28,FALSE)),"",VLOOKUP($B150,'[1]1920  Prog Access'!$F$7:$BA$325,28,FALSE))</f>
        <v>9747891.9700000007</v>
      </c>
      <c r="AU150" s="102">
        <f>IF(ISNA(VLOOKUP($B150,'[1]1920  Prog Access'!$F$7:$BA$325,29,FALSE)),"",VLOOKUP($B150,'[1]1920  Prog Access'!$F$7:$BA$325,29,FALSE))</f>
        <v>0</v>
      </c>
      <c r="AV150" s="102">
        <f>IF(ISNA(VLOOKUP($B150,'[1]1920  Prog Access'!$F$7:$BA$325,30,FALSE)),"",VLOOKUP($B150,'[1]1920  Prog Access'!$F$7:$BA$325,30,FALSE))</f>
        <v>89032.79</v>
      </c>
      <c r="AW150" s="102">
        <f>IF(ISNA(VLOOKUP($B150,'[1]1920  Prog Access'!$F$7:$BA$325,31,FALSE)),"",VLOOKUP($B150,'[1]1920  Prog Access'!$F$7:$BA$325,31,FALSE))</f>
        <v>800417.53</v>
      </c>
      <c r="AX150" s="108">
        <f t="shared" si="385"/>
        <v>34184425.970000006</v>
      </c>
      <c r="AY150" s="104">
        <f t="shared" si="386"/>
        <v>0.10862755377014538</v>
      </c>
      <c r="AZ150" s="105">
        <f t="shared" si="387"/>
        <v>1806.9511552048318</v>
      </c>
      <c r="BA150" s="106">
        <f>IF(ISNA(VLOOKUP($B150,'[1]1920  Prog Access'!$F$7:$BA$325,32,FALSE)),"",VLOOKUP($B150,'[1]1920  Prog Access'!$F$7:$BA$325,32,FALSE))</f>
        <v>0</v>
      </c>
      <c r="BB150" s="102">
        <f>IF(ISNA(VLOOKUP($B150,'[1]1920  Prog Access'!$F$7:$BA$325,33,FALSE)),"",VLOOKUP($B150,'[1]1920  Prog Access'!$F$7:$BA$325,33,FALSE))</f>
        <v>0</v>
      </c>
      <c r="BC150" s="102">
        <f>IF(ISNA(VLOOKUP($B150,'[1]1920  Prog Access'!$F$7:$BA$325,34,FALSE)),"",VLOOKUP($B150,'[1]1920  Prog Access'!$F$7:$BA$325,34,FALSE))</f>
        <v>553805.77</v>
      </c>
      <c r="BD150" s="102">
        <f>IF(ISNA(VLOOKUP($B150,'[1]1920  Prog Access'!$F$7:$BA$325,35,FALSE)),"",VLOOKUP($B150,'[1]1920  Prog Access'!$F$7:$BA$325,35,FALSE))</f>
        <v>0</v>
      </c>
      <c r="BE150" s="102">
        <f>IF(ISNA(VLOOKUP($B150,'[1]1920  Prog Access'!$F$7:$BA$325,36,FALSE)),"",VLOOKUP($B150,'[1]1920  Prog Access'!$F$7:$BA$325,36,FALSE))</f>
        <v>67355.67</v>
      </c>
      <c r="BF150" s="102">
        <f>IF(ISNA(VLOOKUP($B150,'[1]1920  Prog Access'!$F$7:$BA$325,37,FALSE)),"",VLOOKUP($B150,'[1]1920  Prog Access'!$F$7:$BA$325,37,FALSE))</f>
        <v>23966.95</v>
      </c>
      <c r="BG150" s="102">
        <f>IF(ISNA(VLOOKUP($B150,'[1]1920  Prog Access'!$F$7:$BA$325,38,FALSE)),"",VLOOKUP($B150,'[1]1920  Prog Access'!$F$7:$BA$325,38,FALSE))</f>
        <v>1877670</v>
      </c>
      <c r="BH150" s="110">
        <f t="shared" si="388"/>
        <v>2522798.39</v>
      </c>
      <c r="BI150" s="104">
        <f t="shared" si="389"/>
        <v>8.016674552366666E-3</v>
      </c>
      <c r="BJ150" s="105">
        <f t="shared" si="390"/>
        <v>133.3523479130514</v>
      </c>
      <c r="BK150" s="106">
        <f>IF(ISNA(VLOOKUP($B150,'[1]1920  Prog Access'!$F$7:$BA$325,39,FALSE)),"",VLOOKUP($B150,'[1]1920  Prog Access'!$F$7:$BA$325,39,FALSE))</f>
        <v>0</v>
      </c>
      <c r="BL150" s="102">
        <f>IF(ISNA(VLOOKUP($B150,'[1]1920  Prog Access'!$F$7:$BA$325,40,FALSE)),"",VLOOKUP($B150,'[1]1920  Prog Access'!$F$7:$BA$325,40,FALSE))</f>
        <v>0</v>
      </c>
      <c r="BM150" s="102">
        <f>IF(ISNA(VLOOKUP($B150,'[1]1920  Prog Access'!$F$7:$BA$325,41,FALSE)),"",VLOOKUP($B150,'[1]1920  Prog Access'!$F$7:$BA$325,41,FALSE))</f>
        <v>2274682.1</v>
      </c>
      <c r="BN150" s="102">
        <f>IF(ISNA(VLOOKUP($B150,'[1]1920  Prog Access'!$F$7:$BA$325,42,FALSE)),"",VLOOKUP($B150,'[1]1920  Prog Access'!$F$7:$BA$325,42,FALSE))</f>
        <v>2351321.4900000002</v>
      </c>
      <c r="BO150" s="105">
        <f t="shared" si="359"/>
        <v>4626003.59</v>
      </c>
      <c r="BP150" s="104">
        <f t="shared" si="360"/>
        <v>1.470001146588247E-2</v>
      </c>
      <c r="BQ150" s="111">
        <f t="shared" si="361"/>
        <v>244.52546133926489</v>
      </c>
      <c r="BR150" s="106">
        <f>IF(ISNA(VLOOKUP($B150,'[1]1920  Prog Access'!$F$7:$BA$325,43,FALSE)),"",VLOOKUP($B150,'[1]1920  Prog Access'!$F$7:$BA$325,43,FALSE))</f>
        <v>37323994.280000001</v>
      </c>
      <c r="BS150" s="104">
        <f t="shared" si="362"/>
        <v>0.11860413274528647</v>
      </c>
      <c r="BT150" s="111">
        <f t="shared" si="363"/>
        <v>1972.9052826656116</v>
      </c>
      <c r="BU150" s="102">
        <f>IF(ISNA(VLOOKUP($B150,'[1]1920  Prog Access'!$F$7:$BA$325,44,FALSE)),"",VLOOKUP($B150,'[1]1920  Prog Access'!$F$7:$BA$325,44,FALSE))</f>
        <v>6572892.9900000002</v>
      </c>
      <c r="BV150" s="104">
        <f t="shared" si="364"/>
        <v>2.0886625018165739E-2</v>
      </c>
      <c r="BW150" s="111">
        <f t="shared" si="365"/>
        <v>347.43589351891751</v>
      </c>
      <c r="BX150" s="143">
        <f>IF(ISNA(VLOOKUP($B150,'[1]1920  Prog Access'!$F$7:$BA$325,45,FALSE)),"",VLOOKUP($B150,'[1]1920  Prog Access'!$F$7:$BA$325,45,FALSE))</f>
        <v>7944674.3300000001</v>
      </c>
      <c r="BY150" s="97">
        <f t="shared" si="366"/>
        <v>2.5245722678676551E-2</v>
      </c>
      <c r="BZ150" s="112">
        <f t="shared" si="367"/>
        <v>419.94674624397885</v>
      </c>
      <c r="CA150" s="89">
        <f t="shared" si="368"/>
        <v>314693876.31</v>
      </c>
      <c r="CB150" s="90">
        <f t="shared" si="369"/>
        <v>0</v>
      </c>
    </row>
    <row r="151" spans="1:80" x14ac:dyDescent="0.25">
      <c r="A151" s="22"/>
      <c r="B151" s="94" t="s">
        <v>264</v>
      </c>
      <c r="C151" s="99" t="s">
        <v>265</v>
      </c>
      <c r="D151" s="100">
        <f>IF(ISNA(VLOOKUP($B151,'[1]1920 enrollment_Rev_Exp by size'!$A$6:$C$339,3,FALSE)),"",VLOOKUP($B151,'[1]1920 enrollment_Rev_Exp by size'!$A$6:$C$339,3,FALSE))</f>
        <v>1513.75</v>
      </c>
      <c r="E151" s="101">
        <f>IF(ISNA(VLOOKUP($B151,'[1]1920 enrollment_Rev_Exp by size'!$A$6:$D$339,4,FALSE)),"",VLOOKUP($B151,'[1]1920 enrollment_Rev_Exp by size'!$A$6:$D$339,4,FALSE))</f>
        <v>23897136.629999999</v>
      </c>
      <c r="F151" s="102">
        <f>IF(ISNA(VLOOKUP($B151,'[1]1920  Prog Access'!$F$7:$BA$325,2,FALSE)),"",VLOOKUP($B151,'[1]1920  Prog Access'!$F$7:$BA$325,2,FALSE))</f>
        <v>12116188.59</v>
      </c>
      <c r="G151" s="102">
        <f>IF(ISNA(VLOOKUP($B151,'[1]1920  Prog Access'!$F$7:$BA$325,3,FALSE)),"",VLOOKUP($B151,'[1]1920  Prog Access'!$F$7:$BA$325,3,FALSE))</f>
        <v>687633.81</v>
      </c>
      <c r="H151" s="102">
        <f>IF(ISNA(VLOOKUP($B151,'[1]1920  Prog Access'!$F$7:$BA$325,4,FALSE)),"",VLOOKUP($B151,'[1]1920  Prog Access'!$F$7:$BA$325,4,FALSE))</f>
        <v>0</v>
      </c>
      <c r="I151" s="103">
        <f t="shared" si="370"/>
        <v>12803822.4</v>
      </c>
      <c r="J151" s="104">
        <f t="shared" si="371"/>
        <v>0.53578897749307475</v>
      </c>
      <c r="K151" s="105">
        <f t="shared" si="372"/>
        <v>8458.3467547481414</v>
      </c>
      <c r="L151" s="106">
        <f>IF(ISNA(VLOOKUP($B151,'[1]1920  Prog Access'!$F$7:$BA$325,5,FALSE)),"",VLOOKUP($B151,'[1]1920  Prog Access'!$F$7:$BA$325,5,FALSE))</f>
        <v>2585692.71</v>
      </c>
      <c r="M151" s="102">
        <f>IF(ISNA(VLOOKUP($B151,'[1]1920  Prog Access'!$F$7:$BA$325,6,FALSE)),"",VLOOKUP($B151,'[1]1920  Prog Access'!$F$7:$BA$325,6,FALSE))</f>
        <v>36116.81</v>
      </c>
      <c r="N151" s="102">
        <f>IF(ISNA(VLOOKUP($B151,'[1]1920  Prog Access'!$F$7:$BA$325,7,FALSE)),"",VLOOKUP($B151,'[1]1920  Prog Access'!$F$7:$BA$325,7,FALSE))</f>
        <v>315759.46999999997</v>
      </c>
      <c r="O151" s="102">
        <v>0</v>
      </c>
      <c r="P151" s="102">
        <f>IF(ISNA(VLOOKUP($B151,'[1]1920  Prog Access'!$F$7:$BA$325,8,FALSE)),"",VLOOKUP($B151,'[1]1920  Prog Access'!$F$7:$BA$325,8,FALSE))</f>
        <v>0</v>
      </c>
      <c r="Q151" s="102">
        <f>IF(ISNA(VLOOKUP($B151,'[1]1920  Prog Access'!$F$7:$BA$325,9,FALSE)),"",VLOOKUP($B151,'[1]1920  Prog Access'!$F$7:$BA$325,9,FALSE))</f>
        <v>0</v>
      </c>
      <c r="R151" s="107">
        <f t="shared" si="302"/>
        <v>2937568.99</v>
      </c>
      <c r="S151" s="104">
        <f t="shared" si="303"/>
        <v>0.12292556365569896</v>
      </c>
      <c r="T151" s="105">
        <f t="shared" si="304"/>
        <v>1940.5905796862098</v>
      </c>
      <c r="U151" s="106">
        <f>IF(ISNA(VLOOKUP($B151,'[1]1920  Prog Access'!$F$7:$BA$325,10,FALSE)),"",VLOOKUP($B151,'[1]1920  Prog Access'!$F$7:$BA$325,10,FALSE))</f>
        <v>669666.31000000006</v>
      </c>
      <c r="V151" s="102">
        <f>IF(ISNA(VLOOKUP($B151,'[1]1920  Prog Access'!$F$7:$BA$325,11,FALSE)),"",VLOOKUP($B151,'[1]1920  Prog Access'!$F$7:$BA$325,11,FALSE))</f>
        <v>239860.4</v>
      </c>
      <c r="W151" s="102">
        <f>IF(ISNA(VLOOKUP($B151,'[1]1920  Prog Access'!$F$7:$BA$325,12,FALSE)),"",VLOOKUP($B151,'[1]1920  Prog Access'!$F$7:$BA$325,12,FALSE))</f>
        <v>7566.26</v>
      </c>
      <c r="X151" s="102">
        <f>IF(ISNA(VLOOKUP($B151,'[1]1920  Prog Access'!$F$7:$BA$325,13,FALSE)),"",VLOOKUP($B151,'[1]1920  Prog Access'!$F$7:$BA$325,13,FALSE))</f>
        <v>0</v>
      </c>
      <c r="Y151" s="108">
        <f t="shared" si="379"/>
        <v>917092.97000000009</v>
      </c>
      <c r="Z151" s="104">
        <f t="shared" si="380"/>
        <v>3.8376688563126822E-2</v>
      </c>
      <c r="AA151" s="105">
        <f t="shared" si="381"/>
        <v>605.8417638315442</v>
      </c>
      <c r="AB151" s="106">
        <f>IF(ISNA(VLOOKUP($B151,'[1]1920  Prog Access'!$F$7:$BA$325,14,FALSE)),"",VLOOKUP($B151,'[1]1920  Prog Access'!$F$7:$BA$325,14,FALSE))</f>
        <v>0</v>
      </c>
      <c r="AC151" s="102">
        <f>IF(ISNA(VLOOKUP($B151,'[1]1920  Prog Access'!$F$7:$BA$325,15,FALSE)),"",VLOOKUP($B151,'[1]1920  Prog Access'!$F$7:$BA$325,15,FALSE))</f>
        <v>0</v>
      </c>
      <c r="AD151" s="102">
        <v>0</v>
      </c>
      <c r="AE151" s="107">
        <f t="shared" si="382"/>
        <v>0</v>
      </c>
      <c r="AF151" s="104">
        <f t="shared" si="383"/>
        <v>0</v>
      </c>
      <c r="AG151" s="109">
        <f t="shared" si="384"/>
        <v>0</v>
      </c>
      <c r="AH151" s="106">
        <f>IF(ISNA(VLOOKUP($B151,'[1]1920  Prog Access'!$F$7:$BA$325,16,FALSE)),"",VLOOKUP($B151,'[1]1920  Prog Access'!$F$7:$BA$325,16,FALSE))</f>
        <v>154261.39000000001</v>
      </c>
      <c r="AI151" s="102">
        <f>IF(ISNA(VLOOKUP($B151,'[1]1920  Prog Access'!$F$7:$BA$325,17,FALSE)),"",VLOOKUP($B151,'[1]1920  Prog Access'!$F$7:$BA$325,17,FALSE))</f>
        <v>38773.760000000002</v>
      </c>
      <c r="AJ151" s="102">
        <f>IF(ISNA(VLOOKUP($B151,'[1]1920  Prog Access'!$F$7:$BA$325,18,FALSE)),"",VLOOKUP($B151,'[1]1920  Prog Access'!$F$7:$BA$325,18,FALSE))</f>
        <v>0</v>
      </c>
      <c r="AK151" s="102">
        <f>IF(ISNA(VLOOKUP($B151,'[1]1920  Prog Access'!$F$7:$BA$325,19,FALSE)),"",VLOOKUP($B151,'[1]1920  Prog Access'!$F$7:$BA$325,19,FALSE))</f>
        <v>0</v>
      </c>
      <c r="AL151" s="102">
        <f>IF(ISNA(VLOOKUP($B151,'[1]1920  Prog Access'!$F$7:$BA$325,20,FALSE)),"",VLOOKUP($B151,'[1]1920  Prog Access'!$F$7:$BA$325,20,FALSE))</f>
        <v>202318.06</v>
      </c>
      <c r="AM151" s="102">
        <f>IF(ISNA(VLOOKUP($B151,'[1]1920  Prog Access'!$F$7:$BA$325,21,FALSE)),"",VLOOKUP($B151,'[1]1920  Prog Access'!$F$7:$BA$325,21,FALSE))</f>
        <v>0</v>
      </c>
      <c r="AN151" s="102">
        <f>IF(ISNA(VLOOKUP($B151,'[1]1920  Prog Access'!$F$7:$BA$325,22,FALSE)),"",VLOOKUP($B151,'[1]1920  Prog Access'!$F$7:$BA$325,22,FALSE))</f>
        <v>0</v>
      </c>
      <c r="AO151" s="102">
        <f>IF(ISNA(VLOOKUP($B151,'[1]1920  Prog Access'!$F$7:$BA$325,23,FALSE)),"",VLOOKUP($B151,'[1]1920  Prog Access'!$F$7:$BA$325,23,FALSE))</f>
        <v>133994.23000000001</v>
      </c>
      <c r="AP151" s="102">
        <f>IF(ISNA(VLOOKUP($B151,'[1]1920  Prog Access'!$F$7:$BA$325,24,FALSE)),"",VLOOKUP($B151,'[1]1920  Prog Access'!$F$7:$BA$325,24,FALSE))</f>
        <v>0</v>
      </c>
      <c r="AQ151" s="102">
        <f>IF(ISNA(VLOOKUP($B151,'[1]1920  Prog Access'!$F$7:$BA$325,25,FALSE)),"",VLOOKUP($B151,'[1]1920  Prog Access'!$F$7:$BA$325,25,FALSE))</f>
        <v>0</v>
      </c>
      <c r="AR151" s="102">
        <f>IF(ISNA(VLOOKUP($B151,'[1]1920  Prog Access'!$F$7:$BA$325,26,FALSE)),"",VLOOKUP($B151,'[1]1920  Prog Access'!$F$7:$BA$325,26,FALSE))</f>
        <v>0</v>
      </c>
      <c r="AS151" s="102">
        <f>IF(ISNA(VLOOKUP($B151,'[1]1920  Prog Access'!$F$7:$BA$325,27,FALSE)),"",VLOOKUP($B151,'[1]1920  Prog Access'!$F$7:$BA$325,27,FALSE))</f>
        <v>8725.82</v>
      </c>
      <c r="AT151" s="102">
        <f>IF(ISNA(VLOOKUP($B151,'[1]1920  Prog Access'!$F$7:$BA$325,28,FALSE)),"",VLOOKUP($B151,'[1]1920  Prog Access'!$F$7:$BA$325,28,FALSE))</f>
        <v>116125.35</v>
      </c>
      <c r="AU151" s="102">
        <f>IF(ISNA(VLOOKUP($B151,'[1]1920  Prog Access'!$F$7:$BA$325,29,FALSE)),"",VLOOKUP($B151,'[1]1920  Prog Access'!$F$7:$BA$325,29,FALSE))</f>
        <v>0</v>
      </c>
      <c r="AV151" s="102">
        <f>IF(ISNA(VLOOKUP($B151,'[1]1920  Prog Access'!$F$7:$BA$325,30,FALSE)),"",VLOOKUP($B151,'[1]1920  Prog Access'!$F$7:$BA$325,30,FALSE))</f>
        <v>0</v>
      </c>
      <c r="AW151" s="102">
        <f>IF(ISNA(VLOOKUP($B151,'[1]1920  Prog Access'!$F$7:$BA$325,31,FALSE)),"",VLOOKUP($B151,'[1]1920  Prog Access'!$F$7:$BA$325,31,FALSE))</f>
        <v>0</v>
      </c>
      <c r="AX151" s="108">
        <f t="shared" si="385"/>
        <v>654198.61</v>
      </c>
      <c r="AY151" s="104">
        <f t="shared" si="386"/>
        <v>2.7375606547720525E-2</v>
      </c>
      <c r="AZ151" s="105">
        <f t="shared" si="387"/>
        <v>432.1708406275805</v>
      </c>
      <c r="BA151" s="106">
        <f>IF(ISNA(VLOOKUP($B151,'[1]1920  Prog Access'!$F$7:$BA$325,32,FALSE)),"",VLOOKUP($B151,'[1]1920  Prog Access'!$F$7:$BA$325,32,FALSE))</f>
        <v>0</v>
      </c>
      <c r="BB151" s="102">
        <f>IF(ISNA(VLOOKUP($B151,'[1]1920  Prog Access'!$F$7:$BA$325,33,FALSE)),"",VLOOKUP($B151,'[1]1920  Prog Access'!$F$7:$BA$325,33,FALSE))</f>
        <v>1622.31</v>
      </c>
      <c r="BC151" s="102">
        <f>IF(ISNA(VLOOKUP($B151,'[1]1920  Prog Access'!$F$7:$BA$325,34,FALSE)),"",VLOOKUP($B151,'[1]1920  Prog Access'!$F$7:$BA$325,34,FALSE))</f>
        <v>38206.5</v>
      </c>
      <c r="BD151" s="102">
        <f>IF(ISNA(VLOOKUP($B151,'[1]1920  Prog Access'!$F$7:$BA$325,35,FALSE)),"",VLOOKUP($B151,'[1]1920  Prog Access'!$F$7:$BA$325,35,FALSE))</f>
        <v>0</v>
      </c>
      <c r="BE151" s="102">
        <f>IF(ISNA(VLOOKUP($B151,'[1]1920  Prog Access'!$F$7:$BA$325,36,FALSE)),"",VLOOKUP($B151,'[1]1920  Prog Access'!$F$7:$BA$325,36,FALSE))</f>
        <v>0</v>
      </c>
      <c r="BF151" s="102">
        <f>IF(ISNA(VLOOKUP($B151,'[1]1920  Prog Access'!$F$7:$BA$325,37,FALSE)),"",VLOOKUP($B151,'[1]1920  Prog Access'!$F$7:$BA$325,37,FALSE))</f>
        <v>0</v>
      </c>
      <c r="BG151" s="102">
        <f>IF(ISNA(VLOOKUP($B151,'[1]1920  Prog Access'!$F$7:$BA$325,38,FALSE)),"",VLOOKUP($B151,'[1]1920  Prog Access'!$F$7:$BA$325,38,FALSE))</f>
        <v>143697.07</v>
      </c>
      <c r="BH151" s="110">
        <f t="shared" si="388"/>
        <v>183525.88</v>
      </c>
      <c r="BI151" s="104">
        <f t="shared" si="389"/>
        <v>7.6798272044695595E-3</v>
      </c>
      <c r="BJ151" s="105">
        <f t="shared" si="390"/>
        <v>121.23922708505368</v>
      </c>
      <c r="BK151" s="106">
        <f>IF(ISNA(VLOOKUP($B151,'[1]1920  Prog Access'!$F$7:$BA$325,39,FALSE)),"",VLOOKUP($B151,'[1]1920  Prog Access'!$F$7:$BA$325,39,FALSE))</f>
        <v>0</v>
      </c>
      <c r="BL151" s="102">
        <f>IF(ISNA(VLOOKUP($B151,'[1]1920  Prog Access'!$F$7:$BA$325,40,FALSE)),"",VLOOKUP($B151,'[1]1920  Prog Access'!$F$7:$BA$325,40,FALSE))</f>
        <v>0</v>
      </c>
      <c r="BM151" s="102">
        <f>IF(ISNA(VLOOKUP($B151,'[1]1920  Prog Access'!$F$7:$BA$325,41,FALSE)),"",VLOOKUP($B151,'[1]1920  Prog Access'!$F$7:$BA$325,41,FALSE))</f>
        <v>216872.23</v>
      </c>
      <c r="BN151" s="102">
        <f>IF(ISNA(VLOOKUP($B151,'[1]1920  Prog Access'!$F$7:$BA$325,42,FALSE)),"",VLOOKUP($B151,'[1]1920  Prog Access'!$F$7:$BA$325,42,FALSE))</f>
        <v>70.84</v>
      </c>
      <c r="BO151" s="105">
        <f t="shared" si="359"/>
        <v>216943.07</v>
      </c>
      <c r="BP151" s="104">
        <f t="shared" si="360"/>
        <v>9.0782035253400995E-3</v>
      </c>
      <c r="BQ151" s="111">
        <f t="shared" si="361"/>
        <v>143.31499256812552</v>
      </c>
      <c r="BR151" s="106">
        <f>IF(ISNA(VLOOKUP($B151,'[1]1920  Prog Access'!$F$7:$BA$325,43,FALSE)),"",VLOOKUP($B151,'[1]1920  Prog Access'!$F$7:$BA$325,43,FALSE))</f>
        <v>4504970.37</v>
      </c>
      <c r="BS151" s="104">
        <f t="shared" si="362"/>
        <v>0.18851506938888019</v>
      </c>
      <c r="BT151" s="111">
        <f t="shared" si="363"/>
        <v>2976.0332749793561</v>
      </c>
      <c r="BU151" s="102">
        <f>IF(ISNA(VLOOKUP($B151,'[1]1920  Prog Access'!$F$7:$BA$325,44,FALSE)),"",VLOOKUP($B151,'[1]1920  Prog Access'!$F$7:$BA$325,44,FALSE))</f>
        <v>731536.43</v>
      </c>
      <c r="BV151" s="104">
        <f t="shared" si="364"/>
        <v>3.0611886324558378E-2</v>
      </c>
      <c r="BW151" s="111">
        <f t="shared" si="365"/>
        <v>483.26106028075975</v>
      </c>
      <c r="BX151" s="143">
        <f>IF(ISNA(VLOOKUP($B151,'[1]1920  Prog Access'!$F$7:$BA$325,45,FALSE)),"",VLOOKUP($B151,'[1]1920  Prog Access'!$F$7:$BA$325,45,FALSE))</f>
        <v>947477.91</v>
      </c>
      <c r="BY151" s="97">
        <f t="shared" si="366"/>
        <v>3.9648177297130854E-2</v>
      </c>
      <c r="BZ151" s="112">
        <f t="shared" si="367"/>
        <v>625.91439141205615</v>
      </c>
      <c r="CA151" s="89">
        <f t="shared" si="368"/>
        <v>23897136.630000003</v>
      </c>
      <c r="CB151" s="90">
        <f t="shared" si="369"/>
        <v>0</v>
      </c>
    </row>
    <row r="152" spans="1:80" x14ac:dyDescent="0.25">
      <c r="A152" s="22"/>
      <c r="B152" s="94" t="s">
        <v>266</v>
      </c>
      <c r="C152" s="99" t="s">
        <v>267</v>
      </c>
      <c r="D152" s="100">
        <f>IF(ISNA(VLOOKUP($B152,'[1]1920 enrollment_Rev_Exp by size'!$A$6:$C$339,3,FALSE)),"",VLOOKUP($B152,'[1]1920 enrollment_Rev_Exp by size'!$A$6:$C$339,3,FALSE))</f>
        <v>15893.05</v>
      </c>
      <c r="E152" s="101">
        <f>IF(ISNA(VLOOKUP($B152,'[1]1920 enrollment_Rev_Exp by size'!$A$6:$D$339,4,FALSE)),"",VLOOKUP($B152,'[1]1920 enrollment_Rev_Exp by size'!$A$6:$D$339,4,FALSE))</f>
        <v>261968173.94</v>
      </c>
      <c r="F152" s="102">
        <f>IF(ISNA(VLOOKUP($B152,'[1]1920  Prog Access'!$F$7:$BA$325,2,FALSE)),"",VLOOKUP($B152,'[1]1920  Prog Access'!$F$7:$BA$325,2,FALSE))</f>
        <v>133738078.33</v>
      </c>
      <c r="G152" s="102">
        <f>IF(ISNA(VLOOKUP($B152,'[1]1920  Prog Access'!$F$7:$BA$325,3,FALSE)),"",VLOOKUP($B152,'[1]1920  Prog Access'!$F$7:$BA$325,3,FALSE))</f>
        <v>869468.54</v>
      </c>
      <c r="H152" s="102">
        <f>IF(ISNA(VLOOKUP($B152,'[1]1920  Prog Access'!$F$7:$BA$325,4,FALSE)),"",VLOOKUP($B152,'[1]1920  Prog Access'!$F$7:$BA$325,4,FALSE))</f>
        <v>506178.13</v>
      </c>
      <c r="I152" s="103">
        <f t="shared" si="370"/>
        <v>135113725</v>
      </c>
      <c r="J152" s="104">
        <f t="shared" si="371"/>
        <v>0.51576389210906903</v>
      </c>
      <c r="K152" s="105">
        <f t="shared" si="372"/>
        <v>8501.4345893330737</v>
      </c>
      <c r="L152" s="106">
        <f>IF(ISNA(VLOOKUP($B152,'[1]1920  Prog Access'!$F$7:$BA$325,5,FALSE)),"",VLOOKUP($B152,'[1]1920  Prog Access'!$F$7:$BA$325,5,FALSE))</f>
        <v>39572691.719999999</v>
      </c>
      <c r="M152" s="102">
        <f>IF(ISNA(VLOOKUP($B152,'[1]1920  Prog Access'!$F$7:$BA$325,6,FALSE)),"",VLOOKUP($B152,'[1]1920  Prog Access'!$F$7:$BA$325,6,FALSE))</f>
        <v>1639843.27</v>
      </c>
      <c r="N152" s="102">
        <f>IF(ISNA(VLOOKUP($B152,'[1]1920  Prog Access'!$F$7:$BA$325,7,FALSE)),"",VLOOKUP($B152,'[1]1920  Prog Access'!$F$7:$BA$325,7,FALSE))</f>
        <v>3212084</v>
      </c>
      <c r="O152" s="102">
        <v>0</v>
      </c>
      <c r="P152" s="102">
        <f>IF(ISNA(VLOOKUP($B152,'[1]1920  Prog Access'!$F$7:$BA$325,8,FALSE)),"",VLOOKUP($B152,'[1]1920  Prog Access'!$F$7:$BA$325,8,FALSE))</f>
        <v>0</v>
      </c>
      <c r="Q152" s="102">
        <f>IF(ISNA(VLOOKUP($B152,'[1]1920  Prog Access'!$F$7:$BA$325,9,FALSE)),"",VLOOKUP($B152,'[1]1920  Prog Access'!$F$7:$BA$325,9,FALSE))</f>
        <v>0</v>
      </c>
      <c r="R152" s="107">
        <f t="shared" si="302"/>
        <v>44424618.990000002</v>
      </c>
      <c r="S152" s="104">
        <f t="shared" si="303"/>
        <v>0.16958021396971226</v>
      </c>
      <c r="T152" s="105">
        <f t="shared" si="304"/>
        <v>2795.2230056534149</v>
      </c>
      <c r="U152" s="106">
        <f>IF(ISNA(VLOOKUP($B152,'[1]1920  Prog Access'!$F$7:$BA$325,10,FALSE)),"",VLOOKUP($B152,'[1]1920  Prog Access'!$F$7:$BA$325,10,FALSE))</f>
        <v>8915117.75</v>
      </c>
      <c r="V152" s="102">
        <f>IF(ISNA(VLOOKUP($B152,'[1]1920  Prog Access'!$F$7:$BA$325,11,FALSE)),"",VLOOKUP($B152,'[1]1920  Prog Access'!$F$7:$BA$325,11,FALSE))</f>
        <v>1535784.6</v>
      </c>
      <c r="W152" s="102">
        <f>IF(ISNA(VLOOKUP($B152,'[1]1920  Prog Access'!$F$7:$BA$325,12,FALSE)),"",VLOOKUP($B152,'[1]1920  Prog Access'!$F$7:$BA$325,12,FALSE))</f>
        <v>144340</v>
      </c>
      <c r="X152" s="102">
        <f>IF(ISNA(VLOOKUP($B152,'[1]1920  Prog Access'!$F$7:$BA$325,13,FALSE)),"",VLOOKUP($B152,'[1]1920  Prog Access'!$F$7:$BA$325,13,FALSE))</f>
        <v>0</v>
      </c>
      <c r="Y152" s="108">
        <f t="shared" si="379"/>
        <v>10595242.35</v>
      </c>
      <c r="Z152" s="104">
        <f t="shared" si="380"/>
        <v>4.044476926585245E-2</v>
      </c>
      <c r="AA152" s="105">
        <f t="shared" si="381"/>
        <v>666.65884458930157</v>
      </c>
      <c r="AB152" s="106">
        <f>IF(ISNA(VLOOKUP($B152,'[1]1920  Prog Access'!$F$7:$BA$325,14,FALSE)),"",VLOOKUP($B152,'[1]1920  Prog Access'!$F$7:$BA$325,14,FALSE))</f>
        <v>0</v>
      </c>
      <c r="AC152" s="102">
        <f>IF(ISNA(VLOOKUP($B152,'[1]1920  Prog Access'!$F$7:$BA$325,15,FALSE)),"",VLOOKUP($B152,'[1]1920  Prog Access'!$F$7:$BA$325,15,FALSE))</f>
        <v>0</v>
      </c>
      <c r="AD152" s="102">
        <v>0</v>
      </c>
      <c r="AE152" s="107">
        <f t="shared" si="382"/>
        <v>0</v>
      </c>
      <c r="AF152" s="104">
        <f t="shared" si="383"/>
        <v>0</v>
      </c>
      <c r="AG152" s="109">
        <f t="shared" si="384"/>
        <v>0</v>
      </c>
      <c r="AH152" s="106">
        <f>IF(ISNA(VLOOKUP($B152,'[1]1920  Prog Access'!$F$7:$BA$325,16,FALSE)),"",VLOOKUP($B152,'[1]1920  Prog Access'!$F$7:$BA$325,16,FALSE))</f>
        <v>4611089.49</v>
      </c>
      <c r="AI152" s="102">
        <f>IF(ISNA(VLOOKUP($B152,'[1]1920  Prog Access'!$F$7:$BA$325,17,FALSE)),"",VLOOKUP($B152,'[1]1920  Prog Access'!$F$7:$BA$325,17,FALSE))</f>
        <v>689323.02</v>
      </c>
      <c r="AJ152" s="102">
        <f>IF(ISNA(VLOOKUP($B152,'[1]1920  Prog Access'!$F$7:$BA$325,18,FALSE)),"",VLOOKUP($B152,'[1]1920  Prog Access'!$F$7:$BA$325,18,FALSE))</f>
        <v>0</v>
      </c>
      <c r="AK152" s="102">
        <f>IF(ISNA(VLOOKUP($B152,'[1]1920  Prog Access'!$F$7:$BA$325,19,FALSE)),"",VLOOKUP($B152,'[1]1920  Prog Access'!$F$7:$BA$325,19,FALSE))</f>
        <v>0</v>
      </c>
      <c r="AL152" s="102">
        <f>IF(ISNA(VLOOKUP($B152,'[1]1920  Prog Access'!$F$7:$BA$325,20,FALSE)),"",VLOOKUP($B152,'[1]1920  Prog Access'!$F$7:$BA$325,20,FALSE))</f>
        <v>7534086.7300000004</v>
      </c>
      <c r="AM152" s="102">
        <f>IF(ISNA(VLOOKUP($B152,'[1]1920  Prog Access'!$F$7:$BA$325,21,FALSE)),"",VLOOKUP($B152,'[1]1920  Prog Access'!$F$7:$BA$325,21,FALSE))</f>
        <v>0</v>
      </c>
      <c r="AN152" s="102">
        <f>IF(ISNA(VLOOKUP($B152,'[1]1920  Prog Access'!$F$7:$BA$325,22,FALSE)),"",VLOOKUP($B152,'[1]1920  Prog Access'!$F$7:$BA$325,22,FALSE))</f>
        <v>0</v>
      </c>
      <c r="AO152" s="102">
        <f>IF(ISNA(VLOOKUP($B152,'[1]1920  Prog Access'!$F$7:$BA$325,23,FALSE)),"",VLOOKUP($B152,'[1]1920  Prog Access'!$F$7:$BA$325,23,FALSE))</f>
        <v>1690118.55</v>
      </c>
      <c r="AP152" s="102">
        <f>IF(ISNA(VLOOKUP($B152,'[1]1920  Prog Access'!$F$7:$BA$325,24,FALSE)),"",VLOOKUP($B152,'[1]1920  Prog Access'!$F$7:$BA$325,24,FALSE))</f>
        <v>0</v>
      </c>
      <c r="AQ152" s="102">
        <f>IF(ISNA(VLOOKUP($B152,'[1]1920  Prog Access'!$F$7:$BA$325,25,FALSE)),"",VLOOKUP($B152,'[1]1920  Prog Access'!$F$7:$BA$325,25,FALSE))</f>
        <v>1144051.5</v>
      </c>
      <c r="AR152" s="102">
        <f>IF(ISNA(VLOOKUP($B152,'[1]1920  Prog Access'!$F$7:$BA$325,26,FALSE)),"",VLOOKUP($B152,'[1]1920  Prog Access'!$F$7:$BA$325,26,FALSE))</f>
        <v>0</v>
      </c>
      <c r="AS152" s="102">
        <f>IF(ISNA(VLOOKUP($B152,'[1]1920  Prog Access'!$F$7:$BA$325,27,FALSE)),"",VLOOKUP($B152,'[1]1920  Prog Access'!$F$7:$BA$325,27,FALSE))</f>
        <v>337099.4</v>
      </c>
      <c r="AT152" s="102">
        <f>IF(ISNA(VLOOKUP($B152,'[1]1920  Prog Access'!$F$7:$BA$325,28,FALSE)),"",VLOOKUP($B152,'[1]1920  Prog Access'!$F$7:$BA$325,28,FALSE))</f>
        <v>4239950.13</v>
      </c>
      <c r="AU152" s="102">
        <f>IF(ISNA(VLOOKUP($B152,'[1]1920  Prog Access'!$F$7:$BA$325,29,FALSE)),"",VLOOKUP($B152,'[1]1920  Prog Access'!$F$7:$BA$325,29,FALSE))</f>
        <v>0</v>
      </c>
      <c r="AV152" s="102">
        <f>IF(ISNA(VLOOKUP($B152,'[1]1920  Prog Access'!$F$7:$BA$325,30,FALSE)),"",VLOOKUP($B152,'[1]1920  Prog Access'!$F$7:$BA$325,30,FALSE))</f>
        <v>45405.06</v>
      </c>
      <c r="AW152" s="102">
        <f>IF(ISNA(VLOOKUP($B152,'[1]1920  Prog Access'!$F$7:$BA$325,31,FALSE)),"",VLOOKUP($B152,'[1]1920  Prog Access'!$F$7:$BA$325,31,FALSE))</f>
        <v>974794.1</v>
      </c>
      <c r="AX152" s="108">
        <f t="shared" si="385"/>
        <v>21265917.98</v>
      </c>
      <c r="AY152" s="104">
        <f t="shared" si="386"/>
        <v>8.1177486792233966E-2</v>
      </c>
      <c r="AZ152" s="105">
        <f t="shared" si="387"/>
        <v>1338.0639952683721</v>
      </c>
      <c r="BA152" s="106">
        <f>IF(ISNA(VLOOKUP($B152,'[1]1920  Prog Access'!$F$7:$BA$325,32,FALSE)),"",VLOOKUP($B152,'[1]1920  Prog Access'!$F$7:$BA$325,32,FALSE))</f>
        <v>0</v>
      </c>
      <c r="BB152" s="102">
        <f>IF(ISNA(VLOOKUP($B152,'[1]1920  Prog Access'!$F$7:$BA$325,33,FALSE)),"",VLOOKUP($B152,'[1]1920  Prog Access'!$F$7:$BA$325,33,FALSE))</f>
        <v>0</v>
      </c>
      <c r="BC152" s="102">
        <f>IF(ISNA(VLOOKUP($B152,'[1]1920  Prog Access'!$F$7:$BA$325,34,FALSE)),"",VLOOKUP($B152,'[1]1920  Prog Access'!$F$7:$BA$325,34,FALSE))</f>
        <v>420756.86</v>
      </c>
      <c r="BD152" s="102">
        <f>IF(ISNA(VLOOKUP($B152,'[1]1920  Prog Access'!$F$7:$BA$325,35,FALSE)),"",VLOOKUP($B152,'[1]1920  Prog Access'!$F$7:$BA$325,35,FALSE))</f>
        <v>0</v>
      </c>
      <c r="BE152" s="102">
        <f>IF(ISNA(VLOOKUP($B152,'[1]1920  Prog Access'!$F$7:$BA$325,36,FALSE)),"",VLOOKUP($B152,'[1]1920  Prog Access'!$F$7:$BA$325,36,FALSE))</f>
        <v>82348.77</v>
      </c>
      <c r="BF152" s="102">
        <f>IF(ISNA(VLOOKUP($B152,'[1]1920  Prog Access'!$F$7:$BA$325,37,FALSE)),"",VLOOKUP($B152,'[1]1920  Prog Access'!$F$7:$BA$325,37,FALSE))</f>
        <v>0</v>
      </c>
      <c r="BG152" s="102">
        <f>IF(ISNA(VLOOKUP($B152,'[1]1920  Prog Access'!$F$7:$BA$325,38,FALSE)),"",VLOOKUP($B152,'[1]1920  Prog Access'!$F$7:$BA$325,38,FALSE))</f>
        <v>1141096.75</v>
      </c>
      <c r="BH152" s="110">
        <f t="shared" si="388"/>
        <v>1644202.38</v>
      </c>
      <c r="BI152" s="104">
        <f t="shared" si="389"/>
        <v>6.2763440125997161E-3</v>
      </c>
      <c r="BJ152" s="105">
        <f t="shared" si="390"/>
        <v>103.4541752527048</v>
      </c>
      <c r="BK152" s="106">
        <f>IF(ISNA(VLOOKUP($B152,'[1]1920  Prog Access'!$F$7:$BA$325,39,FALSE)),"",VLOOKUP($B152,'[1]1920  Prog Access'!$F$7:$BA$325,39,FALSE))</f>
        <v>0</v>
      </c>
      <c r="BL152" s="102">
        <f>IF(ISNA(VLOOKUP($B152,'[1]1920  Prog Access'!$F$7:$BA$325,40,FALSE)),"",VLOOKUP($B152,'[1]1920  Prog Access'!$F$7:$BA$325,40,FALSE))</f>
        <v>0</v>
      </c>
      <c r="BM152" s="102">
        <f>IF(ISNA(VLOOKUP($B152,'[1]1920  Prog Access'!$F$7:$BA$325,41,FALSE)),"",VLOOKUP($B152,'[1]1920  Prog Access'!$F$7:$BA$325,41,FALSE))</f>
        <v>696020.02</v>
      </c>
      <c r="BN152" s="102">
        <f>IF(ISNA(VLOOKUP($B152,'[1]1920  Prog Access'!$F$7:$BA$325,42,FALSE)),"",VLOOKUP($B152,'[1]1920  Prog Access'!$F$7:$BA$325,42,FALSE))</f>
        <v>1392204.98</v>
      </c>
      <c r="BO152" s="105">
        <f t="shared" si="359"/>
        <v>2088225</v>
      </c>
      <c r="BP152" s="104">
        <f t="shared" si="360"/>
        <v>7.9712927283994341E-3</v>
      </c>
      <c r="BQ152" s="111">
        <f t="shared" si="361"/>
        <v>131.39233816039086</v>
      </c>
      <c r="BR152" s="106">
        <f>IF(ISNA(VLOOKUP($B152,'[1]1920  Prog Access'!$F$7:$BA$325,43,FALSE)),"",VLOOKUP($B152,'[1]1920  Prog Access'!$F$7:$BA$325,43,FALSE))</f>
        <v>29734698.120000001</v>
      </c>
      <c r="BS152" s="104">
        <f t="shared" si="362"/>
        <v>0.11350500204963944</v>
      </c>
      <c r="BT152" s="111">
        <f t="shared" si="363"/>
        <v>1870.9245940835776</v>
      </c>
      <c r="BU152" s="102">
        <f>IF(ISNA(VLOOKUP($B152,'[1]1920  Prog Access'!$F$7:$BA$325,44,FALSE)),"",VLOOKUP($B152,'[1]1920  Prog Access'!$F$7:$BA$325,44,FALSE))</f>
        <v>5963787.0899999999</v>
      </c>
      <c r="BV152" s="104">
        <f t="shared" si="364"/>
        <v>2.2765311527368659E-2</v>
      </c>
      <c r="BW152" s="111">
        <f t="shared" si="365"/>
        <v>375.24497122956262</v>
      </c>
      <c r="BX152" s="143">
        <f>IF(ISNA(VLOOKUP($B152,'[1]1920  Prog Access'!$F$7:$BA$325,45,FALSE)),"",VLOOKUP($B152,'[1]1920  Prog Access'!$F$7:$BA$325,45,FALSE))</f>
        <v>11137757.029999999</v>
      </c>
      <c r="BY152" s="97">
        <f t="shared" si="366"/>
        <v>4.2515687545125004E-2</v>
      </c>
      <c r="BZ152" s="112">
        <f t="shared" si="367"/>
        <v>700.79418550876005</v>
      </c>
      <c r="CA152" s="89">
        <f t="shared" si="368"/>
        <v>261968173.94</v>
      </c>
      <c r="CB152" s="90">
        <f t="shared" si="369"/>
        <v>0</v>
      </c>
    </row>
    <row r="153" spans="1:80" x14ac:dyDescent="0.25">
      <c r="A153" s="22"/>
      <c r="B153" s="94" t="s">
        <v>268</v>
      </c>
      <c r="C153" s="99" t="s">
        <v>269</v>
      </c>
      <c r="D153" s="100">
        <f>IF(ISNA(VLOOKUP($B153,'[1]1920 enrollment_Rev_Exp by size'!$A$6:$C$339,3,FALSE)),"",VLOOKUP($B153,'[1]1920 enrollment_Rev_Exp by size'!$A$6:$C$339,3,FALSE))</f>
        <v>54.79</v>
      </c>
      <c r="E153" s="101">
        <f>IF(ISNA(VLOOKUP($B153,'[1]1920 enrollment_Rev_Exp by size'!$A$6:$D$339,4,FALSE)),"",VLOOKUP($B153,'[1]1920 enrollment_Rev_Exp by size'!$A$6:$D$339,4,FALSE))</f>
        <v>2670215.2200000002</v>
      </c>
      <c r="F153" s="102">
        <f>IF(ISNA(VLOOKUP($B153,'[1]1920  Prog Access'!$F$7:$BA$325,2,FALSE)),"",VLOOKUP($B153,'[1]1920  Prog Access'!$F$7:$BA$325,2,FALSE))</f>
        <v>1385799.24</v>
      </c>
      <c r="G153" s="102">
        <f>IF(ISNA(VLOOKUP($B153,'[1]1920  Prog Access'!$F$7:$BA$325,3,FALSE)),"",VLOOKUP($B153,'[1]1920  Prog Access'!$F$7:$BA$325,3,FALSE))</f>
        <v>0</v>
      </c>
      <c r="H153" s="102">
        <f>IF(ISNA(VLOOKUP($B153,'[1]1920  Prog Access'!$F$7:$BA$325,4,FALSE)),"",VLOOKUP($B153,'[1]1920  Prog Access'!$F$7:$BA$325,4,FALSE))</f>
        <v>0</v>
      </c>
      <c r="I153" s="103">
        <f t="shared" si="370"/>
        <v>1385799.24</v>
      </c>
      <c r="J153" s="104">
        <f t="shared" si="371"/>
        <v>0.51898409896712361</v>
      </c>
      <c r="K153" s="105">
        <f t="shared" si="372"/>
        <v>25292.922796130682</v>
      </c>
      <c r="L153" s="106">
        <f>IF(ISNA(VLOOKUP($B153,'[1]1920  Prog Access'!$F$7:$BA$325,5,FALSE)),"",VLOOKUP($B153,'[1]1920  Prog Access'!$F$7:$BA$325,5,FALSE))</f>
        <v>239720.58</v>
      </c>
      <c r="M153" s="102">
        <f>IF(ISNA(VLOOKUP($B153,'[1]1920  Prog Access'!$F$7:$BA$325,6,FALSE)),"",VLOOKUP($B153,'[1]1920  Prog Access'!$F$7:$BA$325,6,FALSE))</f>
        <v>8318.66</v>
      </c>
      <c r="N153" s="102">
        <f>IF(ISNA(VLOOKUP($B153,'[1]1920  Prog Access'!$F$7:$BA$325,7,FALSE)),"",VLOOKUP($B153,'[1]1920  Prog Access'!$F$7:$BA$325,7,FALSE))</f>
        <v>29959.53</v>
      </c>
      <c r="O153" s="102">
        <v>0</v>
      </c>
      <c r="P153" s="102">
        <f>IF(ISNA(VLOOKUP($B153,'[1]1920  Prog Access'!$F$7:$BA$325,8,FALSE)),"",VLOOKUP($B153,'[1]1920  Prog Access'!$F$7:$BA$325,8,FALSE))</f>
        <v>0</v>
      </c>
      <c r="Q153" s="102">
        <f>IF(ISNA(VLOOKUP($B153,'[1]1920  Prog Access'!$F$7:$BA$325,9,FALSE)),"",VLOOKUP($B153,'[1]1920  Prog Access'!$F$7:$BA$325,9,FALSE))</f>
        <v>0</v>
      </c>
      <c r="R153" s="107">
        <f t="shared" si="302"/>
        <v>277998.77</v>
      </c>
      <c r="S153" s="104">
        <f t="shared" si="303"/>
        <v>0.10411099746484105</v>
      </c>
      <c r="T153" s="105">
        <f t="shared" si="304"/>
        <v>5073.8961489322874</v>
      </c>
      <c r="U153" s="106">
        <f>IF(ISNA(VLOOKUP($B153,'[1]1920  Prog Access'!$F$7:$BA$325,10,FALSE)),"",VLOOKUP($B153,'[1]1920  Prog Access'!$F$7:$BA$325,10,FALSE))</f>
        <v>0</v>
      </c>
      <c r="V153" s="102">
        <f>IF(ISNA(VLOOKUP($B153,'[1]1920  Prog Access'!$F$7:$BA$325,11,FALSE)),"",VLOOKUP($B153,'[1]1920  Prog Access'!$F$7:$BA$325,11,FALSE))</f>
        <v>0</v>
      </c>
      <c r="W153" s="102">
        <f>IF(ISNA(VLOOKUP($B153,'[1]1920  Prog Access'!$F$7:$BA$325,12,FALSE)),"",VLOOKUP($B153,'[1]1920  Prog Access'!$F$7:$BA$325,12,FALSE))</f>
        <v>0</v>
      </c>
      <c r="X153" s="102">
        <f>IF(ISNA(VLOOKUP($B153,'[1]1920  Prog Access'!$F$7:$BA$325,13,FALSE)),"",VLOOKUP($B153,'[1]1920  Prog Access'!$F$7:$BA$325,13,FALSE))</f>
        <v>0</v>
      </c>
      <c r="Y153" s="108">
        <f t="shared" si="379"/>
        <v>0</v>
      </c>
      <c r="Z153" s="104">
        <f t="shared" si="380"/>
        <v>0</v>
      </c>
      <c r="AA153" s="105">
        <f t="shared" si="381"/>
        <v>0</v>
      </c>
      <c r="AB153" s="106">
        <f>IF(ISNA(VLOOKUP($B153,'[1]1920  Prog Access'!$F$7:$BA$325,14,FALSE)),"",VLOOKUP($B153,'[1]1920  Prog Access'!$F$7:$BA$325,14,FALSE))</f>
        <v>0</v>
      </c>
      <c r="AC153" s="102">
        <f>IF(ISNA(VLOOKUP($B153,'[1]1920  Prog Access'!$F$7:$BA$325,15,FALSE)),"",VLOOKUP($B153,'[1]1920  Prog Access'!$F$7:$BA$325,15,FALSE))</f>
        <v>0</v>
      </c>
      <c r="AD153" s="102">
        <v>0</v>
      </c>
      <c r="AE153" s="107">
        <f t="shared" si="382"/>
        <v>0</v>
      </c>
      <c r="AF153" s="104">
        <f t="shared" si="383"/>
        <v>0</v>
      </c>
      <c r="AG153" s="109">
        <f t="shared" si="384"/>
        <v>0</v>
      </c>
      <c r="AH153" s="106">
        <f>IF(ISNA(VLOOKUP($B153,'[1]1920  Prog Access'!$F$7:$BA$325,16,FALSE)),"",VLOOKUP($B153,'[1]1920  Prog Access'!$F$7:$BA$325,16,FALSE))</f>
        <v>2526.5100000000002</v>
      </c>
      <c r="AI153" s="102">
        <f>IF(ISNA(VLOOKUP($B153,'[1]1920  Prog Access'!$F$7:$BA$325,17,FALSE)),"",VLOOKUP($B153,'[1]1920  Prog Access'!$F$7:$BA$325,17,FALSE))</f>
        <v>6956.58</v>
      </c>
      <c r="AJ153" s="102">
        <f>IF(ISNA(VLOOKUP($B153,'[1]1920  Prog Access'!$F$7:$BA$325,18,FALSE)),"",VLOOKUP($B153,'[1]1920  Prog Access'!$F$7:$BA$325,18,FALSE))</f>
        <v>0</v>
      </c>
      <c r="AK153" s="102">
        <f>IF(ISNA(VLOOKUP($B153,'[1]1920  Prog Access'!$F$7:$BA$325,19,FALSE)),"",VLOOKUP($B153,'[1]1920  Prog Access'!$F$7:$BA$325,19,FALSE))</f>
        <v>0</v>
      </c>
      <c r="AL153" s="102">
        <f>IF(ISNA(VLOOKUP($B153,'[1]1920  Prog Access'!$F$7:$BA$325,20,FALSE)),"",VLOOKUP($B153,'[1]1920  Prog Access'!$F$7:$BA$325,20,FALSE))</f>
        <v>33037.08</v>
      </c>
      <c r="AM153" s="102">
        <f>IF(ISNA(VLOOKUP($B153,'[1]1920  Prog Access'!$F$7:$BA$325,21,FALSE)),"",VLOOKUP($B153,'[1]1920  Prog Access'!$F$7:$BA$325,21,FALSE))</f>
        <v>0</v>
      </c>
      <c r="AN153" s="102">
        <f>IF(ISNA(VLOOKUP($B153,'[1]1920  Prog Access'!$F$7:$BA$325,22,FALSE)),"",VLOOKUP($B153,'[1]1920  Prog Access'!$F$7:$BA$325,22,FALSE))</f>
        <v>0</v>
      </c>
      <c r="AO153" s="102">
        <f>IF(ISNA(VLOOKUP($B153,'[1]1920  Prog Access'!$F$7:$BA$325,23,FALSE)),"",VLOOKUP($B153,'[1]1920  Prog Access'!$F$7:$BA$325,23,FALSE))</f>
        <v>0</v>
      </c>
      <c r="AP153" s="102">
        <f>IF(ISNA(VLOOKUP($B153,'[1]1920  Prog Access'!$F$7:$BA$325,24,FALSE)),"",VLOOKUP($B153,'[1]1920  Prog Access'!$F$7:$BA$325,24,FALSE))</f>
        <v>0</v>
      </c>
      <c r="AQ153" s="102">
        <f>IF(ISNA(VLOOKUP($B153,'[1]1920  Prog Access'!$F$7:$BA$325,25,FALSE)),"",VLOOKUP($B153,'[1]1920  Prog Access'!$F$7:$BA$325,25,FALSE))</f>
        <v>0</v>
      </c>
      <c r="AR153" s="102">
        <f>IF(ISNA(VLOOKUP($B153,'[1]1920  Prog Access'!$F$7:$BA$325,26,FALSE)),"",VLOOKUP($B153,'[1]1920  Prog Access'!$F$7:$BA$325,26,FALSE))</f>
        <v>0</v>
      </c>
      <c r="AS153" s="102">
        <f>IF(ISNA(VLOOKUP($B153,'[1]1920  Prog Access'!$F$7:$BA$325,27,FALSE)),"",VLOOKUP($B153,'[1]1920  Prog Access'!$F$7:$BA$325,27,FALSE))</f>
        <v>0</v>
      </c>
      <c r="AT153" s="102">
        <f>IF(ISNA(VLOOKUP($B153,'[1]1920  Prog Access'!$F$7:$BA$325,28,FALSE)),"",VLOOKUP($B153,'[1]1920  Prog Access'!$F$7:$BA$325,28,FALSE))</f>
        <v>0</v>
      </c>
      <c r="AU153" s="102">
        <f>IF(ISNA(VLOOKUP($B153,'[1]1920  Prog Access'!$F$7:$BA$325,29,FALSE)),"",VLOOKUP($B153,'[1]1920  Prog Access'!$F$7:$BA$325,29,FALSE))</f>
        <v>0</v>
      </c>
      <c r="AV153" s="102">
        <f>IF(ISNA(VLOOKUP($B153,'[1]1920  Prog Access'!$F$7:$BA$325,30,FALSE)),"",VLOOKUP($B153,'[1]1920  Prog Access'!$F$7:$BA$325,30,FALSE))</f>
        <v>0</v>
      </c>
      <c r="AW153" s="102">
        <f>IF(ISNA(VLOOKUP($B153,'[1]1920  Prog Access'!$F$7:$BA$325,31,FALSE)),"",VLOOKUP($B153,'[1]1920  Prog Access'!$F$7:$BA$325,31,FALSE))</f>
        <v>3717.71</v>
      </c>
      <c r="AX153" s="108">
        <f t="shared" si="385"/>
        <v>46237.88</v>
      </c>
      <c r="AY153" s="104">
        <f t="shared" si="386"/>
        <v>1.7316162253018689E-2</v>
      </c>
      <c r="AZ153" s="105">
        <f t="shared" si="387"/>
        <v>843.91093265194377</v>
      </c>
      <c r="BA153" s="106">
        <f>IF(ISNA(VLOOKUP($B153,'[1]1920  Prog Access'!$F$7:$BA$325,32,FALSE)),"",VLOOKUP($B153,'[1]1920  Prog Access'!$F$7:$BA$325,32,FALSE))</f>
        <v>0</v>
      </c>
      <c r="BB153" s="102">
        <f>IF(ISNA(VLOOKUP($B153,'[1]1920  Prog Access'!$F$7:$BA$325,33,FALSE)),"",VLOOKUP($B153,'[1]1920  Prog Access'!$F$7:$BA$325,33,FALSE))</f>
        <v>0</v>
      </c>
      <c r="BC153" s="102">
        <f>IF(ISNA(VLOOKUP($B153,'[1]1920  Prog Access'!$F$7:$BA$325,34,FALSE)),"",VLOOKUP($B153,'[1]1920  Prog Access'!$F$7:$BA$325,34,FALSE))</f>
        <v>0</v>
      </c>
      <c r="BD153" s="102">
        <f>IF(ISNA(VLOOKUP($B153,'[1]1920  Prog Access'!$F$7:$BA$325,35,FALSE)),"",VLOOKUP($B153,'[1]1920  Prog Access'!$F$7:$BA$325,35,FALSE))</f>
        <v>0</v>
      </c>
      <c r="BE153" s="102">
        <f>IF(ISNA(VLOOKUP($B153,'[1]1920  Prog Access'!$F$7:$BA$325,36,FALSE)),"",VLOOKUP($B153,'[1]1920  Prog Access'!$F$7:$BA$325,36,FALSE))</f>
        <v>0</v>
      </c>
      <c r="BF153" s="102">
        <f>IF(ISNA(VLOOKUP($B153,'[1]1920  Prog Access'!$F$7:$BA$325,37,FALSE)),"",VLOOKUP($B153,'[1]1920  Prog Access'!$F$7:$BA$325,37,FALSE))</f>
        <v>0</v>
      </c>
      <c r="BG153" s="102">
        <f>IF(ISNA(VLOOKUP($B153,'[1]1920  Prog Access'!$F$7:$BA$325,38,FALSE)),"",VLOOKUP($B153,'[1]1920  Prog Access'!$F$7:$BA$325,38,FALSE))</f>
        <v>35935.410000000003</v>
      </c>
      <c r="BH153" s="110">
        <f t="shared" si="388"/>
        <v>35935.410000000003</v>
      </c>
      <c r="BI153" s="104">
        <f t="shared" si="389"/>
        <v>1.3457870261109514E-2</v>
      </c>
      <c r="BJ153" s="105">
        <f t="shared" si="390"/>
        <v>655.87534221573287</v>
      </c>
      <c r="BK153" s="106">
        <f>IF(ISNA(VLOOKUP($B153,'[1]1920  Prog Access'!$F$7:$BA$325,39,FALSE)),"",VLOOKUP($B153,'[1]1920  Prog Access'!$F$7:$BA$325,39,FALSE))</f>
        <v>0</v>
      </c>
      <c r="BL153" s="102">
        <f>IF(ISNA(VLOOKUP($B153,'[1]1920  Prog Access'!$F$7:$BA$325,40,FALSE)),"",VLOOKUP($B153,'[1]1920  Prog Access'!$F$7:$BA$325,40,FALSE))</f>
        <v>0</v>
      </c>
      <c r="BM153" s="102">
        <f>IF(ISNA(VLOOKUP($B153,'[1]1920  Prog Access'!$F$7:$BA$325,41,FALSE)),"",VLOOKUP($B153,'[1]1920  Prog Access'!$F$7:$BA$325,41,FALSE))</f>
        <v>0</v>
      </c>
      <c r="BN153" s="102">
        <f>IF(ISNA(VLOOKUP($B153,'[1]1920  Prog Access'!$F$7:$BA$325,42,FALSE)),"",VLOOKUP($B153,'[1]1920  Prog Access'!$F$7:$BA$325,42,FALSE))</f>
        <v>121224.21</v>
      </c>
      <c r="BO153" s="105">
        <f t="shared" si="359"/>
        <v>121224.21</v>
      </c>
      <c r="BP153" s="104">
        <f t="shared" si="360"/>
        <v>4.5398666404126028E-2</v>
      </c>
      <c r="BQ153" s="111">
        <f t="shared" si="361"/>
        <v>2212.5243657601754</v>
      </c>
      <c r="BR153" s="106">
        <f>IF(ISNA(VLOOKUP($B153,'[1]1920  Prog Access'!$F$7:$BA$325,43,FALSE)),"",VLOOKUP($B153,'[1]1920  Prog Access'!$F$7:$BA$325,43,FALSE))</f>
        <v>682553.95</v>
      </c>
      <c r="BS153" s="104">
        <f t="shared" si="362"/>
        <v>0.25561757902046561</v>
      </c>
      <c r="BT153" s="111">
        <f t="shared" si="363"/>
        <v>12457.637342580761</v>
      </c>
      <c r="BU153" s="102">
        <f>IF(ISNA(VLOOKUP($B153,'[1]1920  Prog Access'!$F$7:$BA$325,44,FALSE)),"",VLOOKUP($B153,'[1]1920  Prog Access'!$F$7:$BA$325,44,FALSE))</f>
        <v>80165.8</v>
      </c>
      <c r="BV153" s="104">
        <f t="shared" si="364"/>
        <v>3.0022224201088927E-2</v>
      </c>
      <c r="BW153" s="111">
        <f t="shared" si="365"/>
        <v>1463.1465595911664</v>
      </c>
      <c r="BX153" s="143">
        <f>IF(ISNA(VLOOKUP($B153,'[1]1920  Prog Access'!$F$7:$BA$325,45,FALSE)),"",VLOOKUP($B153,'[1]1920  Prog Access'!$F$7:$BA$325,45,FALSE))</f>
        <v>40299.96</v>
      </c>
      <c r="BY153" s="97">
        <f t="shared" si="366"/>
        <v>1.5092401428226447E-2</v>
      </c>
      <c r="BZ153" s="112">
        <f t="shared" si="367"/>
        <v>735.53495163350976</v>
      </c>
      <c r="CA153" s="89">
        <f t="shared" si="368"/>
        <v>2670215.2199999997</v>
      </c>
      <c r="CB153" s="90">
        <f t="shared" si="369"/>
        <v>0</v>
      </c>
    </row>
    <row r="154" spans="1:80" x14ac:dyDescent="0.25">
      <c r="A154" s="22"/>
      <c r="B154" s="94" t="s">
        <v>270</v>
      </c>
      <c r="C154" s="99" t="s">
        <v>271</v>
      </c>
      <c r="D154" s="100">
        <f>IF(ISNA(VLOOKUP($B154,'[1]1920 enrollment_Rev_Exp by size'!$A$6:$C$339,3,FALSE)),"",VLOOKUP($B154,'[1]1920 enrollment_Rev_Exp by size'!$A$6:$C$339,3,FALSE))</f>
        <v>20914.54</v>
      </c>
      <c r="E154" s="101">
        <f>IF(ISNA(VLOOKUP($B154,'[1]1920 enrollment_Rev_Exp by size'!$A$6:$D$339,4,FALSE)),"",VLOOKUP($B154,'[1]1920 enrollment_Rev_Exp by size'!$A$6:$D$339,4,FALSE))</f>
        <v>348168075.01999998</v>
      </c>
      <c r="F154" s="102">
        <f>IF(ISNA(VLOOKUP($B154,'[1]1920  Prog Access'!$F$7:$BA$325,2,FALSE)),"",VLOOKUP($B154,'[1]1920  Prog Access'!$F$7:$BA$325,2,FALSE))</f>
        <v>198769207.43000001</v>
      </c>
      <c r="G154" s="102">
        <f>IF(ISNA(VLOOKUP($B154,'[1]1920  Prog Access'!$F$7:$BA$325,3,FALSE)),"",VLOOKUP($B154,'[1]1920  Prog Access'!$F$7:$BA$325,3,FALSE))</f>
        <v>0</v>
      </c>
      <c r="H154" s="102">
        <f>IF(ISNA(VLOOKUP($B154,'[1]1920  Prog Access'!$F$7:$BA$325,4,FALSE)),"",VLOOKUP($B154,'[1]1920  Prog Access'!$F$7:$BA$325,4,FALSE))</f>
        <v>336737.99</v>
      </c>
      <c r="I154" s="103">
        <f t="shared" si="370"/>
        <v>199105945.42000002</v>
      </c>
      <c r="J154" s="104">
        <f t="shared" si="371"/>
        <v>0.57186732416107555</v>
      </c>
      <c r="K154" s="105">
        <f t="shared" si="372"/>
        <v>9519.9772703583258</v>
      </c>
      <c r="L154" s="106">
        <f>IF(ISNA(VLOOKUP($B154,'[1]1920  Prog Access'!$F$7:$BA$325,5,FALSE)),"",VLOOKUP($B154,'[1]1920  Prog Access'!$F$7:$BA$325,5,FALSE))</f>
        <v>45112394.82</v>
      </c>
      <c r="M154" s="102">
        <f>IF(ISNA(VLOOKUP($B154,'[1]1920  Prog Access'!$F$7:$BA$325,6,FALSE)),"",VLOOKUP($B154,'[1]1920  Prog Access'!$F$7:$BA$325,6,FALSE))</f>
        <v>1901597.79</v>
      </c>
      <c r="N154" s="102">
        <f>IF(ISNA(VLOOKUP($B154,'[1]1920  Prog Access'!$F$7:$BA$325,7,FALSE)),"",VLOOKUP($B154,'[1]1920  Prog Access'!$F$7:$BA$325,7,FALSE))</f>
        <v>4153822.34</v>
      </c>
      <c r="O154" s="102">
        <v>0</v>
      </c>
      <c r="P154" s="102">
        <f>IF(ISNA(VLOOKUP($B154,'[1]1920  Prog Access'!$F$7:$BA$325,8,FALSE)),"",VLOOKUP($B154,'[1]1920  Prog Access'!$F$7:$BA$325,8,FALSE))</f>
        <v>0</v>
      </c>
      <c r="Q154" s="102">
        <f>IF(ISNA(VLOOKUP($B154,'[1]1920  Prog Access'!$F$7:$BA$325,9,FALSE)),"",VLOOKUP($B154,'[1]1920  Prog Access'!$F$7:$BA$325,9,FALSE))</f>
        <v>0</v>
      </c>
      <c r="R154" s="107">
        <f t="shared" si="302"/>
        <v>51167814.950000003</v>
      </c>
      <c r="S154" s="104">
        <f t="shared" si="303"/>
        <v>0.14696297168274475</v>
      </c>
      <c r="T154" s="105">
        <f t="shared" si="304"/>
        <v>2446.5187831049598</v>
      </c>
      <c r="U154" s="106">
        <f>IF(ISNA(VLOOKUP($B154,'[1]1920  Prog Access'!$F$7:$BA$325,10,FALSE)),"",VLOOKUP($B154,'[1]1920  Prog Access'!$F$7:$BA$325,10,FALSE))</f>
        <v>7588662.4199999999</v>
      </c>
      <c r="V154" s="102">
        <f>IF(ISNA(VLOOKUP($B154,'[1]1920  Prog Access'!$F$7:$BA$325,11,FALSE)),"",VLOOKUP($B154,'[1]1920  Prog Access'!$F$7:$BA$325,11,FALSE))</f>
        <v>1689005.75</v>
      </c>
      <c r="W154" s="102">
        <f>IF(ISNA(VLOOKUP($B154,'[1]1920  Prog Access'!$F$7:$BA$325,12,FALSE)),"",VLOOKUP($B154,'[1]1920  Prog Access'!$F$7:$BA$325,12,FALSE))</f>
        <v>84132.53</v>
      </c>
      <c r="X154" s="102">
        <f>IF(ISNA(VLOOKUP($B154,'[1]1920  Prog Access'!$F$7:$BA$325,13,FALSE)),"",VLOOKUP($B154,'[1]1920  Prog Access'!$F$7:$BA$325,13,FALSE))</f>
        <v>0</v>
      </c>
      <c r="Y154" s="108">
        <f t="shared" si="379"/>
        <v>9361800.6999999993</v>
      </c>
      <c r="Z154" s="104">
        <f t="shared" si="380"/>
        <v>2.6888739582060259E-2</v>
      </c>
      <c r="AA154" s="105">
        <f t="shared" si="381"/>
        <v>447.62164025601322</v>
      </c>
      <c r="AB154" s="106">
        <f>IF(ISNA(VLOOKUP($B154,'[1]1920  Prog Access'!$F$7:$BA$325,14,FALSE)),"",VLOOKUP($B154,'[1]1920  Prog Access'!$F$7:$BA$325,14,FALSE))</f>
        <v>0</v>
      </c>
      <c r="AC154" s="102">
        <f>IF(ISNA(VLOOKUP($B154,'[1]1920  Prog Access'!$F$7:$BA$325,15,FALSE)),"",VLOOKUP($B154,'[1]1920  Prog Access'!$F$7:$BA$325,15,FALSE))</f>
        <v>0</v>
      </c>
      <c r="AD154" s="102">
        <v>0</v>
      </c>
      <c r="AE154" s="107">
        <f t="shared" si="382"/>
        <v>0</v>
      </c>
      <c r="AF154" s="104">
        <f t="shared" si="383"/>
        <v>0</v>
      </c>
      <c r="AG154" s="109">
        <f t="shared" si="384"/>
        <v>0</v>
      </c>
      <c r="AH154" s="106">
        <f>IF(ISNA(VLOOKUP($B154,'[1]1920  Prog Access'!$F$7:$BA$325,16,FALSE)),"",VLOOKUP($B154,'[1]1920  Prog Access'!$F$7:$BA$325,16,FALSE))</f>
        <v>1847386.85</v>
      </c>
      <c r="AI154" s="102">
        <f>IF(ISNA(VLOOKUP($B154,'[1]1920  Prog Access'!$F$7:$BA$325,17,FALSE)),"",VLOOKUP($B154,'[1]1920  Prog Access'!$F$7:$BA$325,17,FALSE))</f>
        <v>456182.01</v>
      </c>
      <c r="AJ154" s="102">
        <f>IF(ISNA(VLOOKUP($B154,'[1]1920  Prog Access'!$F$7:$BA$325,18,FALSE)),"",VLOOKUP($B154,'[1]1920  Prog Access'!$F$7:$BA$325,18,FALSE))</f>
        <v>0</v>
      </c>
      <c r="AK154" s="102">
        <f>IF(ISNA(VLOOKUP($B154,'[1]1920  Prog Access'!$F$7:$BA$325,19,FALSE)),"",VLOOKUP($B154,'[1]1920  Prog Access'!$F$7:$BA$325,19,FALSE))</f>
        <v>0</v>
      </c>
      <c r="AL154" s="102">
        <f>IF(ISNA(VLOOKUP($B154,'[1]1920  Prog Access'!$F$7:$BA$325,20,FALSE)),"",VLOOKUP($B154,'[1]1920  Prog Access'!$F$7:$BA$325,20,FALSE))</f>
        <v>2567500.9500000002</v>
      </c>
      <c r="AM154" s="102">
        <f>IF(ISNA(VLOOKUP($B154,'[1]1920  Prog Access'!$F$7:$BA$325,21,FALSE)),"",VLOOKUP($B154,'[1]1920  Prog Access'!$F$7:$BA$325,21,FALSE))</f>
        <v>0</v>
      </c>
      <c r="AN154" s="102">
        <f>IF(ISNA(VLOOKUP($B154,'[1]1920  Prog Access'!$F$7:$BA$325,22,FALSE)),"",VLOOKUP($B154,'[1]1920  Prog Access'!$F$7:$BA$325,22,FALSE))</f>
        <v>0</v>
      </c>
      <c r="AO154" s="102">
        <f>IF(ISNA(VLOOKUP($B154,'[1]1920  Prog Access'!$F$7:$BA$325,23,FALSE)),"",VLOOKUP($B154,'[1]1920  Prog Access'!$F$7:$BA$325,23,FALSE))</f>
        <v>3024690.92</v>
      </c>
      <c r="AP154" s="102">
        <f>IF(ISNA(VLOOKUP($B154,'[1]1920  Prog Access'!$F$7:$BA$325,24,FALSE)),"",VLOOKUP($B154,'[1]1920  Prog Access'!$F$7:$BA$325,24,FALSE))</f>
        <v>0</v>
      </c>
      <c r="AQ154" s="102">
        <f>IF(ISNA(VLOOKUP($B154,'[1]1920  Prog Access'!$F$7:$BA$325,25,FALSE)),"",VLOOKUP($B154,'[1]1920  Prog Access'!$F$7:$BA$325,25,FALSE))</f>
        <v>0</v>
      </c>
      <c r="AR154" s="102">
        <f>IF(ISNA(VLOOKUP($B154,'[1]1920  Prog Access'!$F$7:$BA$325,26,FALSE)),"",VLOOKUP($B154,'[1]1920  Prog Access'!$F$7:$BA$325,26,FALSE))</f>
        <v>0</v>
      </c>
      <c r="AS154" s="102">
        <f>IF(ISNA(VLOOKUP($B154,'[1]1920  Prog Access'!$F$7:$BA$325,27,FALSE)),"",VLOOKUP($B154,'[1]1920  Prog Access'!$F$7:$BA$325,27,FALSE))</f>
        <v>326827.5</v>
      </c>
      <c r="AT154" s="102">
        <f>IF(ISNA(VLOOKUP($B154,'[1]1920  Prog Access'!$F$7:$BA$325,28,FALSE)),"",VLOOKUP($B154,'[1]1920  Prog Access'!$F$7:$BA$325,28,FALSE))</f>
        <v>4927359.82</v>
      </c>
      <c r="AU154" s="102">
        <f>IF(ISNA(VLOOKUP($B154,'[1]1920  Prog Access'!$F$7:$BA$325,29,FALSE)),"",VLOOKUP($B154,'[1]1920  Prog Access'!$F$7:$BA$325,29,FALSE))</f>
        <v>0</v>
      </c>
      <c r="AV154" s="102">
        <f>IF(ISNA(VLOOKUP($B154,'[1]1920  Prog Access'!$F$7:$BA$325,30,FALSE)),"",VLOOKUP($B154,'[1]1920  Prog Access'!$F$7:$BA$325,30,FALSE))</f>
        <v>0</v>
      </c>
      <c r="AW154" s="102">
        <f>IF(ISNA(VLOOKUP($B154,'[1]1920  Prog Access'!$F$7:$BA$325,31,FALSE)),"",VLOOKUP($B154,'[1]1920  Prog Access'!$F$7:$BA$325,31,FALSE))</f>
        <v>0</v>
      </c>
      <c r="AX154" s="108">
        <f t="shared" si="385"/>
        <v>13149948.050000001</v>
      </c>
      <c r="AY154" s="104">
        <f t="shared" si="386"/>
        <v>3.7768965604455897E-2</v>
      </c>
      <c r="AZ154" s="105">
        <f t="shared" si="387"/>
        <v>628.7467020551253</v>
      </c>
      <c r="BA154" s="106">
        <f>IF(ISNA(VLOOKUP($B154,'[1]1920  Prog Access'!$F$7:$BA$325,32,FALSE)),"",VLOOKUP($B154,'[1]1920  Prog Access'!$F$7:$BA$325,32,FALSE))</f>
        <v>0</v>
      </c>
      <c r="BB154" s="102">
        <f>IF(ISNA(VLOOKUP($B154,'[1]1920  Prog Access'!$F$7:$BA$325,33,FALSE)),"",VLOOKUP($B154,'[1]1920  Prog Access'!$F$7:$BA$325,33,FALSE))</f>
        <v>189804.84</v>
      </c>
      <c r="BC154" s="102">
        <f>IF(ISNA(VLOOKUP($B154,'[1]1920  Prog Access'!$F$7:$BA$325,34,FALSE)),"",VLOOKUP($B154,'[1]1920  Prog Access'!$F$7:$BA$325,34,FALSE))</f>
        <v>973763.27</v>
      </c>
      <c r="BD154" s="102">
        <f>IF(ISNA(VLOOKUP($B154,'[1]1920  Prog Access'!$F$7:$BA$325,35,FALSE)),"",VLOOKUP($B154,'[1]1920  Prog Access'!$F$7:$BA$325,35,FALSE))</f>
        <v>0</v>
      </c>
      <c r="BE154" s="102">
        <f>IF(ISNA(VLOOKUP($B154,'[1]1920  Prog Access'!$F$7:$BA$325,36,FALSE)),"",VLOOKUP($B154,'[1]1920  Prog Access'!$F$7:$BA$325,36,FALSE))</f>
        <v>0</v>
      </c>
      <c r="BF154" s="102">
        <f>IF(ISNA(VLOOKUP($B154,'[1]1920  Prog Access'!$F$7:$BA$325,37,FALSE)),"",VLOOKUP($B154,'[1]1920  Prog Access'!$F$7:$BA$325,37,FALSE))</f>
        <v>0</v>
      </c>
      <c r="BG154" s="102">
        <f>IF(ISNA(VLOOKUP($B154,'[1]1920  Prog Access'!$F$7:$BA$325,38,FALSE)),"",VLOOKUP($B154,'[1]1920  Prog Access'!$F$7:$BA$325,38,FALSE))</f>
        <v>1156281.6299999999</v>
      </c>
      <c r="BH154" s="110">
        <f t="shared" si="388"/>
        <v>2319849.7400000002</v>
      </c>
      <c r="BI154" s="104">
        <f t="shared" si="389"/>
        <v>6.6630168198699435E-3</v>
      </c>
      <c r="BJ154" s="105">
        <f t="shared" si="390"/>
        <v>110.92042856309534</v>
      </c>
      <c r="BK154" s="106">
        <f>IF(ISNA(VLOOKUP($B154,'[1]1920  Prog Access'!$F$7:$BA$325,39,FALSE)),"",VLOOKUP($B154,'[1]1920  Prog Access'!$F$7:$BA$325,39,FALSE))</f>
        <v>0</v>
      </c>
      <c r="BL154" s="102">
        <f>IF(ISNA(VLOOKUP($B154,'[1]1920  Prog Access'!$F$7:$BA$325,40,FALSE)),"",VLOOKUP($B154,'[1]1920  Prog Access'!$F$7:$BA$325,40,FALSE))</f>
        <v>0</v>
      </c>
      <c r="BM154" s="102">
        <f>IF(ISNA(VLOOKUP($B154,'[1]1920  Prog Access'!$F$7:$BA$325,41,FALSE)),"",VLOOKUP($B154,'[1]1920  Prog Access'!$F$7:$BA$325,41,FALSE))</f>
        <v>14137115.039999999</v>
      </c>
      <c r="BN154" s="102">
        <f>IF(ISNA(VLOOKUP($B154,'[1]1920  Prog Access'!$F$7:$BA$325,42,FALSE)),"",VLOOKUP($B154,'[1]1920  Prog Access'!$F$7:$BA$325,42,FALSE))</f>
        <v>1059419.78</v>
      </c>
      <c r="BO154" s="105">
        <f t="shared" si="359"/>
        <v>15196534.819999998</v>
      </c>
      <c r="BP154" s="104">
        <f t="shared" si="360"/>
        <v>4.3647123071599993E-2</v>
      </c>
      <c r="BQ154" s="111">
        <f t="shared" si="361"/>
        <v>726.60143708635223</v>
      </c>
      <c r="BR154" s="106">
        <f>IF(ISNA(VLOOKUP($B154,'[1]1920  Prog Access'!$F$7:$BA$325,43,FALSE)),"",VLOOKUP($B154,'[1]1920  Prog Access'!$F$7:$BA$325,43,FALSE))</f>
        <v>40959710.060000002</v>
      </c>
      <c r="BS154" s="104">
        <f t="shared" si="362"/>
        <v>0.11764349749082288</v>
      </c>
      <c r="BT154" s="111">
        <f t="shared" si="363"/>
        <v>1958.4322705639236</v>
      </c>
      <c r="BU154" s="102">
        <f>IF(ISNA(VLOOKUP($B154,'[1]1920  Prog Access'!$F$7:$BA$325,44,FALSE)),"",VLOOKUP($B154,'[1]1920  Prog Access'!$F$7:$BA$325,44,FALSE))</f>
        <v>6023888.5899999999</v>
      </c>
      <c r="BV154" s="104">
        <f t="shared" si="364"/>
        <v>1.7301668424521594E-2</v>
      </c>
      <c r="BW154" s="111">
        <f t="shared" si="365"/>
        <v>288.02395797373498</v>
      </c>
      <c r="BX154" s="143">
        <f>IF(ISNA(VLOOKUP($B154,'[1]1920  Prog Access'!$F$7:$BA$325,45,FALSE)),"",VLOOKUP($B154,'[1]1920  Prog Access'!$F$7:$BA$325,45,FALSE))</f>
        <v>10882582.689999999</v>
      </c>
      <c r="BY154" s="97">
        <f t="shared" si="366"/>
        <v>3.1256693162849195E-2</v>
      </c>
      <c r="BZ154" s="112">
        <f t="shared" si="367"/>
        <v>520.335742024448</v>
      </c>
      <c r="CA154" s="89">
        <f t="shared" si="368"/>
        <v>348168075.01999998</v>
      </c>
      <c r="CB154" s="90">
        <f t="shared" si="369"/>
        <v>0</v>
      </c>
    </row>
    <row r="155" spans="1:80" x14ac:dyDescent="0.25">
      <c r="A155" s="22"/>
      <c r="B155" s="94" t="s">
        <v>272</v>
      </c>
      <c r="C155" s="99" t="s">
        <v>273</v>
      </c>
      <c r="D155" s="100">
        <f>IF(ISNA(VLOOKUP($B155,'[1]1920 enrollment_Rev_Exp by size'!$A$6:$C$339,3,FALSE)),"",VLOOKUP($B155,'[1]1920 enrollment_Rev_Exp by size'!$A$6:$C$339,3,FALSE))</f>
        <v>2910.0600000000004</v>
      </c>
      <c r="E155" s="101">
        <f>IF(ISNA(VLOOKUP($B155,'[1]1920 enrollment_Rev_Exp by size'!$A$6:$D$339,4,FALSE)),"",VLOOKUP($B155,'[1]1920 enrollment_Rev_Exp by size'!$A$6:$D$339,4,FALSE))</f>
        <v>49034143.990000002</v>
      </c>
      <c r="F155" s="102">
        <f>IF(ISNA(VLOOKUP($B155,'[1]1920  Prog Access'!$F$7:$BA$325,2,FALSE)),"",VLOOKUP($B155,'[1]1920  Prog Access'!$F$7:$BA$325,2,FALSE))</f>
        <v>24462958.420000002</v>
      </c>
      <c r="G155" s="102">
        <f>IF(ISNA(VLOOKUP($B155,'[1]1920  Prog Access'!$F$7:$BA$325,3,FALSE)),"",VLOOKUP($B155,'[1]1920  Prog Access'!$F$7:$BA$325,3,FALSE))</f>
        <v>352822.64</v>
      </c>
      <c r="H155" s="102">
        <f>IF(ISNA(VLOOKUP($B155,'[1]1920  Prog Access'!$F$7:$BA$325,4,FALSE)),"",VLOOKUP($B155,'[1]1920  Prog Access'!$F$7:$BA$325,4,FALSE))</f>
        <v>13435.1</v>
      </c>
      <c r="I155" s="103">
        <f t="shared" si="370"/>
        <v>24829216.160000004</v>
      </c>
      <c r="J155" s="104">
        <f t="shared" si="371"/>
        <v>0.5063658532524532</v>
      </c>
      <c r="K155" s="105">
        <f t="shared" si="372"/>
        <v>8532.200765619953</v>
      </c>
      <c r="L155" s="106">
        <f>IF(ISNA(VLOOKUP($B155,'[1]1920  Prog Access'!$F$7:$BA$325,5,FALSE)),"",VLOOKUP($B155,'[1]1920  Prog Access'!$F$7:$BA$325,5,FALSE))</f>
        <v>5370431.5700000003</v>
      </c>
      <c r="M155" s="102">
        <f>IF(ISNA(VLOOKUP($B155,'[1]1920  Prog Access'!$F$7:$BA$325,6,FALSE)),"",VLOOKUP($B155,'[1]1920  Prog Access'!$F$7:$BA$325,6,FALSE))</f>
        <v>367832.41</v>
      </c>
      <c r="N155" s="102">
        <f>IF(ISNA(VLOOKUP($B155,'[1]1920  Prog Access'!$F$7:$BA$325,7,FALSE)),"",VLOOKUP($B155,'[1]1920  Prog Access'!$F$7:$BA$325,7,FALSE))</f>
        <v>495873.98</v>
      </c>
      <c r="O155" s="102">
        <v>0</v>
      </c>
      <c r="P155" s="102">
        <f>IF(ISNA(VLOOKUP($B155,'[1]1920  Prog Access'!$F$7:$BA$325,8,FALSE)),"",VLOOKUP($B155,'[1]1920  Prog Access'!$F$7:$BA$325,8,FALSE))</f>
        <v>0</v>
      </c>
      <c r="Q155" s="102">
        <f>IF(ISNA(VLOOKUP($B155,'[1]1920  Prog Access'!$F$7:$BA$325,9,FALSE)),"",VLOOKUP($B155,'[1]1920  Prog Access'!$F$7:$BA$325,9,FALSE))</f>
        <v>0</v>
      </c>
      <c r="R155" s="107">
        <f t="shared" si="302"/>
        <v>6234137.9600000009</v>
      </c>
      <c r="S155" s="104">
        <f t="shared" si="303"/>
        <v>0.12713871300111587</v>
      </c>
      <c r="T155" s="105">
        <f t="shared" si="304"/>
        <v>2142.2712796299734</v>
      </c>
      <c r="U155" s="106">
        <f>IF(ISNA(VLOOKUP($B155,'[1]1920  Prog Access'!$F$7:$BA$325,10,FALSE)),"",VLOOKUP($B155,'[1]1920  Prog Access'!$F$7:$BA$325,10,FALSE))</f>
        <v>444141.9</v>
      </c>
      <c r="V155" s="102">
        <f>IF(ISNA(VLOOKUP($B155,'[1]1920  Prog Access'!$F$7:$BA$325,11,FALSE)),"",VLOOKUP($B155,'[1]1920  Prog Access'!$F$7:$BA$325,11,FALSE))</f>
        <v>0</v>
      </c>
      <c r="W155" s="102">
        <f>IF(ISNA(VLOOKUP($B155,'[1]1920  Prog Access'!$F$7:$BA$325,12,FALSE)),"",VLOOKUP($B155,'[1]1920  Prog Access'!$F$7:$BA$325,12,FALSE))</f>
        <v>26733</v>
      </c>
      <c r="X155" s="102">
        <f>IF(ISNA(VLOOKUP($B155,'[1]1920  Prog Access'!$F$7:$BA$325,13,FALSE)),"",VLOOKUP($B155,'[1]1920  Prog Access'!$F$7:$BA$325,13,FALSE))</f>
        <v>0</v>
      </c>
      <c r="Y155" s="108">
        <f t="shared" si="379"/>
        <v>470874.9</v>
      </c>
      <c r="Z155" s="104">
        <f t="shared" si="380"/>
        <v>9.6030003112939025E-3</v>
      </c>
      <c r="AA155" s="105">
        <f t="shared" si="381"/>
        <v>161.80934413723426</v>
      </c>
      <c r="AB155" s="106">
        <f>IF(ISNA(VLOOKUP($B155,'[1]1920  Prog Access'!$F$7:$BA$325,14,FALSE)),"",VLOOKUP($B155,'[1]1920  Prog Access'!$F$7:$BA$325,14,FALSE))</f>
        <v>0</v>
      </c>
      <c r="AC155" s="102">
        <f>IF(ISNA(VLOOKUP($B155,'[1]1920  Prog Access'!$F$7:$BA$325,15,FALSE)),"",VLOOKUP($B155,'[1]1920  Prog Access'!$F$7:$BA$325,15,FALSE))</f>
        <v>0</v>
      </c>
      <c r="AD155" s="102">
        <v>0</v>
      </c>
      <c r="AE155" s="107">
        <f t="shared" si="382"/>
        <v>0</v>
      </c>
      <c r="AF155" s="104">
        <f t="shared" si="383"/>
        <v>0</v>
      </c>
      <c r="AG155" s="109">
        <f t="shared" si="384"/>
        <v>0</v>
      </c>
      <c r="AH155" s="106">
        <f>IF(ISNA(VLOOKUP($B155,'[1]1920  Prog Access'!$F$7:$BA$325,16,FALSE)),"",VLOOKUP($B155,'[1]1920  Prog Access'!$F$7:$BA$325,16,FALSE))</f>
        <v>1782644.17</v>
      </c>
      <c r="AI155" s="102">
        <f>IF(ISNA(VLOOKUP($B155,'[1]1920  Prog Access'!$F$7:$BA$325,17,FALSE)),"",VLOOKUP($B155,'[1]1920  Prog Access'!$F$7:$BA$325,17,FALSE))</f>
        <v>515568.86</v>
      </c>
      <c r="AJ155" s="102">
        <f>IF(ISNA(VLOOKUP($B155,'[1]1920  Prog Access'!$F$7:$BA$325,18,FALSE)),"",VLOOKUP($B155,'[1]1920  Prog Access'!$F$7:$BA$325,18,FALSE))</f>
        <v>0</v>
      </c>
      <c r="AK155" s="102">
        <f>IF(ISNA(VLOOKUP($B155,'[1]1920  Prog Access'!$F$7:$BA$325,19,FALSE)),"",VLOOKUP($B155,'[1]1920  Prog Access'!$F$7:$BA$325,19,FALSE))</f>
        <v>0</v>
      </c>
      <c r="AL155" s="102">
        <f>IF(ISNA(VLOOKUP($B155,'[1]1920  Prog Access'!$F$7:$BA$325,20,FALSE)),"",VLOOKUP($B155,'[1]1920  Prog Access'!$F$7:$BA$325,20,FALSE))</f>
        <v>2115142.9500000002</v>
      </c>
      <c r="AM155" s="102">
        <f>IF(ISNA(VLOOKUP($B155,'[1]1920  Prog Access'!$F$7:$BA$325,21,FALSE)),"",VLOOKUP($B155,'[1]1920  Prog Access'!$F$7:$BA$325,21,FALSE))</f>
        <v>0</v>
      </c>
      <c r="AN155" s="102">
        <f>IF(ISNA(VLOOKUP($B155,'[1]1920  Prog Access'!$F$7:$BA$325,22,FALSE)),"",VLOOKUP($B155,'[1]1920  Prog Access'!$F$7:$BA$325,22,FALSE))</f>
        <v>0</v>
      </c>
      <c r="AO155" s="102">
        <f>IF(ISNA(VLOOKUP($B155,'[1]1920  Prog Access'!$F$7:$BA$325,23,FALSE)),"",VLOOKUP($B155,'[1]1920  Prog Access'!$F$7:$BA$325,23,FALSE))</f>
        <v>711885.78</v>
      </c>
      <c r="AP155" s="102">
        <f>IF(ISNA(VLOOKUP($B155,'[1]1920  Prog Access'!$F$7:$BA$325,24,FALSE)),"",VLOOKUP($B155,'[1]1920  Prog Access'!$F$7:$BA$325,24,FALSE))</f>
        <v>0</v>
      </c>
      <c r="AQ155" s="102">
        <f>IF(ISNA(VLOOKUP($B155,'[1]1920  Prog Access'!$F$7:$BA$325,25,FALSE)),"",VLOOKUP($B155,'[1]1920  Prog Access'!$F$7:$BA$325,25,FALSE))</f>
        <v>302505.90999999997</v>
      </c>
      <c r="AR155" s="102">
        <f>IF(ISNA(VLOOKUP($B155,'[1]1920  Prog Access'!$F$7:$BA$325,26,FALSE)),"",VLOOKUP($B155,'[1]1920  Prog Access'!$F$7:$BA$325,26,FALSE))</f>
        <v>0</v>
      </c>
      <c r="AS155" s="102">
        <f>IF(ISNA(VLOOKUP($B155,'[1]1920  Prog Access'!$F$7:$BA$325,27,FALSE)),"",VLOOKUP($B155,'[1]1920  Prog Access'!$F$7:$BA$325,27,FALSE))</f>
        <v>96409.46</v>
      </c>
      <c r="AT155" s="102">
        <f>IF(ISNA(VLOOKUP($B155,'[1]1920  Prog Access'!$F$7:$BA$325,28,FALSE)),"",VLOOKUP($B155,'[1]1920  Prog Access'!$F$7:$BA$325,28,FALSE))</f>
        <v>1555367.72</v>
      </c>
      <c r="AU155" s="102">
        <f>IF(ISNA(VLOOKUP($B155,'[1]1920  Prog Access'!$F$7:$BA$325,29,FALSE)),"",VLOOKUP($B155,'[1]1920  Prog Access'!$F$7:$BA$325,29,FALSE))</f>
        <v>0</v>
      </c>
      <c r="AV155" s="102">
        <f>IF(ISNA(VLOOKUP($B155,'[1]1920  Prog Access'!$F$7:$BA$325,30,FALSE)),"",VLOOKUP($B155,'[1]1920  Prog Access'!$F$7:$BA$325,30,FALSE))</f>
        <v>0</v>
      </c>
      <c r="AW155" s="102">
        <f>IF(ISNA(VLOOKUP($B155,'[1]1920  Prog Access'!$F$7:$BA$325,31,FALSE)),"",VLOOKUP($B155,'[1]1920  Prog Access'!$F$7:$BA$325,31,FALSE))</f>
        <v>0</v>
      </c>
      <c r="AX155" s="108">
        <f t="shared" si="385"/>
        <v>7079524.8500000006</v>
      </c>
      <c r="AY155" s="104">
        <f t="shared" si="386"/>
        <v>0.14437949302110373</v>
      </c>
      <c r="AZ155" s="105">
        <f t="shared" si="387"/>
        <v>2432.776248599685</v>
      </c>
      <c r="BA155" s="106">
        <f>IF(ISNA(VLOOKUP($B155,'[1]1920  Prog Access'!$F$7:$BA$325,32,FALSE)),"",VLOOKUP($B155,'[1]1920  Prog Access'!$F$7:$BA$325,32,FALSE))</f>
        <v>0</v>
      </c>
      <c r="BB155" s="102">
        <f>IF(ISNA(VLOOKUP($B155,'[1]1920  Prog Access'!$F$7:$BA$325,33,FALSE)),"",VLOOKUP($B155,'[1]1920  Prog Access'!$F$7:$BA$325,33,FALSE))</f>
        <v>0</v>
      </c>
      <c r="BC155" s="102">
        <f>IF(ISNA(VLOOKUP($B155,'[1]1920  Prog Access'!$F$7:$BA$325,34,FALSE)),"",VLOOKUP($B155,'[1]1920  Prog Access'!$F$7:$BA$325,34,FALSE))</f>
        <v>18302.21</v>
      </c>
      <c r="BD155" s="102">
        <f>IF(ISNA(VLOOKUP($B155,'[1]1920  Prog Access'!$F$7:$BA$325,35,FALSE)),"",VLOOKUP($B155,'[1]1920  Prog Access'!$F$7:$BA$325,35,FALSE))</f>
        <v>0</v>
      </c>
      <c r="BE155" s="102">
        <f>IF(ISNA(VLOOKUP($B155,'[1]1920  Prog Access'!$F$7:$BA$325,36,FALSE)),"",VLOOKUP($B155,'[1]1920  Prog Access'!$F$7:$BA$325,36,FALSE))</f>
        <v>0</v>
      </c>
      <c r="BF155" s="102">
        <f>IF(ISNA(VLOOKUP($B155,'[1]1920  Prog Access'!$F$7:$BA$325,37,FALSE)),"",VLOOKUP($B155,'[1]1920  Prog Access'!$F$7:$BA$325,37,FALSE))</f>
        <v>0</v>
      </c>
      <c r="BG155" s="102">
        <f>IF(ISNA(VLOOKUP($B155,'[1]1920  Prog Access'!$F$7:$BA$325,38,FALSE)),"",VLOOKUP($B155,'[1]1920  Prog Access'!$F$7:$BA$325,38,FALSE))</f>
        <v>522699.73</v>
      </c>
      <c r="BH155" s="110">
        <f t="shared" si="388"/>
        <v>541001.93999999994</v>
      </c>
      <c r="BI155" s="104">
        <f t="shared" si="389"/>
        <v>1.1033167829142314E-2</v>
      </c>
      <c r="BJ155" s="105">
        <f t="shared" si="390"/>
        <v>185.90748644357845</v>
      </c>
      <c r="BK155" s="106">
        <f>IF(ISNA(VLOOKUP($B155,'[1]1920  Prog Access'!$F$7:$BA$325,39,FALSE)),"",VLOOKUP($B155,'[1]1920  Prog Access'!$F$7:$BA$325,39,FALSE))</f>
        <v>0</v>
      </c>
      <c r="BL155" s="102">
        <f>IF(ISNA(VLOOKUP($B155,'[1]1920  Prog Access'!$F$7:$BA$325,40,FALSE)),"",VLOOKUP($B155,'[1]1920  Prog Access'!$F$7:$BA$325,40,FALSE))</f>
        <v>0</v>
      </c>
      <c r="BM155" s="102">
        <f>IF(ISNA(VLOOKUP($B155,'[1]1920  Prog Access'!$F$7:$BA$325,41,FALSE)),"",VLOOKUP($B155,'[1]1920  Prog Access'!$F$7:$BA$325,41,FALSE))</f>
        <v>493282.93</v>
      </c>
      <c r="BN155" s="102">
        <f>IF(ISNA(VLOOKUP($B155,'[1]1920  Prog Access'!$F$7:$BA$325,42,FALSE)),"",VLOOKUP($B155,'[1]1920  Prog Access'!$F$7:$BA$325,42,FALSE))</f>
        <v>141424.88</v>
      </c>
      <c r="BO155" s="105">
        <f t="shared" si="359"/>
        <v>634707.81000000006</v>
      </c>
      <c r="BP155" s="104">
        <f t="shared" si="360"/>
        <v>1.2944200884376447E-2</v>
      </c>
      <c r="BQ155" s="111">
        <f t="shared" si="361"/>
        <v>218.10815240922867</v>
      </c>
      <c r="BR155" s="106">
        <f>IF(ISNA(VLOOKUP($B155,'[1]1920  Prog Access'!$F$7:$BA$325,43,FALSE)),"",VLOOKUP($B155,'[1]1920  Prog Access'!$F$7:$BA$325,43,FALSE))</f>
        <v>6597501.4900000002</v>
      </c>
      <c r="BS155" s="104">
        <f t="shared" si="362"/>
        <v>0.13454913154689702</v>
      </c>
      <c r="BT155" s="111">
        <f t="shared" si="363"/>
        <v>2267.135897541631</v>
      </c>
      <c r="BU155" s="102">
        <f>IF(ISNA(VLOOKUP($B155,'[1]1920  Prog Access'!$F$7:$BA$325,44,FALSE)),"",VLOOKUP($B155,'[1]1920  Prog Access'!$F$7:$BA$325,44,FALSE))</f>
        <v>1633377.75</v>
      </c>
      <c r="BV155" s="104">
        <f t="shared" si="364"/>
        <v>3.3311028134458923E-2</v>
      </c>
      <c r="BW155" s="111">
        <f t="shared" si="365"/>
        <v>561.28662295622757</v>
      </c>
      <c r="BX155" s="143">
        <f>IF(ISNA(VLOOKUP($B155,'[1]1920  Prog Access'!$F$7:$BA$325,45,FALSE)),"",VLOOKUP($B155,'[1]1920  Prog Access'!$F$7:$BA$325,45,FALSE))</f>
        <v>1013801.13</v>
      </c>
      <c r="BY155" s="97">
        <f t="shared" si="366"/>
        <v>2.0675412019158609E-2</v>
      </c>
      <c r="BZ155" s="112">
        <f t="shared" si="367"/>
        <v>348.37808498793834</v>
      </c>
      <c r="CA155" s="89">
        <f t="shared" si="368"/>
        <v>49034143.99000001</v>
      </c>
      <c r="CB155" s="90">
        <f t="shared" si="369"/>
        <v>0</v>
      </c>
    </row>
    <row r="156" spans="1:80" x14ac:dyDescent="0.25">
      <c r="A156" s="22"/>
      <c r="B156" s="94" t="s">
        <v>274</v>
      </c>
      <c r="C156" s="99" t="s">
        <v>275</v>
      </c>
      <c r="D156" s="100">
        <f>IF(ISNA(VLOOKUP($B156,'[1]1920 enrollment_Rev_Exp by size'!$A$6:$C$339,3,FALSE)),"",VLOOKUP($B156,'[1]1920 enrollment_Rev_Exp by size'!$A$6:$C$339,3,FALSE))</f>
        <v>3375.28</v>
      </c>
      <c r="E156" s="101">
        <f>IF(ISNA(VLOOKUP($B156,'[1]1920 enrollment_Rev_Exp by size'!$A$6:$D$339,4,FALSE)),"",VLOOKUP($B156,'[1]1920 enrollment_Rev_Exp by size'!$A$6:$D$339,4,FALSE))</f>
        <v>47257070.369999997</v>
      </c>
      <c r="F156" s="102">
        <f>IF(ISNA(VLOOKUP($B156,'[1]1920  Prog Access'!$F$7:$BA$325,2,FALSE)),"",VLOOKUP($B156,'[1]1920  Prog Access'!$F$7:$BA$325,2,FALSE))</f>
        <v>27582913.870000001</v>
      </c>
      <c r="G156" s="102">
        <f>IF(ISNA(VLOOKUP($B156,'[1]1920  Prog Access'!$F$7:$BA$325,3,FALSE)),"",VLOOKUP($B156,'[1]1920  Prog Access'!$F$7:$BA$325,3,FALSE))</f>
        <v>965967.31</v>
      </c>
      <c r="H156" s="102">
        <f>IF(ISNA(VLOOKUP($B156,'[1]1920  Prog Access'!$F$7:$BA$325,4,FALSE)),"",VLOOKUP($B156,'[1]1920  Prog Access'!$F$7:$BA$325,4,FALSE))</f>
        <v>0</v>
      </c>
      <c r="I156" s="103">
        <f t="shared" si="370"/>
        <v>28548881.18</v>
      </c>
      <c r="J156" s="104">
        <f t="shared" si="371"/>
        <v>0.60411872671065037</v>
      </c>
      <c r="K156" s="105">
        <f t="shared" si="372"/>
        <v>8458.2260375435508</v>
      </c>
      <c r="L156" s="106">
        <f>IF(ISNA(VLOOKUP($B156,'[1]1920  Prog Access'!$F$7:$BA$325,5,FALSE)),"",VLOOKUP($B156,'[1]1920  Prog Access'!$F$7:$BA$325,5,FALSE))</f>
        <v>4649803.6100000003</v>
      </c>
      <c r="M156" s="102">
        <f>IF(ISNA(VLOOKUP($B156,'[1]1920  Prog Access'!$F$7:$BA$325,6,FALSE)),"",VLOOKUP($B156,'[1]1920  Prog Access'!$F$7:$BA$325,6,FALSE))</f>
        <v>347394.79</v>
      </c>
      <c r="N156" s="102">
        <f>IF(ISNA(VLOOKUP($B156,'[1]1920  Prog Access'!$F$7:$BA$325,7,FALSE)),"",VLOOKUP($B156,'[1]1920  Prog Access'!$F$7:$BA$325,7,FALSE))</f>
        <v>606752.53</v>
      </c>
      <c r="O156" s="102">
        <v>0</v>
      </c>
      <c r="P156" s="102">
        <f>IF(ISNA(VLOOKUP($B156,'[1]1920  Prog Access'!$F$7:$BA$325,8,FALSE)),"",VLOOKUP($B156,'[1]1920  Prog Access'!$F$7:$BA$325,8,FALSE))</f>
        <v>0</v>
      </c>
      <c r="Q156" s="102">
        <f>IF(ISNA(VLOOKUP($B156,'[1]1920  Prog Access'!$F$7:$BA$325,9,FALSE)),"",VLOOKUP($B156,'[1]1920  Prog Access'!$F$7:$BA$325,9,FALSE))</f>
        <v>0</v>
      </c>
      <c r="R156" s="107">
        <f t="shared" si="302"/>
        <v>5603950.9300000006</v>
      </c>
      <c r="S156" s="104">
        <f t="shared" si="303"/>
        <v>0.11858439141749109</v>
      </c>
      <c r="T156" s="105">
        <f t="shared" si="304"/>
        <v>1660.2921624280061</v>
      </c>
      <c r="U156" s="106">
        <f>IF(ISNA(VLOOKUP($B156,'[1]1920  Prog Access'!$F$7:$BA$325,10,FALSE)),"",VLOOKUP($B156,'[1]1920  Prog Access'!$F$7:$BA$325,10,FALSE))</f>
        <v>1626599.1</v>
      </c>
      <c r="V156" s="102">
        <f>IF(ISNA(VLOOKUP($B156,'[1]1920  Prog Access'!$F$7:$BA$325,11,FALSE)),"",VLOOKUP($B156,'[1]1920  Prog Access'!$F$7:$BA$325,11,FALSE))</f>
        <v>211706.28</v>
      </c>
      <c r="W156" s="102">
        <f>IF(ISNA(VLOOKUP($B156,'[1]1920  Prog Access'!$F$7:$BA$325,12,FALSE)),"",VLOOKUP($B156,'[1]1920  Prog Access'!$F$7:$BA$325,12,FALSE))</f>
        <v>20577</v>
      </c>
      <c r="X156" s="102">
        <f>IF(ISNA(VLOOKUP($B156,'[1]1920  Prog Access'!$F$7:$BA$325,13,FALSE)),"",VLOOKUP($B156,'[1]1920  Prog Access'!$F$7:$BA$325,13,FALSE))</f>
        <v>0</v>
      </c>
      <c r="Y156" s="108">
        <f t="shared" si="379"/>
        <v>1858882.3800000001</v>
      </c>
      <c r="Z156" s="104">
        <f t="shared" si="380"/>
        <v>3.9335539961445988E-2</v>
      </c>
      <c r="AA156" s="105">
        <f t="shared" si="381"/>
        <v>550.73427389727669</v>
      </c>
      <c r="AB156" s="106">
        <f>IF(ISNA(VLOOKUP($B156,'[1]1920  Prog Access'!$F$7:$BA$325,14,FALSE)),"",VLOOKUP($B156,'[1]1920  Prog Access'!$F$7:$BA$325,14,FALSE))</f>
        <v>0</v>
      </c>
      <c r="AC156" s="102">
        <f>IF(ISNA(VLOOKUP($B156,'[1]1920  Prog Access'!$F$7:$BA$325,15,FALSE)),"",VLOOKUP($B156,'[1]1920  Prog Access'!$F$7:$BA$325,15,FALSE))</f>
        <v>0</v>
      </c>
      <c r="AD156" s="102">
        <v>0</v>
      </c>
      <c r="AE156" s="107">
        <f t="shared" si="382"/>
        <v>0</v>
      </c>
      <c r="AF156" s="104">
        <f t="shared" si="383"/>
        <v>0</v>
      </c>
      <c r="AG156" s="109">
        <f t="shared" si="384"/>
        <v>0</v>
      </c>
      <c r="AH156" s="106">
        <f>IF(ISNA(VLOOKUP($B156,'[1]1920  Prog Access'!$F$7:$BA$325,16,FALSE)),"",VLOOKUP($B156,'[1]1920  Prog Access'!$F$7:$BA$325,16,FALSE))</f>
        <v>249949.19</v>
      </c>
      <c r="AI156" s="102">
        <f>IF(ISNA(VLOOKUP($B156,'[1]1920  Prog Access'!$F$7:$BA$325,17,FALSE)),"",VLOOKUP($B156,'[1]1920  Prog Access'!$F$7:$BA$325,17,FALSE))</f>
        <v>70817.17</v>
      </c>
      <c r="AJ156" s="102">
        <f>IF(ISNA(VLOOKUP($B156,'[1]1920  Prog Access'!$F$7:$BA$325,18,FALSE)),"",VLOOKUP($B156,'[1]1920  Prog Access'!$F$7:$BA$325,18,FALSE))</f>
        <v>0</v>
      </c>
      <c r="AK156" s="102">
        <f>IF(ISNA(VLOOKUP($B156,'[1]1920  Prog Access'!$F$7:$BA$325,19,FALSE)),"",VLOOKUP($B156,'[1]1920  Prog Access'!$F$7:$BA$325,19,FALSE))</f>
        <v>0</v>
      </c>
      <c r="AL156" s="102">
        <f>IF(ISNA(VLOOKUP($B156,'[1]1920  Prog Access'!$F$7:$BA$325,20,FALSE)),"",VLOOKUP($B156,'[1]1920  Prog Access'!$F$7:$BA$325,20,FALSE))</f>
        <v>280013.18</v>
      </c>
      <c r="AM156" s="102">
        <f>IF(ISNA(VLOOKUP($B156,'[1]1920  Prog Access'!$F$7:$BA$325,21,FALSE)),"",VLOOKUP($B156,'[1]1920  Prog Access'!$F$7:$BA$325,21,FALSE))</f>
        <v>0</v>
      </c>
      <c r="AN156" s="102">
        <f>IF(ISNA(VLOOKUP($B156,'[1]1920  Prog Access'!$F$7:$BA$325,22,FALSE)),"",VLOOKUP($B156,'[1]1920  Prog Access'!$F$7:$BA$325,22,FALSE))</f>
        <v>0</v>
      </c>
      <c r="AO156" s="102">
        <f>IF(ISNA(VLOOKUP($B156,'[1]1920  Prog Access'!$F$7:$BA$325,23,FALSE)),"",VLOOKUP($B156,'[1]1920  Prog Access'!$F$7:$BA$325,23,FALSE))</f>
        <v>252656.44</v>
      </c>
      <c r="AP156" s="102">
        <f>IF(ISNA(VLOOKUP($B156,'[1]1920  Prog Access'!$F$7:$BA$325,24,FALSE)),"",VLOOKUP($B156,'[1]1920  Prog Access'!$F$7:$BA$325,24,FALSE))</f>
        <v>0</v>
      </c>
      <c r="AQ156" s="102">
        <f>IF(ISNA(VLOOKUP($B156,'[1]1920  Prog Access'!$F$7:$BA$325,25,FALSE)),"",VLOOKUP($B156,'[1]1920  Prog Access'!$F$7:$BA$325,25,FALSE))</f>
        <v>0</v>
      </c>
      <c r="AR156" s="102">
        <f>IF(ISNA(VLOOKUP($B156,'[1]1920  Prog Access'!$F$7:$BA$325,26,FALSE)),"",VLOOKUP($B156,'[1]1920  Prog Access'!$F$7:$BA$325,26,FALSE))</f>
        <v>0</v>
      </c>
      <c r="AS156" s="102">
        <f>IF(ISNA(VLOOKUP($B156,'[1]1920  Prog Access'!$F$7:$BA$325,27,FALSE)),"",VLOOKUP($B156,'[1]1920  Prog Access'!$F$7:$BA$325,27,FALSE))</f>
        <v>5210.79</v>
      </c>
      <c r="AT156" s="102">
        <f>IF(ISNA(VLOOKUP($B156,'[1]1920  Prog Access'!$F$7:$BA$325,28,FALSE)),"",VLOOKUP($B156,'[1]1920  Prog Access'!$F$7:$BA$325,28,FALSE))</f>
        <v>310052.98</v>
      </c>
      <c r="AU156" s="102">
        <f>IF(ISNA(VLOOKUP($B156,'[1]1920  Prog Access'!$F$7:$BA$325,29,FALSE)),"",VLOOKUP($B156,'[1]1920  Prog Access'!$F$7:$BA$325,29,FALSE))</f>
        <v>0</v>
      </c>
      <c r="AV156" s="102">
        <f>IF(ISNA(VLOOKUP($B156,'[1]1920  Prog Access'!$F$7:$BA$325,30,FALSE)),"",VLOOKUP($B156,'[1]1920  Prog Access'!$F$7:$BA$325,30,FALSE))</f>
        <v>0</v>
      </c>
      <c r="AW156" s="102">
        <f>IF(ISNA(VLOOKUP($B156,'[1]1920  Prog Access'!$F$7:$BA$325,31,FALSE)),"",VLOOKUP($B156,'[1]1920  Prog Access'!$F$7:$BA$325,31,FALSE))</f>
        <v>0</v>
      </c>
      <c r="AX156" s="108">
        <f t="shared" si="385"/>
        <v>1168699.75</v>
      </c>
      <c r="AY156" s="104">
        <f t="shared" si="386"/>
        <v>2.4730685606400193E-2</v>
      </c>
      <c r="AZ156" s="105">
        <f t="shared" si="387"/>
        <v>346.25268125903625</v>
      </c>
      <c r="BA156" s="106">
        <f>IF(ISNA(VLOOKUP($B156,'[1]1920  Prog Access'!$F$7:$BA$325,32,FALSE)),"",VLOOKUP($B156,'[1]1920  Prog Access'!$F$7:$BA$325,32,FALSE))</f>
        <v>0</v>
      </c>
      <c r="BB156" s="102">
        <f>IF(ISNA(VLOOKUP($B156,'[1]1920  Prog Access'!$F$7:$BA$325,33,FALSE)),"",VLOOKUP($B156,'[1]1920  Prog Access'!$F$7:$BA$325,33,FALSE))</f>
        <v>9857.65</v>
      </c>
      <c r="BC156" s="102">
        <f>IF(ISNA(VLOOKUP($B156,'[1]1920  Prog Access'!$F$7:$BA$325,34,FALSE)),"",VLOOKUP($B156,'[1]1920  Prog Access'!$F$7:$BA$325,34,FALSE))</f>
        <v>111751.39</v>
      </c>
      <c r="BD156" s="102">
        <f>IF(ISNA(VLOOKUP($B156,'[1]1920  Prog Access'!$F$7:$BA$325,35,FALSE)),"",VLOOKUP($B156,'[1]1920  Prog Access'!$F$7:$BA$325,35,FALSE))</f>
        <v>0</v>
      </c>
      <c r="BE156" s="102">
        <f>IF(ISNA(VLOOKUP($B156,'[1]1920  Prog Access'!$F$7:$BA$325,36,FALSE)),"",VLOOKUP($B156,'[1]1920  Prog Access'!$F$7:$BA$325,36,FALSE))</f>
        <v>0</v>
      </c>
      <c r="BF156" s="102">
        <f>IF(ISNA(VLOOKUP($B156,'[1]1920  Prog Access'!$F$7:$BA$325,37,FALSE)),"",VLOOKUP($B156,'[1]1920  Prog Access'!$F$7:$BA$325,37,FALSE))</f>
        <v>0</v>
      </c>
      <c r="BG156" s="102">
        <f>IF(ISNA(VLOOKUP($B156,'[1]1920  Prog Access'!$F$7:$BA$325,38,FALSE)),"",VLOOKUP($B156,'[1]1920  Prog Access'!$F$7:$BA$325,38,FALSE))</f>
        <v>0</v>
      </c>
      <c r="BH156" s="110">
        <f t="shared" si="388"/>
        <v>121609.04</v>
      </c>
      <c r="BI156" s="104">
        <f t="shared" si="389"/>
        <v>2.57335122655425E-3</v>
      </c>
      <c r="BJ156" s="105">
        <f t="shared" si="390"/>
        <v>36.029319049086297</v>
      </c>
      <c r="BK156" s="106">
        <f>IF(ISNA(VLOOKUP($B156,'[1]1920  Prog Access'!$F$7:$BA$325,39,FALSE)),"",VLOOKUP($B156,'[1]1920  Prog Access'!$F$7:$BA$325,39,FALSE))</f>
        <v>0</v>
      </c>
      <c r="BL156" s="102">
        <f>IF(ISNA(VLOOKUP($B156,'[1]1920  Prog Access'!$F$7:$BA$325,40,FALSE)),"",VLOOKUP($B156,'[1]1920  Prog Access'!$F$7:$BA$325,40,FALSE))</f>
        <v>0</v>
      </c>
      <c r="BM156" s="102">
        <f>IF(ISNA(VLOOKUP($B156,'[1]1920  Prog Access'!$F$7:$BA$325,41,FALSE)),"",VLOOKUP($B156,'[1]1920  Prog Access'!$F$7:$BA$325,41,FALSE))</f>
        <v>309630</v>
      </c>
      <c r="BN156" s="102">
        <f>IF(ISNA(VLOOKUP($B156,'[1]1920  Prog Access'!$F$7:$BA$325,42,FALSE)),"",VLOOKUP($B156,'[1]1920  Prog Access'!$F$7:$BA$325,42,FALSE))</f>
        <v>119690.85</v>
      </c>
      <c r="BO156" s="105">
        <f t="shared" si="359"/>
        <v>429320.85</v>
      </c>
      <c r="BP156" s="104">
        <f t="shared" si="360"/>
        <v>9.0847961297352009E-3</v>
      </c>
      <c r="BQ156" s="111">
        <f t="shared" si="361"/>
        <v>127.19562525183095</v>
      </c>
      <c r="BR156" s="106">
        <f>IF(ISNA(VLOOKUP($B156,'[1]1920  Prog Access'!$F$7:$BA$325,43,FALSE)),"",VLOOKUP($B156,'[1]1920  Prog Access'!$F$7:$BA$325,43,FALSE))</f>
        <v>6383878.0099999998</v>
      </c>
      <c r="BS156" s="104">
        <f t="shared" si="362"/>
        <v>0.13508831503978819</v>
      </c>
      <c r="BT156" s="111">
        <f t="shared" si="363"/>
        <v>1891.3624973335543</v>
      </c>
      <c r="BU156" s="102">
        <f>IF(ISNA(VLOOKUP($B156,'[1]1920  Prog Access'!$F$7:$BA$325,44,FALSE)),"",VLOOKUP($B156,'[1]1920  Prog Access'!$F$7:$BA$325,44,FALSE))</f>
        <v>942869.38</v>
      </c>
      <c r="BV156" s="104">
        <f t="shared" si="364"/>
        <v>1.9951921958297224E-2</v>
      </c>
      <c r="BW156" s="111">
        <f t="shared" si="365"/>
        <v>279.34552985233819</v>
      </c>
      <c r="BX156" s="143">
        <f>IF(ISNA(VLOOKUP($B156,'[1]1920  Prog Access'!$F$7:$BA$325,45,FALSE)),"",VLOOKUP($B156,'[1]1920  Prog Access'!$F$7:$BA$325,45,FALSE))</f>
        <v>2198978.85</v>
      </c>
      <c r="BY156" s="97">
        <f t="shared" si="366"/>
        <v>4.6532271949637577E-2</v>
      </c>
      <c r="BZ156" s="112">
        <f t="shared" si="367"/>
        <v>651.49523891351237</v>
      </c>
      <c r="CA156" s="89">
        <f t="shared" si="368"/>
        <v>47257070.370000005</v>
      </c>
      <c r="CB156" s="90">
        <f t="shared" si="369"/>
        <v>0</v>
      </c>
    </row>
    <row r="157" spans="1:80" x14ac:dyDescent="0.25">
      <c r="A157" s="22"/>
      <c r="B157" s="94" t="s">
        <v>276</v>
      </c>
      <c r="C157" s="99" t="s">
        <v>277</v>
      </c>
      <c r="D157" s="100">
        <f>IF(ISNA(VLOOKUP($B157,'[1]1920 enrollment_Rev_Exp by size'!$A$6:$C$339,3,FALSE)),"",VLOOKUP($B157,'[1]1920 enrollment_Rev_Exp by size'!$A$6:$C$339,3,FALSE))</f>
        <v>17463.310000000001</v>
      </c>
      <c r="E157" s="101">
        <f>IF(ISNA(VLOOKUP($B157,'[1]1920 enrollment_Rev_Exp by size'!$A$6:$D$339,4,FALSE)),"",VLOOKUP($B157,'[1]1920 enrollment_Rev_Exp by size'!$A$6:$D$339,4,FALSE))</f>
        <v>263348587.77000001</v>
      </c>
      <c r="F157" s="102">
        <f>IF(ISNA(VLOOKUP($B157,'[1]1920  Prog Access'!$F$7:$BA$325,2,FALSE)),"",VLOOKUP($B157,'[1]1920  Prog Access'!$F$7:$BA$325,2,FALSE))</f>
        <v>143635196.11000001</v>
      </c>
      <c r="G157" s="102">
        <f>IF(ISNA(VLOOKUP($B157,'[1]1920  Prog Access'!$F$7:$BA$325,3,FALSE)),"",VLOOKUP($B157,'[1]1920  Prog Access'!$F$7:$BA$325,3,FALSE))</f>
        <v>136081.03</v>
      </c>
      <c r="H157" s="102">
        <f>IF(ISNA(VLOOKUP($B157,'[1]1920  Prog Access'!$F$7:$BA$325,4,FALSE)),"",VLOOKUP($B157,'[1]1920  Prog Access'!$F$7:$BA$325,4,FALSE))</f>
        <v>390528.98</v>
      </c>
      <c r="I157" s="103">
        <f t="shared" si="370"/>
        <v>144161806.12</v>
      </c>
      <c r="J157" s="104">
        <f t="shared" si="371"/>
        <v>0.54741818568590994</v>
      </c>
      <c r="K157" s="105">
        <f t="shared" si="372"/>
        <v>8255.1249516844164</v>
      </c>
      <c r="L157" s="106">
        <f>IF(ISNA(VLOOKUP($B157,'[1]1920  Prog Access'!$F$7:$BA$325,5,FALSE)),"",VLOOKUP($B157,'[1]1920  Prog Access'!$F$7:$BA$325,5,FALSE))</f>
        <v>29851746.27</v>
      </c>
      <c r="M157" s="102">
        <f>IF(ISNA(VLOOKUP($B157,'[1]1920  Prog Access'!$F$7:$BA$325,6,FALSE)),"",VLOOKUP($B157,'[1]1920  Prog Access'!$F$7:$BA$325,6,FALSE))</f>
        <v>1511549.51</v>
      </c>
      <c r="N157" s="102">
        <f>IF(ISNA(VLOOKUP($B157,'[1]1920  Prog Access'!$F$7:$BA$325,7,FALSE)),"",VLOOKUP($B157,'[1]1920  Prog Access'!$F$7:$BA$325,7,FALSE))</f>
        <v>3088128.2</v>
      </c>
      <c r="O157" s="102">
        <v>0</v>
      </c>
      <c r="P157" s="102">
        <f>IF(ISNA(VLOOKUP($B157,'[1]1920  Prog Access'!$F$7:$BA$325,8,FALSE)),"",VLOOKUP($B157,'[1]1920  Prog Access'!$F$7:$BA$325,8,FALSE))</f>
        <v>0</v>
      </c>
      <c r="Q157" s="102">
        <f>IF(ISNA(VLOOKUP($B157,'[1]1920  Prog Access'!$F$7:$BA$325,9,FALSE)),"",VLOOKUP($B157,'[1]1920  Prog Access'!$F$7:$BA$325,9,FALSE))</f>
        <v>0</v>
      </c>
      <c r="R157" s="107">
        <f t="shared" si="302"/>
        <v>34451423.980000004</v>
      </c>
      <c r="S157" s="104">
        <f t="shared" si="303"/>
        <v>0.13082061412111595</v>
      </c>
      <c r="T157" s="105">
        <f t="shared" si="304"/>
        <v>1972.7888916820466</v>
      </c>
      <c r="U157" s="106">
        <f>IF(ISNA(VLOOKUP($B157,'[1]1920  Prog Access'!$F$7:$BA$325,10,FALSE)),"",VLOOKUP($B157,'[1]1920  Prog Access'!$F$7:$BA$325,10,FALSE))</f>
        <v>6565938.6900000004</v>
      </c>
      <c r="V157" s="102">
        <f>IF(ISNA(VLOOKUP($B157,'[1]1920  Prog Access'!$F$7:$BA$325,11,FALSE)),"",VLOOKUP($B157,'[1]1920  Prog Access'!$F$7:$BA$325,11,FALSE))</f>
        <v>1209701.23</v>
      </c>
      <c r="W157" s="102">
        <f>IF(ISNA(VLOOKUP($B157,'[1]1920  Prog Access'!$F$7:$BA$325,12,FALSE)),"",VLOOKUP($B157,'[1]1920  Prog Access'!$F$7:$BA$325,12,FALSE))</f>
        <v>132423.79</v>
      </c>
      <c r="X157" s="102">
        <f>IF(ISNA(VLOOKUP($B157,'[1]1920  Prog Access'!$F$7:$BA$325,13,FALSE)),"",VLOOKUP($B157,'[1]1920  Prog Access'!$F$7:$BA$325,13,FALSE))</f>
        <v>0</v>
      </c>
      <c r="Y157" s="108">
        <f t="shared" si="379"/>
        <v>7908063.71</v>
      </c>
      <c r="Z157" s="104">
        <f t="shared" si="380"/>
        <v>3.0028882163236213E-2</v>
      </c>
      <c r="AA157" s="105">
        <f t="shared" si="381"/>
        <v>452.83876367080467</v>
      </c>
      <c r="AB157" s="106">
        <f>IF(ISNA(VLOOKUP($B157,'[1]1920  Prog Access'!$F$7:$BA$325,14,FALSE)),"",VLOOKUP($B157,'[1]1920  Prog Access'!$F$7:$BA$325,14,FALSE))</f>
        <v>0</v>
      </c>
      <c r="AC157" s="102">
        <f>IF(ISNA(VLOOKUP($B157,'[1]1920  Prog Access'!$F$7:$BA$325,15,FALSE)),"",VLOOKUP($B157,'[1]1920  Prog Access'!$F$7:$BA$325,15,FALSE))</f>
        <v>0</v>
      </c>
      <c r="AD157" s="102">
        <v>0</v>
      </c>
      <c r="AE157" s="107">
        <f t="shared" si="382"/>
        <v>0</v>
      </c>
      <c r="AF157" s="104">
        <f t="shared" si="383"/>
        <v>0</v>
      </c>
      <c r="AG157" s="109">
        <f t="shared" si="384"/>
        <v>0</v>
      </c>
      <c r="AH157" s="106">
        <f>IF(ISNA(VLOOKUP($B157,'[1]1920  Prog Access'!$F$7:$BA$325,16,FALSE)),"",VLOOKUP($B157,'[1]1920  Prog Access'!$F$7:$BA$325,16,FALSE))</f>
        <v>3431735.08</v>
      </c>
      <c r="AI157" s="102">
        <f>IF(ISNA(VLOOKUP($B157,'[1]1920  Prog Access'!$F$7:$BA$325,17,FALSE)),"",VLOOKUP($B157,'[1]1920  Prog Access'!$F$7:$BA$325,17,FALSE))</f>
        <v>584050.59</v>
      </c>
      <c r="AJ157" s="102">
        <f>IF(ISNA(VLOOKUP($B157,'[1]1920  Prog Access'!$F$7:$BA$325,18,FALSE)),"",VLOOKUP($B157,'[1]1920  Prog Access'!$F$7:$BA$325,18,FALSE))</f>
        <v>0</v>
      </c>
      <c r="AK157" s="102">
        <f>IF(ISNA(VLOOKUP($B157,'[1]1920  Prog Access'!$F$7:$BA$325,19,FALSE)),"",VLOOKUP($B157,'[1]1920  Prog Access'!$F$7:$BA$325,19,FALSE))</f>
        <v>0</v>
      </c>
      <c r="AL157" s="102">
        <f>IF(ISNA(VLOOKUP($B157,'[1]1920  Prog Access'!$F$7:$BA$325,20,FALSE)),"",VLOOKUP($B157,'[1]1920  Prog Access'!$F$7:$BA$325,20,FALSE))</f>
        <v>8996744.6600000001</v>
      </c>
      <c r="AM157" s="102">
        <f>IF(ISNA(VLOOKUP($B157,'[1]1920  Prog Access'!$F$7:$BA$325,21,FALSE)),"",VLOOKUP($B157,'[1]1920  Prog Access'!$F$7:$BA$325,21,FALSE))</f>
        <v>0</v>
      </c>
      <c r="AN157" s="102">
        <f>IF(ISNA(VLOOKUP($B157,'[1]1920  Prog Access'!$F$7:$BA$325,22,FALSE)),"",VLOOKUP($B157,'[1]1920  Prog Access'!$F$7:$BA$325,22,FALSE))</f>
        <v>0</v>
      </c>
      <c r="AO157" s="102">
        <f>IF(ISNA(VLOOKUP($B157,'[1]1920  Prog Access'!$F$7:$BA$325,23,FALSE)),"",VLOOKUP($B157,'[1]1920  Prog Access'!$F$7:$BA$325,23,FALSE))</f>
        <v>1246093.75</v>
      </c>
      <c r="AP157" s="102">
        <f>IF(ISNA(VLOOKUP($B157,'[1]1920  Prog Access'!$F$7:$BA$325,24,FALSE)),"",VLOOKUP($B157,'[1]1920  Prog Access'!$F$7:$BA$325,24,FALSE))</f>
        <v>0</v>
      </c>
      <c r="AQ157" s="102">
        <f>IF(ISNA(VLOOKUP($B157,'[1]1920  Prog Access'!$F$7:$BA$325,25,FALSE)),"",VLOOKUP($B157,'[1]1920  Prog Access'!$F$7:$BA$325,25,FALSE))</f>
        <v>0</v>
      </c>
      <c r="AR157" s="102">
        <f>IF(ISNA(VLOOKUP($B157,'[1]1920  Prog Access'!$F$7:$BA$325,26,FALSE)),"",VLOOKUP($B157,'[1]1920  Prog Access'!$F$7:$BA$325,26,FALSE))</f>
        <v>0</v>
      </c>
      <c r="AS157" s="102">
        <f>IF(ISNA(VLOOKUP($B157,'[1]1920  Prog Access'!$F$7:$BA$325,27,FALSE)),"",VLOOKUP($B157,'[1]1920  Prog Access'!$F$7:$BA$325,27,FALSE))</f>
        <v>245766.74</v>
      </c>
      <c r="AT157" s="102">
        <f>IF(ISNA(VLOOKUP($B157,'[1]1920  Prog Access'!$F$7:$BA$325,28,FALSE)),"",VLOOKUP($B157,'[1]1920  Prog Access'!$F$7:$BA$325,28,FALSE))</f>
        <v>5511259.6100000003</v>
      </c>
      <c r="AU157" s="102">
        <f>IF(ISNA(VLOOKUP($B157,'[1]1920  Prog Access'!$F$7:$BA$325,29,FALSE)),"",VLOOKUP($B157,'[1]1920  Prog Access'!$F$7:$BA$325,29,FALSE))</f>
        <v>0</v>
      </c>
      <c r="AV157" s="102">
        <f>IF(ISNA(VLOOKUP($B157,'[1]1920  Prog Access'!$F$7:$BA$325,30,FALSE)),"",VLOOKUP($B157,'[1]1920  Prog Access'!$F$7:$BA$325,30,FALSE))</f>
        <v>97236.04</v>
      </c>
      <c r="AW157" s="102">
        <f>IF(ISNA(VLOOKUP($B157,'[1]1920  Prog Access'!$F$7:$BA$325,31,FALSE)),"",VLOOKUP($B157,'[1]1920  Prog Access'!$F$7:$BA$325,31,FALSE))</f>
        <v>427242.8</v>
      </c>
      <c r="AX157" s="108">
        <f t="shared" si="385"/>
        <v>20540129.27</v>
      </c>
      <c r="AY157" s="104">
        <f t="shared" si="386"/>
        <v>7.7995972729267379E-2</v>
      </c>
      <c r="AZ157" s="105">
        <f t="shared" si="387"/>
        <v>1176.1876339594269</v>
      </c>
      <c r="BA157" s="106">
        <f>IF(ISNA(VLOOKUP($B157,'[1]1920  Prog Access'!$F$7:$BA$325,32,FALSE)),"",VLOOKUP($B157,'[1]1920  Prog Access'!$F$7:$BA$325,32,FALSE))</f>
        <v>0</v>
      </c>
      <c r="BB157" s="102">
        <f>IF(ISNA(VLOOKUP($B157,'[1]1920  Prog Access'!$F$7:$BA$325,33,FALSE)),"",VLOOKUP($B157,'[1]1920  Prog Access'!$F$7:$BA$325,33,FALSE))</f>
        <v>0</v>
      </c>
      <c r="BC157" s="102">
        <f>IF(ISNA(VLOOKUP($B157,'[1]1920  Prog Access'!$F$7:$BA$325,34,FALSE)),"",VLOOKUP($B157,'[1]1920  Prog Access'!$F$7:$BA$325,34,FALSE))</f>
        <v>464743.61</v>
      </c>
      <c r="BD157" s="102">
        <f>IF(ISNA(VLOOKUP($B157,'[1]1920  Prog Access'!$F$7:$BA$325,35,FALSE)),"",VLOOKUP($B157,'[1]1920  Prog Access'!$F$7:$BA$325,35,FALSE))</f>
        <v>0</v>
      </c>
      <c r="BE157" s="102">
        <f>IF(ISNA(VLOOKUP($B157,'[1]1920  Prog Access'!$F$7:$BA$325,36,FALSE)),"",VLOOKUP($B157,'[1]1920  Prog Access'!$F$7:$BA$325,36,FALSE))</f>
        <v>479133.31</v>
      </c>
      <c r="BF157" s="102">
        <f>IF(ISNA(VLOOKUP($B157,'[1]1920  Prog Access'!$F$7:$BA$325,37,FALSE)),"",VLOOKUP($B157,'[1]1920  Prog Access'!$F$7:$BA$325,37,FALSE))</f>
        <v>0</v>
      </c>
      <c r="BG157" s="102">
        <f>IF(ISNA(VLOOKUP($B157,'[1]1920  Prog Access'!$F$7:$BA$325,38,FALSE)),"",VLOOKUP($B157,'[1]1920  Prog Access'!$F$7:$BA$325,38,FALSE))</f>
        <v>1290596.29</v>
      </c>
      <c r="BH157" s="110">
        <f t="shared" si="388"/>
        <v>2234473.21</v>
      </c>
      <c r="BI157" s="104">
        <f t="shared" si="389"/>
        <v>8.4848497913780924E-3</v>
      </c>
      <c r="BJ157" s="105">
        <f t="shared" si="390"/>
        <v>127.95244486869899</v>
      </c>
      <c r="BK157" s="106">
        <f>IF(ISNA(VLOOKUP($B157,'[1]1920  Prog Access'!$F$7:$BA$325,39,FALSE)),"",VLOOKUP($B157,'[1]1920  Prog Access'!$F$7:$BA$325,39,FALSE))</f>
        <v>0</v>
      </c>
      <c r="BL157" s="102">
        <f>IF(ISNA(VLOOKUP($B157,'[1]1920  Prog Access'!$F$7:$BA$325,40,FALSE)),"",VLOOKUP($B157,'[1]1920  Prog Access'!$F$7:$BA$325,40,FALSE))</f>
        <v>0</v>
      </c>
      <c r="BM157" s="102">
        <f>IF(ISNA(VLOOKUP($B157,'[1]1920  Prog Access'!$F$7:$BA$325,41,FALSE)),"",VLOOKUP($B157,'[1]1920  Prog Access'!$F$7:$BA$325,41,FALSE))</f>
        <v>1536393.86</v>
      </c>
      <c r="BN157" s="102">
        <f>IF(ISNA(VLOOKUP($B157,'[1]1920  Prog Access'!$F$7:$BA$325,42,FALSE)),"",VLOOKUP($B157,'[1]1920  Prog Access'!$F$7:$BA$325,42,FALSE))</f>
        <v>4041331.12</v>
      </c>
      <c r="BO157" s="105">
        <f t="shared" si="359"/>
        <v>5577724.9800000004</v>
      </c>
      <c r="BP157" s="104">
        <f t="shared" si="360"/>
        <v>2.1180007180715932E-2</v>
      </c>
      <c r="BQ157" s="111">
        <f t="shared" si="361"/>
        <v>319.39677987735428</v>
      </c>
      <c r="BR157" s="106">
        <f>IF(ISNA(VLOOKUP($B157,'[1]1920  Prog Access'!$F$7:$BA$325,43,FALSE)),"",VLOOKUP($B157,'[1]1920  Prog Access'!$F$7:$BA$325,43,FALSE))</f>
        <v>32778584.629999999</v>
      </c>
      <c r="BS157" s="104">
        <f t="shared" si="362"/>
        <v>0.12446842759843366</v>
      </c>
      <c r="BT157" s="111">
        <f t="shared" si="363"/>
        <v>1876.9972376370802</v>
      </c>
      <c r="BU157" s="102">
        <f>IF(ISNA(VLOOKUP($B157,'[1]1920  Prog Access'!$F$7:$BA$325,44,FALSE)),"",VLOOKUP($B157,'[1]1920  Prog Access'!$F$7:$BA$325,44,FALSE))</f>
        <v>5701504.8300000001</v>
      </c>
      <c r="BV157" s="104">
        <f t="shared" si="364"/>
        <v>2.1650030016411203E-2</v>
      </c>
      <c r="BW157" s="111">
        <f t="shared" si="365"/>
        <v>326.48477465039559</v>
      </c>
      <c r="BX157" s="143">
        <f>IF(ISNA(VLOOKUP($B157,'[1]1920  Prog Access'!$F$7:$BA$325,45,FALSE)),"",VLOOKUP($B157,'[1]1920  Prog Access'!$F$7:$BA$325,45,FALSE))</f>
        <v>9994877.0399999991</v>
      </c>
      <c r="BY157" s="97">
        <f t="shared" si="366"/>
        <v>3.7953030713531663E-2</v>
      </c>
      <c r="BZ157" s="112">
        <f t="shared" si="367"/>
        <v>572.33577368780595</v>
      </c>
      <c r="CA157" s="89">
        <f t="shared" si="368"/>
        <v>263348587.77000001</v>
      </c>
      <c r="CB157" s="90">
        <f t="shared" si="369"/>
        <v>0</v>
      </c>
    </row>
    <row r="158" spans="1:80" x14ac:dyDescent="0.25">
      <c r="A158" s="22"/>
      <c r="B158" s="94" t="s">
        <v>278</v>
      </c>
      <c r="C158" s="99" t="s">
        <v>279</v>
      </c>
      <c r="D158" s="100">
        <f>IF(ISNA(VLOOKUP($B158,'[1]1920 enrollment_Rev_Exp by size'!$A$6:$C$339,3,FALSE)),"",VLOOKUP($B158,'[1]1920 enrollment_Rev_Exp by size'!$A$6:$C$339,3,FALSE))</f>
        <v>9156</v>
      </c>
      <c r="E158" s="101">
        <f>IF(ISNA(VLOOKUP($B158,'[1]1920 enrollment_Rev_Exp by size'!$A$6:$D$339,4,FALSE)),"",VLOOKUP($B158,'[1]1920 enrollment_Rev_Exp by size'!$A$6:$D$339,4,FALSE))</f>
        <v>120446453.83</v>
      </c>
      <c r="F158" s="102">
        <f>IF(ISNA(VLOOKUP($B158,'[1]1920  Prog Access'!$F$7:$BA$325,2,FALSE)),"",VLOOKUP($B158,'[1]1920  Prog Access'!$F$7:$BA$325,2,FALSE))</f>
        <v>71150901.140000001</v>
      </c>
      <c r="G158" s="102">
        <f>IF(ISNA(VLOOKUP($B158,'[1]1920  Prog Access'!$F$7:$BA$325,3,FALSE)),"",VLOOKUP($B158,'[1]1920  Prog Access'!$F$7:$BA$325,3,FALSE))</f>
        <v>0</v>
      </c>
      <c r="H158" s="102">
        <f>IF(ISNA(VLOOKUP($B158,'[1]1920  Prog Access'!$F$7:$BA$325,4,FALSE)),"",VLOOKUP($B158,'[1]1920  Prog Access'!$F$7:$BA$325,4,FALSE))</f>
        <v>308161.27</v>
      </c>
      <c r="I158" s="103">
        <f t="shared" si="370"/>
        <v>71459062.409999996</v>
      </c>
      <c r="J158" s="104">
        <f t="shared" si="371"/>
        <v>0.59328490078137486</v>
      </c>
      <c r="K158" s="105">
        <f t="shared" si="372"/>
        <v>7804.6158158584531</v>
      </c>
      <c r="L158" s="106">
        <f>IF(ISNA(VLOOKUP($B158,'[1]1920  Prog Access'!$F$7:$BA$325,5,FALSE)),"",VLOOKUP($B158,'[1]1920  Prog Access'!$F$7:$BA$325,5,FALSE))</f>
        <v>15206440.199999999</v>
      </c>
      <c r="M158" s="102">
        <f>IF(ISNA(VLOOKUP($B158,'[1]1920  Prog Access'!$F$7:$BA$325,6,FALSE)),"",VLOOKUP($B158,'[1]1920  Prog Access'!$F$7:$BA$325,6,FALSE))</f>
        <v>889855.69</v>
      </c>
      <c r="N158" s="102">
        <f>IF(ISNA(VLOOKUP($B158,'[1]1920  Prog Access'!$F$7:$BA$325,7,FALSE)),"",VLOOKUP($B158,'[1]1920  Prog Access'!$F$7:$BA$325,7,FALSE))</f>
        <v>1812018.06</v>
      </c>
      <c r="O158" s="102">
        <v>0</v>
      </c>
      <c r="P158" s="102">
        <f>IF(ISNA(VLOOKUP($B158,'[1]1920  Prog Access'!$F$7:$BA$325,8,FALSE)),"",VLOOKUP($B158,'[1]1920  Prog Access'!$F$7:$BA$325,8,FALSE))</f>
        <v>0</v>
      </c>
      <c r="Q158" s="102">
        <f>IF(ISNA(VLOOKUP($B158,'[1]1920  Prog Access'!$F$7:$BA$325,9,FALSE)),"",VLOOKUP($B158,'[1]1920  Prog Access'!$F$7:$BA$325,9,FALSE))</f>
        <v>0</v>
      </c>
      <c r="R158" s="107">
        <f t="shared" si="302"/>
        <v>17908313.949999999</v>
      </c>
      <c r="S158" s="104">
        <f t="shared" si="303"/>
        <v>0.14868278293419973</v>
      </c>
      <c r="T158" s="105">
        <f t="shared" si="304"/>
        <v>1955.9102173438182</v>
      </c>
      <c r="U158" s="106">
        <f>IF(ISNA(VLOOKUP($B158,'[1]1920  Prog Access'!$F$7:$BA$325,10,FALSE)),"",VLOOKUP($B158,'[1]1920  Prog Access'!$F$7:$BA$325,10,FALSE))</f>
        <v>3690581.41</v>
      </c>
      <c r="V158" s="102">
        <f>IF(ISNA(VLOOKUP($B158,'[1]1920  Prog Access'!$F$7:$BA$325,11,FALSE)),"",VLOOKUP($B158,'[1]1920  Prog Access'!$F$7:$BA$325,11,FALSE))</f>
        <v>239637.19</v>
      </c>
      <c r="W158" s="102">
        <f>IF(ISNA(VLOOKUP($B158,'[1]1920  Prog Access'!$F$7:$BA$325,12,FALSE)),"",VLOOKUP($B158,'[1]1920  Prog Access'!$F$7:$BA$325,12,FALSE))</f>
        <v>29398</v>
      </c>
      <c r="X158" s="102">
        <f>IF(ISNA(VLOOKUP($B158,'[1]1920  Prog Access'!$F$7:$BA$325,13,FALSE)),"",VLOOKUP($B158,'[1]1920  Prog Access'!$F$7:$BA$325,13,FALSE))</f>
        <v>0</v>
      </c>
      <c r="Y158" s="108">
        <f t="shared" si="379"/>
        <v>3959616.6</v>
      </c>
      <c r="Z158" s="104">
        <f t="shared" si="380"/>
        <v>3.287449712374816E-2</v>
      </c>
      <c r="AA158" s="105">
        <f t="shared" si="381"/>
        <v>432.46140235910877</v>
      </c>
      <c r="AB158" s="106">
        <f>IF(ISNA(VLOOKUP($B158,'[1]1920  Prog Access'!$F$7:$BA$325,14,FALSE)),"",VLOOKUP($B158,'[1]1920  Prog Access'!$F$7:$BA$325,14,FALSE))</f>
        <v>0</v>
      </c>
      <c r="AC158" s="102">
        <f>IF(ISNA(VLOOKUP($B158,'[1]1920  Prog Access'!$F$7:$BA$325,15,FALSE)),"",VLOOKUP($B158,'[1]1920  Prog Access'!$F$7:$BA$325,15,FALSE))</f>
        <v>0</v>
      </c>
      <c r="AD158" s="102">
        <v>0</v>
      </c>
      <c r="AE158" s="107">
        <f t="shared" si="382"/>
        <v>0</v>
      </c>
      <c r="AF158" s="104">
        <f t="shared" si="383"/>
        <v>0</v>
      </c>
      <c r="AG158" s="109">
        <f t="shared" si="384"/>
        <v>0</v>
      </c>
      <c r="AH158" s="106">
        <f>IF(ISNA(VLOOKUP($B158,'[1]1920  Prog Access'!$F$7:$BA$325,16,FALSE)),"",VLOOKUP($B158,'[1]1920  Prog Access'!$F$7:$BA$325,16,FALSE))</f>
        <v>266622.14</v>
      </c>
      <c r="AI158" s="102">
        <f>IF(ISNA(VLOOKUP($B158,'[1]1920  Prog Access'!$F$7:$BA$325,17,FALSE)),"",VLOOKUP($B158,'[1]1920  Prog Access'!$F$7:$BA$325,17,FALSE))</f>
        <v>145802.01999999999</v>
      </c>
      <c r="AJ158" s="102">
        <f>IF(ISNA(VLOOKUP($B158,'[1]1920  Prog Access'!$F$7:$BA$325,18,FALSE)),"",VLOOKUP($B158,'[1]1920  Prog Access'!$F$7:$BA$325,18,FALSE))</f>
        <v>0</v>
      </c>
      <c r="AK158" s="102">
        <f>IF(ISNA(VLOOKUP($B158,'[1]1920  Prog Access'!$F$7:$BA$325,19,FALSE)),"",VLOOKUP($B158,'[1]1920  Prog Access'!$F$7:$BA$325,19,FALSE))</f>
        <v>0</v>
      </c>
      <c r="AL158" s="102">
        <f>IF(ISNA(VLOOKUP($B158,'[1]1920  Prog Access'!$F$7:$BA$325,20,FALSE)),"",VLOOKUP($B158,'[1]1920  Prog Access'!$F$7:$BA$325,20,FALSE))</f>
        <v>926042.99</v>
      </c>
      <c r="AM158" s="102">
        <f>IF(ISNA(VLOOKUP($B158,'[1]1920  Prog Access'!$F$7:$BA$325,21,FALSE)),"",VLOOKUP($B158,'[1]1920  Prog Access'!$F$7:$BA$325,21,FALSE))</f>
        <v>0</v>
      </c>
      <c r="AN158" s="102">
        <f>IF(ISNA(VLOOKUP($B158,'[1]1920  Prog Access'!$F$7:$BA$325,22,FALSE)),"",VLOOKUP($B158,'[1]1920  Prog Access'!$F$7:$BA$325,22,FALSE))</f>
        <v>0</v>
      </c>
      <c r="AO158" s="102">
        <f>IF(ISNA(VLOOKUP($B158,'[1]1920  Prog Access'!$F$7:$BA$325,23,FALSE)),"",VLOOKUP($B158,'[1]1920  Prog Access'!$F$7:$BA$325,23,FALSE))</f>
        <v>681764.1</v>
      </c>
      <c r="AP158" s="102">
        <f>IF(ISNA(VLOOKUP($B158,'[1]1920  Prog Access'!$F$7:$BA$325,24,FALSE)),"",VLOOKUP($B158,'[1]1920  Prog Access'!$F$7:$BA$325,24,FALSE))</f>
        <v>0</v>
      </c>
      <c r="AQ158" s="102">
        <f>IF(ISNA(VLOOKUP($B158,'[1]1920  Prog Access'!$F$7:$BA$325,25,FALSE)),"",VLOOKUP($B158,'[1]1920  Prog Access'!$F$7:$BA$325,25,FALSE))</f>
        <v>0</v>
      </c>
      <c r="AR158" s="102">
        <f>IF(ISNA(VLOOKUP($B158,'[1]1920  Prog Access'!$F$7:$BA$325,26,FALSE)),"",VLOOKUP($B158,'[1]1920  Prog Access'!$F$7:$BA$325,26,FALSE))</f>
        <v>0</v>
      </c>
      <c r="AS158" s="102">
        <f>IF(ISNA(VLOOKUP($B158,'[1]1920  Prog Access'!$F$7:$BA$325,27,FALSE)),"",VLOOKUP($B158,'[1]1920  Prog Access'!$F$7:$BA$325,27,FALSE))</f>
        <v>41973.79</v>
      </c>
      <c r="AT158" s="102">
        <f>IF(ISNA(VLOOKUP($B158,'[1]1920  Prog Access'!$F$7:$BA$325,28,FALSE)),"",VLOOKUP($B158,'[1]1920  Prog Access'!$F$7:$BA$325,28,FALSE))</f>
        <v>588714.53</v>
      </c>
      <c r="AU158" s="102">
        <f>IF(ISNA(VLOOKUP($B158,'[1]1920  Prog Access'!$F$7:$BA$325,29,FALSE)),"",VLOOKUP($B158,'[1]1920  Prog Access'!$F$7:$BA$325,29,FALSE))</f>
        <v>0</v>
      </c>
      <c r="AV158" s="102">
        <f>IF(ISNA(VLOOKUP($B158,'[1]1920  Prog Access'!$F$7:$BA$325,30,FALSE)),"",VLOOKUP($B158,'[1]1920  Prog Access'!$F$7:$BA$325,30,FALSE))</f>
        <v>0</v>
      </c>
      <c r="AW158" s="102">
        <f>IF(ISNA(VLOOKUP($B158,'[1]1920  Prog Access'!$F$7:$BA$325,31,FALSE)),"",VLOOKUP($B158,'[1]1920  Prog Access'!$F$7:$BA$325,31,FALSE))</f>
        <v>0</v>
      </c>
      <c r="AX158" s="108">
        <f t="shared" si="385"/>
        <v>2650919.5700000003</v>
      </c>
      <c r="AY158" s="104">
        <f t="shared" si="386"/>
        <v>2.2009112644707243E-2</v>
      </c>
      <c r="AZ158" s="105">
        <f t="shared" si="387"/>
        <v>289.52813128003498</v>
      </c>
      <c r="BA158" s="106">
        <f>IF(ISNA(VLOOKUP($B158,'[1]1920  Prog Access'!$F$7:$BA$325,32,FALSE)),"",VLOOKUP($B158,'[1]1920  Prog Access'!$F$7:$BA$325,32,FALSE))</f>
        <v>0</v>
      </c>
      <c r="BB158" s="102">
        <f>IF(ISNA(VLOOKUP($B158,'[1]1920  Prog Access'!$F$7:$BA$325,33,FALSE)),"",VLOOKUP($B158,'[1]1920  Prog Access'!$F$7:$BA$325,33,FALSE))</f>
        <v>11989.57</v>
      </c>
      <c r="BC158" s="102">
        <f>IF(ISNA(VLOOKUP($B158,'[1]1920  Prog Access'!$F$7:$BA$325,34,FALSE)),"",VLOOKUP($B158,'[1]1920  Prog Access'!$F$7:$BA$325,34,FALSE))</f>
        <v>773734.51</v>
      </c>
      <c r="BD158" s="102">
        <f>IF(ISNA(VLOOKUP($B158,'[1]1920  Prog Access'!$F$7:$BA$325,35,FALSE)),"",VLOOKUP($B158,'[1]1920  Prog Access'!$F$7:$BA$325,35,FALSE))</f>
        <v>0</v>
      </c>
      <c r="BE158" s="102">
        <f>IF(ISNA(VLOOKUP($B158,'[1]1920  Prog Access'!$F$7:$BA$325,36,FALSE)),"",VLOOKUP($B158,'[1]1920  Prog Access'!$F$7:$BA$325,36,FALSE))</f>
        <v>0</v>
      </c>
      <c r="BF158" s="102">
        <f>IF(ISNA(VLOOKUP($B158,'[1]1920  Prog Access'!$F$7:$BA$325,37,FALSE)),"",VLOOKUP($B158,'[1]1920  Prog Access'!$F$7:$BA$325,37,FALSE))</f>
        <v>0</v>
      </c>
      <c r="BG158" s="102">
        <f>IF(ISNA(VLOOKUP($B158,'[1]1920  Prog Access'!$F$7:$BA$325,38,FALSE)),"",VLOOKUP($B158,'[1]1920  Prog Access'!$F$7:$BA$325,38,FALSE))</f>
        <v>546966.09</v>
      </c>
      <c r="BH158" s="110">
        <f t="shared" si="388"/>
        <v>1332690.17</v>
      </c>
      <c r="BI158" s="104">
        <f t="shared" si="389"/>
        <v>1.1064586192641085E-2</v>
      </c>
      <c r="BJ158" s="105">
        <f t="shared" si="390"/>
        <v>145.55375382262997</v>
      </c>
      <c r="BK158" s="106">
        <f>IF(ISNA(VLOOKUP($B158,'[1]1920  Prog Access'!$F$7:$BA$325,39,FALSE)),"",VLOOKUP($B158,'[1]1920  Prog Access'!$F$7:$BA$325,39,FALSE))</f>
        <v>0</v>
      </c>
      <c r="BL158" s="102">
        <f>IF(ISNA(VLOOKUP($B158,'[1]1920  Prog Access'!$F$7:$BA$325,40,FALSE)),"",VLOOKUP($B158,'[1]1920  Prog Access'!$F$7:$BA$325,40,FALSE))</f>
        <v>20992.33</v>
      </c>
      <c r="BM158" s="102">
        <f>IF(ISNA(VLOOKUP($B158,'[1]1920  Prog Access'!$F$7:$BA$325,41,FALSE)),"",VLOOKUP($B158,'[1]1920  Prog Access'!$F$7:$BA$325,41,FALSE))</f>
        <v>1249012.3999999999</v>
      </c>
      <c r="BN158" s="102">
        <f>IF(ISNA(VLOOKUP($B158,'[1]1920  Prog Access'!$F$7:$BA$325,42,FALSE)),"",VLOOKUP($B158,'[1]1920  Prog Access'!$F$7:$BA$325,42,FALSE))</f>
        <v>323518.14</v>
      </c>
      <c r="BO158" s="105">
        <f t="shared" si="359"/>
        <v>1593522.87</v>
      </c>
      <c r="BP158" s="104">
        <f t="shared" si="360"/>
        <v>1.3230135212192492E-2</v>
      </c>
      <c r="BQ158" s="111">
        <f t="shared" si="361"/>
        <v>174.04137942332898</v>
      </c>
      <c r="BR158" s="106">
        <f>IF(ISNA(VLOOKUP($B158,'[1]1920  Prog Access'!$F$7:$BA$325,43,FALSE)),"",VLOOKUP($B158,'[1]1920  Prog Access'!$F$7:$BA$325,43,FALSE))</f>
        <v>15407312.52</v>
      </c>
      <c r="BS158" s="104">
        <f t="shared" si="362"/>
        <v>0.12791835732869414</v>
      </c>
      <c r="BT158" s="111">
        <f t="shared" si="363"/>
        <v>1682.7558453473132</v>
      </c>
      <c r="BU158" s="102">
        <f>IF(ISNA(VLOOKUP($B158,'[1]1920  Prog Access'!$F$7:$BA$325,44,FALSE)),"",VLOOKUP($B158,'[1]1920  Prog Access'!$F$7:$BA$325,44,FALSE))</f>
        <v>1680813.98</v>
      </c>
      <c r="BV158" s="104">
        <f t="shared" si="364"/>
        <v>1.3954864809654978E-2</v>
      </c>
      <c r="BW158" s="111">
        <f t="shared" si="365"/>
        <v>183.57513979903888</v>
      </c>
      <c r="BX158" s="143">
        <f>IF(ISNA(VLOOKUP($B158,'[1]1920  Prog Access'!$F$7:$BA$325,45,FALSE)),"",VLOOKUP($B158,'[1]1920  Prog Access'!$F$7:$BA$325,45,FALSE))</f>
        <v>4454201.76</v>
      </c>
      <c r="BY158" s="97">
        <f t="shared" si="366"/>
        <v>3.6980762972787309E-2</v>
      </c>
      <c r="BZ158" s="112">
        <f t="shared" si="367"/>
        <v>486.47900393184796</v>
      </c>
      <c r="CA158" s="89">
        <f t="shared" si="368"/>
        <v>120446453.83</v>
      </c>
      <c r="CB158" s="90">
        <f t="shared" si="369"/>
        <v>0</v>
      </c>
    </row>
    <row r="159" spans="1:80" x14ac:dyDescent="0.25">
      <c r="A159" s="22"/>
      <c r="B159" s="94" t="s">
        <v>280</v>
      </c>
      <c r="C159" s="99" t="s">
        <v>281</v>
      </c>
      <c r="D159" s="100">
        <f>IF(ISNA(VLOOKUP($B159,'[1]1920 enrollment_Rev_Exp by size'!$A$6:$C$339,3,FALSE)),"",VLOOKUP($B159,'[1]1920 enrollment_Rev_Exp by size'!$A$6:$C$339,3,FALSE))</f>
        <v>7337.48</v>
      </c>
      <c r="E159" s="101">
        <f>IF(ISNA(VLOOKUP($B159,'[1]1920 enrollment_Rev_Exp by size'!$A$6:$D$339,4,FALSE)),"",VLOOKUP($B159,'[1]1920 enrollment_Rev_Exp by size'!$A$6:$D$339,4,FALSE))</f>
        <v>100035870.33</v>
      </c>
      <c r="F159" s="102">
        <f>IF(ISNA(VLOOKUP($B159,'[1]1920  Prog Access'!$F$7:$BA$325,2,FALSE)),"",VLOOKUP($B159,'[1]1920  Prog Access'!$F$7:$BA$325,2,FALSE))</f>
        <v>59194135.729999997</v>
      </c>
      <c r="G159" s="102">
        <f>IF(ISNA(VLOOKUP($B159,'[1]1920  Prog Access'!$F$7:$BA$325,3,FALSE)),"",VLOOKUP($B159,'[1]1920  Prog Access'!$F$7:$BA$325,3,FALSE))</f>
        <v>894829.99</v>
      </c>
      <c r="H159" s="102">
        <f>IF(ISNA(VLOOKUP($B159,'[1]1920  Prog Access'!$F$7:$BA$325,4,FALSE)),"",VLOOKUP($B159,'[1]1920  Prog Access'!$F$7:$BA$325,4,FALSE))</f>
        <v>261015.74</v>
      </c>
      <c r="I159" s="103">
        <f t="shared" si="370"/>
        <v>60349981.460000001</v>
      </c>
      <c r="J159" s="104">
        <f t="shared" si="371"/>
        <v>0.60328341484825865</v>
      </c>
      <c r="K159" s="105">
        <f t="shared" si="372"/>
        <v>8224.8921237264021</v>
      </c>
      <c r="L159" s="106">
        <f>IF(ISNA(VLOOKUP($B159,'[1]1920  Prog Access'!$F$7:$BA$325,5,FALSE)),"",VLOOKUP($B159,'[1]1920  Prog Access'!$F$7:$BA$325,5,FALSE))</f>
        <v>11807754.59</v>
      </c>
      <c r="M159" s="102">
        <f>IF(ISNA(VLOOKUP($B159,'[1]1920  Prog Access'!$F$7:$BA$325,6,FALSE)),"",VLOOKUP($B159,'[1]1920  Prog Access'!$F$7:$BA$325,6,FALSE))</f>
        <v>806712.77</v>
      </c>
      <c r="N159" s="102">
        <f>IF(ISNA(VLOOKUP($B159,'[1]1920  Prog Access'!$F$7:$BA$325,7,FALSE)),"",VLOOKUP($B159,'[1]1920  Prog Access'!$F$7:$BA$325,7,FALSE))</f>
        <v>1267617.0900000001</v>
      </c>
      <c r="O159" s="102">
        <v>0</v>
      </c>
      <c r="P159" s="102">
        <f>IF(ISNA(VLOOKUP($B159,'[1]1920  Prog Access'!$F$7:$BA$325,8,FALSE)),"",VLOOKUP($B159,'[1]1920  Prog Access'!$F$7:$BA$325,8,FALSE))</f>
        <v>0</v>
      </c>
      <c r="Q159" s="102">
        <f>IF(ISNA(VLOOKUP($B159,'[1]1920  Prog Access'!$F$7:$BA$325,9,FALSE)),"",VLOOKUP($B159,'[1]1920  Prog Access'!$F$7:$BA$325,9,FALSE))</f>
        <v>0</v>
      </c>
      <c r="R159" s="107">
        <f t="shared" si="302"/>
        <v>13882084.449999999</v>
      </c>
      <c r="S159" s="104">
        <f t="shared" si="303"/>
        <v>0.13877106686037266</v>
      </c>
      <c r="T159" s="105">
        <f t="shared" si="304"/>
        <v>1891.9417088700752</v>
      </c>
      <c r="U159" s="106">
        <f>IF(ISNA(VLOOKUP($B159,'[1]1920  Prog Access'!$F$7:$BA$325,10,FALSE)),"",VLOOKUP($B159,'[1]1920  Prog Access'!$F$7:$BA$325,10,FALSE))</f>
        <v>2752459.34</v>
      </c>
      <c r="V159" s="102">
        <f>IF(ISNA(VLOOKUP($B159,'[1]1920  Prog Access'!$F$7:$BA$325,11,FALSE)),"",VLOOKUP($B159,'[1]1920  Prog Access'!$F$7:$BA$325,11,FALSE))</f>
        <v>191178.77</v>
      </c>
      <c r="W159" s="102">
        <f>IF(ISNA(VLOOKUP($B159,'[1]1920  Prog Access'!$F$7:$BA$325,12,FALSE)),"",VLOOKUP($B159,'[1]1920  Prog Access'!$F$7:$BA$325,12,FALSE))</f>
        <v>30342</v>
      </c>
      <c r="X159" s="102">
        <f>IF(ISNA(VLOOKUP($B159,'[1]1920  Prog Access'!$F$7:$BA$325,13,FALSE)),"",VLOOKUP($B159,'[1]1920  Prog Access'!$F$7:$BA$325,13,FALSE))</f>
        <v>0</v>
      </c>
      <c r="Y159" s="108">
        <f t="shared" si="379"/>
        <v>2973980.11</v>
      </c>
      <c r="Z159" s="104">
        <f t="shared" si="380"/>
        <v>2.9729137160394412E-2</v>
      </c>
      <c r="AA159" s="105">
        <f t="shared" si="381"/>
        <v>405.31355588022046</v>
      </c>
      <c r="AB159" s="106">
        <f>IF(ISNA(VLOOKUP($B159,'[1]1920  Prog Access'!$F$7:$BA$325,14,FALSE)),"",VLOOKUP($B159,'[1]1920  Prog Access'!$F$7:$BA$325,14,FALSE))</f>
        <v>0</v>
      </c>
      <c r="AC159" s="102">
        <f>IF(ISNA(VLOOKUP($B159,'[1]1920  Prog Access'!$F$7:$BA$325,15,FALSE)),"",VLOOKUP($B159,'[1]1920  Prog Access'!$F$7:$BA$325,15,FALSE))</f>
        <v>0</v>
      </c>
      <c r="AD159" s="102">
        <v>0</v>
      </c>
      <c r="AE159" s="107">
        <f t="shared" si="382"/>
        <v>0</v>
      </c>
      <c r="AF159" s="104">
        <f t="shared" si="383"/>
        <v>0</v>
      </c>
      <c r="AG159" s="109">
        <f t="shared" si="384"/>
        <v>0</v>
      </c>
      <c r="AH159" s="106">
        <f>IF(ISNA(VLOOKUP($B159,'[1]1920  Prog Access'!$F$7:$BA$325,16,FALSE)),"",VLOOKUP($B159,'[1]1920  Prog Access'!$F$7:$BA$325,16,FALSE))</f>
        <v>530676.19999999995</v>
      </c>
      <c r="AI159" s="102">
        <f>IF(ISNA(VLOOKUP($B159,'[1]1920  Prog Access'!$F$7:$BA$325,17,FALSE)),"",VLOOKUP($B159,'[1]1920  Prog Access'!$F$7:$BA$325,17,FALSE))</f>
        <v>158656.79999999999</v>
      </c>
      <c r="AJ159" s="102">
        <f>IF(ISNA(VLOOKUP($B159,'[1]1920  Prog Access'!$F$7:$BA$325,18,FALSE)),"",VLOOKUP($B159,'[1]1920  Prog Access'!$F$7:$BA$325,18,FALSE))</f>
        <v>0</v>
      </c>
      <c r="AK159" s="102">
        <f>IF(ISNA(VLOOKUP($B159,'[1]1920  Prog Access'!$F$7:$BA$325,19,FALSE)),"",VLOOKUP($B159,'[1]1920  Prog Access'!$F$7:$BA$325,19,FALSE))</f>
        <v>0</v>
      </c>
      <c r="AL159" s="102">
        <f>IF(ISNA(VLOOKUP($B159,'[1]1920  Prog Access'!$F$7:$BA$325,20,FALSE)),"",VLOOKUP($B159,'[1]1920  Prog Access'!$F$7:$BA$325,20,FALSE))</f>
        <v>460766.58</v>
      </c>
      <c r="AM159" s="102">
        <f>IF(ISNA(VLOOKUP($B159,'[1]1920  Prog Access'!$F$7:$BA$325,21,FALSE)),"",VLOOKUP($B159,'[1]1920  Prog Access'!$F$7:$BA$325,21,FALSE))</f>
        <v>0</v>
      </c>
      <c r="AN159" s="102">
        <f>IF(ISNA(VLOOKUP($B159,'[1]1920  Prog Access'!$F$7:$BA$325,22,FALSE)),"",VLOOKUP($B159,'[1]1920  Prog Access'!$F$7:$BA$325,22,FALSE))</f>
        <v>0</v>
      </c>
      <c r="AO159" s="102">
        <f>IF(ISNA(VLOOKUP($B159,'[1]1920  Prog Access'!$F$7:$BA$325,23,FALSE)),"",VLOOKUP($B159,'[1]1920  Prog Access'!$F$7:$BA$325,23,FALSE))</f>
        <v>427483.95</v>
      </c>
      <c r="AP159" s="102">
        <f>IF(ISNA(VLOOKUP($B159,'[1]1920  Prog Access'!$F$7:$BA$325,24,FALSE)),"",VLOOKUP($B159,'[1]1920  Prog Access'!$F$7:$BA$325,24,FALSE))</f>
        <v>0</v>
      </c>
      <c r="AQ159" s="102">
        <f>IF(ISNA(VLOOKUP($B159,'[1]1920  Prog Access'!$F$7:$BA$325,25,FALSE)),"",VLOOKUP($B159,'[1]1920  Prog Access'!$F$7:$BA$325,25,FALSE))</f>
        <v>0</v>
      </c>
      <c r="AR159" s="102">
        <f>IF(ISNA(VLOOKUP($B159,'[1]1920  Prog Access'!$F$7:$BA$325,26,FALSE)),"",VLOOKUP($B159,'[1]1920  Prog Access'!$F$7:$BA$325,26,FALSE))</f>
        <v>0</v>
      </c>
      <c r="AS159" s="102">
        <f>IF(ISNA(VLOOKUP($B159,'[1]1920  Prog Access'!$F$7:$BA$325,27,FALSE)),"",VLOOKUP($B159,'[1]1920  Prog Access'!$F$7:$BA$325,27,FALSE))</f>
        <v>14369.21</v>
      </c>
      <c r="AT159" s="102">
        <f>IF(ISNA(VLOOKUP($B159,'[1]1920  Prog Access'!$F$7:$BA$325,28,FALSE)),"",VLOOKUP($B159,'[1]1920  Prog Access'!$F$7:$BA$325,28,FALSE))</f>
        <v>396951.08</v>
      </c>
      <c r="AU159" s="102">
        <f>IF(ISNA(VLOOKUP($B159,'[1]1920  Prog Access'!$F$7:$BA$325,29,FALSE)),"",VLOOKUP($B159,'[1]1920  Prog Access'!$F$7:$BA$325,29,FALSE))</f>
        <v>0</v>
      </c>
      <c r="AV159" s="102">
        <f>IF(ISNA(VLOOKUP($B159,'[1]1920  Prog Access'!$F$7:$BA$325,30,FALSE)),"",VLOOKUP($B159,'[1]1920  Prog Access'!$F$7:$BA$325,30,FALSE))</f>
        <v>0</v>
      </c>
      <c r="AW159" s="102">
        <f>IF(ISNA(VLOOKUP($B159,'[1]1920  Prog Access'!$F$7:$BA$325,31,FALSE)),"",VLOOKUP($B159,'[1]1920  Prog Access'!$F$7:$BA$325,31,FALSE))</f>
        <v>0</v>
      </c>
      <c r="AX159" s="108">
        <f t="shared" si="385"/>
        <v>1988903.82</v>
      </c>
      <c r="AY159" s="104">
        <f t="shared" si="386"/>
        <v>1.9881906494530123E-2</v>
      </c>
      <c r="AZ159" s="105">
        <f t="shared" si="387"/>
        <v>271.06088466339946</v>
      </c>
      <c r="BA159" s="106">
        <f>IF(ISNA(VLOOKUP($B159,'[1]1920  Prog Access'!$F$7:$BA$325,32,FALSE)),"",VLOOKUP($B159,'[1]1920  Prog Access'!$F$7:$BA$325,32,FALSE))</f>
        <v>68199.31</v>
      </c>
      <c r="BB159" s="102">
        <f>IF(ISNA(VLOOKUP($B159,'[1]1920  Prog Access'!$F$7:$BA$325,33,FALSE)),"",VLOOKUP($B159,'[1]1920  Prog Access'!$F$7:$BA$325,33,FALSE))</f>
        <v>9790.14</v>
      </c>
      <c r="BC159" s="102">
        <f>IF(ISNA(VLOOKUP($B159,'[1]1920  Prog Access'!$F$7:$BA$325,34,FALSE)),"",VLOOKUP($B159,'[1]1920  Prog Access'!$F$7:$BA$325,34,FALSE))</f>
        <v>333479.78999999998</v>
      </c>
      <c r="BD159" s="102">
        <f>IF(ISNA(VLOOKUP($B159,'[1]1920  Prog Access'!$F$7:$BA$325,35,FALSE)),"",VLOOKUP($B159,'[1]1920  Prog Access'!$F$7:$BA$325,35,FALSE))</f>
        <v>0</v>
      </c>
      <c r="BE159" s="102">
        <f>IF(ISNA(VLOOKUP($B159,'[1]1920  Prog Access'!$F$7:$BA$325,36,FALSE)),"",VLOOKUP($B159,'[1]1920  Prog Access'!$F$7:$BA$325,36,FALSE))</f>
        <v>0</v>
      </c>
      <c r="BF159" s="102">
        <f>IF(ISNA(VLOOKUP($B159,'[1]1920  Prog Access'!$F$7:$BA$325,37,FALSE)),"",VLOOKUP($B159,'[1]1920  Prog Access'!$F$7:$BA$325,37,FALSE))</f>
        <v>0</v>
      </c>
      <c r="BG159" s="102">
        <f>IF(ISNA(VLOOKUP($B159,'[1]1920  Prog Access'!$F$7:$BA$325,38,FALSE)),"",VLOOKUP($B159,'[1]1920  Prog Access'!$F$7:$BA$325,38,FALSE))</f>
        <v>658387.81999999995</v>
      </c>
      <c r="BH159" s="110">
        <f t="shared" si="388"/>
        <v>1069857.06</v>
      </c>
      <c r="BI159" s="104">
        <f t="shared" si="389"/>
        <v>1.0694734363491193E-2</v>
      </c>
      <c r="BJ159" s="105">
        <f t="shared" si="390"/>
        <v>145.80715177417861</v>
      </c>
      <c r="BK159" s="106">
        <f>IF(ISNA(VLOOKUP($B159,'[1]1920  Prog Access'!$F$7:$BA$325,39,FALSE)),"",VLOOKUP($B159,'[1]1920  Prog Access'!$F$7:$BA$325,39,FALSE))</f>
        <v>0</v>
      </c>
      <c r="BL159" s="102">
        <f>IF(ISNA(VLOOKUP($B159,'[1]1920  Prog Access'!$F$7:$BA$325,40,FALSE)),"",VLOOKUP($B159,'[1]1920  Prog Access'!$F$7:$BA$325,40,FALSE))</f>
        <v>0</v>
      </c>
      <c r="BM159" s="102">
        <f>IF(ISNA(VLOOKUP($B159,'[1]1920  Prog Access'!$F$7:$BA$325,41,FALSE)),"",VLOOKUP($B159,'[1]1920  Prog Access'!$F$7:$BA$325,41,FALSE))</f>
        <v>144291.32999999999</v>
      </c>
      <c r="BN159" s="102">
        <f>IF(ISNA(VLOOKUP($B159,'[1]1920  Prog Access'!$F$7:$BA$325,42,FALSE)),"",VLOOKUP($B159,'[1]1920  Prog Access'!$F$7:$BA$325,42,FALSE))</f>
        <v>393410.2</v>
      </c>
      <c r="BO159" s="105">
        <f t="shared" si="359"/>
        <v>537701.53</v>
      </c>
      <c r="BP159" s="104">
        <f t="shared" si="360"/>
        <v>5.3750872384697732E-3</v>
      </c>
      <c r="BQ159" s="111">
        <f t="shared" si="361"/>
        <v>73.281498552636606</v>
      </c>
      <c r="BR159" s="106">
        <f>IF(ISNA(VLOOKUP($B159,'[1]1920  Prog Access'!$F$7:$BA$325,43,FALSE)),"",VLOOKUP($B159,'[1]1920  Prog Access'!$F$7:$BA$325,43,FALSE))</f>
        <v>13524904.890000001</v>
      </c>
      <c r="BS159" s="104">
        <f t="shared" si="362"/>
        <v>0.13520055201583012</v>
      </c>
      <c r="BT159" s="111">
        <f t="shared" si="363"/>
        <v>1843.2629308699991</v>
      </c>
      <c r="BU159" s="102">
        <f>IF(ISNA(VLOOKUP($B159,'[1]1920  Prog Access'!$F$7:$BA$325,44,FALSE)),"",VLOOKUP($B159,'[1]1920  Prog Access'!$F$7:$BA$325,44,FALSE))</f>
        <v>1781689.71</v>
      </c>
      <c r="BV159" s="104">
        <f t="shared" si="364"/>
        <v>1.7810508411857988E-2</v>
      </c>
      <c r="BW159" s="111">
        <f t="shared" si="365"/>
        <v>242.82038383750282</v>
      </c>
      <c r="BX159" s="143">
        <f>IF(ISNA(VLOOKUP($B159,'[1]1920  Prog Access'!$F$7:$BA$325,45,FALSE)),"",VLOOKUP($B159,'[1]1920  Prog Access'!$F$7:$BA$325,45,FALSE))</f>
        <v>3926767.3</v>
      </c>
      <c r="BY159" s="97">
        <f t="shared" si="366"/>
        <v>3.9253592606795083E-2</v>
      </c>
      <c r="BZ159" s="112">
        <f t="shared" si="367"/>
        <v>535.16565632887591</v>
      </c>
      <c r="CA159" s="89">
        <f t="shared" si="368"/>
        <v>100035870.33</v>
      </c>
      <c r="CB159" s="90">
        <f t="shared" si="369"/>
        <v>0</v>
      </c>
    </row>
    <row r="160" spans="1:80" x14ac:dyDescent="0.25">
      <c r="A160" s="22"/>
      <c r="B160" s="94" t="s">
        <v>282</v>
      </c>
      <c r="C160" s="99" t="s">
        <v>283</v>
      </c>
      <c r="D160" s="100">
        <f>IF(ISNA(VLOOKUP($B160,'[1]1920 enrollment_Rev_Exp by size'!$A$6:$C$339,3,FALSE)),"",VLOOKUP($B160,'[1]1920 enrollment_Rev_Exp by size'!$A$6:$C$339,3,FALSE))</f>
        <v>21246.81</v>
      </c>
      <c r="E160" s="101">
        <f>IF(ISNA(VLOOKUP($B160,'[1]1920 enrollment_Rev_Exp by size'!$A$6:$D$339,4,FALSE)),"",VLOOKUP($B160,'[1]1920 enrollment_Rev_Exp by size'!$A$6:$D$339,4,FALSE))</f>
        <v>307259123.75</v>
      </c>
      <c r="F160" s="102">
        <f>IF(ISNA(VLOOKUP($B160,'[1]1920  Prog Access'!$F$7:$BA$325,2,FALSE)),"",VLOOKUP($B160,'[1]1920  Prog Access'!$F$7:$BA$325,2,FALSE))</f>
        <v>184048892.15000001</v>
      </c>
      <c r="G160" s="102">
        <f>IF(ISNA(VLOOKUP($B160,'[1]1920  Prog Access'!$F$7:$BA$325,3,FALSE)),"",VLOOKUP($B160,'[1]1920  Prog Access'!$F$7:$BA$325,3,FALSE))</f>
        <v>0</v>
      </c>
      <c r="H160" s="102">
        <f>IF(ISNA(VLOOKUP($B160,'[1]1920  Prog Access'!$F$7:$BA$325,4,FALSE)),"",VLOOKUP($B160,'[1]1920  Prog Access'!$F$7:$BA$325,4,FALSE))</f>
        <v>0</v>
      </c>
      <c r="I160" s="103">
        <f t="shared" si="370"/>
        <v>184048892.15000001</v>
      </c>
      <c r="J160" s="104">
        <f t="shared" si="371"/>
        <v>0.59900220342928057</v>
      </c>
      <c r="K160" s="105">
        <f t="shared" si="372"/>
        <v>8662.4247192872717</v>
      </c>
      <c r="L160" s="106">
        <f>IF(ISNA(VLOOKUP($B160,'[1]1920  Prog Access'!$F$7:$BA$325,5,FALSE)),"",VLOOKUP($B160,'[1]1920  Prog Access'!$F$7:$BA$325,5,FALSE))</f>
        <v>29482793.66</v>
      </c>
      <c r="M160" s="102">
        <f>IF(ISNA(VLOOKUP($B160,'[1]1920  Prog Access'!$F$7:$BA$325,6,FALSE)),"",VLOOKUP($B160,'[1]1920  Prog Access'!$F$7:$BA$325,6,FALSE))</f>
        <v>1397589.38</v>
      </c>
      <c r="N160" s="102">
        <f>IF(ISNA(VLOOKUP($B160,'[1]1920  Prog Access'!$F$7:$BA$325,7,FALSE)),"",VLOOKUP($B160,'[1]1920  Prog Access'!$F$7:$BA$325,7,FALSE))</f>
        <v>6311256.3899999997</v>
      </c>
      <c r="O160" s="102">
        <v>0</v>
      </c>
      <c r="P160" s="102">
        <f>IF(ISNA(VLOOKUP($B160,'[1]1920  Prog Access'!$F$7:$BA$325,8,FALSE)),"",VLOOKUP($B160,'[1]1920  Prog Access'!$F$7:$BA$325,8,FALSE))</f>
        <v>0</v>
      </c>
      <c r="Q160" s="102">
        <f>IF(ISNA(VLOOKUP($B160,'[1]1920  Prog Access'!$F$7:$BA$325,9,FALSE)),"",VLOOKUP($B160,'[1]1920  Prog Access'!$F$7:$BA$325,9,FALSE))</f>
        <v>0</v>
      </c>
      <c r="R160" s="107">
        <f t="shared" si="302"/>
        <v>37191639.43</v>
      </c>
      <c r="S160" s="104">
        <f t="shared" si="303"/>
        <v>0.12104323860618964</v>
      </c>
      <c r="T160" s="105">
        <f t="shared" si="304"/>
        <v>1750.4575712777587</v>
      </c>
      <c r="U160" s="106">
        <f>IF(ISNA(VLOOKUP($B160,'[1]1920  Prog Access'!$F$7:$BA$325,10,FALSE)),"",VLOOKUP($B160,'[1]1920  Prog Access'!$F$7:$BA$325,10,FALSE))</f>
        <v>9997802.8399999999</v>
      </c>
      <c r="V160" s="102">
        <f>IF(ISNA(VLOOKUP($B160,'[1]1920  Prog Access'!$F$7:$BA$325,11,FALSE)),"",VLOOKUP($B160,'[1]1920  Prog Access'!$F$7:$BA$325,11,FALSE))</f>
        <v>709328.88</v>
      </c>
      <c r="W160" s="102">
        <f>IF(ISNA(VLOOKUP($B160,'[1]1920  Prog Access'!$F$7:$BA$325,12,FALSE)),"",VLOOKUP($B160,'[1]1920  Prog Access'!$F$7:$BA$325,12,FALSE))</f>
        <v>122585.44</v>
      </c>
      <c r="X160" s="102">
        <f>IF(ISNA(VLOOKUP($B160,'[1]1920  Prog Access'!$F$7:$BA$325,13,FALSE)),"",VLOOKUP($B160,'[1]1920  Prog Access'!$F$7:$BA$325,13,FALSE))</f>
        <v>0</v>
      </c>
      <c r="Y160" s="108">
        <f t="shared" si="379"/>
        <v>10829717.16</v>
      </c>
      <c r="Z160" s="104">
        <f t="shared" si="380"/>
        <v>3.5246202058466944E-2</v>
      </c>
      <c r="AA160" s="105">
        <f t="shared" si="381"/>
        <v>509.71026521157762</v>
      </c>
      <c r="AB160" s="106">
        <f>IF(ISNA(VLOOKUP($B160,'[1]1920  Prog Access'!$F$7:$BA$325,14,FALSE)),"",VLOOKUP($B160,'[1]1920  Prog Access'!$F$7:$BA$325,14,FALSE))</f>
        <v>0</v>
      </c>
      <c r="AC160" s="102">
        <f>IF(ISNA(VLOOKUP($B160,'[1]1920  Prog Access'!$F$7:$BA$325,15,FALSE)),"",VLOOKUP($B160,'[1]1920  Prog Access'!$F$7:$BA$325,15,FALSE))</f>
        <v>0</v>
      </c>
      <c r="AD160" s="102">
        <v>0</v>
      </c>
      <c r="AE160" s="107">
        <f t="shared" si="382"/>
        <v>0</v>
      </c>
      <c r="AF160" s="104">
        <f t="shared" si="383"/>
        <v>0</v>
      </c>
      <c r="AG160" s="109">
        <f t="shared" si="384"/>
        <v>0</v>
      </c>
      <c r="AH160" s="106">
        <f>IF(ISNA(VLOOKUP($B160,'[1]1920  Prog Access'!$F$7:$BA$325,16,FALSE)),"",VLOOKUP($B160,'[1]1920  Prog Access'!$F$7:$BA$325,16,FALSE))</f>
        <v>1056989.8899999999</v>
      </c>
      <c r="AI160" s="102">
        <f>IF(ISNA(VLOOKUP($B160,'[1]1920  Prog Access'!$F$7:$BA$325,17,FALSE)),"",VLOOKUP($B160,'[1]1920  Prog Access'!$F$7:$BA$325,17,FALSE))</f>
        <v>677104.59</v>
      </c>
      <c r="AJ160" s="102">
        <f>IF(ISNA(VLOOKUP($B160,'[1]1920  Prog Access'!$F$7:$BA$325,18,FALSE)),"",VLOOKUP($B160,'[1]1920  Prog Access'!$F$7:$BA$325,18,FALSE))</f>
        <v>0</v>
      </c>
      <c r="AK160" s="102">
        <f>IF(ISNA(VLOOKUP($B160,'[1]1920  Prog Access'!$F$7:$BA$325,19,FALSE)),"",VLOOKUP($B160,'[1]1920  Prog Access'!$F$7:$BA$325,19,FALSE))</f>
        <v>0</v>
      </c>
      <c r="AL160" s="102">
        <f>IF(ISNA(VLOOKUP($B160,'[1]1920  Prog Access'!$F$7:$BA$325,20,FALSE)),"",VLOOKUP($B160,'[1]1920  Prog Access'!$F$7:$BA$325,20,FALSE))</f>
        <v>1494095.31</v>
      </c>
      <c r="AM160" s="102">
        <f>IF(ISNA(VLOOKUP($B160,'[1]1920  Prog Access'!$F$7:$BA$325,21,FALSE)),"",VLOOKUP($B160,'[1]1920  Prog Access'!$F$7:$BA$325,21,FALSE))</f>
        <v>1544694.2</v>
      </c>
      <c r="AN160" s="102">
        <f>IF(ISNA(VLOOKUP($B160,'[1]1920  Prog Access'!$F$7:$BA$325,22,FALSE)),"",VLOOKUP($B160,'[1]1920  Prog Access'!$F$7:$BA$325,22,FALSE))</f>
        <v>318156.64</v>
      </c>
      <c r="AO160" s="102">
        <f>IF(ISNA(VLOOKUP($B160,'[1]1920  Prog Access'!$F$7:$BA$325,23,FALSE)),"",VLOOKUP($B160,'[1]1920  Prog Access'!$F$7:$BA$325,23,FALSE))</f>
        <v>1778026.06</v>
      </c>
      <c r="AP160" s="102">
        <f>IF(ISNA(VLOOKUP($B160,'[1]1920  Prog Access'!$F$7:$BA$325,24,FALSE)),"",VLOOKUP($B160,'[1]1920  Prog Access'!$F$7:$BA$325,24,FALSE))</f>
        <v>0</v>
      </c>
      <c r="AQ160" s="102">
        <f>IF(ISNA(VLOOKUP($B160,'[1]1920  Prog Access'!$F$7:$BA$325,25,FALSE)),"",VLOOKUP($B160,'[1]1920  Prog Access'!$F$7:$BA$325,25,FALSE))</f>
        <v>0</v>
      </c>
      <c r="AR160" s="102">
        <f>IF(ISNA(VLOOKUP($B160,'[1]1920  Prog Access'!$F$7:$BA$325,26,FALSE)),"",VLOOKUP($B160,'[1]1920  Prog Access'!$F$7:$BA$325,26,FALSE))</f>
        <v>0</v>
      </c>
      <c r="AS160" s="102">
        <f>IF(ISNA(VLOOKUP($B160,'[1]1920  Prog Access'!$F$7:$BA$325,27,FALSE)),"",VLOOKUP($B160,'[1]1920  Prog Access'!$F$7:$BA$325,27,FALSE))</f>
        <v>257088.59</v>
      </c>
      <c r="AT160" s="102">
        <f>IF(ISNA(VLOOKUP($B160,'[1]1920  Prog Access'!$F$7:$BA$325,28,FALSE)),"",VLOOKUP($B160,'[1]1920  Prog Access'!$F$7:$BA$325,28,FALSE))</f>
        <v>3363200.09</v>
      </c>
      <c r="AU160" s="102">
        <f>IF(ISNA(VLOOKUP($B160,'[1]1920  Prog Access'!$F$7:$BA$325,29,FALSE)),"",VLOOKUP($B160,'[1]1920  Prog Access'!$F$7:$BA$325,29,FALSE))</f>
        <v>0</v>
      </c>
      <c r="AV160" s="102">
        <f>IF(ISNA(VLOOKUP($B160,'[1]1920  Prog Access'!$F$7:$BA$325,30,FALSE)),"",VLOOKUP($B160,'[1]1920  Prog Access'!$F$7:$BA$325,30,FALSE))</f>
        <v>0</v>
      </c>
      <c r="AW160" s="102">
        <f>IF(ISNA(VLOOKUP($B160,'[1]1920  Prog Access'!$F$7:$BA$325,31,FALSE)),"",VLOOKUP($B160,'[1]1920  Prog Access'!$F$7:$BA$325,31,FALSE))</f>
        <v>241588.42</v>
      </c>
      <c r="AX160" s="108">
        <f t="shared" si="385"/>
        <v>10730943.789999999</v>
      </c>
      <c r="AY160" s="104">
        <f t="shared" si="386"/>
        <v>3.4924736030722991E-2</v>
      </c>
      <c r="AZ160" s="105">
        <f t="shared" si="387"/>
        <v>505.06140874794846</v>
      </c>
      <c r="BA160" s="106">
        <f>IF(ISNA(VLOOKUP($B160,'[1]1920  Prog Access'!$F$7:$BA$325,32,FALSE)),"",VLOOKUP($B160,'[1]1920  Prog Access'!$F$7:$BA$325,32,FALSE))</f>
        <v>55788.4</v>
      </c>
      <c r="BB160" s="102">
        <f>IF(ISNA(VLOOKUP($B160,'[1]1920  Prog Access'!$F$7:$BA$325,33,FALSE)),"",VLOOKUP($B160,'[1]1920  Prog Access'!$F$7:$BA$325,33,FALSE))</f>
        <v>161435.79</v>
      </c>
      <c r="BC160" s="102">
        <f>IF(ISNA(VLOOKUP($B160,'[1]1920  Prog Access'!$F$7:$BA$325,34,FALSE)),"",VLOOKUP($B160,'[1]1920  Prog Access'!$F$7:$BA$325,34,FALSE))</f>
        <v>673749.16</v>
      </c>
      <c r="BD160" s="102">
        <f>IF(ISNA(VLOOKUP($B160,'[1]1920  Prog Access'!$F$7:$BA$325,35,FALSE)),"",VLOOKUP($B160,'[1]1920  Prog Access'!$F$7:$BA$325,35,FALSE))</f>
        <v>0</v>
      </c>
      <c r="BE160" s="102">
        <f>IF(ISNA(VLOOKUP($B160,'[1]1920  Prog Access'!$F$7:$BA$325,36,FALSE)),"",VLOOKUP($B160,'[1]1920  Prog Access'!$F$7:$BA$325,36,FALSE))</f>
        <v>0</v>
      </c>
      <c r="BF160" s="102">
        <f>IF(ISNA(VLOOKUP($B160,'[1]1920  Prog Access'!$F$7:$BA$325,37,FALSE)),"",VLOOKUP($B160,'[1]1920  Prog Access'!$F$7:$BA$325,37,FALSE))</f>
        <v>0</v>
      </c>
      <c r="BG160" s="102">
        <f>IF(ISNA(VLOOKUP($B160,'[1]1920  Prog Access'!$F$7:$BA$325,38,FALSE)),"",VLOOKUP($B160,'[1]1920  Prog Access'!$F$7:$BA$325,38,FALSE))</f>
        <v>1575152.98</v>
      </c>
      <c r="BH160" s="110">
        <f t="shared" si="388"/>
        <v>2466126.33</v>
      </c>
      <c r="BI160" s="104">
        <f t="shared" si="389"/>
        <v>8.0262102550502385E-3</v>
      </c>
      <c r="BJ160" s="105">
        <f t="shared" si="390"/>
        <v>116.07042798424798</v>
      </c>
      <c r="BK160" s="106">
        <f>IF(ISNA(VLOOKUP($B160,'[1]1920  Prog Access'!$F$7:$BA$325,39,FALSE)),"",VLOOKUP($B160,'[1]1920  Prog Access'!$F$7:$BA$325,39,FALSE))</f>
        <v>0</v>
      </c>
      <c r="BL160" s="102">
        <f>IF(ISNA(VLOOKUP($B160,'[1]1920  Prog Access'!$F$7:$BA$325,40,FALSE)),"",VLOOKUP($B160,'[1]1920  Prog Access'!$F$7:$BA$325,40,FALSE))</f>
        <v>0</v>
      </c>
      <c r="BM160" s="102">
        <f>IF(ISNA(VLOOKUP($B160,'[1]1920  Prog Access'!$F$7:$BA$325,41,FALSE)),"",VLOOKUP($B160,'[1]1920  Prog Access'!$F$7:$BA$325,41,FALSE))</f>
        <v>10094804.119999999</v>
      </c>
      <c r="BN160" s="102">
        <f>IF(ISNA(VLOOKUP($B160,'[1]1920  Prog Access'!$F$7:$BA$325,42,FALSE)),"",VLOOKUP($B160,'[1]1920  Prog Access'!$F$7:$BA$325,42,FALSE))</f>
        <v>250570.8</v>
      </c>
      <c r="BO160" s="105">
        <f t="shared" si="359"/>
        <v>10345374.92</v>
      </c>
      <c r="BP160" s="104">
        <f t="shared" si="360"/>
        <v>3.3669870543591954E-2</v>
      </c>
      <c r="BQ160" s="111">
        <f t="shared" si="361"/>
        <v>486.91426712998322</v>
      </c>
      <c r="BR160" s="106">
        <f>IF(ISNA(VLOOKUP($B160,'[1]1920  Prog Access'!$F$7:$BA$325,43,FALSE)),"",VLOOKUP($B160,'[1]1920  Prog Access'!$F$7:$BA$325,43,FALSE))</f>
        <v>35879453.719999999</v>
      </c>
      <c r="BS160" s="104">
        <f t="shared" si="362"/>
        <v>0.1167726226713878</v>
      </c>
      <c r="BT160" s="111">
        <f t="shared" si="363"/>
        <v>1688.6983843692299</v>
      </c>
      <c r="BU160" s="102">
        <f>IF(ISNA(VLOOKUP($B160,'[1]1920  Prog Access'!$F$7:$BA$325,44,FALSE)),"",VLOOKUP($B160,'[1]1920  Prog Access'!$F$7:$BA$325,44,FALSE))</f>
        <v>4917557.7699999996</v>
      </c>
      <c r="BV160" s="104">
        <f t="shared" si="364"/>
        <v>1.6004594786259783E-2</v>
      </c>
      <c r="BW160" s="111">
        <f t="shared" si="365"/>
        <v>231.44922790762467</v>
      </c>
      <c r="BX160" s="143">
        <f>IF(ISNA(VLOOKUP($B160,'[1]1920  Prog Access'!$F$7:$BA$325,45,FALSE)),"",VLOOKUP($B160,'[1]1920  Prog Access'!$F$7:$BA$325,45,FALSE))</f>
        <v>10849418.48</v>
      </c>
      <c r="BY160" s="97">
        <f t="shared" si="366"/>
        <v>3.5310321619050053E-2</v>
      </c>
      <c r="BZ160" s="112">
        <f t="shared" si="367"/>
        <v>510.63752535086445</v>
      </c>
      <c r="CA160" s="89">
        <f t="shared" si="368"/>
        <v>307259123.75</v>
      </c>
      <c r="CB160" s="90">
        <f t="shared" si="369"/>
        <v>0</v>
      </c>
    </row>
    <row r="161" spans="1:80" x14ac:dyDescent="0.25">
      <c r="A161" s="22"/>
      <c r="B161" s="128" t="s">
        <v>284</v>
      </c>
      <c r="C161" s="99" t="s">
        <v>285</v>
      </c>
      <c r="D161" s="100">
        <f>IF(ISNA(VLOOKUP($B161,'[1]1920 enrollment_Rev_Exp by size'!$A$6:$C$339,3,FALSE)),"",VLOOKUP($B161,'[1]1920 enrollment_Rev_Exp by size'!$A$6:$C$339,3,FALSE))</f>
        <v>9850.73</v>
      </c>
      <c r="E161" s="101">
        <f>IF(ISNA(VLOOKUP($B161,'[1]1920 enrollment_Rev_Exp by size'!$A$6:$D$339,4,FALSE)),"",VLOOKUP($B161,'[1]1920 enrollment_Rev_Exp by size'!$A$6:$D$339,4,FALSE))</f>
        <v>159681487.59999999</v>
      </c>
      <c r="F161" s="102">
        <f>IF(ISNA(VLOOKUP($B161,'[1]1920  Prog Access'!$F$7:$BA$325,2,FALSE)),"",VLOOKUP($B161,'[1]1920  Prog Access'!$F$7:$BA$325,2,FALSE))</f>
        <v>95980284.069999993</v>
      </c>
      <c r="G161" s="102">
        <f>IF(ISNA(VLOOKUP($B161,'[1]1920  Prog Access'!$F$7:$BA$325,3,FALSE)),"",VLOOKUP($B161,'[1]1920  Prog Access'!$F$7:$BA$325,3,FALSE))</f>
        <v>891459.52</v>
      </c>
      <c r="H161" s="102">
        <f>IF(ISNA(VLOOKUP($B161,'[1]1920  Prog Access'!$F$7:$BA$325,4,FALSE)),"",VLOOKUP($B161,'[1]1920  Prog Access'!$F$7:$BA$325,4,FALSE))</f>
        <v>0</v>
      </c>
      <c r="I161" s="103">
        <f t="shared" si="370"/>
        <v>96871743.589999989</v>
      </c>
      <c r="J161" s="104">
        <f t="shared" si="371"/>
        <v>0.60665606919107884</v>
      </c>
      <c r="K161" s="105">
        <f t="shared" si="372"/>
        <v>9833.9659690195549</v>
      </c>
      <c r="L161" s="106">
        <f>IF(ISNA(VLOOKUP($B161,'[1]1920  Prog Access'!$F$7:$BA$325,5,FALSE)),"",VLOOKUP($B161,'[1]1920  Prog Access'!$F$7:$BA$325,5,FALSE))</f>
        <v>20976460.010000002</v>
      </c>
      <c r="M161" s="102">
        <f>IF(ISNA(VLOOKUP($B161,'[1]1920  Prog Access'!$F$7:$BA$325,6,FALSE)),"",VLOOKUP($B161,'[1]1920  Prog Access'!$F$7:$BA$325,6,FALSE))</f>
        <v>1179668.57</v>
      </c>
      <c r="N161" s="102">
        <f>IF(ISNA(VLOOKUP($B161,'[1]1920  Prog Access'!$F$7:$BA$325,7,FALSE)),"",VLOOKUP($B161,'[1]1920  Prog Access'!$F$7:$BA$325,7,FALSE))</f>
        <v>2263250.75</v>
      </c>
      <c r="O161" s="102">
        <v>0</v>
      </c>
      <c r="P161" s="102">
        <f>IF(ISNA(VLOOKUP($B161,'[1]1920  Prog Access'!$F$7:$BA$325,8,FALSE)),"",VLOOKUP($B161,'[1]1920  Prog Access'!$F$7:$BA$325,8,FALSE))</f>
        <v>394610.55</v>
      </c>
      <c r="Q161" s="102">
        <f>IF(ISNA(VLOOKUP($B161,'[1]1920  Prog Access'!$F$7:$BA$325,9,FALSE)),"",VLOOKUP($B161,'[1]1920  Prog Access'!$F$7:$BA$325,9,FALSE))</f>
        <v>0</v>
      </c>
      <c r="R161" s="107">
        <f t="shared" si="302"/>
        <v>24813989.880000003</v>
      </c>
      <c r="S161" s="104">
        <f t="shared" si="303"/>
        <v>0.15539678551942551</v>
      </c>
      <c r="T161" s="105">
        <f t="shared" si="304"/>
        <v>2519.0001025304728</v>
      </c>
      <c r="U161" s="106">
        <f>IF(ISNA(VLOOKUP($B161,'[1]1920  Prog Access'!$F$7:$BA$325,10,FALSE)),"",VLOOKUP($B161,'[1]1920  Prog Access'!$F$7:$BA$325,10,FALSE))</f>
        <v>3325353.82</v>
      </c>
      <c r="V161" s="102">
        <f>IF(ISNA(VLOOKUP($B161,'[1]1920  Prog Access'!$F$7:$BA$325,11,FALSE)),"",VLOOKUP($B161,'[1]1920  Prog Access'!$F$7:$BA$325,11,FALSE))</f>
        <v>343044.2</v>
      </c>
      <c r="W161" s="102">
        <f>IF(ISNA(VLOOKUP($B161,'[1]1920  Prog Access'!$F$7:$BA$325,12,FALSE)),"",VLOOKUP($B161,'[1]1920  Prog Access'!$F$7:$BA$325,12,FALSE))</f>
        <v>47426</v>
      </c>
      <c r="X161" s="102">
        <f>IF(ISNA(VLOOKUP($B161,'[1]1920  Prog Access'!$F$7:$BA$325,13,FALSE)),"",VLOOKUP($B161,'[1]1920  Prog Access'!$F$7:$BA$325,13,FALSE))</f>
        <v>0</v>
      </c>
      <c r="Y161" s="108">
        <f t="shared" si="379"/>
        <v>3715824.02</v>
      </c>
      <c r="Z161" s="104">
        <f t="shared" si="380"/>
        <v>2.3270224218527383E-2</v>
      </c>
      <c r="AA161" s="105">
        <f t="shared" si="381"/>
        <v>377.2130613670256</v>
      </c>
      <c r="AB161" s="106">
        <f>IF(ISNA(VLOOKUP($B161,'[1]1920  Prog Access'!$F$7:$BA$325,14,FALSE)),"",VLOOKUP($B161,'[1]1920  Prog Access'!$F$7:$BA$325,14,FALSE))</f>
        <v>0</v>
      </c>
      <c r="AC161" s="102">
        <f>IF(ISNA(VLOOKUP($B161,'[1]1920  Prog Access'!$F$7:$BA$325,15,FALSE)),"",VLOOKUP($B161,'[1]1920  Prog Access'!$F$7:$BA$325,15,FALSE))</f>
        <v>0</v>
      </c>
      <c r="AD161" s="102">
        <v>0</v>
      </c>
      <c r="AE161" s="107">
        <f t="shared" si="382"/>
        <v>0</v>
      </c>
      <c r="AF161" s="104">
        <f t="shared" si="383"/>
        <v>0</v>
      </c>
      <c r="AG161" s="109">
        <f t="shared" si="384"/>
        <v>0</v>
      </c>
      <c r="AH161" s="106">
        <f>IF(ISNA(VLOOKUP($B161,'[1]1920  Prog Access'!$F$7:$BA$325,16,FALSE)),"",VLOOKUP($B161,'[1]1920  Prog Access'!$F$7:$BA$325,16,FALSE))</f>
        <v>894170.35</v>
      </c>
      <c r="AI161" s="102">
        <f>IF(ISNA(VLOOKUP($B161,'[1]1920  Prog Access'!$F$7:$BA$325,17,FALSE)),"",VLOOKUP($B161,'[1]1920  Prog Access'!$F$7:$BA$325,17,FALSE))</f>
        <v>123219.29</v>
      </c>
      <c r="AJ161" s="102">
        <f>IF(ISNA(VLOOKUP($B161,'[1]1920  Prog Access'!$F$7:$BA$325,18,FALSE)),"",VLOOKUP($B161,'[1]1920  Prog Access'!$F$7:$BA$325,18,FALSE))</f>
        <v>0</v>
      </c>
      <c r="AK161" s="102">
        <f>IF(ISNA(VLOOKUP($B161,'[1]1920  Prog Access'!$F$7:$BA$325,19,FALSE)),"",VLOOKUP($B161,'[1]1920  Prog Access'!$F$7:$BA$325,19,FALSE))</f>
        <v>0</v>
      </c>
      <c r="AL161" s="102">
        <f>IF(ISNA(VLOOKUP($B161,'[1]1920  Prog Access'!$F$7:$BA$325,20,FALSE)),"",VLOOKUP($B161,'[1]1920  Prog Access'!$F$7:$BA$325,20,FALSE))</f>
        <v>1803701.49</v>
      </c>
      <c r="AM161" s="102">
        <f>IF(ISNA(VLOOKUP($B161,'[1]1920  Prog Access'!$F$7:$BA$325,21,FALSE)),"",VLOOKUP($B161,'[1]1920  Prog Access'!$F$7:$BA$325,21,FALSE))</f>
        <v>0</v>
      </c>
      <c r="AN161" s="102">
        <f>IF(ISNA(VLOOKUP($B161,'[1]1920  Prog Access'!$F$7:$BA$325,22,FALSE)),"",VLOOKUP($B161,'[1]1920  Prog Access'!$F$7:$BA$325,22,FALSE))</f>
        <v>0</v>
      </c>
      <c r="AO161" s="102">
        <f>IF(ISNA(VLOOKUP($B161,'[1]1920  Prog Access'!$F$7:$BA$325,23,FALSE)),"",VLOOKUP($B161,'[1]1920  Prog Access'!$F$7:$BA$325,23,FALSE))</f>
        <v>1244790</v>
      </c>
      <c r="AP161" s="102">
        <f>IF(ISNA(VLOOKUP($B161,'[1]1920  Prog Access'!$F$7:$BA$325,24,FALSE)),"",VLOOKUP($B161,'[1]1920  Prog Access'!$F$7:$BA$325,24,FALSE))</f>
        <v>0</v>
      </c>
      <c r="AQ161" s="102">
        <f>IF(ISNA(VLOOKUP($B161,'[1]1920  Prog Access'!$F$7:$BA$325,25,FALSE)),"",VLOOKUP($B161,'[1]1920  Prog Access'!$F$7:$BA$325,25,FALSE))</f>
        <v>1074994.23</v>
      </c>
      <c r="AR161" s="102">
        <f>IF(ISNA(VLOOKUP($B161,'[1]1920  Prog Access'!$F$7:$BA$325,26,FALSE)),"",VLOOKUP($B161,'[1]1920  Prog Access'!$F$7:$BA$325,26,FALSE))</f>
        <v>0</v>
      </c>
      <c r="AS161" s="102">
        <f>IF(ISNA(VLOOKUP($B161,'[1]1920  Prog Access'!$F$7:$BA$325,27,FALSE)),"",VLOOKUP($B161,'[1]1920  Prog Access'!$F$7:$BA$325,27,FALSE))</f>
        <v>63914.71</v>
      </c>
      <c r="AT161" s="102">
        <f>IF(ISNA(VLOOKUP($B161,'[1]1920  Prog Access'!$F$7:$BA$325,28,FALSE)),"",VLOOKUP($B161,'[1]1920  Prog Access'!$F$7:$BA$325,28,FALSE))</f>
        <v>1452904.03</v>
      </c>
      <c r="AU161" s="102">
        <f>IF(ISNA(VLOOKUP($B161,'[1]1920  Prog Access'!$F$7:$BA$325,29,FALSE)),"",VLOOKUP($B161,'[1]1920  Prog Access'!$F$7:$BA$325,29,FALSE))</f>
        <v>0</v>
      </c>
      <c r="AV161" s="102">
        <f>IF(ISNA(VLOOKUP($B161,'[1]1920  Prog Access'!$F$7:$BA$325,30,FALSE)),"",VLOOKUP($B161,'[1]1920  Prog Access'!$F$7:$BA$325,30,FALSE))</f>
        <v>0</v>
      </c>
      <c r="AW161" s="102">
        <f>IF(ISNA(VLOOKUP($B161,'[1]1920  Prog Access'!$F$7:$BA$325,31,FALSE)),"",VLOOKUP($B161,'[1]1920  Prog Access'!$F$7:$BA$325,31,FALSE))</f>
        <v>0</v>
      </c>
      <c r="AX161" s="108">
        <f t="shared" si="385"/>
        <v>6657694.0999999996</v>
      </c>
      <c r="AY161" s="104">
        <f t="shared" si="386"/>
        <v>4.169358765417714E-2</v>
      </c>
      <c r="AZ161" s="105">
        <f t="shared" si="387"/>
        <v>675.85794149266098</v>
      </c>
      <c r="BA161" s="106">
        <f>IF(ISNA(VLOOKUP($B161,'[1]1920  Prog Access'!$F$7:$BA$325,32,FALSE)),"",VLOOKUP($B161,'[1]1920  Prog Access'!$F$7:$BA$325,32,FALSE))</f>
        <v>0</v>
      </c>
      <c r="BB161" s="102">
        <f>IF(ISNA(VLOOKUP($B161,'[1]1920  Prog Access'!$F$7:$BA$325,33,FALSE)),"",VLOOKUP($B161,'[1]1920  Prog Access'!$F$7:$BA$325,33,FALSE))</f>
        <v>38407.79</v>
      </c>
      <c r="BC161" s="102">
        <f>IF(ISNA(VLOOKUP($B161,'[1]1920  Prog Access'!$F$7:$BA$325,34,FALSE)),"",VLOOKUP($B161,'[1]1920  Prog Access'!$F$7:$BA$325,34,FALSE))</f>
        <v>302232.33</v>
      </c>
      <c r="BD161" s="102">
        <f>IF(ISNA(VLOOKUP($B161,'[1]1920  Prog Access'!$F$7:$BA$325,35,FALSE)),"",VLOOKUP($B161,'[1]1920  Prog Access'!$F$7:$BA$325,35,FALSE))</f>
        <v>0</v>
      </c>
      <c r="BE161" s="102">
        <f>IF(ISNA(VLOOKUP($B161,'[1]1920  Prog Access'!$F$7:$BA$325,36,FALSE)),"",VLOOKUP($B161,'[1]1920  Prog Access'!$F$7:$BA$325,36,FALSE))</f>
        <v>0</v>
      </c>
      <c r="BF161" s="102">
        <f>IF(ISNA(VLOOKUP($B161,'[1]1920  Prog Access'!$F$7:$BA$325,37,FALSE)),"",VLOOKUP($B161,'[1]1920  Prog Access'!$F$7:$BA$325,37,FALSE))</f>
        <v>0</v>
      </c>
      <c r="BG161" s="102">
        <f>IF(ISNA(VLOOKUP($B161,'[1]1920  Prog Access'!$F$7:$BA$325,38,FALSE)),"",VLOOKUP($B161,'[1]1920  Prog Access'!$F$7:$BA$325,38,FALSE))</f>
        <v>0</v>
      </c>
      <c r="BH161" s="110">
        <f t="shared" si="388"/>
        <v>340640.12</v>
      </c>
      <c r="BI161" s="104">
        <f t="shared" si="389"/>
        <v>2.133247410954105E-3</v>
      </c>
      <c r="BJ161" s="105">
        <f t="shared" si="390"/>
        <v>34.580190503647955</v>
      </c>
      <c r="BK161" s="106">
        <f>IF(ISNA(VLOOKUP($B161,'[1]1920  Prog Access'!$F$7:$BA$325,39,FALSE)),"",VLOOKUP($B161,'[1]1920  Prog Access'!$F$7:$BA$325,39,FALSE))</f>
        <v>2479.5</v>
      </c>
      <c r="BL161" s="102">
        <f>IF(ISNA(VLOOKUP($B161,'[1]1920  Prog Access'!$F$7:$BA$325,40,FALSE)),"",VLOOKUP($B161,'[1]1920  Prog Access'!$F$7:$BA$325,40,FALSE))</f>
        <v>0</v>
      </c>
      <c r="BM161" s="102">
        <f>IF(ISNA(VLOOKUP($B161,'[1]1920  Prog Access'!$F$7:$BA$325,41,FALSE)),"",VLOOKUP($B161,'[1]1920  Prog Access'!$F$7:$BA$325,41,FALSE))</f>
        <v>3943931.81</v>
      </c>
      <c r="BN161" s="102">
        <f>IF(ISNA(VLOOKUP($B161,'[1]1920  Prog Access'!$F$7:$BA$325,42,FALSE)),"",VLOOKUP($B161,'[1]1920  Prog Access'!$F$7:$BA$325,42,FALSE))</f>
        <v>810132.64</v>
      </c>
      <c r="BO161" s="105">
        <f t="shared" si="359"/>
        <v>4756543.95</v>
      </c>
      <c r="BP161" s="104">
        <f t="shared" si="360"/>
        <v>2.9787698132641899E-2</v>
      </c>
      <c r="BQ161" s="111">
        <f t="shared" si="361"/>
        <v>482.86207722676397</v>
      </c>
      <c r="BR161" s="106">
        <f>IF(ISNA(VLOOKUP($B161,'[1]1920  Prog Access'!$F$7:$BA$325,43,FALSE)),"",VLOOKUP($B161,'[1]1920  Prog Access'!$F$7:$BA$325,43,FALSE))</f>
        <v>15668400.83</v>
      </c>
      <c r="BS161" s="104">
        <f t="shared" si="362"/>
        <v>9.8122838567543516E-2</v>
      </c>
      <c r="BT161" s="111">
        <f t="shared" si="363"/>
        <v>1590.582711129023</v>
      </c>
      <c r="BU161" s="102">
        <f>IF(ISNA(VLOOKUP($B161,'[1]1920  Prog Access'!$F$7:$BA$325,44,FALSE)),"",VLOOKUP($B161,'[1]1920  Prog Access'!$F$7:$BA$325,44,FALSE))</f>
        <v>2435565.62</v>
      </c>
      <c r="BV161" s="104">
        <f t="shared" si="364"/>
        <v>1.5252648610720985E-2</v>
      </c>
      <c r="BW161" s="111">
        <f t="shared" si="365"/>
        <v>247.24722127192607</v>
      </c>
      <c r="BX161" s="143">
        <f>IF(ISNA(VLOOKUP($B161,'[1]1920  Prog Access'!$F$7:$BA$325,45,FALSE)),"",VLOOKUP($B161,'[1]1920  Prog Access'!$F$7:$BA$325,45,FALSE))</f>
        <v>4421085.49</v>
      </c>
      <c r="BY161" s="97">
        <f t="shared" si="366"/>
        <v>2.7686900694930652E-2</v>
      </c>
      <c r="BZ161" s="112">
        <f t="shared" si="367"/>
        <v>448.80790459184249</v>
      </c>
      <c r="CA161" s="89">
        <f t="shared" si="368"/>
        <v>159681487.59999999</v>
      </c>
      <c r="CB161" s="90">
        <f t="shared" si="369"/>
        <v>0</v>
      </c>
    </row>
    <row r="162" spans="1:80" x14ac:dyDescent="0.25">
      <c r="A162" s="22"/>
      <c r="B162" s="129" t="s">
        <v>286</v>
      </c>
      <c r="C162" s="130" t="s">
        <v>287</v>
      </c>
      <c r="D162" s="100">
        <f>IF(ISNA(VLOOKUP($B162,'[1]1920 enrollment_Rev_Exp by size'!$A$6:$C$339,3,FALSE)),"",VLOOKUP($B162,'[1]1920 enrollment_Rev_Exp by size'!$A$6:$C$339,3,FALSE))</f>
        <v>31985.590000000004</v>
      </c>
      <c r="E162" s="101">
        <f>IF(ISNA(VLOOKUP($B162,'[1]1920 enrollment_Rev_Exp by size'!$A$6:$D$339,4,FALSE)),"",VLOOKUP($B162,'[1]1920 enrollment_Rev_Exp by size'!$A$6:$D$339,4,FALSE))</f>
        <v>432860666.35000002</v>
      </c>
      <c r="F162" s="102">
        <f>IF(ISNA(VLOOKUP($B162,'[1]1920  Prog Access'!$F$7:$BA$325,2,FALSE)),"",VLOOKUP($B162,'[1]1920  Prog Access'!$F$7:$BA$325,2,FALSE))</f>
        <v>268823800.75999999</v>
      </c>
      <c r="G162" s="102">
        <f>IF(ISNA(VLOOKUP($B162,'[1]1920  Prog Access'!$F$7:$BA$325,3,FALSE)),"",VLOOKUP($B162,'[1]1920  Prog Access'!$F$7:$BA$325,3,FALSE))</f>
        <v>806908.12</v>
      </c>
      <c r="H162" s="102">
        <f>IF(ISNA(VLOOKUP($B162,'[1]1920  Prog Access'!$F$7:$BA$325,4,FALSE)),"",VLOOKUP($B162,'[1]1920  Prog Access'!$F$7:$BA$325,4,FALSE))</f>
        <v>0</v>
      </c>
      <c r="I162" s="103">
        <f t="shared" si="370"/>
        <v>269630708.88</v>
      </c>
      <c r="J162" s="104">
        <f t="shared" si="371"/>
        <v>0.62290415794440313</v>
      </c>
      <c r="K162" s="105">
        <f t="shared" si="372"/>
        <v>8429.7556768532322</v>
      </c>
      <c r="L162" s="106">
        <f>IF(ISNA(VLOOKUP($B162,'[1]1920  Prog Access'!$F$7:$BA$325,5,FALSE)),"",VLOOKUP($B162,'[1]1920  Prog Access'!$F$7:$BA$325,5,FALSE))</f>
        <v>55720654.960000001</v>
      </c>
      <c r="M162" s="102">
        <f>IF(ISNA(VLOOKUP($B162,'[1]1920  Prog Access'!$F$7:$BA$325,6,FALSE)),"",VLOOKUP($B162,'[1]1920  Prog Access'!$F$7:$BA$325,6,FALSE))</f>
        <v>3274016.46</v>
      </c>
      <c r="N162" s="102">
        <f>IF(ISNA(VLOOKUP($B162,'[1]1920  Prog Access'!$F$7:$BA$325,7,FALSE)),"",VLOOKUP($B162,'[1]1920  Prog Access'!$F$7:$BA$325,7,FALSE))</f>
        <v>5902637.6299999999</v>
      </c>
      <c r="O162" s="102">
        <v>0</v>
      </c>
      <c r="P162" s="102">
        <f>IF(ISNA(VLOOKUP($B162,'[1]1920  Prog Access'!$F$7:$BA$325,8,FALSE)),"",VLOOKUP($B162,'[1]1920  Prog Access'!$F$7:$BA$325,8,FALSE))</f>
        <v>0</v>
      </c>
      <c r="Q162" s="102">
        <f>IF(ISNA(VLOOKUP($B162,'[1]1920  Prog Access'!$F$7:$BA$325,9,FALSE)),"",VLOOKUP($B162,'[1]1920  Prog Access'!$F$7:$BA$325,9,FALSE))</f>
        <v>0</v>
      </c>
      <c r="R162" s="107">
        <f t="shared" si="302"/>
        <v>64897309.050000004</v>
      </c>
      <c r="S162" s="104">
        <f t="shared" si="303"/>
        <v>0.14992655626863011</v>
      </c>
      <c r="T162" s="105">
        <f t="shared" si="304"/>
        <v>2028.9545714179415</v>
      </c>
      <c r="U162" s="106">
        <f>IF(ISNA(VLOOKUP($B162,'[1]1920  Prog Access'!$F$7:$BA$325,10,FALSE)),"",VLOOKUP($B162,'[1]1920  Prog Access'!$F$7:$BA$325,10,FALSE))</f>
        <v>11667634.210000001</v>
      </c>
      <c r="V162" s="102">
        <f>IF(ISNA(VLOOKUP($B162,'[1]1920  Prog Access'!$F$7:$BA$325,11,FALSE)),"",VLOOKUP($B162,'[1]1920  Prog Access'!$F$7:$BA$325,11,FALSE))</f>
        <v>2280266.25</v>
      </c>
      <c r="W162" s="102">
        <f>IF(ISNA(VLOOKUP($B162,'[1]1920  Prog Access'!$F$7:$BA$325,12,FALSE)),"",VLOOKUP($B162,'[1]1920  Prog Access'!$F$7:$BA$325,12,FALSE))</f>
        <v>107833</v>
      </c>
      <c r="X162" s="102">
        <f>IF(ISNA(VLOOKUP($B162,'[1]1920  Prog Access'!$F$7:$BA$325,13,FALSE)),"",VLOOKUP($B162,'[1]1920  Prog Access'!$F$7:$BA$325,13,FALSE))</f>
        <v>0</v>
      </c>
      <c r="Y162" s="108">
        <f t="shared" si="379"/>
        <v>14055733.460000001</v>
      </c>
      <c r="Z162" s="104">
        <f t="shared" si="380"/>
        <v>3.2471727169210832E-2</v>
      </c>
      <c r="AA162" s="105">
        <f t="shared" si="381"/>
        <v>439.43955574994862</v>
      </c>
      <c r="AB162" s="106">
        <f>IF(ISNA(VLOOKUP($B162,'[1]1920  Prog Access'!$F$7:$BA$325,14,FALSE)),"",VLOOKUP($B162,'[1]1920  Prog Access'!$F$7:$BA$325,14,FALSE))</f>
        <v>3857797.34</v>
      </c>
      <c r="AC162" s="102">
        <f>IF(ISNA(VLOOKUP($B162,'[1]1920  Prog Access'!$F$7:$BA$325,15,FALSE)),"",VLOOKUP($B162,'[1]1920  Prog Access'!$F$7:$BA$325,15,FALSE))</f>
        <v>25774</v>
      </c>
      <c r="AD162" s="102">
        <v>0</v>
      </c>
      <c r="AE162" s="107">
        <f t="shared" si="382"/>
        <v>3883571.34</v>
      </c>
      <c r="AF162" s="104">
        <f t="shared" si="383"/>
        <v>8.9718739583047342E-3</v>
      </c>
      <c r="AG162" s="109">
        <f t="shared" si="384"/>
        <v>121.41627964342692</v>
      </c>
      <c r="AH162" s="106">
        <f>IF(ISNA(VLOOKUP($B162,'[1]1920  Prog Access'!$F$7:$BA$325,16,FALSE)),"",VLOOKUP($B162,'[1]1920  Prog Access'!$F$7:$BA$325,16,FALSE))</f>
        <v>1105188.0900000001</v>
      </c>
      <c r="AI162" s="102">
        <f>IF(ISNA(VLOOKUP($B162,'[1]1920  Prog Access'!$F$7:$BA$325,17,FALSE)),"",VLOOKUP($B162,'[1]1920  Prog Access'!$F$7:$BA$325,17,FALSE))</f>
        <v>473144.75</v>
      </c>
      <c r="AJ162" s="102">
        <f>IF(ISNA(VLOOKUP($B162,'[1]1920  Prog Access'!$F$7:$BA$325,18,FALSE)),"",VLOOKUP($B162,'[1]1920  Prog Access'!$F$7:$BA$325,18,FALSE))</f>
        <v>0</v>
      </c>
      <c r="AK162" s="102">
        <f>IF(ISNA(VLOOKUP($B162,'[1]1920  Prog Access'!$F$7:$BA$325,19,FALSE)),"",VLOOKUP($B162,'[1]1920  Prog Access'!$F$7:$BA$325,19,FALSE))</f>
        <v>0</v>
      </c>
      <c r="AL162" s="102">
        <f>IF(ISNA(VLOOKUP($B162,'[1]1920  Prog Access'!$F$7:$BA$325,20,FALSE)),"",VLOOKUP($B162,'[1]1920  Prog Access'!$F$7:$BA$325,20,FALSE))</f>
        <v>2191840.69</v>
      </c>
      <c r="AM162" s="102">
        <f>IF(ISNA(VLOOKUP($B162,'[1]1920  Prog Access'!$F$7:$BA$325,21,FALSE)),"",VLOOKUP($B162,'[1]1920  Prog Access'!$F$7:$BA$325,21,FALSE))</f>
        <v>0</v>
      </c>
      <c r="AN162" s="102">
        <f>IF(ISNA(VLOOKUP($B162,'[1]1920  Prog Access'!$F$7:$BA$325,22,FALSE)),"",VLOOKUP($B162,'[1]1920  Prog Access'!$F$7:$BA$325,22,FALSE))</f>
        <v>0</v>
      </c>
      <c r="AO162" s="102">
        <f>IF(ISNA(VLOOKUP($B162,'[1]1920  Prog Access'!$F$7:$BA$325,23,FALSE)),"",VLOOKUP($B162,'[1]1920  Prog Access'!$F$7:$BA$325,23,FALSE))</f>
        <v>2245530.59</v>
      </c>
      <c r="AP162" s="102">
        <f>IF(ISNA(VLOOKUP($B162,'[1]1920  Prog Access'!$F$7:$BA$325,24,FALSE)),"",VLOOKUP($B162,'[1]1920  Prog Access'!$F$7:$BA$325,24,FALSE))</f>
        <v>0</v>
      </c>
      <c r="AQ162" s="102">
        <f>IF(ISNA(VLOOKUP($B162,'[1]1920  Prog Access'!$F$7:$BA$325,25,FALSE)),"",VLOOKUP($B162,'[1]1920  Prog Access'!$F$7:$BA$325,25,FALSE))</f>
        <v>616212.34</v>
      </c>
      <c r="AR162" s="102">
        <f>IF(ISNA(VLOOKUP($B162,'[1]1920  Prog Access'!$F$7:$BA$325,26,FALSE)),"",VLOOKUP($B162,'[1]1920  Prog Access'!$F$7:$BA$325,26,FALSE))</f>
        <v>0</v>
      </c>
      <c r="AS162" s="102">
        <f>IF(ISNA(VLOOKUP($B162,'[1]1920  Prog Access'!$F$7:$BA$325,27,FALSE)),"",VLOOKUP($B162,'[1]1920  Prog Access'!$F$7:$BA$325,27,FALSE))</f>
        <v>262859.15000000002</v>
      </c>
      <c r="AT162" s="102">
        <f>IF(ISNA(VLOOKUP($B162,'[1]1920  Prog Access'!$F$7:$BA$325,28,FALSE)),"",VLOOKUP($B162,'[1]1920  Prog Access'!$F$7:$BA$325,28,FALSE))</f>
        <v>5967659.0199999996</v>
      </c>
      <c r="AU162" s="102">
        <f>IF(ISNA(VLOOKUP($B162,'[1]1920  Prog Access'!$F$7:$BA$325,29,FALSE)),"",VLOOKUP($B162,'[1]1920  Prog Access'!$F$7:$BA$325,29,FALSE))</f>
        <v>0</v>
      </c>
      <c r="AV162" s="102">
        <f>IF(ISNA(VLOOKUP($B162,'[1]1920  Prog Access'!$F$7:$BA$325,30,FALSE)),"",VLOOKUP($B162,'[1]1920  Prog Access'!$F$7:$BA$325,30,FALSE))</f>
        <v>82599</v>
      </c>
      <c r="AW162" s="102">
        <f>IF(ISNA(VLOOKUP($B162,'[1]1920  Prog Access'!$F$7:$BA$325,31,FALSE)),"",VLOOKUP($B162,'[1]1920  Prog Access'!$F$7:$BA$325,31,FALSE))</f>
        <v>932407.78</v>
      </c>
      <c r="AX162" s="108">
        <f t="shared" si="385"/>
        <v>13877441.409999998</v>
      </c>
      <c r="AY162" s="104">
        <f t="shared" si="386"/>
        <v>3.2059834696967028E-2</v>
      </c>
      <c r="AZ162" s="105">
        <f t="shared" si="387"/>
        <v>433.86541908403115</v>
      </c>
      <c r="BA162" s="106">
        <f>IF(ISNA(VLOOKUP($B162,'[1]1920  Prog Access'!$F$7:$BA$325,32,FALSE)),"",VLOOKUP($B162,'[1]1920  Prog Access'!$F$7:$BA$325,32,FALSE))</f>
        <v>0</v>
      </c>
      <c r="BB162" s="102">
        <f>IF(ISNA(VLOOKUP($B162,'[1]1920  Prog Access'!$F$7:$BA$325,33,FALSE)),"",VLOOKUP($B162,'[1]1920  Prog Access'!$F$7:$BA$325,33,FALSE))</f>
        <v>122583.51</v>
      </c>
      <c r="BC162" s="102">
        <f>IF(ISNA(VLOOKUP($B162,'[1]1920  Prog Access'!$F$7:$BA$325,34,FALSE)),"",VLOOKUP($B162,'[1]1920  Prog Access'!$F$7:$BA$325,34,FALSE))</f>
        <v>1302630.3999999999</v>
      </c>
      <c r="BD162" s="102">
        <f>IF(ISNA(VLOOKUP($B162,'[1]1920  Prog Access'!$F$7:$BA$325,35,FALSE)),"",VLOOKUP($B162,'[1]1920  Prog Access'!$F$7:$BA$325,35,FALSE))</f>
        <v>0</v>
      </c>
      <c r="BE162" s="102">
        <f>IF(ISNA(VLOOKUP($B162,'[1]1920  Prog Access'!$F$7:$BA$325,36,FALSE)),"",VLOOKUP($B162,'[1]1920  Prog Access'!$F$7:$BA$325,36,FALSE))</f>
        <v>0</v>
      </c>
      <c r="BF162" s="102">
        <f>IF(ISNA(VLOOKUP($B162,'[1]1920  Prog Access'!$F$7:$BA$325,37,FALSE)),"",VLOOKUP($B162,'[1]1920  Prog Access'!$F$7:$BA$325,37,FALSE))</f>
        <v>0</v>
      </c>
      <c r="BG162" s="102">
        <f>IF(ISNA(VLOOKUP($B162,'[1]1920  Prog Access'!$F$7:$BA$325,38,FALSE)),"",VLOOKUP($B162,'[1]1920  Prog Access'!$F$7:$BA$325,38,FALSE))</f>
        <v>1306268.46</v>
      </c>
      <c r="BH162" s="110">
        <f t="shared" si="388"/>
        <v>2731482.37</v>
      </c>
      <c r="BI162" s="104">
        <f t="shared" si="389"/>
        <v>6.3103039438362684E-3</v>
      </c>
      <c r="BJ162" s="105">
        <f t="shared" si="390"/>
        <v>85.397279524936067</v>
      </c>
      <c r="BK162" s="106">
        <f>IF(ISNA(VLOOKUP($B162,'[1]1920  Prog Access'!$F$7:$BA$325,39,FALSE)),"",VLOOKUP($B162,'[1]1920  Prog Access'!$F$7:$BA$325,39,FALSE))</f>
        <v>0</v>
      </c>
      <c r="BL162" s="102">
        <f>IF(ISNA(VLOOKUP($B162,'[1]1920  Prog Access'!$F$7:$BA$325,40,FALSE)),"",VLOOKUP($B162,'[1]1920  Prog Access'!$F$7:$BA$325,40,FALSE))</f>
        <v>0</v>
      </c>
      <c r="BM162" s="102">
        <f>IF(ISNA(VLOOKUP($B162,'[1]1920  Prog Access'!$F$7:$BA$325,41,FALSE)),"",VLOOKUP($B162,'[1]1920  Prog Access'!$F$7:$BA$325,41,FALSE))</f>
        <v>2025801.57</v>
      </c>
      <c r="BN162" s="102">
        <f>IF(ISNA(VLOOKUP($B162,'[1]1920  Prog Access'!$F$7:$BA$325,42,FALSE)),"",VLOOKUP($B162,'[1]1920  Prog Access'!$F$7:$BA$325,42,FALSE))</f>
        <v>2217694.04</v>
      </c>
      <c r="BO162" s="105">
        <f t="shared" si="359"/>
        <v>4243495.6100000003</v>
      </c>
      <c r="BP162" s="104">
        <f t="shared" si="360"/>
        <v>9.8033754043358109E-3</v>
      </c>
      <c r="BQ162" s="111">
        <f t="shared" si="361"/>
        <v>132.66898031269704</v>
      </c>
      <c r="BR162" s="106">
        <f>IF(ISNA(VLOOKUP($B162,'[1]1920  Prog Access'!$F$7:$BA$325,43,FALSE)),"",VLOOKUP($B162,'[1]1920  Prog Access'!$F$7:$BA$325,43,FALSE))</f>
        <v>43632676.829999998</v>
      </c>
      <c r="BS162" s="104">
        <f t="shared" si="362"/>
        <v>0.10080074310729757</v>
      </c>
      <c r="BT162" s="111">
        <f t="shared" si="363"/>
        <v>1364.1354381770038</v>
      </c>
      <c r="BU162" s="102">
        <f>IF(ISNA(VLOOKUP($B162,'[1]1920  Prog Access'!$F$7:$BA$325,44,FALSE)),"",VLOOKUP($B162,'[1]1920  Prog Access'!$F$7:$BA$325,44,FALSE))</f>
        <v>5531125.9500000002</v>
      </c>
      <c r="BV162" s="104">
        <f t="shared" si="364"/>
        <v>1.2778074747793494E-2</v>
      </c>
      <c r="BW162" s="111">
        <f t="shared" si="365"/>
        <v>172.9255564771511</v>
      </c>
      <c r="BX162" s="143">
        <f>IF(ISNA(VLOOKUP($B162,'[1]1920  Prog Access'!$F$7:$BA$325,45,FALSE)),"",VLOOKUP($B162,'[1]1920  Prog Access'!$F$7:$BA$325,45,FALSE))</f>
        <v>10377121.449999999</v>
      </c>
      <c r="BY162" s="97">
        <f t="shared" si="366"/>
        <v>2.3973352759220967E-2</v>
      </c>
      <c r="BZ162" s="112">
        <f t="shared" si="367"/>
        <v>324.43114071055118</v>
      </c>
      <c r="CA162" s="89">
        <f t="shared" si="368"/>
        <v>432860666.35000002</v>
      </c>
      <c r="CB162" s="90">
        <f t="shared" si="369"/>
        <v>0</v>
      </c>
    </row>
    <row r="163" spans="1:80" x14ac:dyDescent="0.25">
      <c r="A163" s="22"/>
      <c r="B163" s="129" t="s">
        <v>288</v>
      </c>
      <c r="C163" s="130" t="s">
        <v>289</v>
      </c>
      <c r="D163" s="100">
        <f>IF(ISNA(VLOOKUP($B163,'[1]1920 enrollment_Rev_Exp by size'!$A$6:$C$339,3,FALSE)),"",VLOOKUP($B163,'[1]1920 enrollment_Rev_Exp by size'!$A$6:$C$339,3,FALSE))</f>
        <v>27271.489999999998</v>
      </c>
      <c r="E163" s="101">
        <f>IF(ISNA(VLOOKUP($B163,'[1]1920 enrollment_Rev_Exp by size'!$A$6:$D$339,4,FALSE)),"",VLOOKUP($B163,'[1]1920 enrollment_Rev_Exp by size'!$A$6:$D$339,4,FALSE))</f>
        <v>380109753.35000002</v>
      </c>
      <c r="F163" s="102">
        <f>IF(ISNA(VLOOKUP($B163,'[1]1920  Prog Access'!$F$7:$BA$325,2,FALSE)),"",VLOOKUP($B163,'[1]1920  Prog Access'!$F$7:$BA$325,2,FALSE))</f>
        <v>208664275.46000001</v>
      </c>
      <c r="G163" s="102">
        <f>IF(ISNA(VLOOKUP($B163,'[1]1920  Prog Access'!$F$7:$BA$325,3,FALSE)),"",VLOOKUP($B163,'[1]1920  Prog Access'!$F$7:$BA$325,3,FALSE))</f>
        <v>435580.13</v>
      </c>
      <c r="H163" s="102">
        <f>IF(ISNA(VLOOKUP($B163,'[1]1920  Prog Access'!$F$7:$BA$325,4,FALSE)),"",VLOOKUP($B163,'[1]1920  Prog Access'!$F$7:$BA$325,4,FALSE))</f>
        <v>2371975.7000000002</v>
      </c>
      <c r="I163" s="103">
        <f t="shared" si="370"/>
        <v>211471831.28999999</v>
      </c>
      <c r="J163" s="104">
        <f t="shared" si="371"/>
        <v>0.55634413330951682</v>
      </c>
      <c r="K163" s="105">
        <f t="shared" si="372"/>
        <v>7754.3189349023469</v>
      </c>
      <c r="L163" s="106">
        <f>IF(ISNA(VLOOKUP($B163,'[1]1920  Prog Access'!$F$7:$BA$325,5,FALSE)),"",VLOOKUP($B163,'[1]1920  Prog Access'!$F$7:$BA$325,5,FALSE))</f>
        <v>49337937.939999998</v>
      </c>
      <c r="M163" s="102">
        <f>IF(ISNA(VLOOKUP($B163,'[1]1920  Prog Access'!$F$7:$BA$325,6,FALSE)),"",VLOOKUP($B163,'[1]1920  Prog Access'!$F$7:$BA$325,6,FALSE))</f>
        <v>2431086.64</v>
      </c>
      <c r="N163" s="102">
        <f>IF(ISNA(VLOOKUP($B163,'[1]1920  Prog Access'!$F$7:$BA$325,7,FALSE)),"",VLOOKUP($B163,'[1]1920  Prog Access'!$F$7:$BA$325,7,FALSE))</f>
        <v>5540869.4400000004</v>
      </c>
      <c r="O163" s="102">
        <v>0</v>
      </c>
      <c r="P163" s="102">
        <f>IF(ISNA(VLOOKUP($B163,'[1]1920  Prog Access'!$F$7:$BA$325,8,FALSE)),"",VLOOKUP($B163,'[1]1920  Prog Access'!$F$7:$BA$325,8,FALSE))</f>
        <v>0</v>
      </c>
      <c r="Q163" s="102">
        <f>IF(ISNA(VLOOKUP($B163,'[1]1920  Prog Access'!$F$7:$BA$325,9,FALSE)),"",VLOOKUP($B163,'[1]1920  Prog Access'!$F$7:$BA$325,9,FALSE))</f>
        <v>0</v>
      </c>
      <c r="R163" s="107">
        <f t="shared" si="302"/>
        <v>57309894.019999996</v>
      </c>
      <c r="S163" s="104">
        <f t="shared" si="303"/>
        <v>0.15077196392598169</v>
      </c>
      <c r="T163" s="105">
        <f t="shared" si="304"/>
        <v>2101.458116883236</v>
      </c>
      <c r="U163" s="106">
        <f>IF(ISNA(VLOOKUP($B163,'[1]1920  Prog Access'!$F$7:$BA$325,10,FALSE)),"",VLOOKUP($B163,'[1]1920  Prog Access'!$F$7:$BA$325,10,FALSE))</f>
        <v>10574817.539999999</v>
      </c>
      <c r="V163" s="102">
        <f>IF(ISNA(VLOOKUP($B163,'[1]1920  Prog Access'!$F$7:$BA$325,11,FALSE)),"",VLOOKUP($B163,'[1]1920  Prog Access'!$F$7:$BA$325,11,FALSE))</f>
        <v>1508714.99</v>
      </c>
      <c r="W163" s="102">
        <f>IF(ISNA(VLOOKUP($B163,'[1]1920  Prog Access'!$F$7:$BA$325,12,FALSE)),"",VLOOKUP($B163,'[1]1920  Prog Access'!$F$7:$BA$325,12,FALSE))</f>
        <v>202319.62</v>
      </c>
      <c r="X163" s="102">
        <f>IF(ISNA(VLOOKUP($B163,'[1]1920  Prog Access'!$F$7:$BA$325,13,FALSE)),"",VLOOKUP($B163,'[1]1920  Prog Access'!$F$7:$BA$325,13,FALSE))</f>
        <v>0</v>
      </c>
      <c r="Y163" s="108">
        <f t="shared" si="379"/>
        <v>12285852.149999999</v>
      </c>
      <c r="Z163" s="104">
        <f t="shared" si="380"/>
        <v>3.232185452154749E-2</v>
      </c>
      <c r="AA163" s="105">
        <f t="shared" si="381"/>
        <v>450.50168325969719</v>
      </c>
      <c r="AB163" s="106">
        <f>IF(ISNA(VLOOKUP($B163,'[1]1920  Prog Access'!$F$7:$BA$325,14,FALSE)),"",VLOOKUP($B163,'[1]1920  Prog Access'!$F$7:$BA$325,14,FALSE))</f>
        <v>0</v>
      </c>
      <c r="AC163" s="102">
        <f>IF(ISNA(VLOOKUP($B163,'[1]1920  Prog Access'!$F$7:$BA$325,15,FALSE)),"",VLOOKUP($B163,'[1]1920  Prog Access'!$F$7:$BA$325,15,FALSE))</f>
        <v>0</v>
      </c>
      <c r="AD163" s="102">
        <v>0</v>
      </c>
      <c r="AE163" s="107">
        <f t="shared" si="382"/>
        <v>0</v>
      </c>
      <c r="AF163" s="104">
        <f t="shared" si="383"/>
        <v>0</v>
      </c>
      <c r="AG163" s="109">
        <f t="shared" si="384"/>
        <v>0</v>
      </c>
      <c r="AH163" s="106">
        <f>IF(ISNA(VLOOKUP($B163,'[1]1920  Prog Access'!$F$7:$BA$325,16,FALSE)),"",VLOOKUP($B163,'[1]1920  Prog Access'!$F$7:$BA$325,16,FALSE))</f>
        <v>7368726.0300000003</v>
      </c>
      <c r="AI163" s="102">
        <f>IF(ISNA(VLOOKUP($B163,'[1]1920  Prog Access'!$F$7:$BA$325,17,FALSE)),"",VLOOKUP($B163,'[1]1920  Prog Access'!$F$7:$BA$325,17,FALSE))</f>
        <v>1008354.28</v>
      </c>
      <c r="AJ163" s="102">
        <f>IF(ISNA(VLOOKUP($B163,'[1]1920  Prog Access'!$F$7:$BA$325,18,FALSE)),"",VLOOKUP($B163,'[1]1920  Prog Access'!$F$7:$BA$325,18,FALSE))</f>
        <v>0</v>
      </c>
      <c r="AK163" s="102">
        <f>IF(ISNA(VLOOKUP($B163,'[1]1920  Prog Access'!$F$7:$BA$325,19,FALSE)),"",VLOOKUP($B163,'[1]1920  Prog Access'!$F$7:$BA$325,19,FALSE))</f>
        <v>0</v>
      </c>
      <c r="AL163" s="102">
        <f>IF(ISNA(VLOOKUP($B163,'[1]1920  Prog Access'!$F$7:$BA$325,20,FALSE)),"",VLOOKUP($B163,'[1]1920  Prog Access'!$F$7:$BA$325,20,FALSE))</f>
        <v>12218148.810000001</v>
      </c>
      <c r="AM163" s="102">
        <f>IF(ISNA(VLOOKUP($B163,'[1]1920  Prog Access'!$F$7:$BA$325,21,FALSE)),"",VLOOKUP($B163,'[1]1920  Prog Access'!$F$7:$BA$325,21,FALSE))</f>
        <v>0</v>
      </c>
      <c r="AN163" s="102">
        <f>IF(ISNA(VLOOKUP($B163,'[1]1920  Prog Access'!$F$7:$BA$325,22,FALSE)),"",VLOOKUP($B163,'[1]1920  Prog Access'!$F$7:$BA$325,22,FALSE))</f>
        <v>0</v>
      </c>
      <c r="AO163" s="102">
        <f>IF(ISNA(VLOOKUP($B163,'[1]1920  Prog Access'!$F$7:$BA$325,23,FALSE)),"",VLOOKUP($B163,'[1]1920  Prog Access'!$F$7:$BA$325,23,FALSE))</f>
        <v>2803080.74</v>
      </c>
      <c r="AP163" s="102">
        <f>IF(ISNA(VLOOKUP($B163,'[1]1920  Prog Access'!$F$7:$BA$325,24,FALSE)),"",VLOOKUP($B163,'[1]1920  Prog Access'!$F$7:$BA$325,24,FALSE))</f>
        <v>118966.64</v>
      </c>
      <c r="AQ163" s="102">
        <f>IF(ISNA(VLOOKUP($B163,'[1]1920  Prog Access'!$F$7:$BA$325,25,FALSE)),"",VLOOKUP($B163,'[1]1920  Prog Access'!$F$7:$BA$325,25,FALSE))</f>
        <v>0</v>
      </c>
      <c r="AR163" s="102">
        <f>IF(ISNA(VLOOKUP($B163,'[1]1920  Prog Access'!$F$7:$BA$325,26,FALSE)),"",VLOOKUP($B163,'[1]1920  Prog Access'!$F$7:$BA$325,26,FALSE))</f>
        <v>0</v>
      </c>
      <c r="AS163" s="102">
        <f>IF(ISNA(VLOOKUP($B163,'[1]1920  Prog Access'!$F$7:$BA$325,27,FALSE)),"",VLOOKUP($B163,'[1]1920  Prog Access'!$F$7:$BA$325,27,FALSE))</f>
        <v>710900.38</v>
      </c>
      <c r="AT163" s="102">
        <f>IF(ISNA(VLOOKUP($B163,'[1]1920  Prog Access'!$F$7:$BA$325,28,FALSE)),"",VLOOKUP($B163,'[1]1920  Prog Access'!$F$7:$BA$325,28,FALSE))</f>
        <v>9325843.3800000008</v>
      </c>
      <c r="AU163" s="102">
        <f>IF(ISNA(VLOOKUP($B163,'[1]1920  Prog Access'!$F$7:$BA$325,29,FALSE)),"",VLOOKUP($B163,'[1]1920  Prog Access'!$F$7:$BA$325,29,FALSE))</f>
        <v>0</v>
      </c>
      <c r="AV163" s="102">
        <f>IF(ISNA(VLOOKUP($B163,'[1]1920  Prog Access'!$F$7:$BA$325,30,FALSE)),"",VLOOKUP($B163,'[1]1920  Prog Access'!$F$7:$BA$325,30,FALSE))</f>
        <v>72755.31</v>
      </c>
      <c r="AW163" s="102">
        <f>IF(ISNA(VLOOKUP($B163,'[1]1920  Prog Access'!$F$7:$BA$325,31,FALSE)),"",VLOOKUP($B163,'[1]1920  Prog Access'!$F$7:$BA$325,31,FALSE))</f>
        <v>207799.7</v>
      </c>
      <c r="AX163" s="108">
        <f t="shared" si="385"/>
        <v>33834575.270000003</v>
      </c>
      <c r="AY163" s="104">
        <f t="shared" si="386"/>
        <v>8.9012646931070916E-2</v>
      </c>
      <c r="AZ163" s="105">
        <f t="shared" si="387"/>
        <v>1240.6573777230362</v>
      </c>
      <c r="BA163" s="106">
        <f>IF(ISNA(VLOOKUP($B163,'[1]1920  Prog Access'!$F$7:$BA$325,32,FALSE)),"",VLOOKUP($B163,'[1]1920  Prog Access'!$F$7:$BA$325,32,FALSE))</f>
        <v>0</v>
      </c>
      <c r="BB163" s="102">
        <f>IF(ISNA(VLOOKUP($B163,'[1]1920  Prog Access'!$F$7:$BA$325,33,FALSE)),"",VLOOKUP($B163,'[1]1920  Prog Access'!$F$7:$BA$325,33,FALSE))</f>
        <v>0</v>
      </c>
      <c r="BC163" s="102">
        <f>IF(ISNA(VLOOKUP($B163,'[1]1920  Prog Access'!$F$7:$BA$325,34,FALSE)),"",VLOOKUP($B163,'[1]1920  Prog Access'!$F$7:$BA$325,34,FALSE))</f>
        <v>792462.07</v>
      </c>
      <c r="BD163" s="102">
        <f>IF(ISNA(VLOOKUP($B163,'[1]1920  Prog Access'!$F$7:$BA$325,35,FALSE)),"",VLOOKUP($B163,'[1]1920  Prog Access'!$F$7:$BA$325,35,FALSE))</f>
        <v>0</v>
      </c>
      <c r="BE163" s="102">
        <f>IF(ISNA(VLOOKUP($B163,'[1]1920  Prog Access'!$F$7:$BA$325,36,FALSE)),"",VLOOKUP($B163,'[1]1920  Prog Access'!$F$7:$BA$325,36,FALSE))</f>
        <v>0</v>
      </c>
      <c r="BF163" s="102">
        <f>IF(ISNA(VLOOKUP($B163,'[1]1920  Prog Access'!$F$7:$BA$325,37,FALSE)),"",VLOOKUP($B163,'[1]1920  Prog Access'!$F$7:$BA$325,37,FALSE))</f>
        <v>0</v>
      </c>
      <c r="BG163" s="102">
        <f>IF(ISNA(VLOOKUP($B163,'[1]1920  Prog Access'!$F$7:$BA$325,38,FALSE)),"",VLOOKUP($B163,'[1]1920  Prog Access'!$F$7:$BA$325,38,FALSE))</f>
        <v>1125423.83</v>
      </c>
      <c r="BH163" s="110">
        <f t="shared" si="388"/>
        <v>1917885.9</v>
      </c>
      <c r="BI163" s="104">
        <f t="shared" si="389"/>
        <v>5.0456108613294009E-3</v>
      </c>
      <c r="BJ163" s="105">
        <f t="shared" si="390"/>
        <v>70.325673441385121</v>
      </c>
      <c r="BK163" s="106">
        <f>IF(ISNA(VLOOKUP($B163,'[1]1920  Prog Access'!$F$7:$BA$325,39,FALSE)),"",VLOOKUP($B163,'[1]1920  Prog Access'!$F$7:$BA$325,39,FALSE))</f>
        <v>0</v>
      </c>
      <c r="BL163" s="102">
        <f>IF(ISNA(VLOOKUP($B163,'[1]1920  Prog Access'!$F$7:$BA$325,40,FALSE)),"",VLOOKUP($B163,'[1]1920  Prog Access'!$F$7:$BA$325,40,FALSE))</f>
        <v>0</v>
      </c>
      <c r="BM163" s="102">
        <f>IF(ISNA(VLOOKUP($B163,'[1]1920  Prog Access'!$F$7:$BA$325,41,FALSE)),"",VLOOKUP($B163,'[1]1920  Prog Access'!$F$7:$BA$325,41,FALSE))</f>
        <v>0</v>
      </c>
      <c r="BN163" s="102">
        <f>IF(ISNA(VLOOKUP($B163,'[1]1920  Prog Access'!$F$7:$BA$325,42,FALSE)),"",VLOOKUP($B163,'[1]1920  Prog Access'!$F$7:$BA$325,42,FALSE))</f>
        <v>3022178.23</v>
      </c>
      <c r="BO163" s="105">
        <f t="shared" si="359"/>
        <v>3022178.23</v>
      </c>
      <c r="BP163" s="104">
        <f t="shared" si="360"/>
        <v>7.9508042173735503E-3</v>
      </c>
      <c r="BQ163" s="111">
        <f t="shared" si="361"/>
        <v>110.8182292203323</v>
      </c>
      <c r="BR163" s="106">
        <f>IF(ISNA(VLOOKUP($B163,'[1]1920  Prog Access'!$F$7:$BA$325,43,FALSE)),"",VLOOKUP($B163,'[1]1920  Prog Access'!$F$7:$BA$325,43,FALSE))</f>
        <v>40912479.539999999</v>
      </c>
      <c r="BS163" s="104">
        <f t="shared" si="362"/>
        <v>0.10763333268727869</v>
      </c>
      <c r="BT163" s="111">
        <f t="shared" si="363"/>
        <v>1500.1923085243968</v>
      </c>
      <c r="BU163" s="102">
        <f>IF(ISNA(VLOOKUP($B163,'[1]1920  Prog Access'!$F$7:$BA$325,44,FALSE)),"",VLOOKUP($B163,'[1]1920  Prog Access'!$F$7:$BA$325,44,FALSE))</f>
        <v>7188338.8300000001</v>
      </c>
      <c r="BV163" s="104">
        <f t="shared" si="364"/>
        <v>1.8911219106185557E-2</v>
      </c>
      <c r="BW163" s="111">
        <f t="shared" si="365"/>
        <v>263.58438171145031</v>
      </c>
      <c r="BX163" s="143">
        <f>IF(ISNA(VLOOKUP($B163,'[1]1920  Prog Access'!$F$7:$BA$325,45,FALSE)),"",VLOOKUP($B163,'[1]1920  Prog Access'!$F$7:$BA$325,45,FALSE))</f>
        <v>12166718.119999999</v>
      </c>
      <c r="BY163" s="97">
        <f t="shared" si="366"/>
        <v>3.2008434439715745E-2</v>
      </c>
      <c r="BZ163" s="112">
        <f t="shared" si="367"/>
        <v>446.13323731119937</v>
      </c>
      <c r="CA163" s="89">
        <f t="shared" si="368"/>
        <v>380109753.35000002</v>
      </c>
      <c r="CB163" s="90">
        <f t="shared" si="369"/>
        <v>0</v>
      </c>
    </row>
    <row r="164" spans="1:80" x14ac:dyDescent="0.25">
      <c r="A164" s="22"/>
      <c r="B164" s="94" t="s">
        <v>290</v>
      </c>
      <c r="C164" s="99" t="s">
        <v>291</v>
      </c>
      <c r="D164" s="100">
        <f>IF(ISNA(VLOOKUP($B164,'[1]1920 enrollment_Rev_Exp by size'!$A$6:$C$339,3,FALSE)),"",VLOOKUP($B164,'[1]1920 enrollment_Rev_Exp by size'!$A$6:$C$339,3,FALSE))</f>
        <v>23609.750000000004</v>
      </c>
      <c r="E164" s="101">
        <f>IF(ISNA(VLOOKUP($B164,'[1]1920 enrollment_Rev_Exp by size'!$A$6:$D$339,4,FALSE)),"",VLOOKUP($B164,'[1]1920 enrollment_Rev_Exp by size'!$A$6:$D$339,4,FALSE))</f>
        <v>345773092.5</v>
      </c>
      <c r="F164" s="102">
        <f>IF(ISNA(VLOOKUP($B164,'[1]1920  Prog Access'!$F$7:$BA$325,2,FALSE)),"",VLOOKUP($B164,'[1]1920  Prog Access'!$F$7:$BA$325,2,FALSE))</f>
        <v>201756531.72999999</v>
      </c>
      <c r="G164" s="102">
        <f>IF(ISNA(VLOOKUP($B164,'[1]1920  Prog Access'!$F$7:$BA$325,3,FALSE)),"",VLOOKUP($B164,'[1]1920  Prog Access'!$F$7:$BA$325,3,FALSE))</f>
        <v>2053187.17</v>
      </c>
      <c r="H164" s="102">
        <f>IF(ISNA(VLOOKUP($B164,'[1]1920  Prog Access'!$F$7:$BA$325,4,FALSE)),"",VLOOKUP($B164,'[1]1920  Prog Access'!$F$7:$BA$325,4,FALSE))</f>
        <v>143306.97</v>
      </c>
      <c r="I164" s="103">
        <f t="shared" si="370"/>
        <v>203953025.86999997</v>
      </c>
      <c r="J164" s="104">
        <f t="shared" si="371"/>
        <v>0.58984643482633048</v>
      </c>
      <c r="K164" s="105">
        <f t="shared" si="372"/>
        <v>8638.5084920424797</v>
      </c>
      <c r="L164" s="106">
        <f>IF(ISNA(VLOOKUP($B164,'[1]1920  Prog Access'!$F$7:$BA$325,5,FALSE)),"",VLOOKUP($B164,'[1]1920  Prog Access'!$F$7:$BA$325,5,FALSE))</f>
        <v>57258757.740000002</v>
      </c>
      <c r="M164" s="102">
        <f>IF(ISNA(VLOOKUP($B164,'[1]1920  Prog Access'!$F$7:$BA$325,6,FALSE)),"",VLOOKUP($B164,'[1]1920  Prog Access'!$F$7:$BA$325,6,FALSE))</f>
        <v>2135007.7999999998</v>
      </c>
      <c r="N164" s="102">
        <f>IF(ISNA(VLOOKUP($B164,'[1]1920  Prog Access'!$F$7:$BA$325,7,FALSE)),"",VLOOKUP($B164,'[1]1920  Prog Access'!$F$7:$BA$325,7,FALSE))</f>
        <v>5004068.1100000003</v>
      </c>
      <c r="O164" s="102">
        <v>0</v>
      </c>
      <c r="P164" s="102">
        <f>IF(ISNA(VLOOKUP($B164,'[1]1920  Prog Access'!$F$7:$BA$325,8,FALSE)),"",VLOOKUP($B164,'[1]1920  Prog Access'!$F$7:$BA$325,8,FALSE))</f>
        <v>0</v>
      </c>
      <c r="Q164" s="102">
        <f>IF(ISNA(VLOOKUP($B164,'[1]1920  Prog Access'!$F$7:$BA$325,9,FALSE)),"",VLOOKUP($B164,'[1]1920  Prog Access'!$F$7:$BA$325,9,FALSE))</f>
        <v>0</v>
      </c>
      <c r="R164" s="107">
        <f t="shared" si="302"/>
        <v>64397833.649999999</v>
      </c>
      <c r="S164" s="104">
        <f t="shared" si="303"/>
        <v>0.18624304506863848</v>
      </c>
      <c r="T164" s="105">
        <f t="shared" si="304"/>
        <v>2727.5948982941363</v>
      </c>
      <c r="U164" s="106">
        <f>IF(ISNA(VLOOKUP($B164,'[1]1920  Prog Access'!$F$7:$BA$325,10,FALSE)),"",VLOOKUP($B164,'[1]1920  Prog Access'!$F$7:$BA$325,10,FALSE))</f>
        <v>7353470.5300000003</v>
      </c>
      <c r="V164" s="102">
        <f>IF(ISNA(VLOOKUP($B164,'[1]1920  Prog Access'!$F$7:$BA$325,11,FALSE)),"",VLOOKUP($B164,'[1]1920  Prog Access'!$F$7:$BA$325,11,FALSE))</f>
        <v>1730254.83</v>
      </c>
      <c r="W164" s="102">
        <f>IF(ISNA(VLOOKUP($B164,'[1]1920  Prog Access'!$F$7:$BA$325,12,FALSE)),"",VLOOKUP($B164,'[1]1920  Prog Access'!$F$7:$BA$325,12,FALSE))</f>
        <v>43541.69</v>
      </c>
      <c r="X164" s="102">
        <f>IF(ISNA(VLOOKUP($B164,'[1]1920  Prog Access'!$F$7:$BA$325,13,FALSE)),"",VLOOKUP($B164,'[1]1920  Prog Access'!$F$7:$BA$325,13,FALSE))</f>
        <v>0</v>
      </c>
      <c r="Y164" s="108">
        <f t="shared" si="379"/>
        <v>9127267.0499999989</v>
      </c>
      <c r="Z164" s="104">
        <f t="shared" si="380"/>
        <v>2.6396695543913669E-2</v>
      </c>
      <c r="AA164" s="105">
        <f t="shared" si="381"/>
        <v>386.58889018308105</v>
      </c>
      <c r="AB164" s="106">
        <f>IF(ISNA(VLOOKUP($B164,'[1]1920  Prog Access'!$F$7:$BA$325,14,FALSE)),"",VLOOKUP($B164,'[1]1920  Prog Access'!$F$7:$BA$325,14,FALSE))</f>
        <v>0</v>
      </c>
      <c r="AC164" s="102">
        <f>IF(ISNA(VLOOKUP($B164,'[1]1920  Prog Access'!$F$7:$BA$325,15,FALSE)),"",VLOOKUP($B164,'[1]1920  Prog Access'!$F$7:$BA$325,15,FALSE))</f>
        <v>0</v>
      </c>
      <c r="AD164" s="102">
        <v>0</v>
      </c>
      <c r="AE164" s="107">
        <f t="shared" si="382"/>
        <v>0</v>
      </c>
      <c r="AF164" s="104">
        <f t="shared" si="383"/>
        <v>0</v>
      </c>
      <c r="AG164" s="109">
        <f t="shared" si="384"/>
        <v>0</v>
      </c>
      <c r="AH164" s="106">
        <f>IF(ISNA(VLOOKUP($B164,'[1]1920  Prog Access'!$F$7:$BA$325,16,FALSE)),"",VLOOKUP($B164,'[1]1920  Prog Access'!$F$7:$BA$325,16,FALSE))</f>
        <v>524675.66</v>
      </c>
      <c r="AI164" s="102">
        <f>IF(ISNA(VLOOKUP($B164,'[1]1920  Prog Access'!$F$7:$BA$325,17,FALSE)),"",VLOOKUP($B164,'[1]1920  Prog Access'!$F$7:$BA$325,17,FALSE))</f>
        <v>178921.81</v>
      </c>
      <c r="AJ164" s="102">
        <f>IF(ISNA(VLOOKUP($B164,'[1]1920  Prog Access'!$F$7:$BA$325,18,FALSE)),"",VLOOKUP($B164,'[1]1920  Prog Access'!$F$7:$BA$325,18,FALSE))</f>
        <v>0</v>
      </c>
      <c r="AK164" s="102">
        <f>IF(ISNA(VLOOKUP($B164,'[1]1920  Prog Access'!$F$7:$BA$325,19,FALSE)),"",VLOOKUP($B164,'[1]1920  Prog Access'!$F$7:$BA$325,19,FALSE))</f>
        <v>0</v>
      </c>
      <c r="AL164" s="102">
        <f>IF(ISNA(VLOOKUP($B164,'[1]1920  Prog Access'!$F$7:$BA$325,20,FALSE)),"",VLOOKUP($B164,'[1]1920  Prog Access'!$F$7:$BA$325,20,FALSE))</f>
        <v>1914254.3</v>
      </c>
      <c r="AM164" s="102">
        <f>IF(ISNA(VLOOKUP($B164,'[1]1920  Prog Access'!$F$7:$BA$325,21,FALSE)),"",VLOOKUP($B164,'[1]1920  Prog Access'!$F$7:$BA$325,21,FALSE))</f>
        <v>203215.78</v>
      </c>
      <c r="AN164" s="102">
        <f>IF(ISNA(VLOOKUP($B164,'[1]1920  Prog Access'!$F$7:$BA$325,22,FALSE)),"",VLOOKUP($B164,'[1]1920  Prog Access'!$F$7:$BA$325,22,FALSE))</f>
        <v>20659.560000000001</v>
      </c>
      <c r="AO164" s="102">
        <f>IF(ISNA(VLOOKUP($B164,'[1]1920  Prog Access'!$F$7:$BA$325,23,FALSE)),"",VLOOKUP($B164,'[1]1920  Prog Access'!$F$7:$BA$325,23,FALSE))</f>
        <v>1782338.72</v>
      </c>
      <c r="AP164" s="102">
        <f>IF(ISNA(VLOOKUP($B164,'[1]1920  Prog Access'!$F$7:$BA$325,24,FALSE)),"",VLOOKUP($B164,'[1]1920  Prog Access'!$F$7:$BA$325,24,FALSE))</f>
        <v>0</v>
      </c>
      <c r="AQ164" s="102">
        <f>IF(ISNA(VLOOKUP($B164,'[1]1920  Prog Access'!$F$7:$BA$325,25,FALSE)),"",VLOOKUP($B164,'[1]1920  Prog Access'!$F$7:$BA$325,25,FALSE))</f>
        <v>533709.93000000005</v>
      </c>
      <c r="AR164" s="102">
        <f>IF(ISNA(VLOOKUP($B164,'[1]1920  Prog Access'!$F$7:$BA$325,26,FALSE)),"",VLOOKUP($B164,'[1]1920  Prog Access'!$F$7:$BA$325,26,FALSE))</f>
        <v>0</v>
      </c>
      <c r="AS164" s="102">
        <f>IF(ISNA(VLOOKUP($B164,'[1]1920  Prog Access'!$F$7:$BA$325,27,FALSE)),"",VLOOKUP($B164,'[1]1920  Prog Access'!$F$7:$BA$325,27,FALSE))</f>
        <v>103892.15</v>
      </c>
      <c r="AT164" s="102">
        <f>IF(ISNA(VLOOKUP($B164,'[1]1920  Prog Access'!$F$7:$BA$325,28,FALSE)),"",VLOOKUP($B164,'[1]1920  Prog Access'!$F$7:$BA$325,28,FALSE))</f>
        <v>4838776.07</v>
      </c>
      <c r="AU164" s="102">
        <f>IF(ISNA(VLOOKUP($B164,'[1]1920  Prog Access'!$F$7:$BA$325,29,FALSE)),"",VLOOKUP($B164,'[1]1920  Prog Access'!$F$7:$BA$325,29,FALSE))</f>
        <v>0</v>
      </c>
      <c r="AV164" s="102">
        <f>IF(ISNA(VLOOKUP($B164,'[1]1920  Prog Access'!$F$7:$BA$325,30,FALSE)),"",VLOOKUP($B164,'[1]1920  Prog Access'!$F$7:$BA$325,30,FALSE))</f>
        <v>0</v>
      </c>
      <c r="AW164" s="102">
        <f>IF(ISNA(VLOOKUP($B164,'[1]1920  Prog Access'!$F$7:$BA$325,31,FALSE)),"",VLOOKUP($B164,'[1]1920  Prog Access'!$F$7:$BA$325,31,FALSE))</f>
        <v>0</v>
      </c>
      <c r="AX164" s="108">
        <f t="shared" si="385"/>
        <v>10100443.98</v>
      </c>
      <c r="AY164" s="104">
        <f t="shared" si="386"/>
        <v>2.9211191382684007E-2</v>
      </c>
      <c r="AZ164" s="105">
        <f t="shared" si="387"/>
        <v>427.80817162401121</v>
      </c>
      <c r="BA164" s="106">
        <f>IF(ISNA(VLOOKUP($B164,'[1]1920  Prog Access'!$F$7:$BA$325,32,FALSE)),"",VLOOKUP($B164,'[1]1920  Prog Access'!$F$7:$BA$325,32,FALSE))</f>
        <v>0</v>
      </c>
      <c r="BB164" s="102">
        <f>IF(ISNA(VLOOKUP($B164,'[1]1920  Prog Access'!$F$7:$BA$325,33,FALSE)),"",VLOOKUP($B164,'[1]1920  Prog Access'!$F$7:$BA$325,33,FALSE))</f>
        <v>140143.84</v>
      </c>
      <c r="BC164" s="102">
        <f>IF(ISNA(VLOOKUP($B164,'[1]1920  Prog Access'!$F$7:$BA$325,34,FALSE)),"",VLOOKUP($B164,'[1]1920  Prog Access'!$F$7:$BA$325,34,FALSE))</f>
        <v>674423.54</v>
      </c>
      <c r="BD164" s="102">
        <f>IF(ISNA(VLOOKUP($B164,'[1]1920  Prog Access'!$F$7:$BA$325,35,FALSE)),"",VLOOKUP($B164,'[1]1920  Prog Access'!$F$7:$BA$325,35,FALSE))</f>
        <v>0</v>
      </c>
      <c r="BE164" s="102">
        <f>IF(ISNA(VLOOKUP($B164,'[1]1920  Prog Access'!$F$7:$BA$325,36,FALSE)),"",VLOOKUP($B164,'[1]1920  Prog Access'!$F$7:$BA$325,36,FALSE))</f>
        <v>0</v>
      </c>
      <c r="BF164" s="102">
        <f>IF(ISNA(VLOOKUP($B164,'[1]1920  Prog Access'!$F$7:$BA$325,37,FALSE)),"",VLOOKUP($B164,'[1]1920  Prog Access'!$F$7:$BA$325,37,FALSE))</f>
        <v>0</v>
      </c>
      <c r="BG164" s="102">
        <f>IF(ISNA(VLOOKUP($B164,'[1]1920  Prog Access'!$F$7:$BA$325,38,FALSE)),"",VLOOKUP($B164,'[1]1920  Prog Access'!$F$7:$BA$325,38,FALSE))</f>
        <v>3106877.81</v>
      </c>
      <c r="BH164" s="110">
        <f t="shared" si="388"/>
        <v>3921445.19</v>
      </c>
      <c r="BI164" s="104">
        <f t="shared" si="389"/>
        <v>1.1341094130972612E-2</v>
      </c>
      <c r="BJ164" s="105">
        <f t="shared" si="390"/>
        <v>166.09431230741535</v>
      </c>
      <c r="BK164" s="106">
        <f>IF(ISNA(VLOOKUP($B164,'[1]1920  Prog Access'!$F$7:$BA$325,39,FALSE)),"",VLOOKUP($B164,'[1]1920  Prog Access'!$F$7:$BA$325,39,FALSE))</f>
        <v>0</v>
      </c>
      <c r="BL164" s="102">
        <f>IF(ISNA(VLOOKUP($B164,'[1]1920  Prog Access'!$F$7:$BA$325,40,FALSE)),"",VLOOKUP($B164,'[1]1920  Prog Access'!$F$7:$BA$325,40,FALSE))</f>
        <v>6582.84</v>
      </c>
      <c r="BM164" s="102">
        <f>IF(ISNA(VLOOKUP($B164,'[1]1920  Prog Access'!$F$7:$BA$325,41,FALSE)),"",VLOOKUP($B164,'[1]1920  Prog Access'!$F$7:$BA$325,41,FALSE))</f>
        <v>670780.47</v>
      </c>
      <c r="BN164" s="102">
        <f>IF(ISNA(VLOOKUP($B164,'[1]1920  Prog Access'!$F$7:$BA$325,42,FALSE)),"",VLOOKUP($B164,'[1]1920  Prog Access'!$F$7:$BA$325,42,FALSE))</f>
        <v>2253658.16</v>
      </c>
      <c r="BO164" s="105">
        <f t="shared" si="359"/>
        <v>2931021.47</v>
      </c>
      <c r="BP164" s="104">
        <f t="shared" si="360"/>
        <v>8.4767193676297987E-3</v>
      </c>
      <c r="BQ164" s="111">
        <f t="shared" si="361"/>
        <v>124.14453647327903</v>
      </c>
      <c r="BR164" s="106">
        <f>IF(ISNA(VLOOKUP($B164,'[1]1920  Prog Access'!$F$7:$BA$325,43,FALSE)),"",VLOOKUP($B164,'[1]1920  Prog Access'!$F$7:$BA$325,43,FALSE))</f>
        <v>34599316.030000001</v>
      </c>
      <c r="BS164" s="104">
        <f t="shared" si="362"/>
        <v>0.10006364514902212</v>
      </c>
      <c r="BT164" s="111">
        <f t="shared" si="363"/>
        <v>1465.4672764429947</v>
      </c>
      <c r="BU164" s="102">
        <f>IF(ISNA(VLOOKUP($B164,'[1]1920  Prog Access'!$F$7:$BA$325,44,FALSE)),"",VLOOKUP($B164,'[1]1920  Prog Access'!$F$7:$BA$325,44,FALSE))</f>
        <v>5475020.6399999997</v>
      </c>
      <c r="BV164" s="104">
        <f t="shared" si="364"/>
        <v>1.5834143138248966E-2</v>
      </c>
      <c r="BW164" s="111">
        <f t="shared" si="365"/>
        <v>231.89659526255039</v>
      </c>
      <c r="BX164" s="143">
        <f>IF(ISNA(VLOOKUP($B164,'[1]1920  Prog Access'!$F$7:$BA$325,45,FALSE)),"",VLOOKUP($B164,'[1]1920  Prog Access'!$F$7:$BA$325,45,FALSE))</f>
        <v>11267718.619999999</v>
      </c>
      <c r="BY164" s="97">
        <f t="shared" si="366"/>
        <v>3.2587031392559848E-2</v>
      </c>
      <c r="BZ164" s="112">
        <f t="shared" si="367"/>
        <v>477.24853588030356</v>
      </c>
      <c r="CA164" s="89">
        <f t="shared" si="368"/>
        <v>345773092.5</v>
      </c>
      <c r="CB164" s="90">
        <f t="shared" si="369"/>
        <v>0</v>
      </c>
    </row>
    <row r="165" spans="1:80" x14ac:dyDescent="0.25">
      <c r="A165" s="22"/>
      <c r="B165" s="128" t="s">
        <v>292</v>
      </c>
      <c r="C165" s="99" t="s">
        <v>293</v>
      </c>
      <c r="D165" s="100">
        <f>IF(ISNA(VLOOKUP($B165,'[1]1920 enrollment_Rev_Exp by size'!$A$6:$C$339,3,FALSE)),"",VLOOKUP($B165,'[1]1920 enrollment_Rev_Exp by size'!$A$6:$C$339,3,FALSE))</f>
        <v>323.17999999999995</v>
      </c>
      <c r="E165" s="101">
        <f>IF(ISNA(VLOOKUP($B165,'[1]1920 enrollment_Rev_Exp by size'!$A$6:$D$339,4,FALSE)),"",VLOOKUP($B165,'[1]1920 enrollment_Rev_Exp by size'!$A$6:$D$339,4,FALSE))</f>
        <v>5257101.2699999996</v>
      </c>
      <c r="F165" s="102">
        <f>IF(ISNA(VLOOKUP($B165,'[1]1920  Prog Access'!$F$7:$BA$325,2,FALSE)),"",VLOOKUP($B165,'[1]1920  Prog Access'!$F$7:$BA$325,2,FALSE))</f>
        <v>2756320.62</v>
      </c>
      <c r="G165" s="102">
        <f>IF(ISNA(VLOOKUP($B165,'[1]1920  Prog Access'!$F$7:$BA$325,3,FALSE)),"",VLOOKUP($B165,'[1]1920  Prog Access'!$F$7:$BA$325,3,FALSE))</f>
        <v>0</v>
      </c>
      <c r="H165" s="102">
        <f>IF(ISNA(VLOOKUP($B165,'[1]1920  Prog Access'!$F$7:$BA$325,4,FALSE)),"",VLOOKUP($B165,'[1]1920  Prog Access'!$F$7:$BA$325,4,FALSE))</f>
        <v>0</v>
      </c>
      <c r="I165" s="103">
        <f t="shared" si="370"/>
        <v>2756320.62</v>
      </c>
      <c r="J165" s="104">
        <f t="shared" si="371"/>
        <v>0.52430426549496556</v>
      </c>
      <c r="K165" s="105">
        <f t="shared" si="372"/>
        <v>8528.7475091280412</v>
      </c>
      <c r="L165" s="106">
        <f>IF(ISNA(VLOOKUP($B165,'[1]1920  Prog Access'!$F$7:$BA$325,5,FALSE)),"",VLOOKUP($B165,'[1]1920  Prog Access'!$F$7:$BA$325,5,FALSE))</f>
        <v>423804.83</v>
      </c>
      <c r="M165" s="102">
        <f>IF(ISNA(VLOOKUP($B165,'[1]1920  Prog Access'!$F$7:$BA$325,6,FALSE)),"",VLOOKUP($B165,'[1]1920  Prog Access'!$F$7:$BA$325,6,FALSE))</f>
        <v>0</v>
      </c>
      <c r="N165" s="102">
        <f>IF(ISNA(VLOOKUP($B165,'[1]1920  Prog Access'!$F$7:$BA$325,7,FALSE)),"",VLOOKUP($B165,'[1]1920  Prog Access'!$F$7:$BA$325,7,FALSE))</f>
        <v>60810</v>
      </c>
      <c r="O165" s="102">
        <v>0</v>
      </c>
      <c r="P165" s="102">
        <f>IF(ISNA(VLOOKUP($B165,'[1]1920  Prog Access'!$F$7:$BA$325,8,FALSE)),"",VLOOKUP($B165,'[1]1920  Prog Access'!$F$7:$BA$325,8,FALSE))</f>
        <v>0</v>
      </c>
      <c r="Q165" s="102">
        <f>IF(ISNA(VLOOKUP($B165,'[1]1920  Prog Access'!$F$7:$BA$325,9,FALSE)),"",VLOOKUP($B165,'[1]1920  Prog Access'!$F$7:$BA$325,9,FALSE))</f>
        <v>0</v>
      </c>
      <c r="R165" s="107">
        <f t="shared" si="302"/>
        <v>484614.83</v>
      </c>
      <c r="S165" s="104">
        <f t="shared" si="303"/>
        <v>9.2182897971832309E-2</v>
      </c>
      <c r="T165" s="105">
        <f t="shared" si="304"/>
        <v>1499.5198650906618</v>
      </c>
      <c r="U165" s="106">
        <f>IF(ISNA(VLOOKUP($B165,'[1]1920  Prog Access'!$F$7:$BA$325,10,FALSE)),"",VLOOKUP($B165,'[1]1920  Prog Access'!$F$7:$BA$325,10,FALSE))</f>
        <v>0</v>
      </c>
      <c r="V165" s="102">
        <f>IF(ISNA(VLOOKUP($B165,'[1]1920  Prog Access'!$F$7:$BA$325,11,FALSE)),"",VLOOKUP($B165,'[1]1920  Prog Access'!$F$7:$BA$325,11,FALSE))</f>
        <v>0</v>
      </c>
      <c r="W165" s="102">
        <f>IF(ISNA(VLOOKUP($B165,'[1]1920  Prog Access'!$F$7:$BA$325,12,FALSE)),"",VLOOKUP($B165,'[1]1920  Prog Access'!$F$7:$BA$325,12,FALSE))</f>
        <v>0</v>
      </c>
      <c r="X165" s="102">
        <f>IF(ISNA(VLOOKUP($B165,'[1]1920  Prog Access'!$F$7:$BA$325,13,FALSE)),"",VLOOKUP($B165,'[1]1920  Prog Access'!$F$7:$BA$325,13,FALSE))</f>
        <v>0</v>
      </c>
      <c r="Y165" s="108">
        <f t="shared" si="379"/>
        <v>0</v>
      </c>
      <c r="Z165" s="104">
        <f t="shared" si="380"/>
        <v>0</v>
      </c>
      <c r="AA165" s="105">
        <f t="shared" si="381"/>
        <v>0</v>
      </c>
      <c r="AB165" s="106">
        <f>IF(ISNA(VLOOKUP($B165,'[1]1920  Prog Access'!$F$7:$BA$325,14,FALSE)),"",VLOOKUP($B165,'[1]1920  Prog Access'!$F$7:$BA$325,14,FALSE))</f>
        <v>0</v>
      </c>
      <c r="AC165" s="102">
        <f>IF(ISNA(VLOOKUP($B165,'[1]1920  Prog Access'!$F$7:$BA$325,15,FALSE)),"",VLOOKUP($B165,'[1]1920  Prog Access'!$F$7:$BA$325,15,FALSE))</f>
        <v>0</v>
      </c>
      <c r="AD165" s="102">
        <v>0</v>
      </c>
      <c r="AE165" s="107">
        <f t="shared" si="382"/>
        <v>0</v>
      </c>
      <c r="AF165" s="104">
        <f t="shared" si="383"/>
        <v>0</v>
      </c>
      <c r="AG165" s="109">
        <f t="shared" si="384"/>
        <v>0</v>
      </c>
      <c r="AH165" s="106">
        <f>IF(ISNA(VLOOKUP($B165,'[1]1920  Prog Access'!$F$7:$BA$325,16,FALSE)),"",VLOOKUP($B165,'[1]1920  Prog Access'!$F$7:$BA$325,16,FALSE))</f>
        <v>129210.01</v>
      </c>
      <c r="AI165" s="102">
        <f>IF(ISNA(VLOOKUP($B165,'[1]1920  Prog Access'!$F$7:$BA$325,17,FALSE)),"",VLOOKUP($B165,'[1]1920  Prog Access'!$F$7:$BA$325,17,FALSE))</f>
        <v>0</v>
      </c>
      <c r="AJ165" s="102">
        <f>IF(ISNA(VLOOKUP($B165,'[1]1920  Prog Access'!$F$7:$BA$325,18,FALSE)),"",VLOOKUP($B165,'[1]1920  Prog Access'!$F$7:$BA$325,18,FALSE))</f>
        <v>0</v>
      </c>
      <c r="AK165" s="102">
        <f>IF(ISNA(VLOOKUP($B165,'[1]1920  Prog Access'!$F$7:$BA$325,19,FALSE)),"",VLOOKUP($B165,'[1]1920  Prog Access'!$F$7:$BA$325,19,FALSE))</f>
        <v>0</v>
      </c>
      <c r="AL165" s="102">
        <f>IF(ISNA(VLOOKUP($B165,'[1]1920  Prog Access'!$F$7:$BA$325,20,FALSE)),"",VLOOKUP($B165,'[1]1920  Prog Access'!$F$7:$BA$325,20,FALSE))</f>
        <v>99883.85</v>
      </c>
      <c r="AM165" s="102">
        <f>IF(ISNA(VLOOKUP($B165,'[1]1920  Prog Access'!$F$7:$BA$325,21,FALSE)),"",VLOOKUP($B165,'[1]1920  Prog Access'!$F$7:$BA$325,21,FALSE))</f>
        <v>0</v>
      </c>
      <c r="AN165" s="102">
        <f>IF(ISNA(VLOOKUP($B165,'[1]1920  Prog Access'!$F$7:$BA$325,22,FALSE)),"",VLOOKUP($B165,'[1]1920  Prog Access'!$F$7:$BA$325,22,FALSE))</f>
        <v>0</v>
      </c>
      <c r="AO165" s="102">
        <f>IF(ISNA(VLOOKUP($B165,'[1]1920  Prog Access'!$F$7:$BA$325,23,FALSE)),"",VLOOKUP($B165,'[1]1920  Prog Access'!$F$7:$BA$325,23,FALSE))</f>
        <v>0</v>
      </c>
      <c r="AP165" s="102">
        <f>IF(ISNA(VLOOKUP($B165,'[1]1920  Prog Access'!$F$7:$BA$325,24,FALSE)),"",VLOOKUP($B165,'[1]1920  Prog Access'!$F$7:$BA$325,24,FALSE))</f>
        <v>0</v>
      </c>
      <c r="AQ165" s="102">
        <f>IF(ISNA(VLOOKUP($B165,'[1]1920  Prog Access'!$F$7:$BA$325,25,FALSE)),"",VLOOKUP($B165,'[1]1920  Prog Access'!$F$7:$BA$325,25,FALSE))</f>
        <v>0</v>
      </c>
      <c r="AR165" s="102">
        <f>IF(ISNA(VLOOKUP($B165,'[1]1920  Prog Access'!$F$7:$BA$325,26,FALSE)),"",VLOOKUP($B165,'[1]1920  Prog Access'!$F$7:$BA$325,26,FALSE))</f>
        <v>0</v>
      </c>
      <c r="AS165" s="102">
        <f>IF(ISNA(VLOOKUP($B165,'[1]1920  Prog Access'!$F$7:$BA$325,27,FALSE)),"",VLOOKUP($B165,'[1]1920  Prog Access'!$F$7:$BA$325,27,FALSE))</f>
        <v>0</v>
      </c>
      <c r="AT165" s="102">
        <f>IF(ISNA(VLOOKUP($B165,'[1]1920  Prog Access'!$F$7:$BA$325,28,FALSE)),"",VLOOKUP($B165,'[1]1920  Prog Access'!$F$7:$BA$325,28,FALSE))</f>
        <v>69814</v>
      </c>
      <c r="AU165" s="102">
        <f>IF(ISNA(VLOOKUP($B165,'[1]1920  Prog Access'!$F$7:$BA$325,29,FALSE)),"",VLOOKUP($B165,'[1]1920  Prog Access'!$F$7:$BA$325,29,FALSE))</f>
        <v>0</v>
      </c>
      <c r="AV165" s="102">
        <f>IF(ISNA(VLOOKUP($B165,'[1]1920  Prog Access'!$F$7:$BA$325,30,FALSE)),"",VLOOKUP($B165,'[1]1920  Prog Access'!$F$7:$BA$325,30,FALSE))</f>
        <v>0</v>
      </c>
      <c r="AW165" s="102">
        <f>IF(ISNA(VLOOKUP($B165,'[1]1920  Prog Access'!$F$7:$BA$325,31,FALSE)),"",VLOOKUP($B165,'[1]1920  Prog Access'!$F$7:$BA$325,31,FALSE))</f>
        <v>0</v>
      </c>
      <c r="AX165" s="108">
        <f t="shared" si="385"/>
        <v>298907.86</v>
      </c>
      <c r="AY165" s="104">
        <f t="shared" si="386"/>
        <v>5.6857923149728484E-2</v>
      </c>
      <c r="AZ165" s="105">
        <f t="shared" si="387"/>
        <v>924.89590940033429</v>
      </c>
      <c r="BA165" s="106">
        <f>IF(ISNA(VLOOKUP($B165,'[1]1920  Prog Access'!$F$7:$BA$325,32,FALSE)),"",VLOOKUP($B165,'[1]1920  Prog Access'!$F$7:$BA$325,32,FALSE))</f>
        <v>0</v>
      </c>
      <c r="BB165" s="102">
        <f>IF(ISNA(VLOOKUP($B165,'[1]1920  Prog Access'!$F$7:$BA$325,33,FALSE)),"",VLOOKUP($B165,'[1]1920  Prog Access'!$F$7:$BA$325,33,FALSE))</f>
        <v>0</v>
      </c>
      <c r="BC165" s="102">
        <f>IF(ISNA(VLOOKUP($B165,'[1]1920  Prog Access'!$F$7:$BA$325,34,FALSE)),"",VLOOKUP($B165,'[1]1920  Prog Access'!$F$7:$BA$325,34,FALSE))</f>
        <v>10264.31</v>
      </c>
      <c r="BD165" s="102">
        <f>IF(ISNA(VLOOKUP($B165,'[1]1920  Prog Access'!$F$7:$BA$325,35,FALSE)),"",VLOOKUP($B165,'[1]1920  Prog Access'!$F$7:$BA$325,35,FALSE))</f>
        <v>0</v>
      </c>
      <c r="BE165" s="102">
        <f>IF(ISNA(VLOOKUP($B165,'[1]1920  Prog Access'!$F$7:$BA$325,36,FALSE)),"",VLOOKUP($B165,'[1]1920  Prog Access'!$F$7:$BA$325,36,FALSE))</f>
        <v>0</v>
      </c>
      <c r="BF165" s="102">
        <f>IF(ISNA(VLOOKUP($B165,'[1]1920  Prog Access'!$F$7:$BA$325,37,FALSE)),"",VLOOKUP($B165,'[1]1920  Prog Access'!$F$7:$BA$325,37,FALSE))</f>
        <v>0</v>
      </c>
      <c r="BG165" s="102">
        <f>IF(ISNA(VLOOKUP($B165,'[1]1920  Prog Access'!$F$7:$BA$325,38,FALSE)),"",VLOOKUP($B165,'[1]1920  Prog Access'!$F$7:$BA$325,38,FALSE))</f>
        <v>102566.99</v>
      </c>
      <c r="BH165" s="110">
        <f t="shared" si="388"/>
        <v>112831.3</v>
      </c>
      <c r="BI165" s="104">
        <f t="shared" si="389"/>
        <v>2.146264532583372E-2</v>
      </c>
      <c r="BJ165" s="105">
        <f t="shared" si="390"/>
        <v>349.12834952657965</v>
      </c>
      <c r="BK165" s="106">
        <f>IF(ISNA(VLOOKUP($B165,'[1]1920  Prog Access'!$F$7:$BA$325,39,FALSE)),"",VLOOKUP($B165,'[1]1920  Prog Access'!$F$7:$BA$325,39,FALSE))</f>
        <v>0</v>
      </c>
      <c r="BL165" s="102">
        <f>IF(ISNA(VLOOKUP($B165,'[1]1920  Prog Access'!$F$7:$BA$325,40,FALSE)),"",VLOOKUP($B165,'[1]1920  Prog Access'!$F$7:$BA$325,40,FALSE))</f>
        <v>0</v>
      </c>
      <c r="BM165" s="102">
        <f>IF(ISNA(VLOOKUP($B165,'[1]1920  Prog Access'!$F$7:$BA$325,41,FALSE)),"",VLOOKUP($B165,'[1]1920  Prog Access'!$F$7:$BA$325,41,FALSE))</f>
        <v>0</v>
      </c>
      <c r="BN165" s="102">
        <f>IF(ISNA(VLOOKUP($B165,'[1]1920  Prog Access'!$F$7:$BA$325,42,FALSE)),"",VLOOKUP($B165,'[1]1920  Prog Access'!$F$7:$BA$325,42,FALSE))</f>
        <v>0</v>
      </c>
      <c r="BO165" s="105">
        <f t="shared" si="359"/>
        <v>0</v>
      </c>
      <c r="BP165" s="104">
        <f t="shared" si="360"/>
        <v>0</v>
      </c>
      <c r="BQ165" s="111">
        <f t="shared" si="361"/>
        <v>0</v>
      </c>
      <c r="BR165" s="106">
        <f>IF(ISNA(VLOOKUP($B165,'[1]1920  Prog Access'!$F$7:$BA$325,43,FALSE)),"",VLOOKUP($B165,'[1]1920  Prog Access'!$F$7:$BA$325,43,FALSE))</f>
        <v>1320028.2</v>
      </c>
      <c r="BS165" s="104">
        <f t="shared" si="362"/>
        <v>0.25109430695825269</v>
      </c>
      <c r="BT165" s="111">
        <f t="shared" si="363"/>
        <v>4084.4984219320509</v>
      </c>
      <c r="BU165" s="102">
        <f>IF(ISNA(VLOOKUP($B165,'[1]1920  Prog Access'!$F$7:$BA$325,44,FALSE)),"",VLOOKUP($B165,'[1]1920  Prog Access'!$F$7:$BA$325,44,FALSE))</f>
        <v>73823.539999999994</v>
      </c>
      <c r="BV165" s="104">
        <f t="shared" si="364"/>
        <v>1.404263228126857E-2</v>
      </c>
      <c r="BW165" s="111">
        <f t="shared" si="365"/>
        <v>228.42855374713784</v>
      </c>
      <c r="BX165" s="143">
        <f>IF(ISNA(VLOOKUP($B165,'[1]1920  Prog Access'!$F$7:$BA$325,45,FALSE)),"",VLOOKUP($B165,'[1]1920  Prog Access'!$F$7:$BA$325,45,FALSE))</f>
        <v>210574.92</v>
      </c>
      <c r="BY165" s="97">
        <f t="shared" si="366"/>
        <v>4.0055328818118817E-2</v>
      </c>
      <c r="BZ165" s="112">
        <f t="shared" si="367"/>
        <v>651.57163190791528</v>
      </c>
      <c r="CA165" s="89">
        <f t="shared" si="368"/>
        <v>5257101.2699999996</v>
      </c>
      <c r="CB165" s="90">
        <f t="shared" si="369"/>
        <v>0</v>
      </c>
    </row>
    <row r="166" spans="1:80" x14ac:dyDescent="0.25">
      <c r="A166" s="22"/>
      <c r="B166" s="128" t="s">
        <v>294</v>
      </c>
      <c r="C166" s="99" t="s">
        <v>295</v>
      </c>
      <c r="D166" s="100">
        <f>IF(ISNA(VLOOKUP($B166,'[1]1920 enrollment_Rev_Exp by size'!$A$6:$C$339,3,FALSE)),"",VLOOKUP($B166,'[1]1920 enrollment_Rev_Exp by size'!$A$6:$C$339,3,FALSE))</f>
        <v>531.62</v>
      </c>
      <c r="E166" s="101">
        <f>IF(ISNA(VLOOKUP($B166,'[1]1920 enrollment_Rev_Exp by size'!$A$6:$D$339,4,FALSE)),"",VLOOKUP($B166,'[1]1920 enrollment_Rev_Exp by size'!$A$6:$D$339,4,FALSE))</f>
        <v>6687403.4699999997</v>
      </c>
      <c r="F166" s="102">
        <f>IF(ISNA(VLOOKUP($B166,'[1]1920  Prog Access'!$F$7:$BA$325,2,FALSE)),"",VLOOKUP($B166,'[1]1920  Prog Access'!$F$7:$BA$325,2,FALSE))</f>
        <v>4948968.78</v>
      </c>
      <c r="G166" s="102">
        <f>IF(ISNA(VLOOKUP($B166,'[1]1920  Prog Access'!$F$7:$BA$325,3,FALSE)),"",VLOOKUP($B166,'[1]1920  Prog Access'!$F$7:$BA$325,3,FALSE))</f>
        <v>0</v>
      </c>
      <c r="H166" s="102">
        <f>IF(ISNA(VLOOKUP($B166,'[1]1920  Prog Access'!$F$7:$BA$325,4,FALSE)),"",VLOOKUP($B166,'[1]1920  Prog Access'!$F$7:$BA$325,4,FALSE))</f>
        <v>0</v>
      </c>
      <c r="I166" s="103">
        <f t="shared" si="370"/>
        <v>4948968.78</v>
      </c>
      <c r="J166" s="104">
        <f t="shared" si="371"/>
        <v>0.74004339684322962</v>
      </c>
      <c r="K166" s="105">
        <f t="shared" si="372"/>
        <v>9309.2223392648884</v>
      </c>
      <c r="L166" s="106">
        <f>IF(ISNA(VLOOKUP($B166,'[1]1920  Prog Access'!$F$7:$BA$325,5,FALSE)),"",VLOOKUP($B166,'[1]1920  Prog Access'!$F$7:$BA$325,5,FALSE))</f>
        <v>0</v>
      </c>
      <c r="M166" s="102">
        <f>IF(ISNA(VLOOKUP($B166,'[1]1920  Prog Access'!$F$7:$BA$325,6,FALSE)),"",VLOOKUP($B166,'[1]1920  Prog Access'!$F$7:$BA$325,6,FALSE))</f>
        <v>0</v>
      </c>
      <c r="N166" s="102">
        <f>IF(ISNA(VLOOKUP($B166,'[1]1920  Prog Access'!$F$7:$BA$325,7,FALSE)),"",VLOOKUP($B166,'[1]1920  Prog Access'!$F$7:$BA$325,7,FALSE))</f>
        <v>0</v>
      </c>
      <c r="O166" s="102">
        <v>0</v>
      </c>
      <c r="P166" s="102">
        <f>IF(ISNA(VLOOKUP($B166,'[1]1920  Prog Access'!$F$7:$BA$325,8,FALSE)),"",VLOOKUP($B166,'[1]1920  Prog Access'!$F$7:$BA$325,8,FALSE))</f>
        <v>0</v>
      </c>
      <c r="Q166" s="102">
        <f>IF(ISNA(VLOOKUP($B166,'[1]1920  Prog Access'!$F$7:$BA$325,9,FALSE)),"",VLOOKUP($B166,'[1]1920  Prog Access'!$F$7:$BA$325,9,FALSE))</f>
        <v>0</v>
      </c>
      <c r="R166" s="107">
        <f t="shared" si="302"/>
        <v>0</v>
      </c>
      <c r="S166" s="104">
        <f t="shared" si="303"/>
        <v>0</v>
      </c>
      <c r="T166" s="105">
        <f t="shared" si="304"/>
        <v>0</v>
      </c>
      <c r="U166" s="106">
        <f>IF(ISNA(VLOOKUP($B166,'[1]1920  Prog Access'!$F$7:$BA$325,10,FALSE)),"",VLOOKUP($B166,'[1]1920  Prog Access'!$F$7:$BA$325,10,FALSE))</f>
        <v>133982.26999999999</v>
      </c>
      <c r="V166" s="102">
        <f>IF(ISNA(VLOOKUP($B166,'[1]1920  Prog Access'!$F$7:$BA$325,11,FALSE)),"",VLOOKUP($B166,'[1]1920  Prog Access'!$F$7:$BA$325,11,FALSE))</f>
        <v>0</v>
      </c>
      <c r="W166" s="102">
        <f>IF(ISNA(VLOOKUP($B166,'[1]1920  Prog Access'!$F$7:$BA$325,12,FALSE)),"",VLOOKUP($B166,'[1]1920  Prog Access'!$F$7:$BA$325,12,FALSE))</f>
        <v>0</v>
      </c>
      <c r="X166" s="102">
        <f>IF(ISNA(VLOOKUP($B166,'[1]1920  Prog Access'!$F$7:$BA$325,13,FALSE)),"",VLOOKUP($B166,'[1]1920  Prog Access'!$F$7:$BA$325,13,FALSE))</f>
        <v>0</v>
      </c>
      <c r="Y166" s="108">
        <f t="shared" si="379"/>
        <v>133982.26999999999</v>
      </c>
      <c r="Z166" s="104">
        <f t="shared" si="380"/>
        <v>2.0035021155976402E-2</v>
      </c>
      <c r="AA166" s="105">
        <f t="shared" si="381"/>
        <v>252.02639103118767</v>
      </c>
      <c r="AB166" s="106">
        <f>IF(ISNA(VLOOKUP($B166,'[1]1920  Prog Access'!$F$7:$BA$325,14,FALSE)),"",VLOOKUP($B166,'[1]1920  Prog Access'!$F$7:$BA$325,14,FALSE))</f>
        <v>0</v>
      </c>
      <c r="AC166" s="102">
        <f>IF(ISNA(VLOOKUP($B166,'[1]1920  Prog Access'!$F$7:$BA$325,15,FALSE)),"",VLOOKUP($B166,'[1]1920  Prog Access'!$F$7:$BA$325,15,FALSE))</f>
        <v>0</v>
      </c>
      <c r="AD166" s="102">
        <v>0</v>
      </c>
      <c r="AE166" s="107">
        <f t="shared" si="382"/>
        <v>0</v>
      </c>
      <c r="AF166" s="104">
        <f t="shared" si="383"/>
        <v>0</v>
      </c>
      <c r="AG166" s="109">
        <f t="shared" si="384"/>
        <v>0</v>
      </c>
      <c r="AH166" s="106">
        <f>IF(ISNA(VLOOKUP($B166,'[1]1920  Prog Access'!$F$7:$BA$325,16,FALSE)),"",VLOOKUP($B166,'[1]1920  Prog Access'!$F$7:$BA$325,16,FALSE))</f>
        <v>0</v>
      </c>
      <c r="AI166" s="102">
        <f>IF(ISNA(VLOOKUP($B166,'[1]1920  Prog Access'!$F$7:$BA$325,17,FALSE)),"",VLOOKUP($B166,'[1]1920  Prog Access'!$F$7:$BA$325,17,FALSE))</f>
        <v>0</v>
      </c>
      <c r="AJ166" s="102">
        <f>IF(ISNA(VLOOKUP($B166,'[1]1920  Prog Access'!$F$7:$BA$325,18,FALSE)),"",VLOOKUP($B166,'[1]1920  Prog Access'!$F$7:$BA$325,18,FALSE))</f>
        <v>0</v>
      </c>
      <c r="AK166" s="102">
        <f>IF(ISNA(VLOOKUP($B166,'[1]1920  Prog Access'!$F$7:$BA$325,19,FALSE)),"",VLOOKUP($B166,'[1]1920  Prog Access'!$F$7:$BA$325,19,FALSE))</f>
        <v>0</v>
      </c>
      <c r="AL166" s="102">
        <f>IF(ISNA(VLOOKUP($B166,'[1]1920  Prog Access'!$F$7:$BA$325,20,FALSE)),"",VLOOKUP($B166,'[1]1920  Prog Access'!$F$7:$BA$325,20,FALSE))</f>
        <v>354518.48</v>
      </c>
      <c r="AM166" s="102">
        <f>IF(ISNA(VLOOKUP($B166,'[1]1920  Prog Access'!$F$7:$BA$325,21,FALSE)),"",VLOOKUP($B166,'[1]1920  Prog Access'!$F$7:$BA$325,21,FALSE))</f>
        <v>0</v>
      </c>
      <c r="AN166" s="102">
        <f>IF(ISNA(VLOOKUP($B166,'[1]1920  Prog Access'!$F$7:$BA$325,22,FALSE)),"",VLOOKUP($B166,'[1]1920  Prog Access'!$F$7:$BA$325,22,FALSE))</f>
        <v>0</v>
      </c>
      <c r="AO166" s="102">
        <f>IF(ISNA(VLOOKUP($B166,'[1]1920  Prog Access'!$F$7:$BA$325,23,FALSE)),"",VLOOKUP($B166,'[1]1920  Prog Access'!$F$7:$BA$325,23,FALSE))</f>
        <v>35000</v>
      </c>
      <c r="AP166" s="102">
        <f>IF(ISNA(VLOOKUP($B166,'[1]1920  Prog Access'!$F$7:$BA$325,24,FALSE)),"",VLOOKUP($B166,'[1]1920  Prog Access'!$F$7:$BA$325,24,FALSE))</f>
        <v>0</v>
      </c>
      <c r="AQ166" s="102">
        <f>IF(ISNA(VLOOKUP($B166,'[1]1920  Prog Access'!$F$7:$BA$325,25,FALSE)),"",VLOOKUP($B166,'[1]1920  Prog Access'!$F$7:$BA$325,25,FALSE))</f>
        <v>0</v>
      </c>
      <c r="AR166" s="102">
        <f>IF(ISNA(VLOOKUP($B166,'[1]1920  Prog Access'!$F$7:$BA$325,26,FALSE)),"",VLOOKUP($B166,'[1]1920  Prog Access'!$F$7:$BA$325,26,FALSE))</f>
        <v>0</v>
      </c>
      <c r="AS166" s="102">
        <f>IF(ISNA(VLOOKUP($B166,'[1]1920  Prog Access'!$F$7:$BA$325,27,FALSE)),"",VLOOKUP($B166,'[1]1920  Prog Access'!$F$7:$BA$325,27,FALSE))</f>
        <v>0</v>
      </c>
      <c r="AT166" s="102">
        <f>IF(ISNA(VLOOKUP($B166,'[1]1920  Prog Access'!$F$7:$BA$325,28,FALSE)),"",VLOOKUP($B166,'[1]1920  Prog Access'!$F$7:$BA$325,28,FALSE))</f>
        <v>0</v>
      </c>
      <c r="AU166" s="102">
        <f>IF(ISNA(VLOOKUP($B166,'[1]1920  Prog Access'!$F$7:$BA$325,29,FALSE)),"",VLOOKUP($B166,'[1]1920  Prog Access'!$F$7:$BA$325,29,FALSE))</f>
        <v>0</v>
      </c>
      <c r="AV166" s="102">
        <f>IF(ISNA(VLOOKUP($B166,'[1]1920  Prog Access'!$F$7:$BA$325,30,FALSE)),"",VLOOKUP($B166,'[1]1920  Prog Access'!$F$7:$BA$325,30,FALSE))</f>
        <v>0</v>
      </c>
      <c r="AW166" s="102">
        <f>IF(ISNA(VLOOKUP($B166,'[1]1920  Prog Access'!$F$7:$BA$325,31,FALSE)),"",VLOOKUP($B166,'[1]1920  Prog Access'!$F$7:$BA$325,31,FALSE))</f>
        <v>0</v>
      </c>
      <c r="AX166" s="108">
        <f t="shared" si="385"/>
        <v>389518.48</v>
      </c>
      <c r="AY166" s="104">
        <f t="shared" si="386"/>
        <v>5.8246594772903691E-2</v>
      </c>
      <c r="AZ166" s="105">
        <f t="shared" si="387"/>
        <v>732.70095180768215</v>
      </c>
      <c r="BA166" s="106">
        <f>IF(ISNA(VLOOKUP($B166,'[1]1920  Prog Access'!$F$7:$BA$325,32,FALSE)),"",VLOOKUP($B166,'[1]1920  Prog Access'!$F$7:$BA$325,32,FALSE))</f>
        <v>0</v>
      </c>
      <c r="BB166" s="102">
        <f>IF(ISNA(VLOOKUP($B166,'[1]1920  Prog Access'!$F$7:$BA$325,33,FALSE)),"",VLOOKUP($B166,'[1]1920  Prog Access'!$F$7:$BA$325,33,FALSE))</f>
        <v>0</v>
      </c>
      <c r="BC166" s="102">
        <f>IF(ISNA(VLOOKUP($B166,'[1]1920  Prog Access'!$F$7:$BA$325,34,FALSE)),"",VLOOKUP($B166,'[1]1920  Prog Access'!$F$7:$BA$325,34,FALSE))</f>
        <v>0</v>
      </c>
      <c r="BD166" s="102">
        <f>IF(ISNA(VLOOKUP($B166,'[1]1920  Prog Access'!$F$7:$BA$325,35,FALSE)),"",VLOOKUP($B166,'[1]1920  Prog Access'!$F$7:$BA$325,35,FALSE))</f>
        <v>0</v>
      </c>
      <c r="BE166" s="102">
        <f>IF(ISNA(VLOOKUP($B166,'[1]1920  Prog Access'!$F$7:$BA$325,36,FALSE)),"",VLOOKUP($B166,'[1]1920  Prog Access'!$F$7:$BA$325,36,FALSE))</f>
        <v>0</v>
      </c>
      <c r="BF166" s="102">
        <f>IF(ISNA(VLOOKUP($B166,'[1]1920  Prog Access'!$F$7:$BA$325,37,FALSE)),"",VLOOKUP($B166,'[1]1920  Prog Access'!$F$7:$BA$325,37,FALSE))</f>
        <v>0</v>
      </c>
      <c r="BG166" s="102">
        <f>IF(ISNA(VLOOKUP($B166,'[1]1920  Prog Access'!$F$7:$BA$325,38,FALSE)),"",VLOOKUP($B166,'[1]1920  Prog Access'!$F$7:$BA$325,38,FALSE))</f>
        <v>0</v>
      </c>
      <c r="BH166" s="110">
        <f t="shared" si="388"/>
        <v>0</v>
      </c>
      <c r="BI166" s="104">
        <f t="shared" si="389"/>
        <v>0</v>
      </c>
      <c r="BJ166" s="105">
        <f t="shared" si="390"/>
        <v>0</v>
      </c>
      <c r="BK166" s="106">
        <f>IF(ISNA(VLOOKUP($B166,'[1]1920  Prog Access'!$F$7:$BA$325,39,FALSE)),"",VLOOKUP($B166,'[1]1920  Prog Access'!$F$7:$BA$325,39,FALSE))</f>
        <v>0</v>
      </c>
      <c r="BL166" s="102">
        <f>IF(ISNA(VLOOKUP($B166,'[1]1920  Prog Access'!$F$7:$BA$325,40,FALSE)),"",VLOOKUP($B166,'[1]1920  Prog Access'!$F$7:$BA$325,40,FALSE))</f>
        <v>0</v>
      </c>
      <c r="BM166" s="102">
        <f>IF(ISNA(VLOOKUP($B166,'[1]1920  Prog Access'!$F$7:$BA$325,41,FALSE)),"",VLOOKUP($B166,'[1]1920  Prog Access'!$F$7:$BA$325,41,FALSE))</f>
        <v>0</v>
      </c>
      <c r="BN166" s="102">
        <f>IF(ISNA(VLOOKUP($B166,'[1]1920  Prog Access'!$F$7:$BA$325,42,FALSE)),"",VLOOKUP($B166,'[1]1920  Prog Access'!$F$7:$BA$325,42,FALSE))</f>
        <v>0</v>
      </c>
      <c r="BO166" s="105">
        <f t="shared" si="359"/>
        <v>0</v>
      </c>
      <c r="BP166" s="104">
        <f t="shared" si="360"/>
        <v>0</v>
      </c>
      <c r="BQ166" s="111">
        <f t="shared" si="361"/>
        <v>0</v>
      </c>
      <c r="BR166" s="106">
        <f>IF(ISNA(VLOOKUP($B166,'[1]1920  Prog Access'!$F$7:$BA$325,43,FALSE)),"",VLOOKUP($B166,'[1]1920  Prog Access'!$F$7:$BA$325,43,FALSE))</f>
        <v>230248.39</v>
      </c>
      <c r="BS166" s="104">
        <f t="shared" si="362"/>
        <v>3.4430162772876631E-2</v>
      </c>
      <c r="BT166" s="111">
        <f t="shared" si="363"/>
        <v>433.10708776945938</v>
      </c>
      <c r="BU166" s="102">
        <f>IF(ISNA(VLOOKUP($B166,'[1]1920  Prog Access'!$F$7:$BA$325,44,FALSE)),"",VLOOKUP($B166,'[1]1920  Prog Access'!$F$7:$BA$325,44,FALSE))</f>
        <v>51616.08</v>
      </c>
      <c r="BV166" s="104">
        <f t="shared" si="364"/>
        <v>7.7184037469179359E-3</v>
      </c>
      <c r="BW166" s="111">
        <f t="shared" si="365"/>
        <v>97.092058237086647</v>
      </c>
      <c r="BX166" s="143">
        <f>IF(ISNA(VLOOKUP($B166,'[1]1920  Prog Access'!$F$7:$BA$325,45,FALSE)),"",VLOOKUP($B166,'[1]1920  Prog Access'!$F$7:$BA$325,45,FALSE))</f>
        <v>933069.47</v>
      </c>
      <c r="BY166" s="97">
        <f t="shared" si="366"/>
        <v>0.13952642070809584</v>
      </c>
      <c r="BZ166" s="112">
        <f t="shared" si="367"/>
        <v>1755.1436552424664</v>
      </c>
      <c r="CA166" s="89">
        <f t="shared" si="368"/>
        <v>6687403.4700000007</v>
      </c>
      <c r="CB166" s="90">
        <f t="shared" si="369"/>
        <v>0</v>
      </c>
    </row>
    <row r="167" spans="1:80" x14ac:dyDescent="0.25">
      <c r="A167" s="66"/>
      <c r="B167" s="128" t="s">
        <v>296</v>
      </c>
      <c r="C167" s="99" t="s">
        <v>297</v>
      </c>
      <c r="D167" s="100">
        <f>IF(ISNA(VLOOKUP($B167,'[1]1920 enrollment_Rev_Exp by size'!$A$6:$C$339,3,FALSE)),"",VLOOKUP($B167,'[1]1920 enrollment_Rev_Exp by size'!$A$6:$C$339,3,FALSE))</f>
        <v>429.41000000000008</v>
      </c>
      <c r="E167" s="101">
        <f>IF(ISNA(VLOOKUP($B167,'[1]1920 enrollment_Rev_Exp by size'!$A$6:$D$339,4,FALSE)),"",VLOOKUP($B167,'[1]1920 enrollment_Rev_Exp by size'!$A$6:$D$339,4,FALSE))</f>
        <v>6613423.6500000004</v>
      </c>
      <c r="F167" s="102">
        <f>IF(ISNA(VLOOKUP($B167,'[1]1920  Prog Access'!$F$7:$BA$325,2,FALSE)),"",VLOOKUP($B167,'[1]1920  Prog Access'!$F$7:$BA$325,2,FALSE))</f>
        <v>3012557.79</v>
      </c>
      <c r="G167" s="102">
        <f>IF(ISNA(VLOOKUP($B167,'[1]1920  Prog Access'!$F$7:$BA$325,3,FALSE)),"",VLOOKUP($B167,'[1]1920  Prog Access'!$F$7:$BA$325,3,FALSE))</f>
        <v>0</v>
      </c>
      <c r="H167" s="102">
        <f>IF(ISNA(VLOOKUP($B167,'[1]1920  Prog Access'!$F$7:$BA$325,4,FALSE)),"",VLOOKUP($B167,'[1]1920  Prog Access'!$F$7:$BA$325,4,FALSE))</f>
        <v>0</v>
      </c>
      <c r="I167" s="103">
        <f t="shared" si="370"/>
        <v>3012557.79</v>
      </c>
      <c r="J167" s="104">
        <f t="shared" si="371"/>
        <v>0.45552167068565158</v>
      </c>
      <c r="K167" s="105">
        <f t="shared" si="372"/>
        <v>7015.5743694837092</v>
      </c>
      <c r="L167" s="106">
        <f>IF(ISNA(VLOOKUP($B167,'[1]1920  Prog Access'!$F$7:$BA$325,5,FALSE)),"",VLOOKUP($B167,'[1]1920  Prog Access'!$F$7:$BA$325,5,FALSE))</f>
        <v>579055.32999999996</v>
      </c>
      <c r="M167" s="102">
        <f>IF(ISNA(VLOOKUP($B167,'[1]1920  Prog Access'!$F$7:$BA$325,6,FALSE)),"",VLOOKUP($B167,'[1]1920  Prog Access'!$F$7:$BA$325,6,FALSE))</f>
        <v>0</v>
      </c>
      <c r="N167" s="102">
        <f>IF(ISNA(VLOOKUP($B167,'[1]1920  Prog Access'!$F$7:$BA$325,7,FALSE)),"",VLOOKUP($B167,'[1]1920  Prog Access'!$F$7:$BA$325,7,FALSE))</f>
        <v>123683</v>
      </c>
      <c r="O167" s="102">
        <v>0</v>
      </c>
      <c r="P167" s="102">
        <f>IF(ISNA(VLOOKUP($B167,'[1]1920  Prog Access'!$F$7:$BA$325,8,FALSE)),"",VLOOKUP($B167,'[1]1920  Prog Access'!$F$7:$BA$325,8,FALSE))</f>
        <v>0</v>
      </c>
      <c r="Q167" s="102">
        <f>IF(ISNA(VLOOKUP($B167,'[1]1920  Prog Access'!$F$7:$BA$325,9,FALSE)),"",VLOOKUP($B167,'[1]1920  Prog Access'!$F$7:$BA$325,9,FALSE))</f>
        <v>0</v>
      </c>
      <c r="R167" s="107">
        <f t="shared" si="302"/>
        <v>702738.33</v>
      </c>
      <c r="S167" s="104">
        <f t="shared" si="303"/>
        <v>0.10625938503123113</v>
      </c>
      <c r="T167" s="105">
        <f t="shared" si="304"/>
        <v>1636.5206446053883</v>
      </c>
      <c r="U167" s="106">
        <f>IF(ISNA(VLOOKUP($B167,'[1]1920  Prog Access'!$F$7:$BA$325,10,FALSE)),"",VLOOKUP($B167,'[1]1920  Prog Access'!$F$7:$BA$325,10,FALSE))</f>
        <v>0</v>
      </c>
      <c r="V167" s="102">
        <f>IF(ISNA(VLOOKUP($B167,'[1]1920  Prog Access'!$F$7:$BA$325,11,FALSE)),"",VLOOKUP($B167,'[1]1920  Prog Access'!$F$7:$BA$325,11,FALSE))</f>
        <v>0</v>
      </c>
      <c r="W167" s="102">
        <f>IF(ISNA(VLOOKUP($B167,'[1]1920  Prog Access'!$F$7:$BA$325,12,FALSE)),"",VLOOKUP($B167,'[1]1920  Prog Access'!$F$7:$BA$325,12,FALSE))</f>
        <v>0</v>
      </c>
      <c r="X167" s="102">
        <f>IF(ISNA(VLOOKUP($B167,'[1]1920  Prog Access'!$F$7:$BA$325,13,FALSE)),"",VLOOKUP($B167,'[1]1920  Prog Access'!$F$7:$BA$325,13,FALSE))</f>
        <v>0</v>
      </c>
      <c r="Y167" s="108">
        <f t="shared" si="379"/>
        <v>0</v>
      </c>
      <c r="Z167" s="104">
        <f t="shared" si="380"/>
        <v>0</v>
      </c>
      <c r="AA167" s="105">
        <f t="shared" si="381"/>
        <v>0</v>
      </c>
      <c r="AB167" s="106">
        <f>IF(ISNA(VLOOKUP($B167,'[1]1920  Prog Access'!$F$7:$BA$325,14,FALSE)),"",VLOOKUP($B167,'[1]1920  Prog Access'!$F$7:$BA$325,14,FALSE))</f>
        <v>0</v>
      </c>
      <c r="AC167" s="102">
        <f>IF(ISNA(VLOOKUP($B167,'[1]1920  Prog Access'!$F$7:$BA$325,15,FALSE)),"",VLOOKUP($B167,'[1]1920  Prog Access'!$F$7:$BA$325,15,FALSE))</f>
        <v>0</v>
      </c>
      <c r="AD167" s="102">
        <v>0</v>
      </c>
      <c r="AE167" s="107">
        <f t="shared" si="382"/>
        <v>0</v>
      </c>
      <c r="AF167" s="104">
        <f t="shared" si="383"/>
        <v>0</v>
      </c>
      <c r="AG167" s="109">
        <f t="shared" si="384"/>
        <v>0</v>
      </c>
      <c r="AH167" s="106">
        <f>IF(ISNA(VLOOKUP($B167,'[1]1920  Prog Access'!$F$7:$BA$325,16,FALSE)),"",VLOOKUP($B167,'[1]1920  Prog Access'!$F$7:$BA$325,16,FALSE))</f>
        <v>161567</v>
      </c>
      <c r="AI167" s="102">
        <f>IF(ISNA(VLOOKUP($B167,'[1]1920  Prog Access'!$F$7:$BA$325,17,FALSE)),"",VLOOKUP($B167,'[1]1920  Prog Access'!$F$7:$BA$325,17,FALSE))</f>
        <v>0</v>
      </c>
      <c r="AJ167" s="102">
        <f>IF(ISNA(VLOOKUP($B167,'[1]1920  Prog Access'!$F$7:$BA$325,18,FALSE)),"",VLOOKUP($B167,'[1]1920  Prog Access'!$F$7:$BA$325,18,FALSE))</f>
        <v>0</v>
      </c>
      <c r="AK167" s="102">
        <f>IF(ISNA(VLOOKUP($B167,'[1]1920  Prog Access'!$F$7:$BA$325,19,FALSE)),"",VLOOKUP($B167,'[1]1920  Prog Access'!$F$7:$BA$325,19,FALSE))</f>
        <v>0</v>
      </c>
      <c r="AL167" s="102">
        <f>IF(ISNA(VLOOKUP($B167,'[1]1920  Prog Access'!$F$7:$BA$325,20,FALSE)),"",VLOOKUP($B167,'[1]1920  Prog Access'!$F$7:$BA$325,20,FALSE))</f>
        <v>123392.4</v>
      </c>
      <c r="AM167" s="102">
        <f>IF(ISNA(VLOOKUP($B167,'[1]1920  Prog Access'!$F$7:$BA$325,21,FALSE)),"",VLOOKUP($B167,'[1]1920  Prog Access'!$F$7:$BA$325,21,FALSE))</f>
        <v>0</v>
      </c>
      <c r="AN167" s="102">
        <f>IF(ISNA(VLOOKUP($B167,'[1]1920  Prog Access'!$F$7:$BA$325,22,FALSE)),"",VLOOKUP($B167,'[1]1920  Prog Access'!$F$7:$BA$325,22,FALSE))</f>
        <v>0</v>
      </c>
      <c r="AO167" s="102">
        <f>IF(ISNA(VLOOKUP($B167,'[1]1920  Prog Access'!$F$7:$BA$325,23,FALSE)),"",VLOOKUP($B167,'[1]1920  Prog Access'!$F$7:$BA$325,23,FALSE))</f>
        <v>0</v>
      </c>
      <c r="AP167" s="102">
        <f>IF(ISNA(VLOOKUP($B167,'[1]1920  Prog Access'!$F$7:$BA$325,24,FALSE)),"",VLOOKUP($B167,'[1]1920  Prog Access'!$F$7:$BA$325,24,FALSE))</f>
        <v>0</v>
      </c>
      <c r="AQ167" s="102">
        <f>IF(ISNA(VLOOKUP($B167,'[1]1920  Prog Access'!$F$7:$BA$325,25,FALSE)),"",VLOOKUP($B167,'[1]1920  Prog Access'!$F$7:$BA$325,25,FALSE))</f>
        <v>0</v>
      </c>
      <c r="AR167" s="102">
        <f>IF(ISNA(VLOOKUP($B167,'[1]1920  Prog Access'!$F$7:$BA$325,26,FALSE)),"",VLOOKUP($B167,'[1]1920  Prog Access'!$F$7:$BA$325,26,FALSE))</f>
        <v>0</v>
      </c>
      <c r="AS167" s="102">
        <f>IF(ISNA(VLOOKUP($B167,'[1]1920  Prog Access'!$F$7:$BA$325,27,FALSE)),"",VLOOKUP($B167,'[1]1920  Prog Access'!$F$7:$BA$325,27,FALSE))</f>
        <v>0</v>
      </c>
      <c r="AT167" s="102">
        <f>IF(ISNA(VLOOKUP($B167,'[1]1920  Prog Access'!$F$7:$BA$325,28,FALSE)),"",VLOOKUP($B167,'[1]1920  Prog Access'!$F$7:$BA$325,28,FALSE))</f>
        <v>135623.17000000001</v>
      </c>
      <c r="AU167" s="102">
        <f>IF(ISNA(VLOOKUP($B167,'[1]1920  Prog Access'!$F$7:$BA$325,29,FALSE)),"",VLOOKUP($B167,'[1]1920  Prog Access'!$F$7:$BA$325,29,FALSE))</f>
        <v>0</v>
      </c>
      <c r="AV167" s="102">
        <f>IF(ISNA(VLOOKUP($B167,'[1]1920  Prog Access'!$F$7:$BA$325,30,FALSE)),"",VLOOKUP($B167,'[1]1920  Prog Access'!$F$7:$BA$325,30,FALSE))</f>
        <v>0</v>
      </c>
      <c r="AW167" s="102">
        <f>IF(ISNA(VLOOKUP($B167,'[1]1920  Prog Access'!$F$7:$BA$325,31,FALSE)),"",VLOOKUP($B167,'[1]1920  Prog Access'!$F$7:$BA$325,31,FALSE))</f>
        <v>0</v>
      </c>
      <c r="AX167" s="108">
        <f t="shared" si="385"/>
        <v>420582.57000000007</v>
      </c>
      <c r="AY167" s="104">
        <f t="shared" si="386"/>
        <v>6.3595286232721537E-2</v>
      </c>
      <c r="AZ167" s="105">
        <f t="shared" si="387"/>
        <v>979.4428867515893</v>
      </c>
      <c r="BA167" s="106">
        <f>IF(ISNA(VLOOKUP($B167,'[1]1920  Prog Access'!$F$7:$BA$325,32,FALSE)),"",VLOOKUP($B167,'[1]1920  Prog Access'!$F$7:$BA$325,32,FALSE))</f>
        <v>0</v>
      </c>
      <c r="BB167" s="102">
        <f>IF(ISNA(VLOOKUP($B167,'[1]1920  Prog Access'!$F$7:$BA$325,33,FALSE)),"",VLOOKUP($B167,'[1]1920  Prog Access'!$F$7:$BA$325,33,FALSE))</f>
        <v>0</v>
      </c>
      <c r="BC167" s="102">
        <f>IF(ISNA(VLOOKUP($B167,'[1]1920  Prog Access'!$F$7:$BA$325,34,FALSE)),"",VLOOKUP($B167,'[1]1920  Prog Access'!$F$7:$BA$325,34,FALSE))</f>
        <v>13685.75</v>
      </c>
      <c r="BD167" s="102">
        <f>IF(ISNA(VLOOKUP($B167,'[1]1920  Prog Access'!$F$7:$BA$325,35,FALSE)),"",VLOOKUP($B167,'[1]1920  Prog Access'!$F$7:$BA$325,35,FALSE))</f>
        <v>0</v>
      </c>
      <c r="BE167" s="102">
        <f>IF(ISNA(VLOOKUP($B167,'[1]1920  Prog Access'!$F$7:$BA$325,36,FALSE)),"",VLOOKUP($B167,'[1]1920  Prog Access'!$F$7:$BA$325,36,FALSE))</f>
        <v>0</v>
      </c>
      <c r="BF167" s="102">
        <f>IF(ISNA(VLOOKUP($B167,'[1]1920  Prog Access'!$F$7:$BA$325,37,FALSE)),"",VLOOKUP($B167,'[1]1920  Prog Access'!$F$7:$BA$325,37,FALSE))</f>
        <v>0</v>
      </c>
      <c r="BG167" s="102">
        <f>IF(ISNA(VLOOKUP($B167,'[1]1920  Prog Access'!$F$7:$BA$325,38,FALSE)),"",VLOOKUP($B167,'[1]1920  Prog Access'!$F$7:$BA$325,38,FALSE))</f>
        <v>143006.54</v>
      </c>
      <c r="BH167" s="110">
        <f t="shared" si="388"/>
        <v>156692.29</v>
      </c>
      <c r="BI167" s="104">
        <f t="shared" si="389"/>
        <v>2.3693067054610967E-2</v>
      </c>
      <c r="BJ167" s="105">
        <f t="shared" si="390"/>
        <v>364.90135301925892</v>
      </c>
      <c r="BK167" s="106">
        <f>IF(ISNA(VLOOKUP($B167,'[1]1920  Prog Access'!$F$7:$BA$325,39,FALSE)),"",VLOOKUP($B167,'[1]1920  Prog Access'!$F$7:$BA$325,39,FALSE))</f>
        <v>0</v>
      </c>
      <c r="BL167" s="102">
        <f>IF(ISNA(VLOOKUP($B167,'[1]1920  Prog Access'!$F$7:$BA$325,40,FALSE)),"",VLOOKUP($B167,'[1]1920  Prog Access'!$F$7:$BA$325,40,FALSE))</f>
        <v>0</v>
      </c>
      <c r="BM167" s="102">
        <f>IF(ISNA(VLOOKUP($B167,'[1]1920  Prog Access'!$F$7:$BA$325,41,FALSE)),"",VLOOKUP($B167,'[1]1920  Prog Access'!$F$7:$BA$325,41,FALSE))</f>
        <v>0</v>
      </c>
      <c r="BN167" s="102">
        <f>IF(ISNA(VLOOKUP($B167,'[1]1920  Prog Access'!$F$7:$BA$325,42,FALSE)),"",VLOOKUP($B167,'[1]1920  Prog Access'!$F$7:$BA$325,42,FALSE))</f>
        <v>0</v>
      </c>
      <c r="BO167" s="105">
        <f t="shared" si="359"/>
        <v>0</v>
      </c>
      <c r="BP167" s="104">
        <f t="shared" si="360"/>
        <v>0</v>
      </c>
      <c r="BQ167" s="111">
        <f t="shared" si="361"/>
        <v>0</v>
      </c>
      <c r="BR167" s="106">
        <f>IF(ISNA(VLOOKUP($B167,'[1]1920  Prog Access'!$F$7:$BA$325,43,FALSE)),"",VLOOKUP($B167,'[1]1920  Prog Access'!$F$7:$BA$325,43,FALSE))</f>
        <v>1944884.45</v>
      </c>
      <c r="BS167" s="104">
        <f t="shared" si="362"/>
        <v>0.29408133410597398</v>
      </c>
      <c r="BT167" s="111">
        <f t="shared" si="363"/>
        <v>4529.2015789105972</v>
      </c>
      <c r="BU167" s="102">
        <f>IF(ISNA(VLOOKUP($B167,'[1]1920  Prog Access'!$F$7:$BA$325,44,FALSE)),"",VLOOKUP($B167,'[1]1920  Prog Access'!$F$7:$BA$325,44,FALSE))</f>
        <v>143244.6</v>
      </c>
      <c r="BV167" s="104">
        <f t="shared" si="364"/>
        <v>2.1659673957224863E-2</v>
      </c>
      <c r="BW167" s="111">
        <f t="shared" si="365"/>
        <v>333.58468596446284</v>
      </c>
      <c r="BX167" s="143">
        <f>IF(ISNA(VLOOKUP($B167,'[1]1920  Prog Access'!$F$7:$BA$325,45,FALSE)),"",VLOOKUP($B167,'[1]1920  Prog Access'!$F$7:$BA$325,45,FALSE))</f>
        <v>232723.62</v>
      </c>
      <c r="BY167" s="97">
        <f t="shared" si="366"/>
        <v>3.5189582932585908E-2</v>
      </c>
      <c r="BZ167" s="112">
        <f t="shared" si="367"/>
        <v>541.96134230688608</v>
      </c>
      <c r="CA167" s="89">
        <f t="shared" si="368"/>
        <v>6613423.6500000004</v>
      </c>
      <c r="CB167" s="90">
        <f t="shared" si="369"/>
        <v>0</v>
      </c>
    </row>
    <row r="168" spans="1:80" x14ac:dyDescent="0.25">
      <c r="A168" s="99"/>
      <c r="B168" s="133" t="s">
        <v>298</v>
      </c>
      <c r="C168" s="99" t="s">
        <v>299</v>
      </c>
      <c r="D168" s="100">
        <f>IF(ISNA(VLOOKUP($B168,'[1]1920 enrollment_Rev_Exp by size'!$A$6:$C$339,3,FALSE)),"",VLOOKUP($B168,'[1]1920 enrollment_Rev_Exp by size'!$A$6:$C$339,3,FALSE))</f>
        <v>345.20000000000005</v>
      </c>
      <c r="E168" s="101">
        <f>IF(ISNA(VLOOKUP($B168,'[1]1920 enrollment_Rev_Exp by size'!$A$6:$D$339,4,FALSE)),"",VLOOKUP($B168,'[1]1920 enrollment_Rev_Exp by size'!$A$6:$D$339,4,FALSE))</f>
        <v>4125501.87</v>
      </c>
      <c r="F168" s="102">
        <f>IF(ISNA(VLOOKUP($B168,'[1]1920  Prog Access'!$F$7:$BA$325,2,FALSE)),"",VLOOKUP($B168,'[1]1920  Prog Access'!$F$7:$BA$325,2,FALSE))</f>
        <v>2249716.25</v>
      </c>
      <c r="G168" s="102">
        <f>IF(ISNA(VLOOKUP($B168,'[1]1920  Prog Access'!$F$7:$BA$325,3,FALSE)),"",VLOOKUP($B168,'[1]1920  Prog Access'!$F$7:$BA$325,3,FALSE))</f>
        <v>0</v>
      </c>
      <c r="H168" s="102">
        <f>IF(ISNA(VLOOKUP($B168,'[1]1920  Prog Access'!$F$7:$BA$325,4,FALSE)),"",VLOOKUP($B168,'[1]1920  Prog Access'!$F$7:$BA$325,4,FALSE))</f>
        <v>0</v>
      </c>
      <c r="I168" s="103">
        <f t="shared" si="370"/>
        <v>2249716.25</v>
      </c>
      <c r="J168" s="104">
        <f t="shared" si="371"/>
        <v>0.54531941104174075</v>
      </c>
      <c r="K168" s="105">
        <f t="shared" si="372"/>
        <v>6517.1386152954801</v>
      </c>
      <c r="L168" s="106">
        <f>IF(ISNA(VLOOKUP($B168,'[1]1920  Prog Access'!$F$7:$BA$325,5,FALSE)),"",VLOOKUP($B168,'[1]1920  Prog Access'!$F$7:$BA$325,5,FALSE))</f>
        <v>349985</v>
      </c>
      <c r="M168" s="102">
        <f>IF(ISNA(VLOOKUP($B168,'[1]1920  Prog Access'!$F$7:$BA$325,6,FALSE)),"",VLOOKUP($B168,'[1]1920  Prog Access'!$F$7:$BA$325,6,FALSE))</f>
        <v>0</v>
      </c>
      <c r="N168" s="102">
        <f>IF(ISNA(VLOOKUP($B168,'[1]1920  Prog Access'!$F$7:$BA$325,7,FALSE)),"",VLOOKUP($B168,'[1]1920  Prog Access'!$F$7:$BA$325,7,FALSE))</f>
        <v>60062</v>
      </c>
      <c r="O168" s="102">
        <v>0</v>
      </c>
      <c r="P168" s="102">
        <f>IF(ISNA(VLOOKUP($B168,'[1]1920  Prog Access'!$F$7:$BA$325,8,FALSE)),"",VLOOKUP($B168,'[1]1920  Prog Access'!$F$7:$BA$325,8,FALSE))</f>
        <v>0</v>
      </c>
      <c r="Q168" s="102">
        <f>IF(ISNA(VLOOKUP($B168,'[1]1920  Prog Access'!$F$7:$BA$325,9,FALSE)),"",VLOOKUP($B168,'[1]1920  Prog Access'!$F$7:$BA$325,9,FALSE))</f>
        <v>0</v>
      </c>
      <c r="R168" s="107">
        <f t="shared" ref="R168:R229" si="391">SUM(L168:Q168)</f>
        <v>410047</v>
      </c>
      <c r="S168" s="104">
        <f t="shared" ref="S168:S229" si="392">R168/E168</f>
        <v>9.9393240609535832E-2</v>
      </c>
      <c r="T168" s="105">
        <f t="shared" ref="T168:T229" si="393">R168/D168</f>
        <v>1187.853418308227</v>
      </c>
      <c r="U168" s="106">
        <f>IF(ISNA(VLOOKUP($B168,'[1]1920  Prog Access'!$F$7:$BA$325,10,FALSE)),"",VLOOKUP($B168,'[1]1920  Prog Access'!$F$7:$BA$325,10,FALSE))</f>
        <v>0</v>
      </c>
      <c r="V168" s="102">
        <f>IF(ISNA(VLOOKUP($B168,'[1]1920  Prog Access'!$F$7:$BA$325,11,FALSE)),"",VLOOKUP($B168,'[1]1920  Prog Access'!$F$7:$BA$325,11,FALSE))</f>
        <v>0</v>
      </c>
      <c r="W168" s="102">
        <f>IF(ISNA(VLOOKUP($B168,'[1]1920  Prog Access'!$F$7:$BA$325,12,FALSE)),"",VLOOKUP($B168,'[1]1920  Prog Access'!$F$7:$BA$325,12,FALSE))</f>
        <v>0</v>
      </c>
      <c r="X168" s="102">
        <f>IF(ISNA(VLOOKUP($B168,'[1]1920  Prog Access'!$F$7:$BA$325,13,FALSE)),"",VLOOKUP($B168,'[1]1920  Prog Access'!$F$7:$BA$325,13,FALSE))</f>
        <v>0</v>
      </c>
      <c r="Y168" s="108">
        <f t="shared" si="379"/>
        <v>0</v>
      </c>
      <c r="Z168" s="104">
        <f t="shared" si="380"/>
        <v>0</v>
      </c>
      <c r="AA168" s="105">
        <f t="shared" si="381"/>
        <v>0</v>
      </c>
      <c r="AB168" s="106">
        <f>IF(ISNA(VLOOKUP($B168,'[1]1920  Prog Access'!$F$7:$BA$325,14,FALSE)),"",VLOOKUP($B168,'[1]1920  Prog Access'!$F$7:$BA$325,14,FALSE))</f>
        <v>0</v>
      </c>
      <c r="AC168" s="102">
        <f>IF(ISNA(VLOOKUP($B168,'[1]1920  Prog Access'!$F$7:$BA$325,15,FALSE)),"",VLOOKUP($B168,'[1]1920  Prog Access'!$F$7:$BA$325,15,FALSE))</f>
        <v>0</v>
      </c>
      <c r="AD168" s="102">
        <v>0</v>
      </c>
      <c r="AE168" s="107">
        <f t="shared" si="382"/>
        <v>0</v>
      </c>
      <c r="AF168" s="104">
        <f t="shared" si="383"/>
        <v>0</v>
      </c>
      <c r="AG168" s="109">
        <f t="shared" si="384"/>
        <v>0</v>
      </c>
      <c r="AH168" s="106">
        <f>IF(ISNA(VLOOKUP($B168,'[1]1920  Prog Access'!$F$7:$BA$325,16,FALSE)),"",VLOOKUP($B168,'[1]1920  Prog Access'!$F$7:$BA$325,16,FALSE))</f>
        <v>143600</v>
      </c>
      <c r="AI168" s="102">
        <f>IF(ISNA(VLOOKUP($B168,'[1]1920  Prog Access'!$F$7:$BA$325,17,FALSE)),"",VLOOKUP($B168,'[1]1920  Prog Access'!$F$7:$BA$325,17,FALSE))</f>
        <v>26426</v>
      </c>
      <c r="AJ168" s="102">
        <f>IF(ISNA(VLOOKUP($B168,'[1]1920  Prog Access'!$F$7:$BA$325,18,FALSE)),"",VLOOKUP($B168,'[1]1920  Prog Access'!$F$7:$BA$325,18,FALSE))</f>
        <v>0</v>
      </c>
      <c r="AK168" s="102">
        <f>IF(ISNA(VLOOKUP($B168,'[1]1920  Prog Access'!$F$7:$BA$325,19,FALSE)),"",VLOOKUP($B168,'[1]1920  Prog Access'!$F$7:$BA$325,19,FALSE))</f>
        <v>0</v>
      </c>
      <c r="AL168" s="102">
        <f>IF(ISNA(VLOOKUP($B168,'[1]1920  Prog Access'!$F$7:$BA$325,20,FALSE)),"",VLOOKUP($B168,'[1]1920  Prog Access'!$F$7:$BA$325,20,FALSE))</f>
        <v>275306</v>
      </c>
      <c r="AM168" s="102">
        <f>IF(ISNA(VLOOKUP($B168,'[1]1920  Prog Access'!$F$7:$BA$325,21,FALSE)),"",VLOOKUP($B168,'[1]1920  Prog Access'!$F$7:$BA$325,21,FALSE))</f>
        <v>0</v>
      </c>
      <c r="AN168" s="102">
        <f>IF(ISNA(VLOOKUP($B168,'[1]1920  Prog Access'!$F$7:$BA$325,22,FALSE)),"",VLOOKUP($B168,'[1]1920  Prog Access'!$F$7:$BA$325,22,FALSE))</f>
        <v>0</v>
      </c>
      <c r="AO168" s="102">
        <f>IF(ISNA(VLOOKUP($B168,'[1]1920  Prog Access'!$F$7:$BA$325,23,FALSE)),"",VLOOKUP($B168,'[1]1920  Prog Access'!$F$7:$BA$325,23,FALSE))</f>
        <v>14256</v>
      </c>
      <c r="AP168" s="102">
        <f>IF(ISNA(VLOOKUP($B168,'[1]1920  Prog Access'!$F$7:$BA$325,24,FALSE)),"",VLOOKUP($B168,'[1]1920  Prog Access'!$F$7:$BA$325,24,FALSE))</f>
        <v>0</v>
      </c>
      <c r="AQ168" s="102">
        <f>IF(ISNA(VLOOKUP($B168,'[1]1920  Prog Access'!$F$7:$BA$325,25,FALSE)),"",VLOOKUP($B168,'[1]1920  Prog Access'!$F$7:$BA$325,25,FALSE))</f>
        <v>0</v>
      </c>
      <c r="AR168" s="102">
        <f>IF(ISNA(VLOOKUP($B168,'[1]1920  Prog Access'!$F$7:$BA$325,26,FALSE)),"",VLOOKUP($B168,'[1]1920  Prog Access'!$F$7:$BA$325,26,FALSE))</f>
        <v>0</v>
      </c>
      <c r="AS168" s="102">
        <f>IF(ISNA(VLOOKUP($B168,'[1]1920  Prog Access'!$F$7:$BA$325,27,FALSE)),"",VLOOKUP($B168,'[1]1920  Prog Access'!$F$7:$BA$325,27,FALSE))</f>
        <v>10845.62</v>
      </c>
      <c r="AT168" s="102">
        <f>IF(ISNA(VLOOKUP($B168,'[1]1920  Prog Access'!$F$7:$BA$325,28,FALSE)),"",VLOOKUP($B168,'[1]1920  Prog Access'!$F$7:$BA$325,28,FALSE))</f>
        <v>183347</v>
      </c>
      <c r="AU168" s="102">
        <f>IF(ISNA(VLOOKUP($B168,'[1]1920  Prog Access'!$F$7:$BA$325,29,FALSE)),"",VLOOKUP($B168,'[1]1920  Prog Access'!$F$7:$BA$325,29,FALSE))</f>
        <v>0</v>
      </c>
      <c r="AV168" s="102">
        <f>IF(ISNA(VLOOKUP($B168,'[1]1920  Prog Access'!$F$7:$BA$325,30,FALSE)),"",VLOOKUP($B168,'[1]1920  Prog Access'!$F$7:$BA$325,30,FALSE))</f>
        <v>0</v>
      </c>
      <c r="AW168" s="102">
        <f>IF(ISNA(VLOOKUP($B168,'[1]1920  Prog Access'!$F$7:$BA$325,31,FALSE)),"",VLOOKUP($B168,'[1]1920  Prog Access'!$F$7:$BA$325,31,FALSE))</f>
        <v>0</v>
      </c>
      <c r="AX168" s="108">
        <f t="shared" si="385"/>
        <v>653780.62</v>
      </c>
      <c r="AY168" s="104">
        <f t="shared" si="386"/>
        <v>0.15847299082668939</v>
      </c>
      <c r="AZ168" s="105">
        <f t="shared" si="387"/>
        <v>1893.918366164542</v>
      </c>
      <c r="BA168" s="106">
        <f>IF(ISNA(VLOOKUP($B168,'[1]1920  Prog Access'!$F$7:$BA$325,32,FALSE)),"",VLOOKUP($B168,'[1]1920  Prog Access'!$F$7:$BA$325,32,FALSE))</f>
        <v>0</v>
      </c>
      <c r="BB168" s="102">
        <f>IF(ISNA(VLOOKUP($B168,'[1]1920  Prog Access'!$F$7:$BA$325,33,FALSE)),"",VLOOKUP($B168,'[1]1920  Prog Access'!$F$7:$BA$325,33,FALSE))</f>
        <v>0</v>
      </c>
      <c r="BC168" s="102">
        <f>IF(ISNA(VLOOKUP($B168,'[1]1920  Prog Access'!$F$7:$BA$325,34,FALSE)),"",VLOOKUP($B168,'[1]1920  Prog Access'!$F$7:$BA$325,34,FALSE))</f>
        <v>0</v>
      </c>
      <c r="BD168" s="102">
        <f>IF(ISNA(VLOOKUP($B168,'[1]1920  Prog Access'!$F$7:$BA$325,35,FALSE)),"",VLOOKUP($B168,'[1]1920  Prog Access'!$F$7:$BA$325,35,FALSE))</f>
        <v>0</v>
      </c>
      <c r="BE168" s="102">
        <f>IF(ISNA(VLOOKUP($B168,'[1]1920  Prog Access'!$F$7:$BA$325,36,FALSE)),"",VLOOKUP($B168,'[1]1920  Prog Access'!$F$7:$BA$325,36,FALSE))</f>
        <v>18170</v>
      </c>
      <c r="BF168" s="102">
        <f>IF(ISNA(VLOOKUP($B168,'[1]1920  Prog Access'!$F$7:$BA$325,37,FALSE)),"",VLOOKUP($B168,'[1]1920  Prog Access'!$F$7:$BA$325,37,FALSE))</f>
        <v>0</v>
      </c>
      <c r="BG168" s="102">
        <f>IF(ISNA(VLOOKUP($B168,'[1]1920  Prog Access'!$F$7:$BA$325,38,FALSE)),"",VLOOKUP($B168,'[1]1920  Prog Access'!$F$7:$BA$325,38,FALSE))</f>
        <v>0</v>
      </c>
      <c r="BH168" s="110">
        <f t="shared" si="388"/>
        <v>18170</v>
      </c>
      <c r="BI168" s="104">
        <f t="shared" si="389"/>
        <v>4.404312632150134E-3</v>
      </c>
      <c r="BJ168" s="105">
        <f t="shared" si="390"/>
        <v>52.6361529548088</v>
      </c>
      <c r="BK168" s="106">
        <f>IF(ISNA(VLOOKUP($B168,'[1]1920  Prog Access'!$F$7:$BA$325,39,FALSE)),"",VLOOKUP($B168,'[1]1920  Prog Access'!$F$7:$BA$325,39,FALSE))</f>
        <v>0</v>
      </c>
      <c r="BL168" s="102">
        <f>IF(ISNA(VLOOKUP($B168,'[1]1920  Prog Access'!$F$7:$BA$325,40,FALSE)),"",VLOOKUP($B168,'[1]1920  Prog Access'!$F$7:$BA$325,40,FALSE))</f>
        <v>0</v>
      </c>
      <c r="BM168" s="102">
        <f>IF(ISNA(VLOOKUP($B168,'[1]1920  Prog Access'!$F$7:$BA$325,41,FALSE)),"",VLOOKUP($B168,'[1]1920  Prog Access'!$F$7:$BA$325,41,FALSE))</f>
        <v>0</v>
      </c>
      <c r="BN168" s="102">
        <f>IF(ISNA(VLOOKUP($B168,'[1]1920  Prog Access'!$F$7:$BA$325,42,FALSE)),"",VLOOKUP($B168,'[1]1920  Prog Access'!$F$7:$BA$325,42,FALSE))</f>
        <v>0</v>
      </c>
      <c r="BO168" s="105">
        <f t="shared" si="359"/>
        <v>0</v>
      </c>
      <c r="BP168" s="104">
        <f t="shared" si="360"/>
        <v>0</v>
      </c>
      <c r="BQ168" s="111">
        <f t="shared" si="361"/>
        <v>0</v>
      </c>
      <c r="BR168" s="106">
        <f>IF(ISNA(VLOOKUP($B168,'[1]1920  Prog Access'!$F$7:$BA$325,43,FALSE)),"",VLOOKUP($B168,'[1]1920  Prog Access'!$F$7:$BA$325,43,FALSE))</f>
        <v>378081</v>
      </c>
      <c r="BS168" s="104">
        <f t="shared" si="362"/>
        <v>9.1644849987669502E-2</v>
      </c>
      <c r="BT168" s="111">
        <f t="shared" si="363"/>
        <v>1095.2520278099651</v>
      </c>
      <c r="BU168" s="102">
        <f>IF(ISNA(VLOOKUP($B168,'[1]1920  Prog Access'!$F$7:$BA$325,44,FALSE)),"",VLOOKUP($B168,'[1]1920  Prog Access'!$F$7:$BA$325,44,FALSE))</f>
        <v>128940</v>
      </c>
      <c r="BV168" s="104">
        <f t="shared" si="364"/>
        <v>3.1254379239925058E-2</v>
      </c>
      <c r="BW168" s="111">
        <f t="shared" si="365"/>
        <v>373.52259559675548</v>
      </c>
      <c r="BX168" s="143">
        <f>IF(ISNA(VLOOKUP($B168,'[1]1920  Prog Access'!$F$7:$BA$325,45,FALSE)),"",VLOOKUP($B168,'[1]1920  Prog Access'!$F$7:$BA$325,45,FALSE))</f>
        <v>286767</v>
      </c>
      <c r="BY168" s="97">
        <f t="shared" si="366"/>
        <v>6.9510815662289352E-2</v>
      </c>
      <c r="BZ168" s="112">
        <f t="shared" si="367"/>
        <v>830.72711471610648</v>
      </c>
      <c r="CA168" s="89">
        <f t="shared" si="368"/>
        <v>4125501.87</v>
      </c>
      <c r="CB168" s="90">
        <f t="shared" si="369"/>
        <v>0</v>
      </c>
    </row>
    <row r="169" spans="1:80" x14ac:dyDescent="0.25">
      <c r="A169" s="22"/>
      <c r="B169" s="134" t="s">
        <v>300</v>
      </c>
      <c r="C169" s="99" t="s">
        <v>301</v>
      </c>
      <c r="D169" s="100">
        <f>IF(ISNA(VLOOKUP($B169,'[1]1920 enrollment_Rev_Exp by size'!$A$6:$C$339,3,FALSE)),"",VLOOKUP($B169,'[1]1920 enrollment_Rev_Exp by size'!$A$6:$C$339,3,FALSE))</f>
        <v>237.77999999999997</v>
      </c>
      <c r="E169" s="101">
        <f>IF(ISNA(VLOOKUP($B169,'[1]1920 enrollment_Rev_Exp by size'!$A$6:$D$339,4,FALSE)),"",VLOOKUP($B169,'[1]1920 enrollment_Rev_Exp by size'!$A$6:$D$339,4,FALSE))</f>
        <v>7495234.9900000002</v>
      </c>
      <c r="F169" s="102">
        <f>IF(ISNA(VLOOKUP($B169,'[1]1920  Prog Access'!$F$7:$BA$325,2,FALSE)),"",VLOOKUP($B169,'[1]1920  Prog Access'!$F$7:$BA$325,2,FALSE))</f>
        <v>2026919.85</v>
      </c>
      <c r="G169" s="102">
        <f>IF(ISNA(VLOOKUP($B169,'[1]1920  Prog Access'!$F$7:$BA$325,3,FALSE)),"",VLOOKUP($B169,'[1]1920  Prog Access'!$F$7:$BA$325,3,FALSE))</f>
        <v>0</v>
      </c>
      <c r="H169" s="102">
        <f>IF(ISNA(VLOOKUP($B169,'[1]1920  Prog Access'!$F$7:$BA$325,4,FALSE)),"",VLOOKUP($B169,'[1]1920  Prog Access'!$F$7:$BA$325,4,FALSE))</f>
        <v>0</v>
      </c>
      <c r="I169" s="103">
        <f t="shared" si="370"/>
        <v>2026919.85</v>
      </c>
      <c r="J169" s="104">
        <f t="shared" si="371"/>
        <v>0.27042779215118379</v>
      </c>
      <c r="K169" s="105">
        <f t="shared" si="372"/>
        <v>8524.3496088821612</v>
      </c>
      <c r="L169" s="106">
        <f>IF(ISNA(VLOOKUP($B169,'[1]1920  Prog Access'!$F$7:$BA$325,5,FALSE)),"",VLOOKUP($B169,'[1]1920  Prog Access'!$F$7:$BA$325,5,FALSE))</f>
        <v>492558.58</v>
      </c>
      <c r="M169" s="102">
        <f>IF(ISNA(VLOOKUP($B169,'[1]1920  Prog Access'!$F$7:$BA$325,6,FALSE)),"",VLOOKUP($B169,'[1]1920  Prog Access'!$F$7:$BA$325,6,FALSE))</f>
        <v>0</v>
      </c>
      <c r="N169" s="102">
        <f>IF(ISNA(VLOOKUP($B169,'[1]1920  Prog Access'!$F$7:$BA$325,7,FALSE)),"",VLOOKUP($B169,'[1]1920  Prog Access'!$F$7:$BA$325,7,FALSE))</f>
        <v>103035.63</v>
      </c>
      <c r="O169" s="102">
        <v>0</v>
      </c>
      <c r="P169" s="102">
        <f>IF(ISNA(VLOOKUP($B169,'[1]1920  Prog Access'!$F$7:$BA$325,8,FALSE)),"",VLOOKUP($B169,'[1]1920  Prog Access'!$F$7:$BA$325,8,FALSE))</f>
        <v>0</v>
      </c>
      <c r="Q169" s="102">
        <f>IF(ISNA(VLOOKUP($B169,'[1]1920  Prog Access'!$F$7:$BA$325,9,FALSE)),"",VLOOKUP($B169,'[1]1920  Prog Access'!$F$7:$BA$325,9,FALSE))</f>
        <v>0</v>
      </c>
      <c r="R169" s="107">
        <f t="shared" si="391"/>
        <v>595594.21</v>
      </c>
      <c r="S169" s="104">
        <f t="shared" si="392"/>
        <v>7.9463046961787104E-2</v>
      </c>
      <c r="T169" s="105">
        <f t="shared" si="393"/>
        <v>2504.8120531583818</v>
      </c>
      <c r="U169" s="106">
        <f>IF(ISNA(VLOOKUP($B169,'[1]1920  Prog Access'!$F$7:$BA$325,10,FALSE)),"",VLOOKUP($B169,'[1]1920  Prog Access'!$F$7:$BA$325,10,FALSE))</f>
        <v>0</v>
      </c>
      <c r="V169" s="102">
        <f>IF(ISNA(VLOOKUP($B169,'[1]1920  Prog Access'!$F$7:$BA$325,11,FALSE)),"",VLOOKUP($B169,'[1]1920  Prog Access'!$F$7:$BA$325,11,FALSE))</f>
        <v>0</v>
      </c>
      <c r="W169" s="102">
        <f>IF(ISNA(VLOOKUP($B169,'[1]1920  Prog Access'!$F$7:$BA$325,12,FALSE)),"",VLOOKUP($B169,'[1]1920  Prog Access'!$F$7:$BA$325,12,FALSE))</f>
        <v>0</v>
      </c>
      <c r="X169" s="102">
        <f>IF(ISNA(VLOOKUP($B169,'[1]1920  Prog Access'!$F$7:$BA$325,13,FALSE)),"",VLOOKUP($B169,'[1]1920  Prog Access'!$F$7:$BA$325,13,FALSE))</f>
        <v>0</v>
      </c>
      <c r="Y169" s="108">
        <f t="shared" si="379"/>
        <v>0</v>
      </c>
      <c r="Z169" s="104">
        <f t="shared" si="380"/>
        <v>0</v>
      </c>
      <c r="AA169" s="105">
        <f t="shared" si="381"/>
        <v>0</v>
      </c>
      <c r="AB169" s="106">
        <f>IF(ISNA(VLOOKUP($B169,'[1]1920  Prog Access'!$F$7:$BA$325,14,FALSE)),"",VLOOKUP($B169,'[1]1920  Prog Access'!$F$7:$BA$325,14,FALSE))</f>
        <v>0</v>
      </c>
      <c r="AC169" s="102">
        <f>IF(ISNA(VLOOKUP($B169,'[1]1920  Prog Access'!$F$7:$BA$325,15,FALSE)),"",VLOOKUP($B169,'[1]1920  Prog Access'!$F$7:$BA$325,15,FALSE))</f>
        <v>0</v>
      </c>
      <c r="AD169" s="102">
        <v>0</v>
      </c>
      <c r="AE169" s="107">
        <f t="shared" si="382"/>
        <v>0</v>
      </c>
      <c r="AF169" s="104">
        <f t="shared" si="383"/>
        <v>0</v>
      </c>
      <c r="AG169" s="109">
        <f t="shared" si="384"/>
        <v>0</v>
      </c>
      <c r="AH169" s="106">
        <f>IF(ISNA(VLOOKUP($B169,'[1]1920  Prog Access'!$F$7:$BA$325,16,FALSE)),"",VLOOKUP($B169,'[1]1920  Prog Access'!$F$7:$BA$325,16,FALSE))</f>
        <v>143151.75</v>
      </c>
      <c r="AI169" s="102">
        <f>IF(ISNA(VLOOKUP($B169,'[1]1920  Prog Access'!$F$7:$BA$325,17,FALSE)),"",VLOOKUP($B169,'[1]1920  Prog Access'!$F$7:$BA$325,17,FALSE))</f>
        <v>27759.08</v>
      </c>
      <c r="AJ169" s="102">
        <f>IF(ISNA(VLOOKUP($B169,'[1]1920  Prog Access'!$F$7:$BA$325,18,FALSE)),"",VLOOKUP($B169,'[1]1920  Prog Access'!$F$7:$BA$325,18,FALSE))</f>
        <v>0</v>
      </c>
      <c r="AK169" s="102">
        <f>IF(ISNA(VLOOKUP($B169,'[1]1920  Prog Access'!$F$7:$BA$325,19,FALSE)),"",VLOOKUP($B169,'[1]1920  Prog Access'!$F$7:$BA$325,19,FALSE))</f>
        <v>0</v>
      </c>
      <c r="AL169" s="102">
        <f>IF(ISNA(VLOOKUP($B169,'[1]1920  Prog Access'!$F$7:$BA$325,20,FALSE)),"",VLOOKUP($B169,'[1]1920  Prog Access'!$F$7:$BA$325,20,FALSE))</f>
        <v>229711.72</v>
      </c>
      <c r="AM169" s="102">
        <f>IF(ISNA(VLOOKUP($B169,'[1]1920  Prog Access'!$F$7:$BA$325,21,FALSE)),"",VLOOKUP($B169,'[1]1920  Prog Access'!$F$7:$BA$325,21,FALSE))</f>
        <v>0</v>
      </c>
      <c r="AN169" s="102">
        <f>IF(ISNA(VLOOKUP($B169,'[1]1920  Prog Access'!$F$7:$BA$325,22,FALSE)),"",VLOOKUP($B169,'[1]1920  Prog Access'!$F$7:$BA$325,22,FALSE))</f>
        <v>0</v>
      </c>
      <c r="AO169" s="102">
        <f>IF(ISNA(VLOOKUP($B169,'[1]1920  Prog Access'!$F$7:$BA$325,23,FALSE)),"",VLOOKUP($B169,'[1]1920  Prog Access'!$F$7:$BA$325,23,FALSE))</f>
        <v>0</v>
      </c>
      <c r="AP169" s="102">
        <f>IF(ISNA(VLOOKUP($B169,'[1]1920  Prog Access'!$F$7:$BA$325,24,FALSE)),"",VLOOKUP($B169,'[1]1920  Prog Access'!$F$7:$BA$325,24,FALSE))</f>
        <v>0</v>
      </c>
      <c r="AQ169" s="102">
        <f>IF(ISNA(VLOOKUP($B169,'[1]1920  Prog Access'!$F$7:$BA$325,25,FALSE)),"",VLOOKUP($B169,'[1]1920  Prog Access'!$F$7:$BA$325,25,FALSE))</f>
        <v>0</v>
      </c>
      <c r="AR169" s="102">
        <f>IF(ISNA(VLOOKUP($B169,'[1]1920  Prog Access'!$F$7:$BA$325,26,FALSE)),"",VLOOKUP($B169,'[1]1920  Prog Access'!$F$7:$BA$325,26,FALSE))</f>
        <v>0</v>
      </c>
      <c r="AS169" s="102">
        <f>IF(ISNA(VLOOKUP($B169,'[1]1920  Prog Access'!$F$7:$BA$325,27,FALSE)),"",VLOOKUP($B169,'[1]1920  Prog Access'!$F$7:$BA$325,27,FALSE))</f>
        <v>0</v>
      </c>
      <c r="AT169" s="102">
        <f>IF(ISNA(VLOOKUP($B169,'[1]1920  Prog Access'!$F$7:$BA$325,28,FALSE)),"",VLOOKUP($B169,'[1]1920  Prog Access'!$F$7:$BA$325,28,FALSE))</f>
        <v>98372.25</v>
      </c>
      <c r="AU169" s="102">
        <f>IF(ISNA(VLOOKUP($B169,'[1]1920  Prog Access'!$F$7:$BA$325,29,FALSE)),"",VLOOKUP($B169,'[1]1920  Prog Access'!$F$7:$BA$325,29,FALSE))</f>
        <v>0</v>
      </c>
      <c r="AV169" s="102">
        <f>IF(ISNA(VLOOKUP($B169,'[1]1920  Prog Access'!$F$7:$BA$325,30,FALSE)),"",VLOOKUP($B169,'[1]1920  Prog Access'!$F$7:$BA$325,30,FALSE))</f>
        <v>0</v>
      </c>
      <c r="AW169" s="102">
        <f>IF(ISNA(VLOOKUP($B169,'[1]1920  Prog Access'!$F$7:$BA$325,31,FALSE)),"",VLOOKUP($B169,'[1]1920  Prog Access'!$F$7:$BA$325,31,FALSE))</f>
        <v>0</v>
      </c>
      <c r="AX169" s="108">
        <f t="shared" si="385"/>
        <v>498994.80000000005</v>
      </c>
      <c r="AY169" s="104">
        <f t="shared" si="386"/>
        <v>6.6574937365639561E-2</v>
      </c>
      <c r="AZ169" s="105">
        <f t="shared" si="387"/>
        <v>2098.5566490032807</v>
      </c>
      <c r="BA169" s="106">
        <f>IF(ISNA(VLOOKUP($B169,'[1]1920  Prog Access'!$F$7:$BA$325,32,FALSE)),"",VLOOKUP($B169,'[1]1920  Prog Access'!$F$7:$BA$325,32,FALSE))</f>
        <v>0</v>
      </c>
      <c r="BB169" s="102">
        <f>IF(ISNA(VLOOKUP($B169,'[1]1920  Prog Access'!$F$7:$BA$325,33,FALSE)),"",VLOOKUP($B169,'[1]1920  Prog Access'!$F$7:$BA$325,33,FALSE))</f>
        <v>0</v>
      </c>
      <c r="BC169" s="102">
        <f>IF(ISNA(VLOOKUP($B169,'[1]1920  Prog Access'!$F$7:$BA$325,34,FALSE)),"",VLOOKUP($B169,'[1]1920  Prog Access'!$F$7:$BA$325,34,FALSE))</f>
        <v>12250.64</v>
      </c>
      <c r="BD169" s="102">
        <f>IF(ISNA(VLOOKUP($B169,'[1]1920  Prog Access'!$F$7:$BA$325,35,FALSE)),"",VLOOKUP($B169,'[1]1920  Prog Access'!$F$7:$BA$325,35,FALSE))</f>
        <v>0</v>
      </c>
      <c r="BE169" s="102">
        <f>IF(ISNA(VLOOKUP($B169,'[1]1920  Prog Access'!$F$7:$BA$325,36,FALSE)),"",VLOOKUP($B169,'[1]1920  Prog Access'!$F$7:$BA$325,36,FALSE))</f>
        <v>453639.54</v>
      </c>
      <c r="BF169" s="102">
        <f>IF(ISNA(VLOOKUP($B169,'[1]1920  Prog Access'!$F$7:$BA$325,37,FALSE)),"",VLOOKUP($B169,'[1]1920  Prog Access'!$F$7:$BA$325,37,FALSE))</f>
        <v>0</v>
      </c>
      <c r="BG169" s="102">
        <f>IF(ISNA(VLOOKUP($B169,'[1]1920  Prog Access'!$F$7:$BA$325,38,FALSE)),"",VLOOKUP($B169,'[1]1920  Prog Access'!$F$7:$BA$325,38,FALSE))</f>
        <v>1012.88</v>
      </c>
      <c r="BH169" s="110">
        <f t="shared" si="388"/>
        <v>466903.06</v>
      </c>
      <c r="BI169" s="104">
        <f t="shared" si="389"/>
        <v>6.2293318438038724E-2</v>
      </c>
      <c r="BJ169" s="105">
        <f t="shared" si="390"/>
        <v>1963.5926486668352</v>
      </c>
      <c r="BK169" s="106">
        <f>IF(ISNA(VLOOKUP($B169,'[1]1920  Prog Access'!$F$7:$BA$325,39,FALSE)),"",VLOOKUP($B169,'[1]1920  Prog Access'!$F$7:$BA$325,39,FALSE))</f>
        <v>0</v>
      </c>
      <c r="BL169" s="102">
        <f>IF(ISNA(VLOOKUP($B169,'[1]1920  Prog Access'!$F$7:$BA$325,40,FALSE)),"",VLOOKUP($B169,'[1]1920  Prog Access'!$F$7:$BA$325,40,FALSE))</f>
        <v>0</v>
      </c>
      <c r="BM169" s="102">
        <f>IF(ISNA(VLOOKUP($B169,'[1]1920  Prog Access'!$F$7:$BA$325,41,FALSE)),"",VLOOKUP($B169,'[1]1920  Prog Access'!$F$7:$BA$325,41,FALSE))</f>
        <v>0</v>
      </c>
      <c r="BN169" s="102">
        <f>IF(ISNA(VLOOKUP($B169,'[1]1920  Prog Access'!$F$7:$BA$325,42,FALSE)),"",VLOOKUP($B169,'[1]1920  Prog Access'!$F$7:$BA$325,42,FALSE))</f>
        <v>96183.22</v>
      </c>
      <c r="BO169" s="105">
        <f t="shared" si="359"/>
        <v>96183.22</v>
      </c>
      <c r="BP169" s="104">
        <f t="shared" si="360"/>
        <v>1.2832582317742649E-2</v>
      </c>
      <c r="BQ169" s="111">
        <f t="shared" si="361"/>
        <v>404.50508873748851</v>
      </c>
      <c r="BR169" s="106">
        <f>IF(ISNA(VLOOKUP($B169,'[1]1920  Prog Access'!$F$7:$BA$325,43,FALSE)),"",VLOOKUP($B169,'[1]1920  Prog Access'!$F$7:$BA$325,43,FALSE))</f>
        <v>3468733.97</v>
      </c>
      <c r="BS169" s="104">
        <f t="shared" si="362"/>
        <v>0.46279189039808877</v>
      </c>
      <c r="BT169" s="111">
        <f t="shared" si="363"/>
        <v>14587.997182269328</v>
      </c>
      <c r="BU169" s="102">
        <f>IF(ISNA(VLOOKUP($B169,'[1]1920  Prog Access'!$F$7:$BA$325,44,FALSE)),"",VLOOKUP($B169,'[1]1920  Prog Access'!$F$7:$BA$325,44,FALSE))</f>
        <v>118398.83</v>
      </c>
      <c r="BV169" s="104">
        <f t="shared" si="364"/>
        <v>1.5796546760437194E-2</v>
      </c>
      <c r="BW169" s="111">
        <f t="shared" si="365"/>
        <v>497.93435108083111</v>
      </c>
      <c r="BX169" s="143">
        <f>IF(ISNA(VLOOKUP($B169,'[1]1920  Prog Access'!$F$7:$BA$325,45,FALSE)),"",VLOOKUP($B169,'[1]1920  Prog Access'!$F$7:$BA$325,45,FALSE))</f>
        <v>223507.05</v>
      </c>
      <c r="BY169" s="97">
        <f t="shared" si="366"/>
        <v>2.9819885607082212E-2</v>
      </c>
      <c r="BZ169" s="112">
        <f t="shared" si="367"/>
        <v>939.97413575574069</v>
      </c>
      <c r="CA169" s="89">
        <f t="shared" si="368"/>
        <v>7495234.9900000002</v>
      </c>
      <c r="CB169" s="90">
        <f t="shared" si="369"/>
        <v>0</v>
      </c>
    </row>
    <row r="170" spans="1:80" s="135" customFormat="1" x14ac:dyDescent="0.25">
      <c r="A170" s="22"/>
      <c r="B170" s="134" t="s">
        <v>302</v>
      </c>
      <c r="C170" s="99" t="s">
        <v>303</v>
      </c>
      <c r="D170" s="100">
        <f>IF(ISNA(VLOOKUP($B170,'[1]1920 enrollment_Rev_Exp by size'!$A$6:$C$339,3,FALSE)),"",VLOOKUP($B170,'[1]1920 enrollment_Rev_Exp by size'!$A$6:$C$339,3,FALSE))</f>
        <v>271.81</v>
      </c>
      <c r="E170" s="101">
        <f>IF(ISNA(VLOOKUP($B170,'[1]1920 enrollment_Rev_Exp by size'!$A$6:$D$339,4,FALSE)),"",VLOOKUP($B170,'[1]1920 enrollment_Rev_Exp by size'!$A$6:$D$339,4,FALSE))</f>
        <v>3974130.92</v>
      </c>
      <c r="F170" s="102">
        <f>IF(ISNA(VLOOKUP($B170,'[1]1920  Prog Access'!$F$7:$BA$325,2,FALSE)),"",VLOOKUP($B170,'[1]1920  Prog Access'!$F$7:$BA$325,2,FALSE))</f>
        <v>1394330.96</v>
      </c>
      <c r="G170" s="102">
        <f>IF(ISNA(VLOOKUP($B170,'[1]1920  Prog Access'!$F$7:$BA$325,3,FALSE)),"",VLOOKUP($B170,'[1]1920  Prog Access'!$F$7:$BA$325,3,FALSE))</f>
        <v>0</v>
      </c>
      <c r="H170" s="102">
        <f>IF(ISNA(VLOOKUP($B170,'[1]1920  Prog Access'!$F$7:$BA$325,4,FALSE)),"",VLOOKUP($B170,'[1]1920  Prog Access'!$F$7:$BA$325,4,FALSE))</f>
        <v>0</v>
      </c>
      <c r="I170" s="103">
        <f t="shared" si="370"/>
        <v>1394330.96</v>
      </c>
      <c r="J170" s="104">
        <f t="shared" si="371"/>
        <v>0.35085179327710725</v>
      </c>
      <c r="K170" s="105">
        <f t="shared" si="372"/>
        <v>5129.8000809388914</v>
      </c>
      <c r="L170" s="106">
        <f>IF(ISNA(VLOOKUP($B170,'[1]1920  Prog Access'!$F$7:$BA$325,5,FALSE)),"",VLOOKUP($B170,'[1]1920  Prog Access'!$F$7:$BA$325,5,FALSE))</f>
        <v>204323.62</v>
      </c>
      <c r="M170" s="102">
        <f>IF(ISNA(VLOOKUP($B170,'[1]1920  Prog Access'!$F$7:$BA$325,6,FALSE)),"",VLOOKUP($B170,'[1]1920  Prog Access'!$F$7:$BA$325,6,FALSE))</f>
        <v>0</v>
      </c>
      <c r="N170" s="102">
        <f>IF(ISNA(VLOOKUP($B170,'[1]1920  Prog Access'!$F$7:$BA$325,7,FALSE)),"",VLOOKUP($B170,'[1]1920  Prog Access'!$F$7:$BA$325,7,FALSE))</f>
        <v>35018</v>
      </c>
      <c r="O170" s="102">
        <v>0</v>
      </c>
      <c r="P170" s="102">
        <f>IF(ISNA(VLOOKUP($B170,'[1]1920  Prog Access'!$F$7:$BA$325,8,FALSE)),"",VLOOKUP($B170,'[1]1920  Prog Access'!$F$7:$BA$325,8,FALSE))</f>
        <v>0</v>
      </c>
      <c r="Q170" s="102">
        <f>IF(ISNA(VLOOKUP($B170,'[1]1920  Prog Access'!$F$7:$BA$325,9,FALSE)),"",VLOOKUP($B170,'[1]1920  Prog Access'!$F$7:$BA$325,9,FALSE))</f>
        <v>0</v>
      </c>
      <c r="R170" s="107">
        <f t="shared" si="391"/>
        <v>239341.62</v>
      </c>
      <c r="S170" s="104">
        <f t="shared" si="392"/>
        <v>6.0224895660961265E-2</v>
      </c>
      <c r="T170" s="105">
        <f t="shared" si="393"/>
        <v>880.54751480813798</v>
      </c>
      <c r="U170" s="106">
        <f>IF(ISNA(VLOOKUP($B170,'[1]1920  Prog Access'!$F$7:$BA$325,10,FALSE)),"",VLOOKUP($B170,'[1]1920  Prog Access'!$F$7:$BA$325,10,FALSE))</f>
        <v>0</v>
      </c>
      <c r="V170" s="102">
        <f>IF(ISNA(VLOOKUP($B170,'[1]1920  Prog Access'!$F$7:$BA$325,11,FALSE)),"",VLOOKUP($B170,'[1]1920  Prog Access'!$F$7:$BA$325,11,FALSE))</f>
        <v>0</v>
      </c>
      <c r="W170" s="102">
        <f>IF(ISNA(VLOOKUP($B170,'[1]1920  Prog Access'!$F$7:$BA$325,12,FALSE)),"",VLOOKUP($B170,'[1]1920  Prog Access'!$F$7:$BA$325,12,FALSE))</f>
        <v>0</v>
      </c>
      <c r="X170" s="102">
        <f>IF(ISNA(VLOOKUP($B170,'[1]1920  Prog Access'!$F$7:$BA$325,13,FALSE)),"",VLOOKUP($B170,'[1]1920  Prog Access'!$F$7:$BA$325,13,FALSE))</f>
        <v>0</v>
      </c>
      <c r="Y170" s="108">
        <f t="shared" si="379"/>
        <v>0</v>
      </c>
      <c r="Z170" s="104">
        <f t="shared" si="380"/>
        <v>0</v>
      </c>
      <c r="AA170" s="105">
        <f t="shared" si="381"/>
        <v>0</v>
      </c>
      <c r="AB170" s="106">
        <f>IF(ISNA(VLOOKUP($B170,'[1]1920  Prog Access'!$F$7:$BA$325,14,FALSE)),"",VLOOKUP($B170,'[1]1920  Prog Access'!$F$7:$BA$325,14,FALSE))</f>
        <v>0</v>
      </c>
      <c r="AC170" s="102">
        <f>IF(ISNA(VLOOKUP($B170,'[1]1920  Prog Access'!$F$7:$BA$325,15,FALSE)),"",VLOOKUP($B170,'[1]1920  Prog Access'!$F$7:$BA$325,15,FALSE))</f>
        <v>0</v>
      </c>
      <c r="AD170" s="102">
        <v>0</v>
      </c>
      <c r="AE170" s="107">
        <f t="shared" si="382"/>
        <v>0</v>
      </c>
      <c r="AF170" s="104">
        <f t="shared" si="383"/>
        <v>0</v>
      </c>
      <c r="AG170" s="109">
        <f t="shared" si="384"/>
        <v>0</v>
      </c>
      <c r="AH170" s="106">
        <f>IF(ISNA(VLOOKUP($B170,'[1]1920  Prog Access'!$F$7:$BA$325,16,FALSE)),"",VLOOKUP($B170,'[1]1920  Prog Access'!$F$7:$BA$325,16,FALSE))</f>
        <v>105475.54</v>
      </c>
      <c r="AI170" s="102">
        <f>IF(ISNA(VLOOKUP($B170,'[1]1920  Prog Access'!$F$7:$BA$325,17,FALSE)),"",VLOOKUP($B170,'[1]1920  Prog Access'!$F$7:$BA$325,17,FALSE))</f>
        <v>21554</v>
      </c>
      <c r="AJ170" s="102">
        <f>IF(ISNA(VLOOKUP($B170,'[1]1920  Prog Access'!$F$7:$BA$325,18,FALSE)),"",VLOOKUP($B170,'[1]1920  Prog Access'!$F$7:$BA$325,18,FALSE))</f>
        <v>0</v>
      </c>
      <c r="AK170" s="102">
        <f>IF(ISNA(VLOOKUP($B170,'[1]1920  Prog Access'!$F$7:$BA$325,19,FALSE)),"",VLOOKUP($B170,'[1]1920  Prog Access'!$F$7:$BA$325,19,FALSE))</f>
        <v>0</v>
      </c>
      <c r="AL170" s="102">
        <f>IF(ISNA(VLOOKUP($B170,'[1]1920  Prog Access'!$F$7:$BA$325,20,FALSE)),"",VLOOKUP($B170,'[1]1920  Prog Access'!$F$7:$BA$325,20,FALSE))</f>
        <v>138954.45000000001</v>
      </c>
      <c r="AM170" s="102">
        <f>IF(ISNA(VLOOKUP($B170,'[1]1920  Prog Access'!$F$7:$BA$325,21,FALSE)),"",VLOOKUP($B170,'[1]1920  Prog Access'!$F$7:$BA$325,21,FALSE))</f>
        <v>0</v>
      </c>
      <c r="AN170" s="102">
        <f>IF(ISNA(VLOOKUP($B170,'[1]1920  Prog Access'!$F$7:$BA$325,22,FALSE)),"",VLOOKUP($B170,'[1]1920  Prog Access'!$F$7:$BA$325,22,FALSE))</f>
        <v>0</v>
      </c>
      <c r="AO170" s="102">
        <f>IF(ISNA(VLOOKUP($B170,'[1]1920  Prog Access'!$F$7:$BA$325,23,FALSE)),"",VLOOKUP($B170,'[1]1920  Prog Access'!$F$7:$BA$325,23,FALSE))</f>
        <v>720</v>
      </c>
      <c r="AP170" s="102">
        <f>IF(ISNA(VLOOKUP($B170,'[1]1920  Prog Access'!$F$7:$BA$325,24,FALSE)),"",VLOOKUP($B170,'[1]1920  Prog Access'!$F$7:$BA$325,24,FALSE))</f>
        <v>0</v>
      </c>
      <c r="AQ170" s="102">
        <f>IF(ISNA(VLOOKUP($B170,'[1]1920  Prog Access'!$F$7:$BA$325,25,FALSE)),"",VLOOKUP($B170,'[1]1920  Prog Access'!$F$7:$BA$325,25,FALSE))</f>
        <v>0</v>
      </c>
      <c r="AR170" s="102">
        <f>IF(ISNA(VLOOKUP($B170,'[1]1920  Prog Access'!$F$7:$BA$325,26,FALSE)),"",VLOOKUP($B170,'[1]1920  Prog Access'!$F$7:$BA$325,26,FALSE))</f>
        <v>0</v>
      </c>
      <c r="AS170" s="102">
        <f>IF(ISNA(VLOOKUP($B170,'[1]1920  Prog Access'!$F$7:$BA$325,27,FALSE)),"",VLOOKUP($B170,'[1]1920  Prog Access'!$F$7:$BA$325,27,FALSE))</f>
        <v>0</v>
      </c>
      <c r="AT170" s="102">
        <f>IF(ISNA(VLOOKUP($B170,'[1]1920  Prog Access'!$F$7:$BA$325,28,FALSE)),"",VLOOKUP($B170,'[1]1920  Prog Access'!$F$7:$BA$325,28,FALSE))</f>
        <v>127618.77</v>
      </c>
      <c r="AU170" s="102">
        <f>IF(ISNA(VLOOKUP($B170,'[1]1920  Prog Access'!$F$7:$BA$325,29,FALSE)),"",VLOOKUP($B170,'[1]1920  Prog Access'!$F$7:$BA$325,29,FALSE))</f>
        <v>0</v>
      </c>
      <c r="AV170" s="102">
        <f>IF(ISNA(VLOOKUP($B170,'[1]1920  Prog Access'!$F$7:$BA$325,30,FALSE)),"",VLOOKUP($B170,'[1]1920  Prog Access'!$F$7:$BA$325,30,FALSE))</f>
        <v>0</v>
      </c>
      <c r="AW170" s="102">
        <f>IF(ISNA(VLOOKUP($B170,'[1]1920  Prog Access'!$F$7:$BA$325,31,FALSE)),"",VLOOKUP($B170,'[1]1920  Prog Access'!$F$7:$BA$325,31,FALSE))</f>
        <v>0</v>
      </c>
      <c r="AX170" s="108">
        <f t="shared" si="385"/>
        <v>394322.76</v>
      </c>
      <c r="AY170" s="104">
        <f t="shared" si="386"/>
        <v>9.9222387973066581E-2</v>
      </c>
      <c r="AZ170" s="105">
        <f t="shared" si="387"/>
        <v>1450.7294065707663</v>
      </c>
      <c r="BA170" s="106">
        <f>IF(ISNA(VLOOKUP($B170,'[1]1920  Prog Access'!$F$7:$BA$325,32,FALSE)),"",VLOOKUP($B170,'[1]1920  Prog Access'!$F$7:$BA$325,32,FALSE))</f>
        <v>0</v>
      </c>
      <c r="BB170" s="102">
        <f>IF(ISNA(VLOOKUP($B170,'[1]1920  Prog Access'!$F$7:$BA$325,33,FALSE)),"",VLOOKUP($B170,'[1]1920  Prog Access'!$F$7:$BA$325,33,FALSE))</f>
        <v>0</v>
      </c>
      <c r="BC170" s="102">
        <f>IF(ISNA(VLOOKUP($B170,'[1]1920  Prog Access'!$F$7:$BA$325,34,FALSE)),"",VLOOKUP($B170,'[1]1920  Prog Access'!$F$7:$BA$325,34,FALSE))</f>
        <v>8608.77</v>
      </c>
      <c r="BD170" s="102">
        <f>IF(ISNA(VLOOKUP($B170,'[1]1920  Prog Access'!$F$7:$BA$325,35,FALSE)),"",VLOOKUP($B170,'[1]1920  Prog Access'!$F$7:$BA$325,35,FALSE))</f>
        <v>0</v>
      </c>
      <c r="BE170" s="102">
        <f>IF(ISNA(VLOOKUP($B170,'[1]1920  Prog Access'!$F$7:$BA$325,36,FALSE)),"",VLOOKUP($B170,'[1]1920  Prog Access'!$F$7:$BA$325,36,FALSE))</f>
        <v>120310</v>
      </c>
      <c r="BF170" s="102">
        <f>IF(ISNA(VLOOKUP($B170,'[1]1920  Prog Access'!$F$7:$BA$325,37,FALSE)),"",VLOOKUP($B170,'[1]1920  Prog Access'!$F$7:$BA$325,37,FALSE))</f>
        <v>0</v>
      </c>
      <c r="BG170" s="102">
        <f>IF(ISNA(VLOOKUP($B170,'[1]1920  Prog Access'!$F$7:$BA$325,38,FALSE)),"",VLOOKUP($B170,'[1]1920  Prog Access'!$F$7:$BA$325,38,FALSE))</f>
        <v>285658.34000000003</v>
      </c>
      <c r="BH170" s="110">
        <f t="shared" si="388"/>
        <v>414577.11000000004</v>
      </c>
      <c r="BI170" s="104">
        <f t="shared" si="389"/>
        <v>0.10431893622669081</v>
      </c>
      <c r="BJ170" s="105">
        <f t="shared" si="390"/>
        <v>1525.245980648247</v>
      </c>
      <c r="BK170" s="106">
        <f>IF(ISNA(VLOOKUP($B170,'[1]1920  Prog Access'!$F$7:$BA$325,39,FALSE)),"",VLOOKUP($B170,'[1]1920  Prog Access'!$F$7:$BA$325,39,FALSE))</f>
        <v>0</v>
      </c>
      <c r="BL170" s="102">
        <f>IF(ISNA(VLOOKUP($B170,'[1]1920  Prog Access'!$F$7:$BA$325,40,FALSE)),"",VLOOKUP($B170,'[1]1920  Prog Access'!$F$7:$BA$325,40,FALSE))</f>
        <v>0</v>
      </c>
      <c r="BM170" s="102">
        <f>IF(ISNA(VLOOKUP($B170,'[1]1920  Prog Access'!$F$7:$BA$325,41,FALSE)),"",VLOOKUP($B170,'[1]1920  Prog Access'!$F$7:$BA$325,41,FALSE))</f>
        <v>0</v>
      </c>
      <c r="BN170" s="102">
        <f>IF(ISNA(VLOOKUP($B170,'[1]1920  Prog Access'!$F$7:$BA$325,42,FALSE)),"",VLOOKUP($B170,'[1]1920  Prog Access'!$F$7:$BA$325,42,FALSE))</f>
        <v>35357.07</v>
      </c>
      <c r="BO170" s="105">
        <f t="shared" si="359"/>
        <v>35357.07</v>
      </c>
      <c r="BP170" s="104">
        <f t="shared" si="360"/>
        <v>8.8968055435878803E-3</v>
      </c>
      <c r="BQ170" s="111">
        <f t="shared" si="361"/>
        <v>130.08009271182075</v>
      </c>
      <c r="BR170" s="106">
        <f>IF(ISNA(VLOOKUP($B170,'[1]1920  Prog Access'!$F$7:$BA$325,43,FALSE)),"",VLOOKUP($B170,'[1]1920  Prog Access'!$F$7:$BA$325,43,FALSE))</f>
        <v>1281283.57</v>
      </c>
      <c r="BS170" s="104">
        <f t="shared" si="362"/>
        <v>0.32240597901591023</v>
      </c>
      <c r="BT170" s="111">
        <f t="shared" si="363"/>
        <v>4713.8941540046362</v>
      </c>
      <c r="BU170" s="102">
        <f>IF(ISNA(VLOOKUP($B170,'[1]1920  Prog Access'!$F$7:$BA$325,44,FALSE)),"",VLOOKUP($B170,'[1]1920  Prog Access'!$F$7:$BA$325,44,FALSE))</f>
        <v>132382.23000000001</v>
      </c>
      <c r="BV170" s="104">
        <f t="shared" si="364"/>
        <v>3.3310988657615739E-2</v>
      </c>
      <c r="BW170" s="111">
        <f t="shared" si="365"/>
        <v>487.03958647584716</v>
      </c>
      <c r="BX170" s="143">
        <f>IF(ISNA(VLOOKUP($B170,'[1]1920  Prog Access'!$F$7:$BA$325,45,FALSE)),"",VLOOKUP($B170,'[1]1920  Prog Access'!$F$7:$BA$325,45,FALSE))</f>
        <v>82535.600000000006</v>
      </c>
      <c r="BY170" s="97">
        <f t="shared" si="366"/>
        <v>2.0768213645060291E-2</v>
      </c>
      <c r="BZ170" s="112">
        <f t="shared" si="367"/>
        <v>303.65181560648983</v>
      </c>
      <c r="CA170" s="89">
        <f t="shared" si="368"/>
        <v>3974130.9200000004</v>
      </c>
      <c r="CB170" s="90">
        <f t="shared" si="369"/>
        <v>0</v>
      </c>
    </row>
    <row r="171" spans="1:80" x14ac:dyDescent="0.25">
      <c r="A171" s="66"/>
      <c r="B171" s="114" t="s">
        <v>304</v>
      </c>
      <c r="C171" s="115" t="s">
        <v>52</v>
      </c>
      <c r="D171" s="116">
        <f>SUM(D146:D170)</f>
        <v>300211.3</v>
      </c>
      <c r="E171" s="116">
        <f t="shared" ref="E171:H171" si="394">SUM(E146:E170)</f>
        <v>4620834810.5499992</v>
      </c>
      <c r="F171" s="116">
        <f t="shared" si="394"/>
        <v>2491647600.4500003</v>
      </c>
      <c r="G171" s="116">
        <f t="shared" si="394"/>
        <v>20931746.670000002</v>
      </c>
      <c r="H171" s="116">
        <f t="shared" si="394"/>
        <v>9852713.1100000013</v>
      </c>
      <c r="I171" s="117">
        <f t="shared" si="370"/>
        <v>2522432060.2300005</v>
      </c>
      <c r="J171" s="118">
        <f t="shared" si="371"/>
        <v>0.54588232725198105</v>
      </c>
      <c r="K171" s="75">
        <f t="shared" si="372"/>
        <v>8402.1889257000003</v>
      </c>
      <c r="L171" s="119">
        <f>SUM(L146:L170)</f>
        <v>638440979.73000002</v>
      </c>
      <c r="M171" s="119">
        <f t="shared" ref="M171:Q171" si="395">SUM(M146:M170)</f>
        <v>29587576.770000003</v>
      </c>
      <c r="N171" s="119">
        <f t="shared" si="395"/>
        <v>63421289.800000012</v>
      </c>
      <c r="O171" s="119">
        <f t="shared" si="395"/>
        <v>0</v>
      </c>
      <c r="P171" s="119">
        <f t="shared" si="395"/>
        <v>394610.55</v>
      </c>
      <c r="Q171" s="119">
        <f t="shared" si="395"/>
        <v>0</v>
      </c>
      <c r="R171" s="120">
        <f t="shared" si="391"/>
        <v>731844456.8499999</v>
      </c>
      <c r="S171" s="118">
        <f t="shared" si="392"/>
        <v>0.15837927276238023</v>
      </c>
      <c r="T171" s="75">
        <f t="shared" si="393"/>
        <v>2437.7645240202482</v>
      </c>
      <c r="U171" s="119">
        <f>SUM(U146:U170)</f>
        <v>109400933.76000001</v>
      </c>
      <c r="V171" s="119">
        <f>SUM(V146:V170)</f>
        <v>16001562.719999999</v>
      </c>
      <c r="W171" s="119">
        <f>SUM(W146:W170)</f>
        <v>1679299.1</v>
      </c>
      <c r="X171" s="119">
        <f>SUM(X146:X170)</f>
        <v>0</v>
      </c>
      <c r="Y171" s="122">
        <f t="shared" si="379"/>
        <v>127081795.58</v>
      </c>
      <c r="Z171" s="118">
        <f t="shared" si="380"/>
        <v>2.7501912704140569E-2</v>
      </c>
      <c r="AA171" s="75">
        <f t="shared" si="381"/>
        <v>423.30783544789955</v>
      </c>
      <c r="AB171" s="119">
        <f>SUM(AB146:AB170)</f>
        <v>9471608.7199999988</v>
      </c>
      <c r="AC171" s="119">
        <f>SUM(AC146:AC170)</f>
        <v>132994.41</v>
      </c>
      <c r="AD171" s="119">
        <f>SUM(AD146:AD170)</f>
        <v>0</v>
      </c>
      <c r="AE171" s="119">
        <f>SUM(AE146:AE170)</f>
        <v>9604603.129999999</v>
      </c>
      <c r="AF171" s="118">
        <f t="shared" si="383"/>
        <v>2.0785428442651474E-3</v>
      </c>
      <c r="AG171" s="123">
        <f t="shared" si="384"/>
        <v>31.992810164041124</v>
      </c>
      <c r="AH171" s="119">
        <f t="shared" ref="AH171:AW171" si="396">SUM(AH146:AH170)</f>
        <v>48982567.74000001</v>
      </c>
      <c r="AI171" s="119">
        <f t="shared" si="396"/>
        <v>8920979.7699999996</v>
      </c>
      <c r="AJ171" s="119">
        <f t="shared" si="396"/>
        <v>97151.99</v>
      </c>
      <c r="AK171" s="119">
        <f t="shared" si="396"/>
        <v>0</v>
      </c>
      <c r="AL171" s="119">
        <f t="shared" si="396"/>
        <v>88247334.250000015</v>
      </c>
      <c r="AM171" s="119">
        <f t="shared" si="396"/>
        <v>2947107.9499999997</v>
      </c>
      <c r="AN171" s="119">
        <f t="shared" si="396"/>
        <v>841354.82000000007</v>
      </c>
      <c r="AO171" s="119">
        <f t="shared" si="396"/>
        <v>30105416.030000001</v>
      </c>
      <c r="AP171" s="119">
        <f t="shared" si="396"/>
        <v>118966.64</v>
      </c>
      <c r="AQ171" s="119">
        <f t="shared" si="396"/>
        <v>8633847.4499999993</v>
      </c>
      <c r="AR171" s="119">
        <f t="shared" si="396"/>
        <v>0</v>
      </c>
      <c r="AS171" s="119">
        <f t="shared" si="396"/>
        <v>4385077.78</v>
      </c>
      <c r="AT171" s="119">
        <f t="shared" si="396"/>
        <v>94165074.00999999</v>
      </c>
      <c r="AU171" s="119">
        <f t="shared" si="396"/>
        <v>0</v>
      </c>
      <c r="AV171" s="119">
        <f t="shared" si="396"/>
        <v>600153.19999999995</v>
      </c>
      <c r="AW171" s="119">
        <f t="shared" si="396"/>
        <v>3832315.99</v>
      </c>
      <c r="AX171" s="122">
        <f t="shared" si="385"/>
        <v>291877347.61999995</v>
      </c>
      <c r="AY171" s="118">
        <f t="shared" si="386"/>
        <v>6.3165501383776787E-2</v>
      </c>
      <c r="AZ171" s="75">
        <f t="shared" si="387"/>
        <v>972.23971123005686</v>
      </c>
      <c r="BA171" s="119">
        <f>SUM(BA146:BA170)</f>
        <v>275051.55</v>
      </c>
      <c r="BB171" s="119">
        <f t="shared" ref="BB171:BG171" si="397">SUM(BB146:BB170)</f>
        <v>911366.25</v>
      </c>
      <c r="BC171" s="119">
        <f t="shared" si="397"/>
        <v>10006901.000000002</v>
      </c>
      <c r="BD171" s="119">
        <f t="shared" si="397"/>
        <v>292455.84999999998</v>
      </c>
      <c r="BE171" s="119">
        <f t="shared" si="397"/>
        <v>1580588.48</v>
      </c>
      <c r="BF171" s="119">
        <f t="shared" si="397"/>
        <v>23966.95</v>
      </c>
      <c r="BG171" s="119">
        <f t="shared" si="397"/>
        <v>56920111.350000009</v>
      </c>
      <c r="BH171" s="124">
        <f t="shared" si="388"/>
        <v>70010441.430000007</v>
      </c>
      <c r="BI171" s="118">
        <f t="shared" si="389"/>
        <v>1.5151037485728028E-2</v>
      </c>
      <c r="BJ171" s="75">
        <f t="shared" si="390"/>
        <v>233.20388483045113</v>
      </c>
      <c r="BK171" s="119">
        <f>SUM(BK146:BK170)</f>
        <v>768567.33</v>
      </c>
      <c r="BL171" s="119">
        <f t="shared" ref="BL171:BN171" si="398">SUM(BL146:BL170)</f>
        <v>27575.170000000002</v>
      </c>
      <c r="BM171" s="119">
        <f t="shared" si="398"/>
        <v>41429172.999999993</v>
      </c>
      <c r="BN171" s="119">
        <f t="shared" si="398"/>
        <v>23829374.520000003</v>
      </c>
      <c r="BO171" s="75">
        <f t="shared" si="359"/>
        <v>66054690.019999996</v>
      </c>
      <c r="BP171" s="118">
        <f t="shared" si="360"/>
        <v>1.4294968924054173E-2</v>
      </c>
      <c r="BQ171" s="86">
        <f t="shared" si="361"/>
        <v>220.02732748567425</v>
      </c>
      <c r="BR171" s="119">
        <f>SUM(BR146:BR170)</f>
        <v>553322574.35000014</v>
      </c>
      <c r="BS171" s="118">
        <f t="shared" si="362"/>
        <v>0.11974515364338255</v>
      </c>
      <c r="BT171" s="86">
        <f t="shared" si="363"/>
        <v>1843.110417062916</v>
      </c>
      <c r="BU171" s="121">
        <f>SUM(BU146:BU170)</f>
        <v>83407857.819999993</v>
      </c>
      <c r="BV171" s="118">
        <f t="shared" si="364"/>
        <v>1.8050387265428406E-2</v>
      </c>
      <c r="BW171" s="86">
        <f t="shared" si="365"/>
        <v>277.83050744592225</v>
      </c>
      <c r="BX171" s="144">
        <f>SUM(BX146:BX170)</f>
        <v>165198983.51999998</v>
      </c>
      <c r="BY171" s="125">
        <f t="shared" si="366"/>
        <v>3.5750895734863335E-2</v>
      </c>
      <c r="BZ171" s="126">
        <f t="shared" si="367"/>
        <v>550.27570088134587</v>
      </c>
      <c r="CA171" s="89">
        <f t="shared" si="368"/>
        <v>4620834810.5500002</v>
      </c>
      <c r="CB171" s="90">
        <f t="shared" si="369"/>
        <v>0</v>
      </c>
    </row>
    <row r="172" spans="1:80" x14ac:dyDescent="0.25">
      <c r="A172" s="22"/>
      <c r="B172" s="94"/>
      <c r="C172" s="99"/>
      <c r="D172" s="100" t="str">
        <f>IF(ISNA(VLOOKUP($B172,'[1]1920 enrollment_Rev_Exp by size'!$A$6:$C$339,3,FALSE)),"",VLOOKUP($B172,'[1]1920 enrollment_Rev_Exp by size'!$A$6:$C$339,3,FALSE))</f>
        <v/>
      </c>
      <c r="E172" s="101" t="str">
        <f>IF(ISNA(VLOOKUP($B172,'[1]1920 enrollment_Rev_Exp by size'!$A$6:$D$339,4,FALSE)),"",VLOOKUP($B172,'[1]1920 enrollment_Rev_Exp by size'!$A$6:$D$339,4,FALSE))</f>
        <v/>
      </c>
      <c r="F172" s="102" t="str">
        <f>IF(ISNA(VLOOKUP($B172,'[1]1920  Prog Access'!$F$7:$BA$325,2,FALSE)),"",VLOOKUP($B172,'[1]1920  Prog Access'!$F$7:$BA$325,2,FALSE))</f>
        <v/>
      </c>
      <c r="G172" s="102" t="str">
        <f>IF(ISNA(VLOOKUP($B172,'[1]1920  Prog Access'!$F$7:$BA$325,3,FALSE)),"",VLOOKUP($B172,'[1]1920  Prog Access'!$F$7:$BA$325,3,FALSE))</f>
        <v/>
      </c>
      <c r="H172" s="102" t="str">
        <f>IF(ISNA(VLOOKUP($B172,'[1]1920  Prog Access'!$F$7:$BA$325,4,FALSE)),"",VLOOKUP($B172,'[1]1920  Prog Access'!$F$7:$BA$325,4,FALSE))</f>
        <v/>
      </c>
      <c r="I172" s="103"/>
      <c r="J172" s="104"/>
      <c r="K172" s="105"/>
      <c r="L172" s="106" t="str">
        <f>IF(ISNA(VLOOKUP($B172,'[1]1920  Prog Access'!$F$7:$BA$325,5,FALSE)),"",VLOOKUP($B172,'[1]1920  Prog Access'!$F$7:$BA$325,5,FALSE))</f>
        <v/>
      </c>
      <c r="M172" s="102" t="str">
        <f>IF(ISNA(VLOOKUP($B172,'[1]1920  Prog Access'!$F$7:$BA$325,6,FALSE)),"",VLOOKUP($B172,'[1]1920  Prog Access'!$F$7:$BA$325,6,FALSE))</f>
        <v/>
      </c>
      <c r="N172" s="102" t="str">
        <f>IF(ISNA(VLOOKUP($B172,'[1]1920  Prog Access'!$F$7:$BA$325,7,FALSE)),"",VLOOKUP($B172,'[1]1920  Prog Access'!$F$7:$BA$325,7,FALSE))</f>
        <v/>
      </c>
      <c r="O172" s="102">
        <v>0</v>
      </c>
      <c r="P172" s="102" t="str">
        <f>IF(ISNA(VLOOKUP($B172,'[1]1920  Prog Access'!$F$7:$BA$325,8,FALSE)),"",VLOOKUP($B172,'[1]1920  Prog Access'!$F$7:$BA$325,8,FALSE))</f>
        <v/>
      </c>
      <c r="Q172" s="102" t="str">
        <f>IF(ISNA(VLOOKUP($B172,'[1]1920  Prog Access'!$F$7:$BA$325,9,FALSE)),"",VLOOKUP($B172,'[1]1920  Prog Access'!$F$7:$BA$325,9,FALSE))</f>
        <v/>
      </c>
      <c r="R172" s="107"/>
      <c r="S172" s="104"/>
      <c r="T172" s="105"/>
      <c r="U172" s="106"/>
      <c r="V172" s="102"/>
      <c r="W172" s="102"/>
      <c r="X172" s="102"/>
      <c r="Y172" s="108"/>
      <c r="Z172" s="104"/>
      <c r="AA172" s="105"/>
      <c r="AB172" s="106"/>
      <c r="AC172" s="102"/>
      <c r="AD172" s="102"/>
      <c r="AE172" s="107"/>
      <c r="AF172" s="104"/>
      <c r="AG172" s="109"/>
      <c r="AH172" s="106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8"/>
      <c r="AY172" s="104"/>
      <c r="AZ172" s="105"/>
      <c r="BA172" s="106" t="str">
        <f>IF(ISNA(VLOOKUP($B172,'[1]1920  Prog Access'!$F$7:$BA$325,32,FALSE)),"",VLOOKUP($B172,'[1]1920  Prog Access'!$F$7:$BA$325,32,FALSE))</f>
        <v/>
      </c>
      <c r="BB172" s="102" t="str">
        <f>IF(ISNA(VLOOKUP($B172,'[1]1920  Prog Access'!$F$7:$BA$325,33,FALSE)),"",VLOOKUP($B172,'[1]1920  Prog Access'!$F$7:$BA$325,33,FALSE))</f>
        <v/>
      </c>
      <c r="BC172" s="102" t="str">
        <f>IF(ISNA(VLOOKUP($B172,'[1]1920  Prog Access'!$F$7:$BA$325,34,FALSE)),"",VLOOKUP($B172,'[1]1920  Prog Access'!$F$7:$BA$325,34,FALSE))</f>
        <v/>
      </c>
      <c r="BD172" s="102" t="str">
        <f>IF(ISNA(VLOOKUP($B172,'[1]1920  Prog Access'!$F$7:$BA$325,35,FALSE)),"",VLOOKUP($B172,'[1]1920  Prog Access'!$F$7:$BA$325,35,FALSE))</f>
        <v/>
      </c>
      <c r="BE172" s="102" t="str">
        <f>IF(ISNA(VLOOKUP($B172,'[1]1920  Prog Access'!$F$7:$BA$325,36,FALSE)),"",VLOOKUP($B172,'[1]1920  Prog Access'!$F$7:$BA$325,36,FALSE))</f>
        <v/>
      </c>
      <c r="BF172" s="102" t="str">
        <f>IF(ISNA(VLOOKUP($B172,'[1]1920  Prog Access'!$F$7:$BA$325,37,FALSE)),"",VLOOKUP($B172,'[1]1920  Prog Access'!$F$7:$BA$325,37,FALSE))</f>
        <v/>
      </c>
      <c r="BG172" s="102" t="str">
        <f>IF(ISNA(VLOOKUP($B172,'[1]1920  Prog Access'!$F$7:$BA$325,38,FALSE)),"",VLOOKUP($B172,'[1]1920  Prog Access'!$F$7:$BA$325,38,FALSE))</f>
        <v/>
      </c>
      <c r="BH172" s="110"/>
      <c r="BI172" s="104"/>
      <c r="BJ172" s="105"/>
      <c r="BK172" s="106" t="str">
        <f>IF(ISNA(VLOOKUP($B172,'[1]1920  Prog Access'!$F$7:$BA$325,39,FALSE)),"",VLOOKUP($B172,'[1]1920  Prog Access'!$F$7:$BA$325,39,FALSE))</f>
        <v/>
      </c>
      <c r="BL172" s="102" t="str">
        <f>IF(ISNA(VLOOKUP($B172,'[1]1920  Prog Access'!$F$7:$BA$325,40,FALSE)),"",VLOOKUP($B172,'[1]1920  Prog Access'!$F$7:$BA$325,40,FALSE))</f>
        <v/>
      </c>
      <c r="BM172" s="102" t="str">
        <f>IF(ISNA(VLOOKUP($B172,'[1]1920  Prog Access'!$F$7:$BA$325,41,FALSE)),"",VLOOKUP($B172,'[1]1920  Prog Access'!$F$7:$BA$325,41,FALSE))</f>
        <v/>
      </c>
      <c r="BN172" s="102" t="str">
        <f>IF(ISNA(VLOOKUP($B172,'[1]1920  Prog Access'!$F$7:$BA$325,42,FALSE)),"",VLOOKUP($B172,'[1]1920  Prog Access'!$F$7:$BA$325,42,FALSE))</f>
        <v/>
      </c>
      <c r="BO172" s="105"/>
      <c r="BP172" s="104"/>
      <c r="BQ172" s="111"/>
      <c r="BR172" s="106" t="str">
        <f>IF(ISNA(VLOOKUP($B172,'[1]1920  Prog Access'!$F$7:$BA$325,43,FALSE)),"",VLOOKUP($B172,'[1]1920  Prog Access'!$F$7:$BA$325,43,FALSE))</f>
        <v/>
      </c>
      <c r="BS172" s="104"/>
      <c r="BT172" s="111"/>
      <c r="BU172" s="102"/>
      <c r="BV172" s="104"/>
      <c r="BW172" s="111"/>
      <c r="BX172" s="143"/>
      <c r="BZ172" s="112"/>
      <c r="CA172" s="89"/>
      <c r="CB172" s="90"/>
    </row>
    <row r="173" spans="1:80" x14ac:dyDescent="0.25">
      <c r="A173" s="66" t="s">
        <v>305</v>
      </c>
      <c r="B173" s="94"/>
      <c r="C173" s="99"/>
      <c r="D173" s="100" t="str">
        <f>IF(ISNA(VLOOKUP($B173,'[1]1920 enrollment_Rev_Exp by size'!$A$6:$C$339,3,FALSE)),"",VLOOKUP($B173,'[1]1920 enrollment_Rev_Exp by size'!$A$6:$C$339,3,FALSE))</f>
        <v/>
      </c>
      <c r="E173" s="101" t="str">
        <f>IF(ISNA(VLOOKUP($B173,'[1]1920 enrollment_Rev_Exp by size'!$A$6:$D$339,4,FALSE)),"",VLOOKUP($B173,'[1]1920 enrollment_Rev_Exp by size'!$A$6:$D$339,4,FALSE))</f>
        <v/>
      </c>
      <c r="F173" s="102" t="str">
        <f>IF(ISNA(VLOOKUP($B173,'[1]1920  Prog Access'!$F$7:$BA$325,2,FALSE)),"",VLOOKUP($B173,'[1]1920  Prog Access'!$F$7:$BA$325,2,FALSE))</f>
        <v/>
      </c>
      <c r="G173" s="102" t="str">
        <f>IF(ISNA(VLOOKUP($B173,'[1]1920  Prog Access'!$F$7:$BA$325,3,FALSE)),"",VLOOKUP($B173,'[1]1920  Prog Access'!$F$7:$BA$325,3,FALSE))</f>
        <v/>
      </c>
      <c r="H173" s="102" t="str">
        <f>IF(ISNA(VLOOKUP($B173,'[1]1920  Prog Access'!$F$7:$BA$325,4,FALSE)),"",VLOOKUP($B173,'[1]1920  Prog Access'!$F$7:$BA$325,4,FALSE))</f>
        <v/>
      </c>
      <c r="I173" s="103"/>
      <c r="J173" s="104"/>
      <c r="K173" s="105"/>
      <c r="L173" s="106" t="str">
        <f>IF(ISNA(VLOOKUP($B173,'[1]1920  Prog Access'!$F$7:$BA$325,5,FALSE)),"",VLOOKUP($B173,'[1]1920  Prog Access'!$F$7:$BA$325,5,FALSE))</f>
        <v/>
      </c>
      <c r="M173" s="102" t="str">
        <f>IF(ISNA(VLOOKUP($B173,'[1]1920  Prog Access'!$F$7:$BA$325,6,FALSE)),"",VLOOKUP($B173,'[1]1920  Prog Access'!$F$7:$BA$325,6,FALSE))</f>
        <v/>
      </c>
      <c r="N173" s="102" t="str">
        <f>IF(ISNA(VLOOKUP($B173,'[1]1920  Prog Access'!$F$7:$BA$325,7,FALSE)),"",VLOOKUP($B173,'[1]1920  Prog Access'!$F$7:$BA$325,7,FALSE))</f>
        <v/>
      </c>
      <c r="O173" s="102">
        <v>0</v>
      </c>
      <c r="P173" s="102" t="str">
        <f>IF(ISNA(VLOOKUP($B173,'[1]1920  Prog Access'!$F$7:$BA$325,8,FALSE)),"",VLOOKUP($B173,'[1]1920  Prog Access'!$F$7:$BA$325,8,FALSE))</f>
        <v/>
      </c>
      <c r="Q173" s="102" t="str">
        <f>IF(ISNA(VLOOKUP($B173,'[1]1920  Prog Access'!$F$7:$BA$325,9,FALSE)),"",VLOOKUP($B173,'[1]1920  Prog Access'!$F$7:$BA$325,9,FALSE))</f>
        <v/>
      </c>
      <c r="R173" s="107"/>
      <c r="S173" s="104"/>
      <c r="T173" s="105"/>
      <c r="U173" s="106" t="str">
        <f>IF(ISNA(VLOOKUP($B173,'[1]1920  Prog Access'!$F$7:$BA$325,17,FALSE)),"",VLOOKUP($B173,'[1]1920  Prog Access'!$F$7:$BA$325,17,FALSE))</f>
        <v/>
      </c>
      <c r="V173" s="102" t="str">
        <f>IF(ISNA(VLOOKUP($B173,'[1]1920  Prog Access'!$F$7:$BA$325,18,FALSE)),"",VLOOKUP($B173,'[1]1920  Prog Access'!$F$7:$BA$325,18,FALSE))</f>
        <v/>
      </c>
      <c r="W173" s="102" t="str">
        <f>IF(ISNA(VLOOKUP($B173,'[1]1920  Prog Access'!$F$7:$BA$325,19,FALSE)),"",VLOOKUP($B173,'[1]1920  Prog Access'!$F$7:$BA$325,19,FALSE))</f>
        <v/>
      </c>
      <c r="X173" s="102" t="str">
        <f>IF(ISNA(VLOOKUP($B173,'[1]1920  Prog Access'!$F$7:$BA$325,20,FALSE)),"",VLOOKUP($B173,'[1]1920  Prog Access'!$F$7:$BA$325,20,FALSE))</f>
        <v/>
      </c>
      <c r="Y173" s="108"/>
      <c r="Z173" s="104"/>
      <c r="AA173" s="105"/>
      <c r="AB173" s="106" t="str">
        <f>IF(ISNA(VLOOKUP($B173,'[1]1920  Prog Access'!$F$7:$BA$325,21,FALSE)),"",VLOOKUP($B173,'[1]1920  Prog Access'!$F$7:$BA$325,21,FALSE))</f>
        <v/>
      </c>
      <c r="AC173" s="102" t="str">
        <f>IF(ISNA(VLOOKUP($B173,'[1]1920  Prog Access'!$F$7:$BA$325,22,FALSE)),"",VLOOKUP($B173,'[1]1920  Prog Access'!$F$7:$BA$325,22,FALSE))</f>
        <v/>
      </c>
      <c r="AD173" s="102"/>
      <c r="AE173" s="107"/>
      <c r="AF173" s="104"/>
      <c r="AG173" s="109"/>
      <c r="AH173" s="106" t="str">
        <f>IF(ISNA(VLOOKUP($B173,'[1]1920  Prog Access'!$F$7:$BA$325,23,FALSE)),"",VLOOKUP($B173,'[1]1920  Prog Access'!$F$7:$BA$325,23,FALSE))</f>
        <v/>
      </c>
      <c r="AI173" s="102" t="str">
        <f>IF(ISNA(VLOOKUP($B173,'[1]1920  Prog Access'!$F$7:$BA$325,24,FALSE)),"",VLOOKUP($B173,'[1]1920  Prog Access'!$F$7:$BA$325,24,FALSE))</f>
        <v/>
      </c>
      <c r="AJ173" s="102" t="str">
        <f>IF(ISNA(VLOOKUP($B173,'[1]1920  Prog Access'!$F$7:$BA$325,25,FALSE)),"",VLOOKUP($B173,'[1]1920  Prog Access'!$F$7:$BA$325,25,FALSE))</f>
        <v/>
      </c>
      <c r="AK173" s="102" t="str">
        <f>IF(ISNA(VLOOKUP($B173,'[1]1920  Prog Access'!$F$7:$BA$325,26,FALSE)),"",VLOOKUP($B173,'[1]1920  Prog Access'!$F$7:$BA$325,26,FALSE))</f>
        <v/>
      </c>
      <c r="AL173" s="102" t="str">
        <f>IF(ISNA(VLOOKUP($B173,'[1]1920  Prog Access'!$F$7:$BA$325,27,FALSE)),"",VLOOKUP($B173,'[1]1920  Prog Access'!$F$7:$BA$325,27,FALSE))</f>
        <v/>
      </c>
      <c r="AM173" s="102" t="str">
        <f>IF(ISNA(VLOOKUP($B173,'[1]1920  Prog Access'!$F$7:$BA$325,28,FALSE)),"",VLOOKUP($B173,'[1]1920  Prog Access'!$F$7:$BA$325,28,FALSE))</f>
        <v/>
      </c>
      <c r="AN173" s="102" t="str">
        <f>IF(ISNA(VLOOKUP($B173,'[1]1920  Prog Access'!$F$7:$BA$325,29,FALSE)),"",VLOOKUP($B173,'[1]1920  Prog Access'!$F$7:$BA$325,29,FALSE))</f>
        <v/>
      </c>
      <c r="AO173" s="102" t="str">
        <f>IF(ISNA(VLOOKUP($B173,'[1]1920  Prog Access'!$F$7:$BA$325,30,FALSE)),"",VLOOKUP($B173,'[1]1920  Prog Access'!$F$7:$BA$325,30,FALSE))</f>
        <v/>
      </c>
      <c r="AP173" s="102" t="str">
        <f>IF(ISNA(VLOOKUP($B173,'[1]1920  Prog Access'!$F$7:$BA$325,31,FALSE)),"",VLOOKUP($B173,'[1]1920  Prog Access'!$F$7:$BA$325,31,FALSE))</f>
        <v/>
      </c>
      <c r="AQ173" s="102" t="str">
        <f>IF(ISNA(VLOOKUP($B173,'[1]1920  Prog Access'!$F$7:$BA$325,32,FALSE)),"",VLOOKUP($B173,'[1]1920  Prog Access'!$F$7:$BA$325,32,FALSE))</f>
        <v/>
      </c>
      <c r="AR173" s="102" t="str">
        <f>IF(ISNA(VLOOKUP($B173,'[1]1920  Prog Access'!$F$7:$BA$325,33,FALSE)),"",VLOOKUP($B173,'[1]1920  Prog Access'!$F$7:$BA$325,33,FALSE))</f>
        <v/>
      </c>
      <c r="AS173" s="102" t="str">
        <f>IF(ISNA(VLOOKUP($B173,'[1]1920  Prog Access'!$F$7:$BA$325,34,FALSE)),"",VLOOKUP($B173,'[1]1920  Prog Access'!$F$7:$BA$325,34,FALSE))</f>
        <v/>
      </c>
      <c r="AT173" s="102" t="str">
        <f>IF(ISNA(VLOOKUP($B173,'[1]1920  Prog Access'!$F$7:$BA$325,35,FALSE)),"",VLOOKUP($B173,'[1]1920  Prog Access'!$F$7:$BA$325,35,FALSE))</f>
        <v/>
      </c>
      <c r="AU173" s="102" t="str">
        <f>IF(ISNA(VLOOKUP($B173,'[1]1920  Prog Access'!$F$7:$BA$325,36,FALSE)),"",VLOOKUP($B173,'[1]1920  Prog Access'!$F$7:$BA$325,36,FALSE))</f>
        <v/>
      </c>
      <c r="AV173" s="102" t="str">
        <f>IF(ISNA(VLOOKUP($B173,'[1]1920  Prog Access'!$F$7:$BA$325,37,FALSE)),"",VLOOKUP($B173,'[1]1920  Prog Access'!$F$7:$BA$325,37,FALSE))</f>
        <v/>
      </c>
      <c r="AW173" s="102" t="str">
        <f>IF(ISNA(VLOOKUP($B173,'[1]1920  Prog Access'!$F$7:$BA$325,38,FALSE)),"",VLOOKUP($B173,'[1]1920  Prog Access'!$F$7:$BA$325,38,FALSE))</f>
        <v/>
      </c>
      <c r="AX173" s="108"/>
      <c r="AY173" s="104"/>
      <c r="AZ173" s="105"/>
      <c r="BA173" s="106" t="str">
        <f>IF(ISNA(VLOOKUP($B173,'[1]1920  Prog Access'!$F$7:$BA$325,32,FALSE)),"",VLOOKUP($B173,'[1]1920  Prog Access'!$F$7:$BA$325,32,FALSE))</f>
        <v/>
      </c>
      <c r="BB173" s="102" t="str">
        <f>IF(ISNA(VLOOKUP($B173,'[1]1920  Prog Access'!$F$7:$BA$325,33,FALSE)),"",VLOOKUP($B173,'[1]1920  Prog Access'!$F$7:$BA$325,33,FALSE))</f>
        <v/>
      </c>
      <c r="BC173" s="102" t="str">
        <f>IF(ISNA(VLOOKUP($B173,'[1]1920  Prog Access'!$F$7:$BA$325,34,FALSE)),"",VLOOKUP($B173,'[1]1920  Prog Access'!$F$7:$BA$325,34,FALSE))</f>
        <v/>
      </c>
      <c r="BD173" s="102" t="str">
        <f>IF(ISNA(VLOOKUP($B173,'[1]1920  Prog Access'!$F$7:$BA$325,35,FALSE)),"",VLOOKUP($B173,'[1]1920  Prog Access'!$F$7:$BA$325,35,FALSE))</f>
        <v/>
      </c>
      <c r="BE173" s="102" t="str">
        <f>IF(ISNA(VLOOKUP($B173,'[1]1920  Prog Access'!$F$7:$BA$325,36,FALSE)),"",VLOOKUP($B173,'[1]1920  Prog Access'!$F$7:$BA$325,36,FALSE))</f>
        <v/>
      </c>
      <c r="BF173" s="102" t="str">
        <f>IF(ISNA(VLOOKUP($B173,'[1]1920  Prog Access'!$F$7:$BA$325,37,FALSE)),"",VLOOKUP($B173,'[1]1920  Prog Access'!$F$7:$BA$325,37,FALSE))</f>
        <v/>
      </c>
      <c r="BG173" s="102" t="str">
        <f>IF(ISNA(VLOOKUP($B173,'[1]1920  Prog Access'!$F$7:$BA$325,38,FALSE)),"",VLOOKUP($B173,'[1]1920  Prog Access'!$F$7:$BA$325,38,FALSE))</f>
        <v/>
      </c>
      <c r="BH173" s="110"/>
      <c r="BI173" s="104"/>
      <c r="BJ173" s="105"/>
      <c r="BK173" s="106" t="str">
        <f>IF(ISNA(VLOOKUP($B173,'[1]1920  Prog Access'!$F$7:$BA$325,39,FALSE)),"",VLOOKUP($B173,'[1]1920  Prog Access'!$F$7:$BA$325,39,FALSE))</f>
        <v/>
      </c>
      <c r="BL173" s="102" t="str">
        <f>IF(ISNA(VLOOKUP($B173,'[1]1920  Prog Access'!$F$7:$BA$325,40,FALSE)),"",VLOOKUP($B173,'[1]1920  Prog Access'!$F$7:$BA$325,40,FALSE))</f>
        <v/>
      </c>
      <c r="BM173" s="102" t="str">
        <f>IF(ISNA(VLOOKUP($B173,'[1]1920  Prog Access'!$F$7:$BA$325,41,FALSE)),"",VLOOKUP($B173,'[1]1920  Prog Access'!$F$7:$BA$325,41,FALSE))</f>
        <v/>
      </c>
      <c r="BN173" s="102" t="str">
        <f>IF(ISNA(VLOOKUP($B173,'[1]1920  Prog Access'!$F$7:$BA$325,42,FALSE)),"",VLOOKUP($B173,'[1]1920  Prog Access'!$F$7:$BA$325,42,FALSE))</f>
        <v/>
      </c>
      <c r="BO173" s="105"/>
      <c r="BP173" s="104"/>
      <c r="BQ173" s="111"/>
      <c r="BR173" s="106" t="str">
        <f>IF(ISNA(VLOOKUP($B173,'[1]1920  Prog Access'!$F$7:$BA$325,43,FALSE)),"",VLOOKUP($B173,'[1]1920  Prog Access'!$F$7:$BA$325,43,FALSE))</f>
        <v/>
      </c>
      <c r="BS173" s="104"/>
      <c r="BT173" s="111"/>
      <c r="BU173" s="102"/>
      <c r="BV173" s="104"/>
      <c r="BW173" s="111"/>
      <c r="BX173" s="143"/>
      <c r="BZ173" s="112"/>
      <c r="CA173" s="89"/>
      <c r="CB173" s="90"/>
    </row>
    <row r="174" spans="1:80" x14ac:dyDescent="0.25">
      <c r="A174" s="66"/>
      <c r="B174" s="94" t="s">
        <v>306</v>
      </c>
      <c r="C174" s="99" t="s">
        <v>307</v>
      </c>
      <c r="D174" s="100">
        <f>IF(ISNA(VLOOKUP($B174,'[1]1920 enrollment_Rev_Exp by size'!$A$6:$C$339,3,FALSE)),"",VLOOKUP($B174,'[1]1920 enrollment_Rev_Exp by size'!$A$6:$C$339,3,FALSE))</f>
        <v>5145.8300000000008</v>
      </c>
      <c r="E174" s="101">
        <f>IF(ISNA(VLOOKUP($B174,'[1]1920 enrollment_Rev_Exp by size'!$A$6:$D$339,4,FALSE)),"",VLOOKUP($B174,'[1]1920 enrollment_Rev_Exp by size'!$A$6:$D$339,4,FALSE))</f>
        <v>81640765.370000005</v>
      </c>
      <c r="F174" s="102">
        <f>IF(ISNA(VLOOKUP($B174,'[1]1920  Prog Access'!$F$7:$BA$325,2,FALSE)),"",VLOOKUP($B174,'[1]1920  Prog Access'!$F$7:$BA$325,2,FALSE))</f>
        <v>37258639.140000001</v>
      </c>
      <c r="G174" s="102">
        <f>IF(ISNA(VLOOKUP($B174,'[1]1920  Prog Access'!$F$7:$BA$325,3,FALSE)),"",VLOOKUP($B174,'[1]1920  Prog Access'!$F$7:$BA$325,3,FALSE))</f>
        <v>1340076.22</v>
      </c>
      <c r="H174" s="102">
        <f>IF(ISNA(VLOOKUP($B174,'[1]1920  Prog Access'!$F$7:$BA$325,4,FALSE)),"",VLOOKUP($B174,'[1]1920  Prog Access'!$F$7:$BA$325,4,FALSE))</f>
        <v>424310.01</v>
      </c>
      <c r="I174" s="103">
        <f t="shared" si="370"/>
        <v>39023025.369999997</v>
      </c>
      <c r="J174" s="104">
        <f t="shared" si="371"/>
        <v>0.47798456069275819</v>
      </c>
      <c r="K174" s="105">
        <f t="shared" si="372"/>
        <v>7583.4268465922878</v>
      </c>
      <c r="L174" s="106">
        <f>IF(ISNA(VLOOKUP($B174,'[1]1920  Prog Access'!$F$7:$BA$325,5,FALSE)),"",VLOOKUP($B174,'[1]1920  Prog Access'!$F$7:$BA$325,5,FALSE))</f>
        <v>9621710.0800000001</v>
      </c>
      <c r="M174" s="102">
        <f>IF(ISNA(VLOOKUP($B174,'[1]1920  Prog Access'!$F$7:$BA$325,6,FALSE)),"",VLOOKUP($B174,'[1]1920  Prog Access'!$F$7:$BA$325,6,FALSE))</f>
        <v>754484.44</v>
      </c>
      <c r="N174" s="102">
        <f>IF(ISNA(VLOOKUP($B174,'[1]1920  Prog Access'!$F$7:$BA$325,7,FALSE)),"",VLOOKUP($B174,'[1]1920  Prog Access'!$F$7:$BA$325,7,FALSE))</f>
        <v>1101325.58</v>
      </c>
      <c r="O174" s="102">
        <v>0</v>
      </c>
      <c r="P174" s="102">
        <f>IF(ISNA(VLOOKUP($B174,'[1]1920  Prog Access'!$F$7:$BA$325,8,FALSE)),"",VLOOKUP($B174,'[1]1920  Prog Access'!$F$7:$BA$325,8,FALSE))</f>
        <v>0</v>
      </c>
      <c r="Q174" s="102">
        <f>IF(ISNA(VLOOKUP($B174,'[1]1920  Prog Access'!$F$7:$BA$325,9,FALSE)),"",VLOOKUP($B174,'[1]1920  Prog Access'!$F$7:$BA$325,9,FALSE))</f>
        <v>0</v>
      </c>
      <c r="R174" s="107">
        <f t="shared" si="391"/>
        <v>11477520.1</v>
      </c>
      <c r="S174" s="104">
        <f t="shared" si="392"/>
        <v>0.14058565041598162</v>
      </c>
      <c r="T174" s="105">
        <f t="shared" si="393"/>
        <v>2230.4506950287901</v>
      </c>
      <c r="U174" s="106">
        <f>IF(ISNA(VLOOKUP($B174,'[1]1920  Prog Access'!$F$7:$BA$325,10,FALSE)),"",VLOOKUP($B174,'[1]1920  Prog Access'!$F$7:$BA$325,10,FALSE))</f>
        <v>2752494.75</v>
      </c>
      <c r="V174" s="102">
        <f>IF(ISNA(VLOOKUP($B174,'[1]1920  Prog Access'!$F$7:$BA$325,11,FALSE)),"",VLOOKUP($B174,'[1]1920  Prog Access'!$F$7:$BA$325,11,FALSE))</f>
        <v>1095724.75</v>
      </c>
      <c r="W174" s="102">
        <f>IF(ISNA(VLOOKUP($B174,'[1]1920  Prog Access'!$F$7:$BA$325,12,FALSE)),"",VLOOKUP($B174,'[1]1920  Prog Access'!$F$7:$BA$325,12,FALSE))</f>
        <v>34925.589999999997</v>
      </c>
      <c r="X174" s="102">
        <f>IF(ISNA(VLOOKUP($B174,'[1]1920  Prog Access'!$F$7:$BA$325,13,FALSE)),"",VLOOKUP($B174,'[1]1920  Prog Access'!$F$7:$BA$325,13,FALSE))</f>
        <v>0</v>
      </c>
      <c r="Y174" s="108">
        <f t="shared" ref="Y174:Y180" si="399">SUM(U174:X174)</f>
        <v>3883145.09</v>
      </c>
      <c r="Z174" s="104">
        <f t="shared" ref="Z174:Z180" si="400">Y174/E174</f>
        <v>4.7563800662590479E-2</v>
      </c>
      <c r="AA174" s="105">
        <f t="shared" ref="AA174:AA180" si="401">Y174/D174</f>
        <v>754.61977756746705</v>
      </c>
      <c r="AB174" s="106">
        <f>IF(ISNA(VLOOKUP($B174,'[1]1920  Prog Access'!$F$7:$BA$325,14,FALSE)),"",VLOOKUP($B174,'[1]1920  Prog Access'!$F$7:$BA$325,14,FALSE))</f>
        <v>3016363.12</v>
      </c>
      <c r="AC174" s="102">
        <f>IF(ISNA(VLOOKUP($B174,'[1]1920  Prog Access'!$F$7:$BA$325,15,FALSE)),"",VLOOKUP($B174,'[1]1920  Prog Access'!$F$7:$BA$325,15,FALSE))</f>
        <v>24011</v>
      </c>
      <c r="AD174" s="102">
        <v>0</v>
      </c>
      <c r="AE174" s="107">
        <f t="shared" ref="AE174:AE180" si="402">SUM(AB174:AC174)</f>
        <v>3040374.12</v>
      </c>
      <c r="AF174" s="104">
        <f t="shared" ref="AF174:AF180" si="403">AE174/E174</f>
        <v>3.7240882128197518E-2</v>
      </c>
      <c r="AG174" s="109">
        <f t="shared" ref="AG174:AG180" si="404">AE174/D174</f>
        <v>590.84231698287738</v>
      </c>
      <c r="AH174" s="106">
        <f>IF(ISNA(VLOOKUP($B174,'[1]1920  Prog Access'!$F$7:$BA$325,16,FALSE)),"",VLOOKUP($B174,'[1]1920  Prog Access'!$F$7:$BA$325,16,FALSE))</f>
        <v>1232999.97</v>
      </c>
      <c r="AI174" s="102">
        <f>IF(ISNA(VLOOKUP($B174,'[1]1920  Prog Access'!$F$7:$BA$325,17,FALSE)),"",VLOOKUP($B174,'[1]1920  Prog Access'!$F$7:$BA$325,17,FALSE))</f>
        <v>168280.53</v>
      </c>
      <c r="AJ174" s="102">
        <f>IF(ISNA(VLOOKUP($B174,'[1]1920  Prog Access'!$F$7:$BA$325,18,FALSE)),"",VLOOKUP($B174,'[1]1920  Prog Access'!$F$7:$BA$325,18,FALSE))</f>
        <v>0</v>
      </c>
      <c r="AK174" s="102">
        <f>IF(ISNA(VLOOKUP($B174,'[1]1920  Prog Access'!$F$7:$BA$325,19,FALSE)),"",VLOOKUP($B174,'[1]1920  Prog Access'!$F$7:$BA$325,19,FALSE))</f>
        <v>0</v>
      </c>
      <c r="AL174" s="102">
        <f>IF(ISNA(VLOOKUP($B174,'[1]1920  Prog Access'!$F$7:$BA$325,20,FALSE)),"",VLOOKUP($B174,'[1]1920  Prog Access'!$F$7:$BA$325,20,FALSE))</f>
        <v>3399992.53</v>
      </c>
      <c r="AM174" s="102">
        <f>IF(ISNA(VLOOKUP($B174,'[1]1920  Prog Access'!$F$7:$BA$325,21,FALSE)),"",VLOOKUP($B174,'[1]1920  Prog Access'!$F$7:$BA$325,21,FALSE))</f>
        <v>0</v>
      </c>
      <c r="AN174" s="102">
        <f>IF(ISNA(VLOOKUP($B174,'[1]1920  Prog Access'!$F$7:$BA$325,22,FALSE)),"",VLOOKUP($B174,'[1]1920  Prog Access'!$F$7:$BA$325,22,FALSE))</f>
        <v>0</v>
      </c>
      <c r="AO174" s="102">
        <f>IF(ISNA(VLOOKUP($B174,'[1]1920  Prog Access'!$F$7:$BA$325,23,FALSE)),"",VLOOKUP($B174,'[1]1920  Prog Access'!$F$7:$BA$325,23,FALSE))</f>
        <v>978035.18</v>
      </c>
      <c r="AP174" s="102">
        <f>IF(ISNA(VLOOKUP($B174,'[1]1920  Prog Access'!$F$7:$BA$325,24,FALSE)),"",VLOOKUP($B174,'[1]1920  Prog Access'!$F$7:$BA$325,24,FALSE))</f>
        <v>0</v>
      </c>
      <c r="AQ174" s="102">
        <f>IF(ISNA(VLOOKUP($B174,'[1]1920  Prog Access'!$F$7:$BA$325,25,FALSE)),"",VLOOKUP($B174,'[1]1920  Prog Access'!$F$7:$BA$325,25,FALSE))</f>
        <v>0</v>
      </c>
      <c r="AR174" s="102">
        <f>IF(ISNA(VLOOKUP($B174,'[1]1920  Prog Access'!$F$7:$BA$325,26,FALSE)),"",VLOOKUP($B174,'[1]1920  Prog Access'!$F$7:$BA$325,26,FALSE))</f>
        <v>0</v>
      </c>
      <c r="AS174" s="102">
        <f>IF(ISNA(VLOOKUP($B174,'[1]1920  Prog Access'!$F$7:$BA$325,27,FALSE)),"",VLOOKUP($B174,'[1]1920  Prog Access'!$F$7:$BA$325,27,FALSE))</f>
        <v>41943.06</v>
      </c>
      <c r="AT174" s="102">
        <f>IF(ISNA(VLOOKUP($B174,'[1]1920  Prog Access'!$F$7:$BA$325,28,FALSE)),"",VLOOKUP($B174,'[1]1920  Prog Access'!$F$7:$BA$325,28,FALSE))</f>
        <v>617340.57999999996</v>
      </c>
      <c r="AU174" s="102">
        <f>IF(ISNA(VLOOKUP($B174,'[1]1920  Prog Access'!$F$7:$BA$325,29,FALSE)),"",VLOOKUP($B174,'[1]1920  Prog Access'!$F$7:$BA$325,29,FALSE))</f>
        <v>0</v>
      </c>
      <c r="AV174" s="102">
        <f>IF(ISNA(VLOOKUP($B174,'[1]1920  Prog Access'!$F$7:$BA$325,30,FALSE)),"",VLOOKUP($B174,'[1]1920  Prog Access'!$F$7:$BA$325,30,FALSE))</f>
        <v>9611.81</v>
      </c>
      <c r="AW174" s="102">
        <f>IF(ISNA(VLOOKUP($B174,'[1]1920  Prog Access'!$F$7:$BA$325,31,FALSE)),"",VLOOKUP($B174,'[1]1920  Prog Access'!$F$7:$BA$325,31,FALSE))</f>
        <v>0</v>
      </c>
      <c r="AX174" s="108">
        <f t="shared" ref="AX174:AX180" si="405">SUM(AH174:AW174)</f>
        <v>6448203.6599999983</v>
      </c>
      <c r="AY174" s="104">
        <f t="shared" ref="AY174:AY180" si="406">AX174/E174</f>
        <v>7.898264587276245E-2</v>
      </c>
      <c r="AZ174" s="105">
        <f t="shared" ref="AZ174:AZ180" si="407">AX174/D174</f>
        <v>1253.0930209509443</v>
      </c>
      <c r="BA174" s="106">
        <f>IF(ISNA(VLOOKUP($B174,'[1]1920  Prog Access'!$F$7:$BA$325,32,FALSE)),"",VLOOKUP($B174,'[1]1920  Prog Access'!$F$7:$BA$325,32,FALSE))</f>
        <v>0</v>
      </c>
      <c r="BB174" s="102">
        <f>IF(ISNA(VLOOKUP($B174,'[1]1920  Prog Access'!$F$7:$BA$325,33,FALSE)),"",VLOOKUP($B174,'[1]1920  Prog Access'!$F$7:$BA$325,33,FALSE))</f>
        <v>7832.55</v>
      </c>
      <c r="BC174" s="102">
        <f>IF(ISNA(VLOOKUP($B174,'[1]1920  Prog Access'!$F$7:$BA$325,34,FALSE)),"",VLOOKUP($B174,'[1]1920  Prog Access'!$F$7:$BA$325,34,FALSE))</f>
        <v>141715.76999999999</v>
      </c>
      <c r="BD174" s="102">
        <f>IF(ISNA(VLOOKUP($B174,'[1]1920  Prog Access'!$F$7:$BA$325,35,FALSE)),"",VLOOKUP($B174,'[1]1920  Prog Access'!$F$7:$BA$325,35,FALSE))</f>
        <v>0</v>
      </c>
      <c r="BE174" s="102">
        <f>IF(ISNA(VLOOKUP($B174,'[1]1920  Prog Access'!$F$7:$BA$325,36,FALSE)),"",VLOOKUP($B174,'[1]1920  Prog Access'!$F$7:$BA$325,36,FALSE))</f>
        <v>0</v>
      </c>
      <c r="BF174" s="102">
        <f>IF(ISNA(VLOOKUP($B174,'[1]1920  Prog Access'!$F$7:$BA$325,37,FALSE)),"",VLOOKUP($B174,'[1]1920  Prog Access'!$F$7:$BA$325,37,FALSE))</f>
        <v>0</v>
      </c>
      <c r="BG174" s="102">
        <f>IF(ISNA(VLOOKUP($B174,'[1]1920  Prog Access'!$F$7:$BA$325,38,FALSE)),"",VLOOKUP($B174,'[1]1920  Prog Access'!$F$7:$BA$325,38,FALSE))</f>
        <v>1896168.32</v>
      </c>
      <c r="BH174" s="110">
        <f t="shared" ref="BH174:BH180" si="408">SUM(BA174:BG174)</f>
        <v>2045716.6400000001</v>
      </c>
      <c r="BI174" s="104">
        <f t="shared" ref="BI174:BI180" si="409">BH174/E174</f>
        <v>2.5057538727481433E-2</v>
      </c>
      <c r="BJ174" s="105">
        <f t="shared" ref="BJ174:BJ180" si="410">BH174/D174</f>
        <v>397.54843047671608</v>
      </c>
      <c r="BK174" s="106">
        <f>IF(ISNA(VLOOKUP($B174,'[1]1920  Prog Access'!$F$7:$BA$325,39,FALSE)),"",VLOOKUP($B174,'[1]1920  Prog Access'!$F$7:$BA$325,39,FALSE))</f>
        <v>0</v>
      </c>
      <c r="BL174" s="102">
        <f>IF(ISNA(VLOOKUP($B174,'[1]1920  Prog Access'!$F$7:$BA$325,40,FALSE)),"",VLOOKUP($B174,'[1]1920  Prog Access'!$F$7:$BA$325,40,FALSE))</f>
        <v>0</v>
      </c>
      <c r="BM174" s="102">
        <f>IF(ISNA(VLOOKUP($B174,'[1]1920  Prog Access'!$F$7:$BA$325,41,FALSE)),"",VLOOKUP($B174,'[1]1920  Prog Access'!$F$7:$BA$325,41,FALSE))</f>
        <v>0</v>
      </c>
      <c r="BN174" s="102">
        <f>IF(ISNA(VLOOKUP($B174,'[1]1920  Prog Access'!$F$7:$BA$325,42,FALSE)),"",VLOOKUP($B174,'[1]1920  Prog Access'!$F$7:$BA$325,42,FALSE))</f>
        <v>1115560.76</v>
      </c>
      <c r="BO174" s="105">
        <f t="shared" si="359"/>
        <v>1115560.76</v>
      </c>
      <c r="BP174" s="104">
        <f t="shared" si="360"/>
        <v>1.3664261413329765E-2</v>
      </c>
      <c r="BQ174" s="111">
        <f t="shared" si="361"/>
        <v>216.7892759768589</v>
      </c>
      <c r="BR174" s="106">
        <f>IF(ISNA(VLOOKUP($B174,'[1]1920  Prog Access'!$F$7:$BA$325,43,FALSE)),"",VLOOKUP($B174,'[1]1920  Prog Access'!$F$7:$BA$325,43,FALSE))</f>
        <v>10990197.939999999</v>
      </c>
      <c r="BS174" s="104">
        <f t="shared" si="362"/>
        <v>0.13461654714029048</v>
      </c>
      <c r="BT174" s="111">
        <f t="shared" si="363"/>
        <v>2135.748351577879</v>
      </c>
      <c r="BU174" s="102">
        <f>IF(ISNA(VLOOKUP($B174,'[1]1920  Prog Access'!$F$7:$BA$325,44,FALSE)),"",VLOOKUP($B174,'[1]1920  Prog Access'!$F$7:$BA$325,44,FALSE))</f>
        <v>1544190.6</v>
      </c>
      <c r="BV174" s="104">
        <f t="shared" si="364"/>
        <v>1.8914455211212825E-2</v>
      </c>
      <c r="BW174" s="111">
        <f t="shared" si="365"/>
        <v>300.08581705963854</v>
      </c>
      <c r="BX174" s="143">
        <f>IF(ISNA(VLOOKUP($B174,'[1]1920  Prog Access'!$F$7:$BA$325,45,FALSE)),"",VLOOKUP($B174,'[1]1920  Prog Access'!$F$7:$BA$325,45,FALSE))</f>
        <v>2072831.09</v>
      </c>
      <c r="BY174" s="97">
        <f t="shared" si="366"/>
        <v>2.5389657735395137E-2</v>
      </c>
      <c r="BZ174" s="112">
        <f t="shared" si="367"/>
        <v>402.81763874826794</v>
      </c>
      <c r="CA174" s="89">
        <f t="shared" si="368"/>
        <v>81640765.370000005</v>
      </c>
      <c r="CB174" s="90">
        <f t="shared" si="369"/>
        <v>0</v>
      </c>
    </row>
    <row r="175" spans="1:80" x14ac:dyDescent="0.25">
      <c r="A175" s="22"/>
      <c r="B175" s="94" t="s">
        <v>308</v>
      </c>
      <c r="C175" s="99" t="s">
        <v>309</v>
      </c>
      <c r="D175" s="100">
        <f>IF(ISNA(VLOOKUP($B175,'[1]1920 enrollment_Rev_Exp by size'!$A$6:$C$339,3,FALSE)),"",VLOOKUP($B175,'[1]1920 enrollment_Rev_Exp by size'!$A$6:$C$339,3,FALSE))</f>
        <v>3821.73</v>
      </c>
      <c r="E175" s="101">
        <f>IF(ISNA(VLOOKUP($B175,'[1]1920 enrollment_Rev_Exp by size'!$A$6:$D$339,4,FALSE)),"",VLOOKUP($B175,'[1]1920 enrollment_Rev_Exp by size'!$A$6:$D$339,4,FALSE))</f>
        <v>55905376.689999998</v>
      </c>
      <c r="F175" s="102">
        <f>IF(ISNA(VLOOKUP($B175,'[1]1920  Prog Access'!$F$7:$BA$325,2,FALSE)),"",VLOOKUP($B175,'[1]1920  Prog Access'!$F$7:$BA$325,2,FALSE))</f>
        <v>30726773.109999999</v>
      </c>
      <c r="G175" s="102">
        <f>IF(ISNA(VLOOKUP($B175,'[1]1920  Prog Access'!$F$7:$BA$325,3,FALSE)),"",VLOOKUP($B175,'[1]1920  Prog Access'!$F$7:$BA$325,3,FALSE))</f>
        <v>270086.15000000002</v>
      </c>
      <c r="H175" s="102">
        <f>IF(ISNA(VLOOKUP($B175,'[1]1920  Prog Access'!$F$7:$BA$325,4,FALSE)),"",VLOOKUP($B175,'[1]1920  Prog Access'!$F$7:$BA$325,4,FALSE))</f>
        <v>0</v>
      </c>
      <c r="I175" s="103">
        <f t="shared" si="370"/>
        <v>30996859.259999998</v>
      </c>
      <c r="J175" s="104">
        <f t="shared" si="371"/>
        <v>0.55445220290492236</v>
      </c>
      <c r="K175" s="105">
        <f t="shared" si="372"/>
        <v>8110.6878978891755</v>
      </c>
      <c r="L175" s="106">
        <f>IF(ISNA(VLOOKUP($B175,'[1]1920  Prog Access'!$F$7:$BA$325,5,FALSE)),"",VLOOKUP($B175,'[1]1920  Prog Access'!$F$7:$BA$325,5,FALSE))</f>
        <v>8090553.2999999998</v>
      </c>
      <c r="M175" s="102">
        <f>IF(ISNA(VLOOKUP($B175,'[1]1920  Prog Access'!$F$7:$BA$325,6,FALSE)),"",VLOOKUP($B175,'[1]1920  Prog Access'!$F$7:$BA$325,6,FALSE))</f>
        <v>124213.12</v>
      </c>
      <c r="N175" s="102">
        <f>IF(ISNA(VLOOKUP($B175,'[1]1920  Prog Access'!$F$7:$BA$325,7,FALSE)),"",VLOOKUP($B175,'[1]1920  Prog Access'!$F$7:$BA$325,7,FALSE))</f>
        <v>933821.94</v>
      </c>
      <c r="O175" s="102">
        <v>0</v>
      </c>
      <c r="P175" s="102">
        <f>IF(ISNA(VLOOKUP($B175,'[1]1920  Prog Access'!$F$7:$BA$325,8,FALSE)),"",VLOOKUP($B175,'[1]1920  Prog Access'!$F$7:$BA$325,8,FALSE))</f>
        <v>0</v>
      </c>
      <c r="Q175" s="102">
        <f>IF(ISNA(VLOOKUP($B175,'[1]1920  Prog Access'!$F$7:$BA$325,9,FALSE)),"",VLOOKUP($B175,'[1]1920  Prog Access'!$F$7:$BA$325,9,FALSE))</f>
        <v>0</v>
      </c>
      <c r="R175" s="107">
        <f t="shared" si="391"/>
        <v>9148588.3599999994</v>
      </c>
      <c r="S175" s="104">
        <f t="shared" si="392"/>
        <v>0.16364415914286187</v>
      </c>
      <c r="T175" s="105">
        <f t="shared" si="393"/>
        <v>2393.8343001729581</v>
      </c>
      <c r="U175" s="106">
        <f>IF(ISNA(VLOOKUP($B175,'[1]1920  Prog Access'!$F$7:$BA$325,10,FALSE)),"",VLOOKUP($B175,'[1]1920  Prog Access'!$F$7:$BA$325,10,FALSE))</f>
        <v>2569516.3199999998</v>
      </c>
      <c r="V175" s="102">
        <f>IF(ISNA(VLOOKUP($B175,'[1]1920  Prog Access'!$F$7:$BA$325,11,FALSE)),"",VLOOKUP($B175,'[1]1920  Prog Access'!$F$7:$BA$325,11,FALSE))</f>
        <v>868253.54</v>
      </c>
      <c r="W175" s="102">
        <f>IF(ISNA(VLOOKUP($B175,'[1]1920  Prog Access'!$F$7:$BA$325,12,FALSE)),"",VLOOKUP($B175,'[1]1920  Prog Access'!$F$7:$BA$325,12,FALSE))</f>
        <v>14480.9</v>
      </c>
      <c r="X175" s="102">
        <f>IF(ISNA(VLOOKUP($B175,'[1]1920  Prog Access'!$F$7:$BA$325,13,FALSE)),"",VLOOKUP($B175,'[1]1920  Prog Access'!$F$7:$BA$325,13,FALSE))</f>
        <v>0</v>
      </c>
      <c r="Y175" s="108">
        <f t="shared" si="399"/>
        <v>3452250.76</v>
      </c>
      <c r="Z175" s="104">
        <f t="shared" si="400"/>
        <v>6.175167692980623E-2</v>
      </c>
      <c r="AA175" s="105">
        <f t="shared" si="401"/>
        <v>903.32146959622992</v>
      </c>
      <c r="AB175" s="106">
        <f>IF(ISNA(VLOOKUP($B175,'[1]1920  Prog Access'!$F$7:$BA$325,14,FALSE)),"",VLOOKUP($B175,'[1]1920  Prog Access'!$F$7:$BA$325,14,FALSE))</f>
        <v>0</v>
      </c>
      <c r="AC175" s="102">
        <f>IF(ISNA(VLOOKUP($B175,'[1]1920  Prog Access'!$F$7:$BA$325,15,FALSE)),"",VLOOKUP($B175,'[1]1920  Prog Access'!$F$7:$BA$325,15,FALSE))</f>
        <v>0</v>
      </c>
      <c r="AD175" s="102">
        <v>0</v>
      </c>
      <c r="AE175" s="107">
        <f t="shared" si="402"/>
        <v>0</v>
      </c>
      <c r="AF175" s="104">
        <f t="shared" si="403"/>
        <v>0</v>
      </c>
      <c r="AG175" s="109">
        <f t="shared" si="404"/>
        <v>0</v>
      </c>
      <c r="AH175" s="106">
        <f>IF(ISNA(VLOOKUP($B175,'[1]1920  Prog Access'!$F$7:$BA$325,16,FALSE)),"",VLOOKUP($B175,'[1]1920  Prog Access'!$F$7:$BA$325,16,FALSE))</f>
        <v>104817.07</v>
      </c>
      <c r="AI175" s="102">
        <f>IF(ISNA(VLOOKUP($B175,'[1]1920  Prog Access'!$F$7:$BA$325,17,FALSE)),"",VLOOKUP($B175,'[1]1920  Prog Access'!$F$7:$BA$325,17,FALSE))</f>
        <v>67707.73</v>
      </c>
      <c r="AJ175" s="102">
        <f>IF(ISNA(VLOOKUP($B175,'[1]1920  Prog Access'!$F$7:$BA$325,18,FALSE)),"",VLOOKUP($B175,'[1]1920  Prog Access'!$F$7:$BA$325,18,FALSE))</f>
        <v>0</v>
      </c>
      <c r="AK175" s="102">
        <f>IF(ISNA(VLOOKUP($B175,'[1]1920  Prog Access'!$F$7:$BA$325,19,FALSE)),"",VLOOKUP($B175,'[1]1920  Prog Access'!$F$7:$BA$325,19,FALSE))</f>
        <v>0</v>
      </c>
      <c r="AL175" s="102">
        <f>IF(ISNA(VLOOKUP($B175,'[1]1920  Prog Access'!$F$7:$BA$325,20,FALSE)),"",VLOOKUP($B175,'[1]1920  Prog Access'!$F$7:$BA$325,20,FALSE))</f>
        <v>186527.13</v>
      </c>
      <c r="AM175" s="102">
        <f>IF(ISNA(VLOOKUP($B175,'[1]1920  Prog Access'!$F$7:$BA$325,21,FALSE)),"",VLOOKUP($B175,'[1]1920  Prog Access'!$F$7:$BA$325,21,FALSE))</f>
        <v>0</v>
      </c>
      <c r="AN175" s="102">
        <f>IF(ISNA(VLOOKUP($B175,'[1]1920  Prog Access'!$F$7:$BA$325,22,FALSE)),"",VLOOKUP($B175,'[1]1920  Prog Access'!$F$7:$BA$325,22,FALSE))</f>
        <v>0</v>
      </c>
      <c r="AO175" s="102">
        <f>IF(ISNA(VLOOKUP($B175,'[1]1920  Prog Access'!$F$7:$BA$325,23,FALSE)),"",VLOOKUP($B175,'[1]1920  Prog Access'!$F$7:$BA$325,23,FALSE))</f>
        <v>355775.82</v>
      </c>
      <c r="AP175" s="102">
        <f>IF(ISNA(VLOOKUP($B175,'[1]1920  Prog Access'!$F$7:$BA$325,24,FALSE)),"",VLOOKUP($B175,'[1]1920  Prog Access'!$F$7:$BA$325,24,FALSE))</f>
        <v>0</v>
      </c>
      <c r="AQ175" s="102">
        <f>IF(ISNA(VLOOKUP($B175,'[1]1920  Prog Access'!$F$7:$BA$325,25,FALSE)),"",VLOOKUP($B175,'[1]1920  Prog Access'!$F$7:$BA$325,25,FALSE))</f>
        <v>0</v>
      </c>
      <c r="AR175" s="102">
        <f>IF(ISNA(VLOOKUP($B175,'[1]1920  Prog Access'!$F$7:$BA$325,26,FALSE)),"",VLOOKUP($B175,'[1]1920  Prog Access'!$F$7:$BA$325,26,FALSE))</f>
        <v>0</v>
      </c>
      <c r="AS175" s="102">
        <f>IF(ISNA(VLOOKUP($B175,'[1]1920  Prog Access'!$F$7:$BA$325,27,FALSE)),"",VLOOKUP($B175,'[1]1920  Prog Access'!$F$7:$BA$325,27,FALSE))</f>
        <v>0</v>
      </c>
      <c r="AT175" s="102">
        <f>IF(ISNA(VLOOKUP($B175,'[1]1920  Prog Access'!$F$7:$BA$325,28,FALSE)),"",VLOOKUP($B175,'[1]1920  Prog Access'!$F$7:$BA$325,28,FALSE))</f>
        <v>103854.63</v>
      </c>
      <c r="AU175" s="102">
        <f>IF(ISNA(VLOOKUP($B175,'[1]1920  Prog Access'!$F$7:$BA$325,29,FALSE)),"",VLOOKUP($B175,'[1]1920  Prog Access'!$F$7:$BA$325,29,FALSE))</f>
        <v>0</v>
      </c>
      <c r="AV175" s="102">
        <f>IF(ISNA(VLOOKUP($B175,'[1]1920  Prog Access'!$F$7:$BA$325,30,FALSE)),"",VLOOKUP($B175,'[1]1920  Prog Access'!$F$7:$BA$325,30,FALSE))</f>
        <v>39274.49</v>
      </c>
      <c r="AW175" s="102">
        <f>IF(ISNA(VLOOKUP($B175,'[1]1920  Prog Access'!$F$7:$BA$325,31,FALSE)),"",VLOOKUP($B175,'[1]1920  Prog Access'!$F$7:$BA$325,31,FALSE))</f>
        <v>0</v>
      </c>
      <c r="AX175" s="108">
        <f t="shared" si="405"/>
        <v>857956.87</v>
      </c>
      <c r="AY175" s="104">
        <f t="shared" si="406"/>
        <v>1.5346589555373946E-2</v>
      </c>
      <c r="AZ175" s="105">
        <f t="shared" si="407"/>
        <v>224.49437035060038</v>
      </c>
      <c r="BA175" s="106">
        <f>IF(ISNA(VLOOKUP($B175,'[1]1920  Prog Access'!$F$7:$BA$325,32,FALSE)),"",VLOOKUP($B175,'[1]1920  Prog Access'!$F$7:$BA$325,32,FALSE))</f>
        <v>0</v>
      </c>
      <c r="BB175" s="102">
        <f>IF(ISNA(VLOOKUP($B175,'[1]1920  Prog Access'!$F$7:$BA$325,33,FALSE)),"",VLOOKUP($B175,'[1]1920  Prog Access'!$F$7:$BA$325,33,FALSE))</f>
        <v>0</v>
      </c>
      <c r="BC175" s="102">
        <f>IF(ISNA(VLOOKUP($B175,'[1]1920  Prog Access'!$F$7:$BA$325,34,FALSE)),"",VLOOKUP($B175,'[1]1920  Prog Access'!$F$7:$BA$325,34,FALSE))</f>
        <v>121994.71</v>
      </c>
      <c r="BD175" s="102">
        <f>IF(ISNA(VLOOKUP($B175,'[1]1920  Prog Access'!$F$7:$BA$325,35,FALSE)),"",VLOOKUP($B175,'[1]1920  Prog Access'!$F$7:$BA$325,35,FALSE))</f>
        <v>0</v>
      </c>
      <c r="BE175" s="102">
        <f>IF(ISNA(VLOOKUP($B175,'[1]1920  Prog Access'!$F$7:$BA$325,36,FALSE)),"",VLOOKUP($B175,'[1]1920  Prog Access'!$F$7:$BA$325,36,FALSE))</f>
        <v>0</v>
      </c>
      <c r="BF175" s="102">
        <f>IF(ISNA(VLOOKUP($B175,'[1]1920  Prog Access'!$F$7:$BA$325,37,FALSE)),"",VLOOKUP($B175,'[1]1920  Prog Access'!$F$7:$BA$325,37,FALSE))</f>
        <v>0</v>
      </c>
      <c r="BG175" s="102">
        <f>IF(ISNA(VLOOKUP($B175,'[1]1920  Prog Access'!$F$7:$BA$325,38,FALSE)),"",VLOOKUP($B175,'[1]1920  Prog Access'!$F$7:$BA$325,38,FALSE))</f>
        <v>0</v>
      </c>
      <c r="BH175" s="110">
        <f t="shared" si="408"/>
        <v>121994.71</v>
      </c>
      <c r="BI175" s="104">
        <f t="shared" si="409"/>
        <v>2.1821641713724764E-3</v>
      </c>
      <c r="BJ175" s="105">
        <f t="shared" si="410"/>
        <v>31.921331438903326</v>
      </c>
      <c r="BK175" s="106">
        <f>IF(ISNA(VLOOKUP($B175,'[1]1920  Prog Access'!$F$7:$BA$325,39,FALSE)),"",VLOOKUP($B175,'[1]1920  Prog Access'!$F$7:$BA$325,39,FALSE))</f>
        <v>0</v>
      </c>
      <c r="BL175" s="102">
        <f>IF(ISNA(VLOOKUP($B175,'[1]1920  Prog Access'!$F$7:$BA$325,40,FALSE)),"",VLOOKUP($B175,'[1]1920  Prog Access'!$F$7:$BA$325,40,FALSE))</f>
        <v>0</v>
      </c>
      <c r="BM175" s="102">
        <f>IF(ISNA(VLOOKUP($B175,'[1]1920  Prog Access'!$F$7:$BA$325,41,FALSE)),"",VLOOKUP($B175,'[1]1920  Prog Access'!$F$7:$BA$325,41,FALSE))</f>
        <v>0</v>
      </c>
      <c r="BN175" s="102">
        <f>IF(ISNA(VLOOKUP($B175,'[1]1920  Prog Access'!$F$7:$BA$325,42,FALSE)),"",VLOOKUP($B175,'[1]1920  Prog Access'!$F$7:$BA$325,42,FALSE))</f>
        <v>399416.84</v>
      </c>
      <c r="BO175" s="105">
        <f t="shared" si="359"/>
        <v>399416.84</v>
      </c>
      <c r="BP175" s="104">
        <f t="shared" si="360"/>
        <v>7.1445156735961178E-3</v>
      </c>
      <c r="BQ175" s="111">
        <f t="shared" si="361"/>
        <v>104.51205082514987</v>
      </c>
      <c r="BR175" s="106">
        <f>IF(ISNA(VLOOKUP($B175,'[1]1920  Prog Access'!$F$7:$BA$325,43,FALSE)),"",VLOOKUP($B175,'[1]1920  Prog Access'!$F$7:$BA$325,43,FALSE))</f>
        <v>8169915.0800000001</v>
      </c>
      <c r="BS175" s="104">
        <f t="shared" si="362"/>
        <v>0.1461382708375773</v>
      </c>
      <c r="BT175" s="111">
        <f t="shared" si="363"/>
        <v>2137.7530804112275</v>
      </c>
      <c r="BU175" s="102">
        <f>IF(ISNA(VLOOKUP($B175,'[1]1920  Prog Access'!$F$7:$BA$325,44,FALSE)),"",VLOOKUP($B175,'[1]1920  Prog Access'!$F$7:$BA$325,44,FALSE))</f>
        <v>911966.82</v>
      </c>
      <c r="BV175" s="104">
        <f t="shared" si="364"/>
        <v>1.6312685362213593E-2</v>
      </c>
      <c r="BW175" s="111">
        <f t="shared" si="365"/>
        <v>238.62670047334584</v>
      </c>
      <c r="BX175" s="143">
        <f>IF(ISNA(VLOOKUP($B175,'[1]1920  Prog Access'!$F$7:$BA$325,45,FALSE)),"",VLOOKUP($B175,'[1]1920  Prog Access'!$F$7:$BA$325,45,FALSE))</f>
        <v>1846427.99</v>
      </c>
      <c r="BY175" s="97">
        <f t="shared" si="366"/>
        <v>3.3027735422276071E-2</v>
      </c>
      <c r="BZ175" s="112">
        <f t="shared" si="367"/>
        <v>483.13930863771117</v>
      </c>
      <c r="CA175" s="89">
        <f t="shared" si="368"/>
        <v>55905376.689999998</v>
      </c>
      <c r="CB175" s="90">
        <f t="shared" si="369"/>
        <v>0</v>
      </c>
    </row>
    <row r="176" spans="1:80" x14ac:dyDescent="0.25">
      <c r="A176" s="115"/>
      <c r="B176" s="94" t="s">
        <v>310</v>
      </c>
      <c r="C176" s="99" t="s">
        <v>311</v>
      </c>
      <c r="D176" s="100">
        <f>IF(ISNA(VLOOKUP($B176,'[1]1920 enrollment_Rev_Exp by size'!$A$6:$C$339,3,FALSE)),"",VLOOKUP($B176,'[1]1920 enrollment_Rev_Exp by size'!$A$6:$C$339,3,FALSE))</f>
        <v>5992.9600000000009</v>
      </c>
      <c r="E176" s="101">
        <f>IF(ISNA(VLOOKUP($B176,'[1]1920 enrollment_Rev_Exp by size'!$A$6:$D$339,4,FALSE)),"",VLOOKUP($B176,'[1]1920 enrollment_Rev_Exp by size'!$A$6:$D$339,4,FALSE))</f>
        <v>85336818.75</v>
      </c>
      <c r="F176" s="102">
        <f>IF(ISNA(VLOOKUP($B176,'[1]1920  Prog Access'!$F$7:$BA$325,2,FALSE)),"",VLOOKUP($B176,'[1]1920  Prog Access'!$F$7:$BA$325,2,FALSE))</f>
        <v>45412430.670000002</v>
      </c>
      <c r="G176" s="102">
        <f>IF(ISNA(VLOOKUP($B176,'[1]1920  Prog Access'!$F$7:$BA$325,3,FALSE)),"",VLOOKUP($B176,'[1]1920  Prog Access'!$F$7:$BA$325,3,FALSE))</f>
        <v>566330.18000000005</v>
      </c>
      <c r="H176" s="102">
        <f>IF(ISNA(VLOOKUP($B176,'[1]1920  Prog Access'!$F$7:$BA$325,4,FALSE)),"",VLOOKUP($B176,'[1]1920  Prog Access'!$F$7:$BA$325,4,FALSE))</f>
        <v>0</v>
      </c>
      <c r="I176" s="103">
        <f t="shared" si="370"/>
        <v>45978760.850000001</v>
      </c>
      <c r="J176" s="104">
        <f t="shared" si="371"/>
        <v>0.53879159691548728</v>
      </c>
      <c r="K176" s="105">
        <f t="shared" si="372"/>
        <v>7672.1287727600375</v>
      </c>
      <c r="L176" s="106">
        <f>IF(ISNA(VLOOKUP($B176,'[1]1920  Prog Access'!$F$7:$BA$325,5,FALSE)),"",VLOOKUP($B176,'[1]1920  Prog Access'!$F$7:$BA$325,5,FALSE))</f>
        <v>10814514.98</v>
      </c>
      <c r="M176" s="102">
        <f>IF(ISNA(VLOOKUP($B176,'[1]1920  Prog Access'!$F$7:$BA$325,6,FALSE)),"",VLOOKUP($B176,'[1]1920  Prog Access'!$F$7:$BA$325,6,FALSE))</f>
        <v>609497.43999999994</v>
      </c>
      <c r="N176" s="102">
        <f>IF(ISNA(VLOOKUP($B176,'[1]1920  Prog Access'!$F$7:$BA$325,7,FALSE)),"",VLOOKUP($B176,'[1]1920  Prog Access'!$F$7:$BA$325,7,FALSE))</f>
        <v>1419697.13</v>
      </c>
      <c r="O176" s="102">
        <v>0</v>
      </c>
      <c r="P176" s="102">
        <f>IF(ISNA(VLOOKUP($B176,'[1]1920  Prog Access'!$F$7:$BA$325,8,FALSE)),"",VLOOKUP($B176,'[1]1920  Prog Access'!$F$7:$BA$325,8,FALSE))</f>
        <v>0</v>
      </c>
      <c r="Q176" s="102">
        <f>IF(ISNA(VLOOKUP($B176,'[1]1920  Prog Access'!$F$7:$BA$325,9,FALSE)),"",VLOOKUP($B176,'[1]1920  Prog Access'!$F$7:$BA$325,9,FALSE))</f>
        <v>196812.3</v>
      </c>
      <c r="R176" s="107">
        <f t="shared" si="391"/>
        <v>13040521.850000001</v>
      </c>
      <c r="S176" s="104">
        <f t="shared" si="392"/>
        <v>0.15281237385006224</v>
      </c>
      <c r="T176" s="105">
        <f t="shared" si="393"/>
        <v>2175.973450515271</v>
      </c>
      <c r="U176" s="106">
        <f>IF(ISNA(VLOOKUP($B176,'[1]1920  Prog Access'!$F$7:$BA$325,10,FALSE)),"",VLOOKUP($B176,'[1]1920  Prog Access'!$F$7:$BA$325,10,FALSE))</f>
        <v>2375853.9</v>
      </c>
      <c r="V176" s="102">
        <f>IF(ISNA(VLOOKUP($B176,'[1]1920  Prog Access'!$F$7:$BA$325,11,FALSE)),"",VLOOKUP($B176,'[1]1920  Prog Access'!$F$7:$BA$325,11,FALSE))</f>
        <v>767996.05</v>
      </c>
      <c r="W176" s="102">
        <f>IF(ISNA(VLOOKUP($B176,'[1]1920  Prog Access'!$F$7:$BA$325,12,FALSE)),"",VLOOKUP($B176,'[1]1920  Prog Access'!$F$7:$BA$325,12,FALSE))</f>
        <v>25564.52</v>
      </c>
      <c r="X176" s="102">
        <f>IF(ISNA(VLOOKUP($B176,'[1]1920  Prog Access'!$F$7:$BA$325,13,FALSE)),"",VLOOKUP($B176,'[1]1920  Prog Access'!$F$7:$BA$325,13,FALSE))</f>
        <v>0</v>
      </c>
      <c r="Y176" s="108">
        <f t="shared" si="399"/>
        <v>3169414.47</v>
      </c>
      <c r="Z176" s="104">
        <f t="shared" si="400"/>
        <v>3.714005884476447E-2</v>
      </c>
      <c r="AA176" s="105">
        <f t="shared" si="401"/>
        <v>528.85626968976931</v>
      </c>
      <c r="AB176" s="106">
        <f>IF(ISNA(VLOOKUP($B176,'[1]1920  Prog Access'!$F$7:$BA$325,14,FALSE)),"",VLOOKUP($B176,'[1]1920  Prog Access'!$F$7:$BA$325,14,FALSE))</f>
        <v>0</v>
      </c>
      <c r="AC176" s="102">
        <f>IF(ISNA(VLOOKUP($B176,'[1]1920  Prog Access'!$F$7:$BA$325,15,FALSE)),"",VLOOKUP($B176,'[1]1920  Prog Access'!$F$7:$BA$325,15,FALSE))</f>
        <v>0</v>
      </c>
      <c r="AD176" s="102">
        <v>0</v>
      </c>
      <c r="AE176" s="107">
        <f t="shared" si="402"/>
        <v>0</v>
      </c>
      <c r="AF176" s="104">
        <f t="shared" si="403"/>
        <v>0</v>
      </c>
      <c r="AG176" s="109">
        <f t="shared" si="404"/>
        <v>0</v>
      </c>
      <c r="AH176" s="106">
        <f>IF(ISNA(VLOOKUP($B176,'[1]1920  Prog Access'!$F$7:$BA$325,16,FALSE)),"",VLOOKUP($B176,'[1]1920  Prog Access'!$F$7:$BA$325,16,FALSE))</f>
        <v>578422.28</v>
      </c>
      <c r="AI176" s="102">
        <f>IF(ISNA(VLOOKUP($B176,'[1]1920  Prog Access'!$F$7:$BA$325,17,FALSE)),"",VLOOKUP($B176,'[1]1920  Prog Access'!$F$7:$BA$325,17,FALSE))</f>
        <v>134569.43</v>
      </c>
      <c r="AJ176" s="102">
        <f>IF(ISNA(VLOOKUP($B176,'[1]1920  Prog Access'!$F$7:$BA$325,18,FALSE)),"",VLOOKUP($B176,'[1]1920  Prog Access'!$F$7:$BA$325,18,FALSE))</f>
        <v>0</v>
      </c>
      <c r="AK176" s="102">
        <f>IF(ISNA(VLOOKUP($B176,'[1]1920  Prog Access'!$F$7:$BA$325,19,FALSE)),"",VLOOKUP($B176,'[1]1920  Prog Access'!$F$7:$BA$325,19,FALSE))</f>
        <v>0</v>
      </c>
      <c r="AL176" s="102">
        <f>IF(ISNA(VLOOKUP($B176,'[1]1920  Prog Access'!$F$7:$BA$325,20,FALSE)),"",VLOOKUP($B176,'[1]1920  Prog Access'!$F$7:$BA$325,20,FALSE))</f>
        <v>1357136.97</v>
      </c>
      <c r="AM176" s="102">
        <f>IF(ISNA(VLOOKUP($B176,'[1]1920  Prog Access'!$F$7:$BA$325,21,FALSE)),"",VLOOKUP($B176,'[1]1920  Prog Access'!$F$7:$BA$325,21,FALSE))</f>
        <v>0</v>
      </c>
      <c r="AN176" s="102">
        <f>IF(ISNA(VLOOKUP($B176,'[1]1920  Prog Access'!$F$7:$BA$325,22,FALSE)),"",VLOOKUP($B176,'[1]1920  Prog Access'!$F$7:$BA$325,22,FALSE))</f>
        <v>0</v>
      </c>
      <c r="AO176" s="102">
        <f>IF(ISNA(VLOOKUP($B176,'[1]1920  Prog Access'!$F$7:$BA$325,23,FALSE)),"",VLOOKUP($B176,'[1]1920  Prog Access'!$F$7:$BA$325,23,FALSE))</f>
        <v>304272.64000000001</v>
      </c>
      <c r="AP176" s="102">
        <f>IF(ISNA(VLOOKUP($B176,'[1]1920  Prog Access'!$F$7:$BA$325,24,FALSE)),"",VLOOKUP($B176,'[1]1920  Prog Access'!$F$7:$BA$325,24,FALSE))</f>
        <v>0</v>
      </c>
      <c r="AQ176" s="102">
        <f>IF(ISNA(VLOOKUP($B176,'[1]1920  Prog Access'!$F$7:$BA$325,25,FALSE)),"",VLOOKUP($B176,'[1]1920  Prog Access'!$F$7:$BA$325,25,FALSE))</f>
        <v>0</v>
      </c>
      <c r="AR176" s="102">
        <f>IF(ISNA(VLOOKUP($B176,'[1]1920  Prog Access'!$F$7:$BA$325,26,FALSE)),"",VLOOKUP($B176,'[1]1920  Prog Access'!$F$7:$BA$325,26,FALSE))</f>
        <v>151038.17000000001</v>
      </c>
      <c r="AS176" s="102">
        <f>IF(ISNA(VLOOKUP($B176,'[1]1920  Prog Access'!$F$7:$BA$325,27,FALSE)),"",VLOOKUP($B176,'[1]1920  Prog Access'!$F$7:$BA$325,27,FALSE))</f>
        <v>16508.75</v>
      </c>
      <c r="AT176" s="102">
        <f>IF(ISNA(VLOOKUP($B176,'[1]1920  Prog Access'!$F$7:$BA$325,28,FALSE)),"",VLOOKUP($B176,'[1]1920  Prog Access'!$F$7:$BA$325,28,FALSE))</f>
        <v>389504.56</v>
      </c>
      <c r="AU176" s="102">
        <f>IF(ISNA(VLOOKUP($B176,'[1]1920  Prog Access'!$F$7:$BA$325,29,FALSE)),"",VLOOKUP($B176,'[1]1920  Prog Access'!$F$7:$BA$325,29,FALSE))</f>
        <v>0</v>
      </c>
      <c r="AV176" s="102">
        <f>IF(ISNA(VLOOKUP($B176,'[1]1920  Prog Access'!$F$7:$BA$325,30,FALSE)),"",VLOOKUP($B176,'[1]1920  Prog Access'!$F$7:$BA$325,30,FALSE))</f>
        <v>112937.71</v>
      </c>
      <c r="AW176" s="102">
        <f>IF(ISNA(VLOOKUP($B176,'[1]1920  Prog Access'!$F$7:$BA$325,31,FALSE)),"",VLOOKUP($B176,'[1]1920  Prog Access'!$F$7:$BA$325,31,FALSE))</f>
        <v>0</v>
      </c>
      <c r="AX176" s="108">
        <f t="shared" si="405"/>
        <v>3044390.51</v>
      </c>
      <c r="AY176" s="104">
        <f t="shared" si="406"/>
        <v>3.5674994153681173E-2</v>
      </c>
      <c r="AZ176" s="105">
        <f t="shared" si="407"/>
        <v>507.99446517246889</v>
      </c>
      <c r="BA176" s="106">
        <f>IF(ISNA(VLOOKUP($B176,'[1]1920  Prog Access'!$F$7:$BA$325,32,FALSE)),"",VLOOKUP($B176,'[1]1920  Prog Access'!$F$7:$BA$325,32,FALSE))</f>
        <v>0</v>
      </c>
      <c r="BB176" s="102">
        <f>IF(ISNA(VLOOKUP($B176,'[1]1920  Prog Access'!$F$7:$BA$325,33,FALSE)),"",VLOOKUP($B176,'[1]1920  Prog Access'!$F$7:$BA$325,33,FALSE))</f>
        <v>2187.5</v>
      </c>
      <c r="BC176" s="102">
        <f>IF(ISNA(VLOOKUP($B176,'[1]1920  Prog Access'!$F$7:$BA$325,34,FALSE)),"",VLOOKUP($B176,'[1]1920  Prog Access'!$F$7:$BA$325,34,FALSE))</f>
        <v>152816.09</v>
      </c>
      <c r="BD176" s="102">
        <f>IF(ISNA(VLOOKUP($B176,'[1]1920  Prog Access'!$F$7:$BA$325,35,FALSE)),"",VLOOKUP($B176,'[1]1920  Prog Access'!$F$7:$BA$325,35,FALSE))</f>
        <v>0</v>
      </c>
      <c r="BE176" s="102">
        <f>IF(ISNA(VLOOKUP($B176,'[1]1920  Prog Access'!$F$7:$BA$325,36,FALSE)),"",VLOOKUP($B176,'[1]1920  Prog Access'!$F$7:$BA$325,36,FALSE))</f>
        <v>0</v>
      </c>
      <c r="BF176" s="102">
        <f>IF(ISNA(VLOOKUP($B176,'[1]1920  Prog Access'!$F$7:$BA$325,37,FALSE)),"",VLOOKUP($B176,'[1]1920  Prog Access'!$F$7:$BA$325,37,FALSE))</f>
        <v>0</v>
      </c>
      <c r="BG176" s="102">
        <f>IF(ISNA(VLOOKUP($B176,'[1]1920  Prog Access'!$F$7:$BA$325,38,FALSE)),"",VLOOKUP($B176,'[1]1920  Prog Access'!$F$7:$BA$325,38,FALSE))</f>
        <v>1405.77</v>
      </c>
      <c r="BH176" s="110">
        <f t="shared" si="408"/>
        <v>156409.35999999999</v>
      </c>
      <c r="BI176" s="104">
        <f t="shared" si="409"/>
        <v>1.832847325352165E-3</v>
      </c>
      <c r="BJ176" s="105">
        <f t="shared" si="410"/>
        <v>26.098849316531389</v>
      </c>
      <c r="BK176" s="106">
        <f>IF(ISNA(VLOOKUP($B176,'[1]1920  Prog Access'!$F$7:$BA$325,39,FALSE)),"",VLOOKUP($B176,'[1]1920  Prog Access'!$F$7:$BA$325,39,FALSE))</f>
        <v>0</v>
      </c>
      <c r="BL176" s="102">
        <f>IF(ISNA(VLOOKUP($B176,'[1]1920  Prog Access'!$F$7:$BA$325,40,FALSE)),"",VLOOKUP($B176,'[1]1920  Prog Access'!$F$7:$BA$325,40,FALSE))</f>
        <v>49696.65</v>
      </c>
      <c r="BM176" s="102">
        <f>IF(ISNA(VLOOKUP($B176,'[1]1920  Prog Access'!$F$7:$BA$325,41,FALSE)),"",VLOOKUP($B176,'[1]1920  Prog Access'!$F$7:$BA$325,41,FALSE))</f>
        <v>6271.5</v>
      </c>
      <c r="BN176" s="102">
        <f>IF(ISNA(VLOOKUP($B176,'[1]1920  Prog Access'!$F$7:$BA$325,42,FALSE)),"",VLOOKUP($B176,'[1]1920  Prog Access'!$F$7:$BA$325,42,FALSE))</f>
        <v>933280.72</v>
      </c>
      <c r="BO176" s="105">
        <f t="shared" si="359"/>
        <v>989248.87</v>
      </c>
      <c r="BP176" s="104">
        <f t="shared" si="360"/>
        <v>1.1592286711531534E-2</v>
      </c>
      <c r="BQ176" s="111">
        <f t="shared" si="361"/>
        <v>165.06849203064928</v>
      </c>
      <c r="BR176" s="106">
        <f>IF(ISNA(VLOOKUP($B176,'[1]1920  Prog Access'!$F$7:$BA$325,43,FALSE)),"",VLOOKUP($B176,'[1]1920  Prog Access'!$F$7:$BA$325,43,FALSE))</f>
        <v>13584498.77</v>
      </c>
      <c r="BS176" s="104">
        <f t="shared" si="362"/>
        <v>0.1591868430178621</v>
      </c>
      <c r="BT176" s="111">
        <f t="shared" si="363"/>
        <v>2266.7427731872058</v>
      </c>
      <c r="BU176" s="102">
        <f>IF(ISNA(VLOOKUP($B176,'[1]1920  Prog Access'!$F$7:$BA$325,44,FALSE)),"",VLOOKUP($B176,'[1]1920  Prog Access'!$F$7:$BA$325,44,FALSE))</f>
        <v>1732120.65</v>
      </c>
      <c r="BV176" s="104">
        <f t="shared" si="364"/>
        <v>2.0297459822991117E-2</v>
      </c>
      <c r="BW176" s="111">
        <f t="shared" si="365"/>
        <v>289.02589872116613</v>
      </c>
      <c r="BX176" s="143">
        <f>IF(ISNA(VLOOKUP($B176,'[1]1920  Prog Access'!$F$7:$BA$325,45,FALSE)),"",VLOOKUP($B176,'[1]1920  Prog Access'!$F$7:$BA$325,45,FALSE))</f>
        <v>3641453.42</v>
      </c>
      <c r="BY176" s="97">
        <f t="shared" si="366"/>
        <v>4.267153935826791E-2</v>
      </c>
      <c r="BZ176" s="112">
        <f t="shared" si="367"/>
        <v>607.62184629965816</v>
      </c>
      <c r="CA176" s="89">
        <f t="shared" si="368"/>
        <v>85336818.75</v>
      </c>
      <c r="CB176" s="90">
        <f t="shared" si="369"/>
        <v>0</v>
      </c>
    </row>
    <row r="177" spans="1:80" x14ac:dyDescent="0.25">
      <c r="A177" s="99"/>
      <c r="B177" s="94" t="s">
        <v>312</v>
      </c>
      <c r="C177" s="99" t="s">
        <v>313</v>
      </c>
      <c r="D177" s="100">
        <f>IF(ISNA(VLOOKUP($B177,'[1]1920 enrollment_Rev_Exp by size'!$A$6:$C$339,3,FALSE)),"",VLOOKUP($B177,'[1]1920 enrollment_Rev_Exp by size'!$A$6:$C$339,3,FALSE))</f>
        <v>11942.470000000001</v>
      </c>
      <c r="E177" s="101">
        <f>IF(ISNA(VLOOKUP($B177,'[1]1920 enrollment_Rev_Exp by size'!$A$6:$D$339,4,FALSE)),"",VLOOKUP($B177,'[1]1920 enrollment_Rev_Exp by size'!$A$6:$D$339,4,FALSE))</f>
        <v>172378903.38</v>
      </c>
      <c r="F177" s="102">
        <f>IF(ISNA(VLOOKUP($B177,'[1]1920  Prog Access'!$F$7:$BA$325,2,FALSE)),"",VLOOKUP($B177,'[1]1920  Prog Access'!$F$7:$BA$325,2,FALSE))</f>
        <v>93597996.549999997</v>
      </c>
      <c r="G177" s="102">
        <f>IF(ISNA(VLOOKUP($B177,'[1]1920  Prog Access'!$F$7:$BA$325,3,FALSE)),"",VLOOKUP($B177,'[1]1920  Prog Access'!$F$7:$BA$325,3,FALSE))</f>
        <v>2892665.49</v>
      </c>
      <c r="H177" s="102">
        <f>IF(ISNA(VLOOKUP($B177,'[1]1920  Prog Access'!$F$7:$BA$325,4,FALSE)),"",VLOOKUP($B177,'[1]1920  Prog Access'!$F$7:$BA$325,4,FALSE))</f>
        <v>0</v>
      </c>
      <c r="I177" s="103">
        <f t="shared" si="370"/>
        <v>96490662.039999992</v>
      </c>
      <c r="J177" s="104">
        <f t="shared" si="371"/>
        <v>0.5597591129077526</v>
      </c>
      <c r="K177" s="105">
        <f t="shared" si="372"/>
        <v>8079.6235653093527</v>
      </c>
      <c r="L177" s="106">
        <f>IF(ISNA(VLOOKUP($B177,'[1]1920  Prog Access'!$F$7:$BA$325,5,FALSE)),"",VLOOKUP($B177,'[1]1920  Prog Access'!$F$7:$BA$325,5,FALSE))</f>
        <v>25807063.550000001</v>
      </c>
      <c r="M177" s="102">
        <f>IF(ISNA(VLOOKUP($B177,'[1]1920  Prog Access'!$F$7:$BA$325,6,FALSE)),"",VLOOKUP($B177,'[1]1920  Prog Access'!$F$7:$BA$325,6,FALSE))</f>
        <v>1514379.32</v>
      </c>
      <c r="N177" s="102">
        <f>IF(ISNA(VLOOKUP($B177,'[1]1920  Prog Access'!$F$7:$BA$325,7,FALSE)),"",VLOOKUP($B177,'[1]1920  Prog Access'!$F$7:$BA$325,7,FALSE))</f>
        <v>2556136</v>
      </c>
      <c r="O177" s="102">
        <v>0</v>
      </c>
      <c r="P177" s="102">
        <f>IF(ISNA(VLOOKUP($B177,'[1]1920  Prog Access'!$F$7:$BA$325,8,FALSE)),"",VLOOKUP($B177,'[1]1920  Prog Access'!$F$7:$BA$325,8,FALSE))</f>
        <v>0</v>
      </c>
      <c r="Q177" s="102">
        <f>IF(ISNA(VLOOKUP($B177,'[1]1920  Prog Access'!$F$7:$BA$325,9,FALSE)),"",VLOOKUP($B177,'[1]1920  Prog Access'!$F$7:$BA$325,9,FALSE))</f>
        <v>803932.72</v>
      </c>
      <c r="R177" s="107">
        <f t="shared" si="391"/>
        <v>30681511.59</v>
      </c>
      <c r="S177" s="104">
        <f t="shared" si="392"/>
        <v>0.17798878510303701</v>
      </c>
      <c r="T177" s="105">
        <f t="shared" si="393"/>
        <v>2569.1093710095147</v>
      </c>
      <c r="U177" s="106">
        <f>IF(ISNA(VLOOKUP($B177,'[1]1920  Prog Access'!$F$7:$BA$325,10,FALSE)),"",VLOOKUP($B177,'[1]1920  Prog Access'!$F$7:$BA$325,10,FALSE))</f>
        <v>5386136.5899999999</v>
      </c>
      <c r="V177" s="102">
        <f>IF(ISNA(VLOOKUP($B177,'[1]1920  Prog Access'!$F$7:$BA$325,11,FALSE)),"",VLOOKUP($B177,'[1]1920  Prog Access'!$F$7:$BA$325,11,FALSE))</f>
        <v>1032149.72</v>
      </c>
      <c r="W177" s="102">
        <f>IF(ISNA(VLOOKUP($B177,'[1]1920  Prog Access'!$F$7:$BA$325,12,FALSE)),"",VLOOKUP($B177,'[1]1920  Prog Access'!$F$7:$BA$325,12,FALSE))</f>
        <v>46263.15</v>
      </c>
      <c r="X177" s="102">
        <f>IF(ISNA(VLOOKUP($B177,'[1]1920  Prog Access'!$F$7:$BA$325,13,FALSE)),"",VLOOKUP($B177,'[1]1920  Prog Access'!$F$7:$BA$325,13,FALSE))</f>
        <v>0</v>
      </c>
      <c r="Y177" s="108">
        <f t="shared" si="399"/>
        <v>6464549.46</v>
      </c>
      <c r="Z177" s="104">
        <f t="shared" si="400"/>
        <v>3.7501975782670165E-2</v>
      </c>
      <c r="AA177" s="105">
        <f t="shared" si="401"/>
        <v>541.30757372637311</v>
      </c>
      <c r="AB177" s="106">
        <f>IF(ISNA(VLOOKUP($B177,'[1]1920  Prog Access'!$F$7:$BA$325,14,FALSE)),"",VLOOKUP($B177,'[1]1920  Prog Access'!$F$7:$BA$325,14,FALSE))</f>
        <v>0</v>
      </c>
      <c r="AC177" s="102">
        <f>IF(ISNA(VLOOKUP($B177,'[1]1920  Prog Access'!$F$7:$BA$325,15,FALSE)),"",VLOOKUP($B177,'[1]1920  Prog Access'!$F$7:$BA$325,15,FALSE))</f>
        <v>0</v>
      </c>
      <c r="AD177" s="102">
        <v>0</v>
      </c>
      <c r="AE177" s="107">
        <f t="shared" si="402"/>
        <v>0</v>
      </c>
      <c r="AF177" s="104">
        <f t="shared" si="403"/>
        <v>0</v>
      </c>
      <c r="AG177" s="109">
        <f t="shared" si="404"/>
        <v>0</v>
      </c>
      <c r="AH177" s="106">
        <f>IF(ISNA(VLOOKUP($B177,'[1]1920  Prog Access'!$F$7:$BA$325,16,FALSE)),"",VLOOKUP($B177,'[1]1920  Prog Access'!$F$7:$BA$325,16,FALSE))</f>
        <v>1096514.0900000001</v>
      </c>
      <c r="AI177" s="102">
        <f>IF(ISNA(VLOOKUP($B177,'[1]1920  Prog Access'!$F$7:$BA$325,17,FALSE)),"",VLOOKUP($B177,'[1]1920  Prog Access'!$F$7:$BA$325,17,FALSE))</f>
        <v>229253.72</v>
      </c>
      <c r="AJ177" s="102">
        <f>IF(ISNA(VLOOKUP($B177,'[1]1920  Prog Access'!$F$7:$BA$325,18,FALSE)),"",VLOOKUP($B177,'[1]1920  Prog Access'!$F$7:$BA$325,18,FALSE))</f>
        <v>0</v>
      </c>
      <c r="AK177" s="102">
        <f>IF(ISNA(VLOOKUP($B177,'[1]1920  Prog Access'!$F$7:$BA$325,19,FALSE)),"",VLOOKUP($B177,'[1]1920  Prog Access'!$F$7:$BA$325,19,FALSE))</f>
        <v>0</v>
      </c>
      <c r="AL177" s="102">
        <f>IF(ISNA(VLOOKUP($B177,'[1]1920  Prog Access'!$F$7:$BA$325,20,FALSE)),"",VLOOKUP($B177,'[1]1920  Prog Access'!$F$7:$BA$325,20,FALSE))</f>
        <v>2822347.36</v>
      </c>
      <c r="AM177" s="102">
        <f>IF(ISNA(VLOOKUP($B177,'[1]1920  Prog Access'!$F$7:$BA$325,21,FALSE)),"",VLOOKUP($B177,'[1]1920  Prog Access'!$F$7:$BA$325,21,FALSE))</f>
        <v>0</v>
      </c>
      <c r="AN177" s="102">
        <f>IF(ISNA(VLOOKUP($B177,'[1]1920  Prog Access'!$F$7:$BA$325,22,FALSE)),"",VLOOKUP($B177,'[1]1920  Prog Access'!$F$7:$BA$325,22,FALSE))</f>
        <v>0</v>
      </c>
      <c r="AO177" s="102">
        <f>IF(ISNA(VLOOKUP($B177,'[1]1920  Prog Access'!$F$7:$BA$325,23,FALSE)),"",VLOOKUP($B177,'[1]1920  Prog Access'!$F$7:$BA$325,23,FALSE))</f>
        <v>955702.78</v>
      </c>
      <c r="AP177" s="102">
        <f>IF(ISNA(VLOOKUP($B177,'[1]1920  Prog Access'!$F$7:$BA$325,24,FALSE)),"",VLOOKUP($B177,'[1]1920  Prog Access'!$F$7:$BA$325,24,FALSE))</f>
        <v>0</v>
      </c>
      <c r="AQ177" s="102">
        <f>IF(ISNA(VLOOKUP($B177,'[1]1920  Prog Access'!$F$7:$BA$325,25,FALSE)),"",VLOOKUP($B177,'[1]1920  Prog Access'!$F$7:$BA$325,25,FALSE))</f>
        <v>0</v>
      </c>
      <c r="AR177" s="102">
        <f>IF(ISNA(VLOOKUP($B177,'[1]1920  Prog Access'!$F$7:$BA$325,26,FALSE)),"",VLOOKUP($B177,'[1]1920  Prog Access'!$F$7:$BA$325,26,FALSE))</f>
        <v>0</v>
      </c>
      <c r="AS177" s="102">
        <f>IF(ISNA(VLOOKUP($B177,'[1]1920  Prog Access'!$F$7:$BA$325,27,FALSE)),"",VLOOKUP($B177,'[1]1920  Prog Access'!$F$7:$BA$325,27,FALSE))</f>
        <v>32716</v>
      </c>
      <c r="AT177" s="102">
        <f>IF(ISNA(VLOOKUP($B177,'[1]1920  Prog Access'!$F$7:$BA$325,28,FALSE)),"",VLOOKUP($B177,'[1]1920  Prog Access'!$F$7:$BA$325,28,FALSE))</f>
        <v>606643.5</v>
      </c>
      <c r="AU177" s="102">
        <f>IF(ISNA(VLOOKUP($B177,'[1]1920  Prog Access'!$F$7:$BA$325,29,FALSE)),"",VLOOKUP($B177,'[1]1920  Prog Access'!$F$7:$BA$325,29,FALSE))</f>
        <v>0</v>
      </c>
      <c r="AV177" s="102">
        <f>IF(ISNA(VLOOKUP($B177,'[1]1920  Prog Access'!$F$7:$BA$325,30,FALSE)),"",VLOOKUP($B177,'[1]1920  Prog Access'!$F$7:$BA$325,30,FALSE))</f>
        <v>45185.3</v>
      </c>
      <c r="AW177" s="102">
        <f>IF(ISNA(VLOOKUP($B177,'[1]1920  Prog Access'!$F$7:$BA$325,31,FALSE)),"",VLOOKUP($B177,'[1]1920  Prog Access'!$F$7:$BA$325,31,FALSE))</f>
        <v>0</v>
      </c>
      <c r="AX177" s="108">
        <f t="shared" si="405"/>
        <v>5788362.75</v>
      </c>
      <c r="AY177" s="104">
        <f t="shared" si="406"/>
        <v>3.3579299070257258E-2</v>
      </c>
      <c r="AZ177" s="105">
        <f t="shared" si="407"/>
        <v>484.68723388042838</v>
      </c>
      <c r="BA177" s="106">
        <f>IF(ISNA(VLOOKUP($B177,'[1]1920  Prog Access'!$F$7:$BA$325,32,FALSE)),"",VLOOKUP($B177,'[1]1920  Prog Access'!$F$7:$BA$325,32,FALSE))</f>
        <v>26.94</v>
      </c>
      <c r="BB177" s="102">
        <f>IF(ISNA(VLOOKUP($B177,'[1]1920  Prog Access'!$F$7:$BA$325,33,FALSE)),"",VLOOKUP($B177,'[1]1920  Prog Access'!$F$7:$BA$325,33,FALSE))</f>
        <v>104451.04</v>
      </c>
      <c r="BC177" s="102">
        <f>IF(ISNA(VLOOKUP($B177,'[1]1920  Prog Access'!$F$7:$BA$325,34,FALSE)),"",VLOOKUP($B177,'[1]1920  Prog Access'!$F$7:$BA$325,34,FALSE))</f>
        <v>339421.91</v>
      </c>
      <c r="BD177" s="102">
        <f>IF(ISNA(VLOOKUP($B177,'[1]1920  Prog Access'!$F$7:$BA$325,35,FALSE)),"",VLOOKUP($B177,'[1]1920  Prog Access'!$F$7:$BA$325,35,FALSE))</f>
        <v>0</v>
      </c>
      <c r="BE177" s="102">
        <f>IF(ISNA(VLOOKUP($B177,'[1]1920  Prog Access'!$F$7:$BA$325,36,FALSE)),"",VLOOKUP($B177,'[1]1920  Prog Access'!$F$7:$BA$325,36,FALSE))</f>
        <v>0</v>
      </c>
      <c r="BF177" s="102">
        <f>IF(ISNA(VLOOKUP($B177,'[1]1920  Prog Access'!$F$7:$BA$325,37,FALSE)),"",VLOOKUP($B177,'[1]1920  Prog Access'!$F$7:$BA$325,37,FALSE))</f>
        <v>0</v>
      </c>
      <c r="BG177" s="102">
        <f>IF(ISNA(VLOOKUP($B177,'[1]1920  Prog Access'!$F$7:$BA$325,38,FALSE)),"",VLOOKUP($B177,'[1]1920  Prog Access'!$F$7:$BA$325,38,FALSE))</f>
        <v>570799.89</v>
      </c>
      <c r="BH177" s="110">
        <f t="shared" si="408"/>
        <v>1014699.78</v>
      </c>
      <c r="BI177" s="104">
        <f t="shared" si="409"/>
        <v>5.8864499083344851E-3</v>
      </c>
      <c r="BJ177" s="105">
        <f t="shared" si="410"/>
        <v>84.965654508656911</v>
      </c>
      <c r="BK177" s="106">
        <f>IF(ISNA(VLOOKUP($B177,'[1]1920  Prog Access'!$F$7:$BA$325,39,FALSE)),"",VLOOKUP($B177,'[1]1920  Prog Access'!$F$7:$BA$325,39,FALSE))</f>
        <v>0</v>
      </c>
      <c r="BL177" s="102">
        <f>IF(ISNA(VLOOKUP($B177,'[1]1920  Prog Access'!$F$7:$BA$325,40,FALSE)),"",VLOOKUP($B177,'[1]1920  Prog Access'!$F$7:$BA$325,40,FALSE))</f>
        <v>173189.37</v>
      </c>
      <c r="BM177" s="102">
        <f>IF(ISNA(VLOOKUP($B177,'[1]1920  Prog Access'!$F$7:$BA$325,41,FALSE)),"",VLOOKUP($B177,'[1]1920  Prog Access'!$F$7:$BA$325,41,FALSE))</f>
        <v>119619.49</v>
      </c>
      <c r="BN177" s="102">
        <f>IF(ISNA(VLOOKUP($B177,'[1]1920  Prog Access'!$F$7:$BA$325,42,FALSE)),"",VLOOKUP($B177,'[1]1920  Prog Access'!$F$7:$BA$325,42,FALSE))</f>
        <v>1698666.63</v>
      </c>
      <c r="BO177" s="105">
        <f t="shared" si="359"/>
        <v>1991475.4899999998</v>
      </c>
      <c r="BP177" s="104">
        <f t="shared" si="360"/>
        <v>1.1552895690546884E-2</v>
      </c>
      <c r="BQ177" s="111">
        <f t="shared" si="361"/>
        <v>166.75574567070294</v>
      </c>
      <c r="BR177" s="106">
        <f>IF(ISNA(VLOOKUP($B177,'[1]1920  Prog Access'!$F$7:$BA$325,43,FALSE)),"",VLOOKUP($B177,'[1]1920  Prog Access'!$F$7:$BA$325,43,FALSE))</f>
        <v>20267451.100000001</v>
      </c>
      <c r="BS177" s="104">
        <f t="shared" si="362"/>
        <v>0.11757500890536181</v>
      </c>
      <c r="BT177" s="111">
        <f t="shared" si="363"/>
        <v>1697.0903925234898</v>
      </c>
      <c r="BU177" s="102">
        <f>IF(ISNA(VLOOKUP($B177,'[1]1920  Prog Access'!$F$7:$BA$325,44,FALSE)),"",VLOOKUP($B177,'[1]1920  Prog Access'!$F$7:$BA$325,44,FALSE))</f>
        <v>3180524.68</v>
      </c>
      <c r="BV177" s="104">
        <f t="shared" si="364"/>
        <v>1.8450776850509977E-2</v>
      </c>
      <c r="BW177" s="111">
        <f t="shared" si="365"/>
        <v>266.32050823657079</v>
      </c>
      <c r="BX177" s="143">
        <f>IF(ISNA(VLOOKUP($B177,'[1]1920  Prog Access'!$F$7:$BA$325,45,FALSE)),"",VLOOKUP($B177,'[1]1920  Prog Access'!$F$7:$BA$325,45,FALSE))</f>
        <v>6499666.4900000002</v>
      </c>
      <c r="BY177" s="97">
        <f t="shared" si="366"/>
        <v>3.770569578152981E-2</v>
      </c>
      <c r="BZ177" s="112">
        <f t="shared" si="367"/>
        <v>544.24809021919248</v>
      </c>
      <c r="CA177" s="89">
        <f t="shared" si="368"/>
        <v>172378903.38</v>
      </c>
      <c r="CB177" s="90">
        <f t="shared" si="369"/>
        <v>0</v>
      </c>
    </row>
    <row r="178" spans="1:80" x14ac:dyDescent="0.25">
      <c r="A178" s="22"/>
      <c r="B178" s="99" t="s">
        <v>314</v>
      </c>
      <c r="C178" s="99" t="s">
        <v>315</v>
      </c>
      <c r="D178" s="100">
        <f>IF(ISNA(VLOOKUP($B178,'[1]1920 enrollment_Rev_Exp by size'!$A$6:$C$339,3,FALSE)),"",VLOOKUP($B178,'[1]1920 enrollment_Rev_Exp by size'!$A$6:$C$339,3,FALSE))</f>
        <v>10138.919999999998</v>
      </c>
      <c r="E178" s="101">
        <f>IF(ISNA(VLOOKUP($B178,'[1]1920 enrollment_Rev_Exp by size'!$A$6:$D$339,4,FALSE)),"",VLOOKUP($B178,'[1]1920 enrollment_Rev_Exp by size'!$A$6:$D$339,4,FALSE))</f>
        <v>152271647.75</v>
      </c>
      <c r="F178" s="102">
        <f>IF(ISNA(VLOOKUP($B178,'[1]1920  Prog Access'!$F$7:$BA$325,2,FALSE)),"",VLOOKUP($B178,'[1]1920  Prog Access'!$F$7:$BA$325,2,FALSE))</f>
        <v>74302196.269999996</v>
      </c>
      <c r="G178" s="102">
        <f>IF(ISNA(VLOOKUP($B178,'[1]1920  Prog Access'!$F$7:$BA$325,3,FALSE)),"",VLOOKUP($B178,'[1]1920  Prog Access'!$F$7:$BA$325,3,FALSE))</f>
        <v>6869058.5599999996</v>
      </c>
      <c r="H178" s="102">
        <f>IF(ISNA(VLOOKUP($B178,'[1]1920  Prog Access'!$F$7:$BA$325,4,FALSE)),"",VLOOKUP($B178,'[1]1920  Prog Access'!$F$7:$BA$325,4,FALSE))</f>
        <v>0</v>
      </c>
      <c r="I178" s="103">
        <f t="shared" si="370"/>
        <v>81171254.829999998</v>
      </c>
      <c r="J178" s="104">
        <f t="shared" si="371"/>
        <v>0.5330687362316272</v>
      </c>
      <c r="K178" s="105">
        <f t="shared" si="372"/>
        <v>8005.9074171608036</v>
      </c>
      <c r="L178" s="106">
        <f>IF(ISNA(VLOOKUP($B178,'[1]1920  Prog Access'!$F$7:$BA$325,5,FALSE)),"",VLOOKUP($B178,'[1]1920  Prog Access'!$F$7:$BA$325,5,FALSE))</f>
        <v>20759198.780000001</v>
      </c>
      <c r="M178" s="102">
        <f>IF(ISNA(VLOOKUP($B178,'[1]1920  Prog Access'!$F$7:$BA$325,6,FALSE)),"",VLOOKUP($B178,'[1]1920  Prog Access'!$F$7:$BA$325,6,FALSE))</f>
        <v>1027406.69</v>
      </c>
      <c r="N178" s="102">
        <f>IF(ISNA(VLOOKUP($B178,'[1]1920  Prog Access'!$F$7:$BA$325,7,FALSE)),"",VLOOKUP($B178,'[1]1920  Prog Access'!$F$7:$BA$325,7,FALSE))</f>
        <v>2342968</v>
      </c>
      <c r="O178" s="102">
        <v>0</v>
      </c>
      <c r="P178" s="102">
        <f>IF(ISNA(VLOOKUP($B178,'[1]1920  Prog Access'!$F$7:$BA$325,8,FALSE)),"",VLOOKUP($B178,'[1]1920  Prog Access'!$F$7:$BA$325,8,FALSE))</f>
        <v>0</v>
      </c>
      <c r="Q178" s="102">
        <f>IF(ISNA(VLOOKUP($B178,'[1]1920  Prog Access'!$F$7:$BA$325,9,FALSE)),"",VLOOKUP($B178,'[1]1920  Prog Access'!$F$7:$BA$325,9,FALSE))</f>
        <v>18426.11</v>
      </c>
      <c r="R178" s="107">
        <f t="shared" si="391"/>
        <v>24147999.580000002</v>
      </c>
      <c r="S178" s="104">
        <f t="shared" si="392"/>
        <v>0.15858500211179336</v>
      </c>
      <c r="T178" s="105">
        <f t="shared" si="393"/>
        <v>2381.7131982499127</v>
      </c>
      <c r="U178" s="106">
        <f>IF(ISNA(VLOOKUP($B178,'[1]1920  Prog Access'!$F$7:$BA$325,10,FALSE)),"",VLOOKUP($B178,'[1]1920  Prog Access'!$F$7:$BA$325,10,FALSE))</f>
        <v>5367676.18</v>
      </c>
      <c r="V178" s="102">
        <f>IF(ISNA(VLOOKUP($B178,'[1]1920  Prog Access'!$F$7:$BA$325,11,FALSE)),"",VLOOKUP($B178,'[1]1920  Prog Access'!$F$7:$BA$325,11,FALSE))</f>
        <v>2201258.88</v>
      </c>
      <c r="W178" s="102">
        <f>IF(ISNA(VLOOKUP($B178,'[1]1920  Prog Access'!$F$7:$BA$325,12,FALSE)),"",VLOOKUP($B178,'[1]1920  Prog Access'!$F$7:$BA$325,12,FALSE))</f>
        <v>66195</v>
      </c>
      <c r="X178" s="102">
        <f>IF(ISNA(VLOOKUP($B178,'[1]1920  Prog Access'!$F$7:$BA$325,13,FALSE)),"",VLOOKUP($B178,'[1]1920  Prog Access'!$F$7:$BA$325,13,FALSE))</f>
        <v>0</v>
      </c>
      <c r="Y178" s="108">
        <f t="shared" si="399"/>
        <v>7635130.0599999996</v>
      </c>
      <c r="Z178" s="104">
        <f t="shared" si="400"/>
        <v>5.0141508106193063E-2</v>
      </c>
      <c r="AA178" s="105">
        <f t="shared" si="401"/>
        <v>753.05161299231088</v>
      </c>
      <c r="AB178" s="106">
        <f>IF(ISNA(VLOOKUP($B178,'[1]1920  Prog Access'!$F$7:$BA$325,14,FALSE)),"",VLOOKUP($B178,'[1]1920  Prog Access'!$F$7:$BA$325,14,FALSE))</f>
        <v>0</v>
      </c>
      <c r="AC178" s="102">
        <f>IF(ISNA(VLOOKUP($B178,'[1]1920  Prog Access'!$F$7:$BA$325,15,FALSE)),"",VLOOKUP($B178,'[1]1920  Prog Access'!$F$7:$BA$325,15,FALSE))</f>
        <v>0</v>
      </c>
      <c r="AD178" s="102">
        <v>0</v>
      </c>
      <c r="AE178" s="107">
        <f t="shared" si="402"/>
        <v>0</v>
      </c>
      <c r="AF178" s="104">
        <f t="shared" si="403"/>
        <v>0</v>
      </c>
      <c r="AG178" s="109">
        <f t="shared" si="404"/>
        <v>0</v>
      </c>
      <c r="AH178" s="106">
        <f>IF(ISNA(VLOOKUP($B178,'[1]1920  Prog Access'!$F$7:$BA$325,16,FALSE)),"",VLOOKUP($B178,'[1]1920  Prog Access'!$F$7:$BA$325,16,FALSE))</f>
        <v>1415596.42</v>
      </c>
      <c r="AI178" s="102">
        <f>IF(ISNA(VLOOKUP($B178,'[1]1920  Prog Access'!$F$7:$BA$325,17,FALSE)),"",VLOOKUP($B178,'[1]1920  Prog Access'!$F$7:$BA$325,17,FALSE))</f>
        <v>147045.16</v>
      </c>
      <c r="AJ178" s="102">
        <f>IF(ISNA(VLOOKUP($B178,'[1]1920  Prog Access'!$F$7:$BA$325,18,FALSE)),"",VLOOKUP($B178,'[1]1920  Prog Access'!$F$7:$BA$325,18,FALSE))</f>
        <v>0</v>
      </c>
      <c r="AK178" s="102">
        <f>IF(ISNA(VLOOKUP($B178,'[1]1920  Prog Access'!$F$7:$BA$325,19,FALSE)),"",VLOOKUP($B178,'[1]1920  Prog Access'!$F$7:$BA$325,19,FALSE))</f>
        <v>0</v>
      </c>
      <c r="AL178" s="102">
        <f>IF(ISNA(VLOOKUP($B178,'[1]1920  Prog Access'!$F$7:$BA$325,20,FALSE)),"",VLOOKUP($B178,'[1]1920  Prog Access'!$F$7:$BA$325,20,FALSE))</f>
        <v>2664152.4500000002</v>
      </c>
      <c r="AM178" s="102">
        <f>IF(ISNA(VLOOKUP($B178,'[1]1920  Prog Access'!$F$7:$BA$325,21,FALSE)),"",VLOOKUP($B178,'[1]1920  Prog Access'!$F$7:$BA$325,21,FALSE))</f>
        <v>0</v>
      </c>
      <c r="AN178" s="102">
        <f>IF(ISNA(VLOOKUP($B178,'[1]1920  Prog Access'!$F$7:$BA$325,22,FALSE)),"",VLOOKUP($B178,'[1]1920  Prog Access'!$F$7:$BA$325,22,FALSE))</f>
        <v>0</v>
      </c>
      <c r="AO178" s="102">
        <f>IF(ISNA(VLOOKUP($B178,'[1]1920  Prog Access'!$F$7:$BA$325,23,FALSE)),"",VLOOKUP($B178,'[1]1920  Prog Access'!$F$7:$BA$325,23,FALSE))</f>
        <v>1139785.17</v>
      </c>
      <c r="AP178" s="102">
        <f>IF(ISNA(VLOOKUP($B178,'[1]1920  Prog Access'!$F$7:$BA$325,24,FALSE)),"",VLOOKUP($B178,'[1]1920  Prog Access'!$F$7:$BA$325,24,FALSE))</f>
        <v>0</v>
      </c>
      <c r="AQ178" s="102">
        <f>IF(ISNA(VLOOKUP($B178,'[1]1920  Prog Access'!$F$7:$BA$325,25,FALSE)),"",VLOOKUP($B178,'[1]1920  Prog Access'!$F$7:$BA$325,25,FALSE))</f>
        <v>20505.099999999999</v>
      </c>
      <c r="AR178" s="102">
        <f>IF(ISNA(VLOOKUP($B178,'[1]1920  Prog Access'!$F$7:$BA$325,26,FALSE)),"",VLOOKUP($B178,'[1]1920  Prog Access'!$F$7:$BA$325,26,FALSE))</f>
        <v>0</v>
      </c>
      <c r="AS178" s="102">
        <f>IF(ISNA(VLOOKUP($B178,'[1]1920  Prog Access'!$F$7:$BA$325,27,FALSE)),"",VLOOKUP($B178,'[1]1920  Prog Access'!$F$7:$BA$325,27,FALSE))</f>
        <v>23484.82</v>
      </c>
      <c r="AT178" s="102">
        <f>IF(ISNA(VLOOKUP($B178,'[1]1920  Prog Access'!$F$7:$BA$325,28,FALSE)),"",VLOOKUP($B178,'[1]1920  Prog Access'!$F$7:$BA$325,28,FALSE))</f>
        <v>296780.24</v>
      </c>
      <c r="AU178" s="102">
        <f>IF(ISNA(VLOOKUP($B178,'[1]1920  Prog Access'!$F$7:$BA$325,29,FALSE)),"",VLOOKUP($B178,'[1]1920  Prog Access'!$F$7:$BA$325,29,FALSE))</f>
        <v>0</v>
      </c>
      <c r="AV178" s="102">
        <f>IF(ISNA(VLOOKUP($B178,'[1]1920  Prog Access'!$F$7:$BA$325,30,FALSE)),"",VLOOKUP($B178,'[1]1920  Prog Access'!$F$7:$BA$325,30,FALSE))</f>
        <v>37197</v>
      </c>
      <c r="AW178" s="102">
        <f>IF(ISNA(VLOOKUP($B178,'[1]1920  Prog Access'!$F$7:$BA$325,31,FALSE)),"",VLOOKUP($B178,'[1]1920  Prog Access'!$F$7:$BA$325,31,FALSE))</f>
        <v>0</v>
      </c>
      <c r="AX178" s="108">
        <f t="shared" si="405"/>
        <v>5744546.3600000003</v>
      </c>
      <c r="AY178" s="104">
        <f t="shared" si="406"/>
        <v>3.7725646532908164E-2</v>
      </c>
      <c r="AZ178" s="105">
        <f t="shared" si="407"/>
        <v>566.58365585289175</v>
      </c>
      <c r="BA178" s="106">
        <f>IF(ISNA(VLOOKUP($B178,'[1]1920  Prog Access'!$F$7:$BA$325,32,FALSE)),"",VLOOKUP($B178,'[1]1920  Prog Access'!$F$7:$BA$325,32,FALSE))</f>
        <v>0</v>
      </c>
      <c r="BB178" s="102">
        <f>IF(ISNA(VLOOKUP($B178,'[1]1920  Prog Access'!$F$7:$BA$325,33,FALSE)),"",VLOOKUP($B178,'[1]1920  Prog Access'!$F$7:$BA$325,33,FALSE))</f>
        <v>3682.94</v>
      </c>
      <c r="BC178" s="102">
        <f>IF(ISNA(VLOOKUP($B178,'[1]1920  Prog Access'!$F$7:$BA$325,34,FALSE)),"",VLOOKUP($B178,'[1]1920  Prog Access'!$F$7:$BA$325,34,FALSE))</f>
        <v>1259458.17</v>
      </c>
      <c r="BD178" s="102">
        <f>IF(ISNA(VLOOKUP($B178,'[1]1920  Prog Access'!$F$7:$BA$325,35,FALSE)),"",VLOOKUP($B178,'[1]1920  Prog Access'!$F$7:$BA$325,35,FALSE))</f>
        <v>0</v>
      </c>
      <c r="BE178" s="102">
        <f>IF(ISNA(VLOOKUP($B178,'[1]1920  Prog Access'!$F$7:$BA$325,36,FALSE)),"",VLOOKUP($B178,'[1]1920  Prog Access'!$F$7:$BA$325,36,FALSE))</f>
        <v>0</v>
      </c>
      <c r="BF178" s="102">
        <f>IF(ISNA(VLOOKUP($B178,'[1]1920  Prog Access'!$F$7:$BA$325,37,FALSE)),"",VLOOKUP($B178,'[1]1920  Prog Access'!$F$7:$BA$325,37,FALSE))</f>
        <v>0</v>
      </c>
      <c r="BG178" s="102">
        <f>IF(ISNA(VLOOKUP($B178,'[1]1920  Prog Access'!$F$7:$BA$325,38,FALSE)),"",VLOOKUP($B178,'[1]1920  Prog Access'!$F$7:$BA$325,38,FALSE))</f>
        <v>344133.91</v>
      </c>
      <c r="BH178" s="110">
        <f t="shared" si="408"/>
        <v>1607275.0199999998</v>
      </c>
      <c r="BI178" s="104">
        <f t="shared" si="409"/>
        <v>1.0555313768186367E-2</v>
      </c>
      <c r="BJ178" s="105">
        <f t="shared" si="410"/>
        <v>158.52526896355826</v>
      </c>
      <c r="BK178" s="106">
        <f>IF(ISNA(VLOOKUP($B178,'[1]1920  Prog Access'!$F$7:$BA$325,39,FALSE)),"",VLOOKUP($B178,'[1]1920  Prog Access'!$F$7:$BA$325,39,FALSE))</f>
        <v>0</v>
      </c>
      <c r="BL178" s="102">
        <f>IF(ISNA(VLOOKUP($B178,'[1]1920  Prog Access'!$F$7:$BA$325,40,FALSE)),"",VLOOKUP($B178,'[1]1920  Prog Access'!$F$7:$BA$325,40,FALSE))</f>
        <v>2694.37</v>
      </c>
      <c r="BM178" s="102">
        <f>IF(ISNA(VLOOKUP($B178,'[1]1920  Prog Access'!$F$7:$BA$325,41,FALSE)),"",VLOOKUP($B178,'[1]1920  Prog Access'!$F$7:$BA$325,41,FALSE))</f>
        <v>0</v>
      </c>
      <c r="BN178" s="102">
        <f>IF(ISNA(VLOOKUP($B178,'[1]1920  Prog Access'!$F$7:$BA$325,42,FALSE)),"",VLOOKUP($B178,'[1]1920  Prog Access'!$F$7:$BA$325,42,FALSE))</f>
        <v>2495091.75</v>
      </c>
      <c r="BO178" s="105">
        <f t="shared" si="359"/>
        <v>2497786.12</v>
      </c>
      <c r="BP178" s="104">
        <f t="shared" si="360"/>
        <v>1.6403487825263914E-2</v>
      </c>
      <c r="BQ178" s="111">
        <f t="shared" si="361"/>
        <v>246.35623123567407</v>
      </c>
      <c r="BR178" s="106">
        <f>IF(ISNA(VLOOKUP($B178,'[1]1920  Prog Access'!$F$7:$BA$325,43,FALSE)),"",VLOOKUP($B178,'[1]1920  Prog Access'!$F$7:$BA$325,43,FALSE))</f>
        <v>20560702.870000001</v>
      </c>
      <c r="BS178" s="104">
        <f t="shared" si="362"/>
        <v>0.1350264686421245</v>
      </c>
      <c r="BT178" s="111">
        <f t="shared" si="363"/>
        <v>2027.8987180094136</v>
      </c>
      <c r="BU178" s="102">
        <f>IF(ISNA(VLOOKUP($B178,'[1]1920  Prog Access'!$F$7:$BA$325,44,FALSE)),"",VLOOKUP($B178,'[1]1920  Prog Access'!$F$7:$BA$325,44,FALSE))</f>
        <v>1672284.63</v>
      </c>
      <c r="BV178" s="104">
        <f t="shared" si="364"/>
        <v>1.098224557696756E-2</v>
      </c>
      <c r="BW178" s="111">
        <f t="shared" si="365"/>
        <v>164.93715602845276</v>
      </c>
      <c r="BX178" s="143">
        <f>IF(ISNA(VLOOKUP($B178,'[1]1920  Prog Access'!$F$7:$BA$325,45,FALSE)),"",VLOOKUP($B178,'[1]1920  Prog Access'!$F$7:$BA$325,45,FALSE))</f>
        <v>7234668.2800000003</v>
      </c>
      <c r="BY178" s="97">
        <f t="shared" si="366"/>
        <v>4.7511591204935921E-2</v>
      </c>
      <c r="BZ178" s="112">
        <f t="shared" si="367"/>
        <v>713.55413397087671</v>
      </c>
      <c r="CA178" s="89">
        <f t="shared" si="368"/>
        <v>152271647.75</v>
      </c>
      <c r="CB178" s="90">
        <f t="shared" si="369"/>
        <v>0</v>
      </c>
    </row>
    <row r="179" spans="1:80" s="127" customFormat="1" x14ac:dyDescent="0.25">
      <c r="A179" s="22"/>
      <c r="B179" s="133" t="s">
        <v>316</v>
      </c>
      <c r="C179" s="99" t="s">
        <v>317</v>
      </c>
      <c r="D179" s="100">
        <f>IF(ISNA(VLOOKUP($B179,'[1]1920 enrollment_Rev_Exp by size'!$A$6:$C$339,3,FALSE)),"",VLOOKUP($B179,'[1]1920 enrollment_Rev_Exp by size'!$A$6:$C$339,3,FALSE))</f>
        <v>82.7</v>
      </c>
      <c r="E179" s="101">
        <f>IF(ISNA(VLOOKUP($B179,'[1]1920 enrollment_Rev_Exp by size'!$A$6:$D$339,4,FALSE)),"",VLOOKUP($B179,'[1]1920 enrollment_Rev_Exp by size'!$A$6:$D$339,4,FALSE))</f>
        <v>2307468.23</v>
      </c>
      <c r="F179" s="102">
        <f>IF(ISNA(VLOOKUP($B179,'[1]1920  Prog Access'!$F$7:$BA$325,2,FALSE)),"",VLOOKUP($B179,'[1]1920  Prog Access'!$F$7:$BA$325,2,FALSE))</f>
        <v>1897305.6</v>
      </c>
      <c r="G179" s="102">
        <f>IF(ISNA(VLOOKUP($B179,'[1]1920  Prog Access'!$F$7:$BA$325,3,FALSE)),"",VLOOKUP($B179,'[1]1920  Prog Access'!$F$7:$BA$325,3,FALSE))</f>
        <v>0</v>
      </c>
      <c r="H179" s="102">
        <f>IF(ISNA(VLOOKUP($B179,'[1]1920  Prog Access'!$F$7:$BA$325,4,FALSE)),"",VLOOKUP($B179,'[1]1920  Prog Access'!$F$7:$BA$325,4,FALSE))</f>
        <v>0</v>
      </c>
      <c r="I179" s="103">
        <f t="shared" si="370"/>
        <v>1897305.6</v>
      </c>
      <c r="J179" s="104">
        <f t="shared" si="371"/>
        <v>0.82224560032187322</v>
      </c>
      <c r="K179" s="105">
        <f t="shared" si="372"/>
        <v>22942.026602176542</v>
      </c>
      <c r="L179" s="106">
        <f>IF(ISNA(VLOOKUP($B179,'[1]1920  Prog Access'!$F$7:$BA$325,5,FALSE)),"",VLOOKUP($B179,'[1]1920  Prog Access'!$F$7:$BA$325,5,FALSE))</f>
        <v>115789.27</v>
      </c>
      <c r="M179" s="102">
        <f>IF(ISNA(VLOOKUP($B179,'[1]1920  Prog Access'!$F$7:$BA$325,6,FALSE)),"",VLOOKUP($B179,'[1]1920  Prog Access'!$F$7:$BA$325,6,FALSE))</f>
        <v>0</v>
      </c>
      <c r="N179" s="102">
        <f>IF(ISNA(VLOOKUP($B179,'[1]1920  Prog Access'!$F$7:$BA$325,7,FALSE)),"",VLOOKUP($B179,'[1]1920  Prog Access'!$F$7:$BA$325,7,FALSE))</f>
        <v>82628.95</v>
      </c>
      <c r="O179" s="102">
        <v>0</v>
      </c>
      <c r="P179" s="102">
        <f>IF(ISNA(VLOOKUP($B179,'[1]1920  Prog Access'!$F$7:$BA$325,8,FALSE)),"",VLOOKUP($B179,'[1]1920  Prog Access'!$F$7:$BA$325,8,FALSE))</f>
        <v>0</v>
      </c>
      <c r="Q179" s="102">
        <f>IF(ISNA(VLOOKUP($B179,'[1]1920  Prog Access'!$F$7:$BA$325,9,FALSE)),"",VLOOKUP($B179,'[1]1920  Prog Access'!$F$7:$BA$325,9,FALSE))</f>
        <v>0</v>
      </c>
      <c r="R179" s="107">
        <f t="shared" si="391"/>
        <v>198418.22</v>
      </c>
      <c r="S179" s="104">
        <f t="shared" si="392"/>
        <v>8.5989578283381177E-2</v>
      </c>
      <c r="T179" s="105">
        <f t="shared" si="393"/>
        <v>2399.2529625151146</v>
      </c>
      <c r="U179" s="106">
        <f>IF(ISNA(VLOOKUP($B179,'[1]1920  Prog Access'!$F$7:$BA$325,10,FALSE)),"",VLOOKUP($B179,'[1]1920  Prog Access'!$F$7:$BA$325,10,FALSE))</f>
        <v>0</v>
      </c>
      <c r="V179" s="102">
        <f>IF(ISNA(VLOOKUP($B179,'[1]1920  Prog Access'!$F$7:$BA$325,11,FALSE)),"",VLOOKUP($B179,'[1]1920  Prog Access'!$F$7:$BA$325,11,FALSE))</f>
        <v>0</v>
      </c>
      <c r="W179" s="102">
        <f>IF(ISNA(VLOOKUP($B179,'[1]1920  Prog Access'!$F$7:$BA$325,12,FALSE)),"",VLOOKUP($B179,'[1]1920  Prog Access'!$F$7:$BA$325,12,FALSE))</f>
        <v>0</v>
      </c>
      <c r="X179" s="102">
        <f>IF(ISNA(VLOOKUP($B179,'[1]1920  Prog Access'!$F$7:$BA$325,13,FALSE)),"",VLOOKUP($B179,'[1]1920  Prog Access'!$F$7:$BA$325,13,FALSE))</f>
        <v>0</v>
      </c>
      <c r="Y179" s="108">
        <f t="shared" si="399"/>
        <v>0</v>
      </c>
      <c r="Z179" s="104">
        <f t="shared" si="400"/>
        <v>0</v>
      </c>
      <c r="AA179" s="105">
        <f t="shared" si="401"/>
        <v>0</v>
      </c>
      <c r="AB179" s="106">
        <f>IF(ISNA(VLOOKUP($B179,'[1]1920  Prog Access'!$F$7:$BA$325,14,FALSE)),"",VLOOKUP($B179,'[1]1920  Prog Access'!$F$7:$BA$325,14,FALSE))</f>
        <v>0</v>
      </c>
      <c r="AC179" s="102">
        <f>IF(ISNA(VLOOKUP($B179,'[1]1920  Prog Access'!$F$7:$BA$325,15,FALSE)),"",VLOOKUP($B179,'[1]1920  Prog Access'!$F$7:$BA$325,15,FALSE))</f>
        <v>0</v>
      </c>
      <c r="AD179" s="102">
        <v>0</v>
      </c>
      <c r="AE179" s="107">
        <f t="shared" si="402"/>
        <v>0</v>
      </c>
      <c r="AF179" s="104">
        <f t="shared" si="403"/>
        <v>0</v>
      </c>
      <c r="AG179" s="109">
        <f t="shared" si="404"/>
        <v>0</v>
      </c>
      <c r="AH179" s="106">
        <f>IF(ISNA(VLOOKUP($B179,'[1]1920  Prog Access'!$F$7:$BA$325,16,FALSE)),"",VLOOKUP($B179,'[1]1920  Prog Access'!$F$7:$BA$325,16,FALSE))</f>
        <v>24344.55</v>
      </c>
      <c r="AI179" s="102">
        <f>IF(ISNA(VLOOKUP($B179,'[1]1920  Prog Access'!$F$7:$BA$325,17,FALSE)),"",VLOOKUP($B179,'[1]1920  Prog Access'!$F$7:$BA$325,17,FALSE))</f>
        <v>0</v>
      </c>
      <c r="AJ179" s="102">
        <f>IF(ISNA(VLOOKUP($B179,'[1]1920  Prog Access'!$F$7:$BA$325,18,FALSE)),"",VLOOKUP($B179,'[1]1920  Prog Access'!$F$7:$BA$325,18,FALSE))</f>
        <v>0</v>
      </c>
      <c r="AK179" s="102">
        <f>IF(ISNA(VLOOKUP($B179,'[1]1920  Prog Access'!$F$7:$BA$325,19,FALSE)),"",VLOOKUP($B179,'[1]1920  Prog Access'!$F$7:$BA$325,19,FALSE))</f>
        <v>0</v>
      </c>
      <c r="AL179" s="102">
        <f>IF(ISNA(VLOOKUP($B179,'[1]1920  Prog Access'!$F$7:$BA$325,20,FALSE)),"",VLOOKUP($B179,'[1]1920  Prog Access'!$F$7:$BA$325,20,FALSE))</f>
        <v>28195.08</v>
      </c>
      <c r="AM179" s="102">
        <f>IF(ISNA(VLOOKUP($B179,'[1]1920  Prog Access'!$F$7:$BA$325,21,FALSE)),"",VLOOKUP($B179,'[1]1920  Prog Access'!$F$7:$BA$325,21,FALSE))</f>
        <v>0</v>
      </c>
      <c r="AN179" s="102">
        <f>IF(ISNA(VLOOKUP($B179,'[1]1920  Prog Access'!$F$7:$BA$325,22,FALSE)),"",VLOOKUP($B179,'[1]1920  Prog Access'!$F$7:$BA$325,22,FALSE))</f>
        <v>0</v>
      </c>
      <c r="AO179" s="102">
        <f>IF(ISNA(VLOOKUP($B179,'[1]1920  Prog Access'!$F$7:$BA$325,23,FALSE)),"",VLOOKUP($B179,'[1]1920  Prog Access'!$F$7:$BA$325,23,FALSE))</f>
        <v>0</v>
      </c>
      <c r="AP179" s="102">
        <f>IF(ISNA(VLOOKUP($B179,'[1]1920  Prog Access'!$F$7:$BA$325,24,FALSE)),"",VLOOKUP($B179,'[1]1920  Prog Access'!$F$7:$BA$325,24,FALSE))</f>
        <v>0</v>
      </c>
      <c r="AQ179" s="102">
        <f>IF(ISNA(VLOOKUP($B179,'[1]1920  Prog Access'!$F$7:$BA$325,25,FALSE)),"",VLOOKUP($B179,'[1]1920  Prog Access'!$F$7:$BA$325,25,FALSE))</f>
        <v>0</v>
      </c>
      <c r="AR179" s="102">
        <f>IF(ISNA(VLOOKUP($B179,'[1]1920  Prog Access'!$F$7:$BA$325,26,FALSE)),"",VLOOKUP($B179,'[1]1920  Prog Access'!$F$7:$BA$325,26,FALSE))</f>
        <v>0</v>
      </c>
      <c r="AS179" s="102">
        <f>IF(ISNA(VLOOKUP($B179,'[1]1920  Prog Access'!$F$7:$BA$325,27,FALSE)),"",VLOOKUP($B179,'[1]1920  Prog Access'!$F$7:$BA$325,27,FALSE))</f>
        <v>0</v>
      </c>
      <c r="AT179" s="102">
        <f>IF(ISNA(VLOOKUP($B179,'[1]1920  Prog Access'!$F$7:$BA$325,28,FALSE)),"",VLOOKUP($B179,'[1]1920  Prog Access'!$F$7:$BA$325,28,FALSE))</f>
        <v>0</v>
      </c>
      <c r="AU179" s="102">
        <f>IF(ISNA(VLOOKUP($B179,'[1]1920  Prog Access'!$F$7:$BA$325,29,FALSE)),"",VLOOKUP($B179,'[1]1920  Prog Access'!$F$7:$BA$325,29,FALSE))</f>
        <v>0</v>
      </c>
      <c r="AV179" s="102">
        <f>IF(ISNA(VLOOKUP($B179,'[1]1920  Prog Access'!$F$7:$BA$325,30,FALSE)),"",VLOOKUP($B179,'[1]1920  Prog Access'!$F$7:$BA$325,30,FALSE))</f>
        <v>0</v>
      </c>
      <c r="AW179" s="102">
        <f>IF(ISNA(VLOOKUP($B179,'[1]1920  Prog Access'!$F$7:$BA$325,31,FALSE)),"",VLOOKUP($B179,'[1]1920  Prog Access'!$F$7:$BA$325,31,FALSE))</f>
        <v>0</v>
      </c>
      <c r="AX179" s="108">
        <f t="shared" si="405"/>
        <v>52539.630000000005</v>
      </c>
      <c r="AY179" s="104">
        <f t="shared" si="406"/>
        <v>2.2769383914767922E-2</v>
      </c>
      <c r="AZ179" s="105">
        <f t="shared" si="407"/>
        <v>635.30386940749702</v>
      </c>
      <c r="BA179" s="106">
        <f>IF(ISNA(VLOOKUP($B179,'[1]1920  Prog Access'!$F$7:$BA$325,32,FALSE)),"",VLOOKUP($B179,'[1]1920  Prog Access'!$F$7:$BA$325,32,FALSE))</f>
        <v>0</v>
      </c>
      <c r="BB179" s="102">
        <f>IF(ISNA(VLOOKUP($B179,'[1]1920  Prog Access'!$F$7:$BA$325,33,FALSE)),"",VLOOKUP($B179,'[1]1920  Prog Access'!$F$7:$BA$325,33,FALSE))</f>
        <v>0</v>
      </c>
      <c r="BC179" s="102">
        <f>IF(ISNA(VLOOKUP($B179,'[1]1920  Prog Access'!$F$7:$BA$325,34,FALSE)),"",VLOOKUP($B179,'[1]1920  Prog Access'!$F$7:$BA$325,34,FALSE))</f>
        <v>0</v>
      </c>
      <c r="BD179" s="102">
        <f>IF(ISNA(VLOOKUP($B179,'[1]1920  Prog Access'!$F$7:$BA$325,35,FALSE)),"",VLOOKUP($B179,'[1]1920  Prog Access'!$F$7:$BA$325,35,FALSE))</f>
        <v>0</v>
      </c>
      <c r="BE179" s="102">
        <f>IF(ISNA(VLOOKUP($B179,'[1]1920  Prog Access'!$F$7:$BA$325,36,FALSE)),"",VLOOKUP($B179,'[1]1920  Prog Access'!$F$7:$BA$325,36,FALSE))</f>
        <v>0</v>
      </c>
      <c r="BF179" s="102">
        <f>IF(ISNA(VLOOKUP($B179,'[1]1920  Prog Access'!$F$7:$BA$325,37,FALSE)),"",VLOOKUP($B179,'[1]1920  Prog Access'!$F$7:$BA$325,37,FALSE))</f>
        <v>0</v>
      </c>
      <c r="BG179" s="102">
        <f>IF(ISNA(VLOOKUP($B179,'[1]1920  Prog Access'!$F$7:$BA$325,38,FALSE)),"",VLOOKUP($B179,'[1]1920  Prog Access'!$F$7:$BA$325,38,FALSE))</f>
        <v>0</v>
      </c>
      <c r="BH179" s="110">
        <f t="shared" si="408"/>
        <v>0</v>
      </c>
      <c r="BI179" s="104">
        <f t="shared" si="409"/>
        <v>0</v>
      </c>
      <c r="BJ179" s="105">
        <f t="shared" si="410"/>
        <v>0</v>
      </c>
      <c r="BK179" s="106">
        <f>IF(ISNA(VLOOKUP($B179,'[1]1920  Prog Access'!$F$7:$BA$325,39,FALSE)),"",VLOOKUP($B179,'[1]1920  Prog Access'!$F$7:$BA$325,39,FALSE))</f>
        <v>0</v>
      </c>
      <c r="BL179" s="102">
        <f>IF(ISNA(VLOOKUP($B179,'[1]1920  Prog Access'!$F$7:$BA$325,40,FALSE)),"",VLOOKUP($B179,'[1]1920  Prog Access'!$F$7:$BA$325,40,FALSE))</f>
        <v>0</v>
      </c>
      <c r="BM179" s="102">
        <f>IF(ISNA(VLOOKUP($B179,'[1]1920  Prog Access'!$F$7:$BA$325,41,FALSE)),"",VLOOKUP($B179,'[1]1920  Prog Access'!$F$7:$BA$325,41,FALSE))</f>
        <v>0</v>
      </c>
      <c r="BN179" s="102">
        <f>IF(ISNA(VLOOKUP($B179,'[1]1920  Prog Access'!$F$7:$BA$325,42,FALSE)),"",VLOOKUP($B179,'[1]1920  Prog Access'!$F$7:$BA$325,42,FALSE))</f>
        <v>0</v>
      </c>
      <c r="BO179" s="105">
        <f t="shared" si="359"/>
        <v>0</v>
      </c>
      <c r="BP179" s="104">
        <f t="shared" si="360"/>
        <v>0</v>
      </c>
      <c r="BQ179" s="111">
        <f t="shared" si="361"/>
        <v>0</v>
      </c>
      <c r="BR179" s="106">
        <f>IF(ISNA(VLOOKUP($B179,'[1]1920  Prog Access'!$F$7:$BA$325,43,FALSE)),"",VLOOKUP($B179,'[1]1920  Prog Access'!$F$7:$BA$325,43,FALSE))</f>
        <v>130390.69</v>
      </c>
      <c r="BS179" s="104">
        <f t="shared" si="362"/>
        <v>5.6508119290552487E-2</v>
      </c>
      <c r="BT179" s="111">
        <f t="shared" si="363"/>
        <v>1576.6709794437727</v>
      </c>
      <c r="BU179" s="102">
        <f>IF(ISNA(VLOOKUP($B179,'[1]1920  Prog Access'!$F$7:$BA$325,44,FALSE)),"",VLOOKUP($B179,'[1]1920  Prog Access'!$F$7:$BA$325,44,FALSE))</f>
        <v>0</v>
      </c>
      <c r="BV179" s="104">
        <f t="shared" si="364"/>
        <v>0</v>
      </c>
      <c r="BW179" s="111">
        <f t="shared" si="365"/>
        <v>0</v>
      </c>
      <c r="BX179" s="143">
        <f>IF(ISNA(VLOOKUP($B179,'[1]1920  Prog Access'!$F$7:$BA$325,45,FALSE)),"",VLOOKUP($B179,'[1]1920  Prog Access'!$F$7:$BA$325,45,FALSE))</f>
        <v>28814.09</v>
      </c>
      <c r="BY179" s="97">
        <f t="shared" si="366"/>
        <v>1.2487318189425299E-2</v>
      </c>
      <c r="BZ179" s="112">
        <f t="shared" si="367"/>
        <v>348.41704957678354</v>
      </c>
      <c r="CA179" s="89">
        <f t="shared" si="368"/>
        <v>2307468.23</v>
      </c>
      <c r="CB179" s="90">
        <f t="shared" si="369"/>
        <v>0</v>
      </c>
    </row>
    <row r="180" spans="1:80" x14ac:dyDescent="0.25">
      <c r="A180" s="66"/>
      <c r="B180" s="114" t="s">
        <v>318</v>
      </c>
      <c r="C180" s="115" t="s">
        <v>52</v>
      </c>
      <c r="D180" s="116">
        <f>SUM(D174:D179)</f>
        <v>37124.61</v>
      </c>
      <c r="E180" s="116">
        <f t="shared" ref="E180:H180" si="411">SUM(E174:E179)</f>
        <v>549840980.17000008</v>
      </c>
      <c r="F180" s="116">
        <f t="shared" si="411"/>
        <v>283195341.34000003</v>
      </c>
      <c r="G180" s="116">
        <f t="shared" si="411"/>
        <v>11938216.600000001</v>
      </c>
      <c r="H180" s="116">
        <f t="shared" si="411"/>
        <v>424310.01</v>
      </c>
      <c r="I180" s="117">
        <f t="shared" si="370"/>
        <v>295557867.95000005</v>
      </c>
      <c r="J180" s="118">
        <f t="shared" si="371"/>
        <v>0.53753335711466854</v>
      </c>
      <c r="K180" s="75">
        <f t="shared" si="372"/>
        <v>7961.2383254665856</v>
      </c>
      <c r="L180" s="119">
        <f>SUM(L174:L179)</f>
        <v>75208829.959999993</v>
      </c>
      <c r="M180" s="119">
        <f t="shared" ref="M180:Q180" si="412">SUM(M174:M179)</f>
        <v>4029981.0100000002</v>
      </c>
      <c r="N180" s="119">
        <f t="shared" si="412"/>
        <v>8436577.5999999996</v>
      </c>
      <c r="O180" s="119">
        <f t="shared" si="412"/>
        <v>0</v>
      </c>
      <c r="P180" s="119">
        <f t="shared" si="412"/>
        <v>0</v>
      </c>
      <c r="Q180" s="119">
        <f t="shared" si="412"/>
        <v>1019171.13</v>
      </c>
      <c r="R180" s="120">
        <f t="shared" si="391"/>
        <v>88694559.699999988</v>
      </c>
      <c r="S180" s="118">
        <f t="shared" si="392"/>
        <v>0.1613094747368182</v>
      </c>
      <c r="T180" s="75">
        <f t="shared" si="393"/>
        <v>2389.1041468179728</v>
      </c>
      <c r="U180" s="119">
        <f>SUM(U174:U179)</f>
        <v>18451677.740000002</v>
      </c>
      <c r="V180" s="119">
        <f t="shared" ref="V180:X180" si="413">SUM(V174:V179)</f>
        <v>5965382.9399999995</v>
      </c>
      <c r="W180" s="119">
        <f t="shared" si="413"/>
        <v>187429.16</v>
      </c>
      <c r="X180" s="119">
        <f t="shared" si="413"/>
        <v>0</v>
      </c>
      <c r="Y180" s="122">
        <f t="shared" si="399"/>
        <v>24604489.84</v>
      </c>
      <c r="Z180" s="118">
        <f t="shared" si="400"/>
        <v>4.4748374034239452E-2</v>
      </c>
      <c r="AA180" s="75">
        <f t="shared" si="401"/>
        <v>662.75416334339945</v>
      </c>
      <c r="AB180" s="119">
        <f>SUM(AB174:AB179)</f>
        <v>3016363.12</v>
      </c>
      <c r="AC180" s="119">
        <f t="shared" ref="AC180:AD180" si="414">SUM(AC174:AC179)</f>
        <v>24011</v>
      </c>
      <c r="AD180" s="119">
        <f t="shared" si="414"/>
        <v>0</v>
      </c>
      <c r="AE180" s="120">
        <f t="shared" si="402"/>
        <v>3040374.12</v>
      </c>
      <c r="AF180" s="118">
        <f t="shared" si="403"/>
        <v>5.5295516879443505E-3</v>
      </c>
      <c r="AG180" s="123">
        <f t="shared" si="404"/>
        <v>81.896459518362619</v>
      </c>
      <c r="AH180" s="119">
        <f>SUM(AH174:AH179)</f>
        <v>4452694.38</v>
      </c>
      <c r="AI180" s="119">
        <f t="shared" ref="AI180:AW180" si="415">SUM(AI174:AI179)</f>
        <v>746856.57000000007</v>
      </c>
      <c r="AJ180" s="119">
        <f t="shared" si="415"/>
        <v>0</v>
      </c>
      <c r="AK180" s="119">
        <f t="shared" si="415"/>
        <v>0</v>
      </c>
      <c r="AL180" s="119">
        <f t="shared" si="415"/>
        <v>10458351.520000001</v>
      </c>
      <c r="AM180" s="119">
        <f t="shared" si="415"/>
        <v>0</v>
      </c>
      <c r="AN180" s="119">
        <f t="shared" si="415"/>
        <v>0</v>
      </c>
      <c r="AO180" s="119">
        <f t="shared" si="415"/>
        <v>3733571.59</v>
      </c>
      <c r="AP180" s="119">
        <f t="shared" si="415"/>
        <v>0</v>
      </c>
      <c r="AQ180" s="119">
        <f t="shared" si="415"/>
        <v>20505.099999999999</v>
      </c>
      <c r="AR180" s="119">
        <f t="shared" si="415"/>
        <v>151038.17000000001</v>
      </c>
      <c r="AS180" s="119">
        <f t="shared" si="415"/>
        <v>114652.63</v>
      </c>
      <c r="AT180" s="119">
        <f t="shared" si="415"/>
        <v>2014123.51</v>
      </c>
      <c r="AU180" s="119">
        <f t="shared" si="415"/>
        <v>0</v>
      </c>
      <c r="AV180" s="119">
        <f t="shared" si="415"/>
        <v>244206.31</v>
      </c>
      <c r="AW180" s="119">
        <f t="shared" si="415"/>
        <v>0</v>
      </c>
      <c r="AX180" s="122">
        <f t="shared" si="405"/>
        <v>21935999.780000005</v>
      </c>
      <c r="AY180" s="118">
        <f t="shared" si="406"/>
        <v>3.9895170733214212E-2</v>
      </c>
      <c r="AZ180" s="75">
        <f t="shared" si="407"/>
        <v>590.87488811330286</v>
      </c>
      <c r="BA180" s="119">
        <f>SUM(BA174:BA179)</f>
        <v>26.94</v>
      </c>
      <c r="BB180" s="119">
        <f t="shared" ref="BB180:BG180" si="416">SUM(BB174:BB179)</f>
        <v>118154.03</v>
      </c>
      <c r="BC180" s="119">
        <f t="shared" si="416"/>
        <v>2015406.65</v>
      </c>
      <c r="BD180" s="119">
        <f t="shared" si="416"/>
        <v>0</v>
      </c>
      <c r="BE180" s="119">
        <f t="shared" si="416"/>
        <v>0</v>
      </c>
      <c r="BF180" s="119">
        <f t="shared" si="416"/>
        <v>0</v>
      </c>
      <c r="BG180" s="119">
        <f t="shared" si="416"/>
        <v>2812507.89</v>
      </c>
      <c r="BH180" s="124">
        <f t="shared" si="408"/>
        <v>4946095.51</v>
      </c>
      <c r="BI180" s="118">
        <f t="shared" si="409"/>
        <v>8.9955017693856935E-3</v>
      </c>
      <c r="BJ180" s="75">
        <f t="shared" si="410"/>
        <v>133.22956146879386</v>
      </c>
      <c r="BK180" s="119">
        <f>SUM(BK174:BK179)</f>
        <v>0</v>
      </c>
      <c r="BL180" s="119">
        <f t="shared" ref="BL180:BN180" si="417">SUM(BL174:BL179)</f>
        <v>225580.38999999998</v>
      </c>
      <c r="BM180" s="119">
        <f t="shared" si="417"/>
        <v>125890.99</v>
      </c>
      <c r="BN180" s="119">
        <f t="shared" si="417"/>
        <v>6642016.7000000002</v>
      </c>
      <c r="BO180" s="75">
        <f t="shared" si="359"/>
        <v>6993488.0800000001</v>
      </c>
      <c r="BP180" s="118">
        <f t="shared" si="360"/>
        <v>1.2719110310471494E-2</v>
      </c>
      <c r="BQ180" s="86">
        <f t="shared" si="361"/>
        <v>188.37876222807458</v>
      </c>
      <c r="BR180" s="119">
        <f>SUM(BR174:BR179)</f>
        <v>73703156.450000003</v>
      </c>
      <c r="BS180" s="118">
        <f t="shared" si="362"/>
        <v>0.13404449487779618</v>
      </c>
      <c r="BT180" s="86">
        <f t="shared" si="363"/>
        <v>1985.2910629902915</v>
      </c>
      <c r="BU180" s="121">
        <f>SUM(BU174:BU179)</f>
        <v>9041087.379999999</v>
      </c>
      <c r="BV180" s="118">
        <f t="shared" si="364"/>
        <v>1.6443094832990935E-2</v>
      </c>
      <c r="BW180" s="86">
        <f t="shared" si="365"/>
        <v>243.53353153070157</v>
      </c>
      <c r="BX180" s="144">
        <f>SUM(BX174:BX179)</f>
        <v>21323861.359999999</v>
      </c>
      <c r="BY180" s="125">
        <f t="shared" si="366"/>
        <v>3.8781869902470852E-2</v>
      </c>
      <c r="BZ180" s="126">
        <f t="shared" si="367"/>
        <v>574.38613792845229</v>
      </c>
      <c r="CA180" s="89">
        <f t="shared" si="368"/>
        <v>549840980.17000008</v>
      </c>
      <c r="CB180" s="90">
        <f t="shared" si="369"/>
        <v>0</v>
      </c>
    </row>
    <row r="181" spans="1:80" x14ac:dyDescent="0.25">
      <c r="A181" s="22"/>
      <c r="B181" s="128"/>
      <c r="C181" s="99"/>
      <c r="D181" s="100" t="str">
        <f>IF(ISNA(VLOOKUP($B181,'[1]1920 enrollment_Rev_Exp by size'!$A$6:$C$339,3,FALSE)),"",VLOOKUP($B181,'[1]1920 enrollment_Rev_Exp by size'!$A$6:$C$339,3,FALSE))</f>
        <v/>
      </c>
      <c r="E181" s="101" t="str">
        <f>IF(ISNA(VLOOKUP($B181,'[1]1920 enrollment_Rev_Exp by size'!$A$6:$D$339,4,FALSE)),"",VLOOKUP($B181,'[1]1920 enrollment_Rev_Exp by size'!$A$6:$D$339,4,FALSE))</f>
        <v/>
      </c>
      <c r="F181" s="102" t="str">
        <f>IF(ISNA(VLOOKUP($B181,'[1]1920  Prog Access'!$F$7:$BA$325,2,FALSE)),"",VLOOKUP($B181,'[1]1920  Prog Access'!$F$7:$BA$325,2,FALSE))</f>
        <v/>
      </c>
      <c r="G181" s="102" t="str">
        <f>IF(ISNA(VLOOKUP($B181,'[1]1920  Prog Access'!$F$7:$BA$325,3,FALSE)),"",VLOOKUP($B181,'[1]1920  Prog Access'!$F$7:$BA$325,3,FALSE))</f>
        <v/>
      </c>
      <c r="H181" s="102" t="str">
        <f>IF(ISNA(VLOOKUP($B181,'[1]1920  Prog Access'!$F$7:$BA$325,4,FALSE)),"",VLOOKUP($B181,'[1]1920  Prog Access'!$F$7:$BA$325,4,FALSE))</f>
        <v/>
      </c>
      <c r="I181" s="103"/>
      <c r="J181" s="104"/>
      <c r="K181" s="105"/>
      <c r="L181" s="106" t="str">
        <f>IF(ISNA(VLOOKUP($B181,'[1]1920  Prog Access'!$F$7:$BA$325,5,FALSE)),"",VLOOKUP($B181,'[1]1920  Prog Access'!$F$7:$BA$325,5,FALSE))</f>
        <v/>
      </c>
      <c r="M181" s="102" t="str">
        <f>IF(ISNA(VLOOKUP($B181,'[1]1920  Prog Access'!$F$7:$BA$325,6,FALSE)),"",VLOOKUP($B181,'[1]1920  Prog Access'!$F$7:$BA$325,6,FALSE))</f>
        <v/>
      </c>
      <c r="N181" s="102" t="str">
        <f>IF(ISNA(VLOOKUP($B181,'[1]1920  Prog Access'!$F$7:$BA$325,7,FALSE)),"",VLOOKUP($B181,'[1]1920  Prog Access'!$F$7:$BA$325,7,FALSE))</f>
        <v/>
      </c>
      <c r="O181" s="102">
        <v>0</v>
      </c>
      <c r="P181" s="102" t="str">
        <f>IF(ISNA(VLOOKUP($B181,'[1]1920  Prog Access'!$F$7:$BA$325,8,FALSE)),"",VLOOKUP($B181,'[1]1920  Prog Access'!$F$7:$BA$325,8,FALSE))</f>
        <v/>
      </c>
      <c r="Q181" s="102" t="str">
        <f>IF(ISNA(VLOOKUP($B181,'[1]1920  Prog Access'!$F$7:$BA$325,9,FALSE)),"",VLOOKUP($B181,'[1]1920  Prog Access'!$F$7:$BA$325,9,FALSE))</f>
        <v/>
      </c>
      <c r="R181" s="107"/>
      <c r="S181" s="104"/>
      <c r="T181" s="105"/>
      <c r="U181" s="106"/>
      <c r="V181" s="102"/>
      <c r="W181" s="102"/>
      <c r="X181" s="102"/>
      <c r="Y181" s="108"/>
      <c r="Z181" s="104"/>
      <c r="AA181" s="105"/>
      <c r="AB181" s="106"/>
      <c r="AC181" s="102"/>
      <c r="AD181" s="102"/>
      <c r="AE181" s="107"/>
      <c r="AF181" s="104"/>
      <c r="AG181" s="109"/>
      <c r="AH181" s="106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8"/>
      <c r="AY181" s="104"/>
      <c r="AZ181" s="105"/>
      <c r="BA181" s="106" t="str">
        <f>IF(ISNA(VLOOKUP($B181,'[1]1920  Prog Access'!$F$7:$BA$325,32,FALSE)),"",VLOOKUP($B181,'[1]1920  Prog Access'!$F$7:$BA$325,32,FALSE))</f>
        <v/>
      </c>
      <c r="BB181" s="102" t="str">
        <f>IF(ISNA(VLOOKUP($B181,'[1]1920  Prog Access'!$F$7:$BA$325,33,FALSE)),"",VLOOKUP($B181,'[1]1920  Prog Access'!$F$7:$BA$325,33,FALSE))</f>
        <v/>
      </c>
      <c r="BC181" s="102" t="str">
        <f>IF(ISNA(VLOOKUP($B181,'[1]1920  Prog Access'!$F$7:$BA$325,34,FALSE)),"",VLOOKUP($B181,'[1]1920  Prog Access'!$F$7:$BA$325,34,FALSE))</f>
        <v/>
      </c>
      <c r="BD181" s="102" t="str">
        <f>IF(ISNA(VLOOKUP($B181,'[1]1920  Prog Access'!$F$7:$BA$325,35,FALSE)),"",VLOOKUP($B181,'[1]1920  Prog Access'!$F$7:$BA$325,35,FALSE))</f>
        <v/>
      </c>
      <c r="BE181" s="102" t="str">
        <f>IF(ISNA(VLOOKUP($B181,'[1]1920  Prog Access'!$F$7:$BA$325,36,FALSE)),"",VLOOKUP($B181,'[1]1920  Prog Access'!$F$7:$BA$325,36,FALSE))</f>
        <v/>
      </c>
      <c r="BF181" s="102" t="str">
        <f>IF(ISNA(VLOOKUP($B181,'[1]1920  Prog Access'!$F$7:$BA$325,37,FALSE)),"",VLOOKUP($B181,'[1]1920  Prog Access'!$F$7:$BA$325,37,FALSE))</f>
        <v/>
      </c>
      <c r="BG181" s="102" t="str">
        <f>IF(ISNA(VLOOKUP($B181,'[1]1920  Prog Access'!$F$7:$BA$325,38,FALSE)),"",VLOOKUP($B181,'[1]1920  Prog Access'!$F$7:$BA$325,38,FALSE))</f>
        <v/>
      </c>
      <c r="BH181" s="110"/>
      <c r="BI181" s="104"/>
      <c r="BJ181" s="105"/>
      <c r="BK181" s="106" t="str">
        <f>IF(ISNA(VLOOKUP($B181,'[1]1920  Prog Access'!$F$7:$BA$325,39,FALSE)),"",VLOOKUP($B181,'[1]1920  Prog Access'!$F$7:$BA$325,39,FALSE))</f>
        <v/>
      </c>
      <c r="BL181" s="102" t="str">
        <f>IF(ISNA(VLOOKUP($B181,'[1]1920  Prog Access'!$F$7:$BA$325,40,FALSE)),"",VLOOKUP($B181,'[1]1920  Prog Access'!$F$7:$BA$325,40,FALSE))</f>
        <v/>
      </c>
      <c r="BM181" s="102" t="str">
        <f>IF(ISNA(VLOOKUP($B181,'[1]1920  Prog Access'!$F$7:$BA$325,41,FALSE)),"",VLOOKUP($B181,'[1]1920  Prog Access'!$F$7:$BA$325,41,FALSE))</f>
        <v/>
      </c>
      <c r="BN181" s="102" t="str">
        <f>IF(ISNA(VLOOKUP($B181,'[1]1920  Prog Access'!$F$7:$BA$325,42,FALSE)),"",VLOOKUP($B181,'[1]1920  Prog Access'!$F$7:$BA$325,42,FALSE))</f>
        <v/>
      </c>
      <c r="BO181" s="105"/>
      <c r="BP181" s="104"/>
      <c r="BQ181" s="111"/>
      <c r="BR181" s="106" t="str">
        <f>IF(ISNA(VLOOKUP($B181,'[1]1920  Prog Access'!$F$7:$BA$325,43,FALSE)),"",VLOOKUP($B181,'[1]1920  Prog Access'!$F$7:$BA$325,43,FALSE))</f>
        <v/>
      </c>
      <c r="BS181" s="104"/>
      <c r="BT181" s="111"/>
      <c r="BU181" s="102"/>
      <c r="BV181" s="104"/>
      <c r="BW181" s="111"/>
      <c r="BX181" s="143"/>
      <c r="BZ181" s="112"/>
      <c r="CA181" s="89"/>
      <c r="CB181" s="90"/>
    </row>
    <row r="182" spans="1:80" x14ac:dyDescent="0.25">
      <c r="A182" s="66" t="s">
        <v>319</v>
      </c>
      <c r="B182" s="94"/>
      <c r="C182" s="99"/>
      <c r="D182" s="100" t="str">
        <f>IF(ISNA(VLOOKUP($B182,'[1]1920 enrollment_Rev_Exp by size'!$A$6:$C$339,3,FALSE)),"",VLOOKUP($B182,'[1]1920 enrollment_Rev_Exp by size'!$A$6:$C$339,3,FALSE))</f>
        <v/>
      </c>
      <c r="E182" s="101" t="str">
        <f>IF(ISNA(VLOOKUP($B182,'[1]1920 enrollment_Rev_Exp by size'!$A$6:$D$339,4,FALSE)),"",VLOOKUP($B182,'[1]1920 enrollment_Rev_Exp by size'!$A$6:$D$339,4,FALSE))</f>
        <v/>
      </c>
      <c r="F182" s="102" t="str">
        <f>IF(ISNA(VLOOKUP($B182,'[1]1920  Prog Access'!$F$7:$BA$325,2,FALSE)),"",VLOOKUP($B182,'[1]1920  Prog Access'!$F$7:$BA$325,2,FALSE))</f>
        <v/>
      </c>
      <c r="G182" s="102" t="str">
        <f>IF(ISNA(VLOOKUP($B182,'[1]1920  Prog Access'!$F$7:$BA$325,3,FALSE)),"",VLOOKUP($B182,'[1]1920  Prog Access'!$F$7:$BA$325,3,FALSE))</f>
        <v/>
      </c>
      <c r="H182" s="102" t="str">
        <f>IF(ISNA(VLOOKUP($B182,'[1]1920  Prog Access'!$F$7:$BA$325,4,FALSE)),"",VLOOKUP($B182,'[1]1920  Prog Access'!$F$7:$BA$325,4,FALSE))</f>
        <v/>
      </c>
      <c r="I182" s="103"/>
      <c r="J182" s="104"/>
      <c r="K182" s="105"/>
      <c r="L182" s="106" t="str">
        <f>IF(ISNA(VLOOKUP($B182,'[1]1920  Prog Access'!$F$7:$BA$325,5,FALSE)),"",VLOOKUP($B182,'[1]1920  Prog Access'!$F$7:$BA$325,5,FALSE))</f>
        <v/>
      </c>
      <c r="M182" s="102" t="str">
        <f>IF(ISNA(VLOOKUP($B182,'[1]1920  Prog Access'!$F$7:$BA$325,6,FALSE)),"",VLOOKUP($B182,'[1]1920  Prog Access'!$F$7:$BA$325,6,FALSE))</f>
        <v/>
      </c>
      <c r="N182" s="102" t="str">
        <f>IF(ISNA(VLOOKUP($B182,'[1]1920  Prog Access'!$F$7:$BA$325,7,FALSE)),"",VLOOKUP($B182,'[1]1920  Prog Access'!$F$7:$BA$325,7,FALSE))</f>
        <v/>
      </c>
      <c r="O182" s="102">
        <v>0</v>
      </c>
      <c r="P182" s="102" t="str">
        <f>IF(ISNA(VLOOKUP($B182,'[1]1920  Prog Access'!$F$7:$BA$325,8,FALSE)),"",VLOOKUP($B182,'[1]1920  Prog Access'!$F$7:$BA$325,8,FALSE))</f>
        <v/>
      </c>
      <c r="Q182" s="102" t="str">
        <f>IF(ISNA(VLOOKUP($B182,'[1]1920  Prog Access'!$F$7:$BA$325,9,FALSE)),"",VLOOKUP($B182,'[1]1920  Prog Access'!$F$7:$BA$325,9,FALSE))</f>
        <v/>
      </c>
      <c r="R182" s="107"/>
      <c r="S182" s="104"/>
      <c r="T182" s="105"/>
      <c r="U182" s="106" t="str">
        <f>IF(ISNA(VLOOKUP($B182,'[1]1920  Prog Access'!$F$7:$BA$325,17,FALSE)),"",VLOOKUP($B182,'[1]1920  Prog Access'!$F$7:$BA$325,17,FALSE))</f>
        <v/>
      </c>
      <c r="V182" s="102" t="str">
        <f>IF(ISNA(VLOOKUP($B182,'[1]1920  Prog Access'!$F$7:$BA$325,18,FALSE)),"",VLOOKUP($B182,'[1]1920  Prog Access'!$F$7:$BA$325,18,FALSE))</f>
        <v/>
      </c>
      <c r="W182" s="102" t="str">
        <f>IF(ISNA(VLOOKUP($B182,'[1]1920  Prog Access'!$F$7:$BA$325,19,FALSE)),"",VLOOKUP($B182,'[1]1920  Prog Access'!$F$7:$BA$325,19,FALSE))</f>
        <v/>
      </c>
      <c r="X182" s="102" t="str">
        <f>IF(ISNA(VLOOKUP($B182,'[1]1920  Prog Access'!$F$7:$BA$325,20,FALSE)),"",VLOOKUP($B182,'[1]1920  Prog Access'!$F$7:$BA$325,20,FALSE))</f>
        <v/>
      </c>
      <c r="Y182" s="108">
        <f t="shared" si="347"/>
        <v>0</v>
      </c>
      <c r="Z182" s="104"/>
      <c r="AA182" s="105"/>
      <c r="AB182" s="106" t="str">
        <f>IF(ISNA(VLOOKUP($B182,'[1]1920  Prog Access'!$F$7:$BA$325,21,FALSE)),"",VLOOKUP($B182,'[1]1920  Prog Access'!$F$7:$BA$325,21,FALSE))</f>
        <v/>
      </c>
      <c r="AC182" s="102" t="str">
        <f>IF(ISNA(VLOOKUP($B182,'[1]1920  Prog Access'!$F$7:$BA$325,22,FALSE)),"",VLOOKUP($B182,'[1]1920  Prog Access'!$F$7:$BA$325,22,FALSE))</f>
        <v/>
      </c>
      <c r="AD182" s="102"/>
      <c r="AE182" s="107"/>
      <c r="AF182" s="104"/>
      <c r="AG182" s="109"/>
      <c r="AH182" s="106" t="str">
        <f>IF(ISNA(VLOOKUP($B182,'[1]1920  Prog Access'!$F$7:$BA$325,23,FALSE)),"",VLOOKUP($B182,'[1]1920  Prog Access'!$F$7:$BA$325,23,FALSE))</f>
        <v/>
      </c>
      <c r="AI182" s="102" t="str">
        <f>IF(ISNA(VLOOKUP($B182,'[1]1920  Prog Access'!$F$7:$BA$325,24,FALSE)),"",VLOOKUP($B182,'[1]1920  Prog Access'!$F$7:$BA$325,24,FALSE))</f>
        <v/>
      </c>
      <c r="AJ182" s="102" t="str">
        <f>IF(ISNA(VLOOKUP($B182,'[1]1920  Prog Access'!$F$7:$BA$325,25,FALSE)),"",VLOOKUP($B182,'[1]1920  Prog Access'!$F$7:$BA$325,25,FALSE))</f>
        <v/>
      </c>
      <c r="AK182" s="102" t="str">
        <f>IF(ISNA(VLOOKUP($B182,'[1]1920  Prog Access'!$F$7:$BA$325,26,FALSE)),"",VLOOKUP($B182,'[1]1920  Prog Access'!$F$7:$BA$325,26,FALSE))</f>
        <v/>
      </c>
      <c r="AL182" s="102" t="str">
        <f>IF(ISNA(VLOOKUP($B182,'[1]1920  Prog Access'!$F$7:$BA$325,27,FALSE)),"",VLOOKUP($B182,'[1]1920  Prog Access'!$F$7:$BA$325,27,FALSE))</f>
        <v/>
      </c>
      <c r="AM182" s="102" t="str">
        <f>IF(ISNA(VLOOKUP($B182,'[1]1920  Prog Access'!$F$7:$BA$325,28,FALSE)),"",VLOOKUP($B182,'[1]1920  Prog Access'!$F$7:$BA$325,28,FALSE))</f>
        <v/>
      </c>
      <c r="AN182" s="102" t="str">
        <f>IF(ISNA(VLOOKUP($B182,'[1]1920  Prog Access'!$F$7:$BA$325,29,FALSE)),"",VLOOKUP($B182,'[1]1920  Prog Access'!$F$7:$BA$325,29,FALSE))</f>
        <v/>
      </c>
      <c r="AO182" s="102" t="str">
        <f>IF(ISNA(VLOOKUP($B182,'[1]1920  Prog Access'!$F$7:$BA$325,30,FALSE)),"",VLOOKUP($B182,'[1]1920  Prog Access'!$F$7:$BA$325,30,FALSE))</f>
        <v/>
      </c>
      <c r="AP182" s="102" t="str">
        <f>IF(ISNA(VLOOKUP($B182,'[1]1920  Prog Access'!$F$7:$BA$325,31,FALSE)),"",VLOOKUP($B182,'[1]1920  Prog Access'!$F$7:$BA$325,31,FALSE))</f>
        <v/>
      </c>
      <c r="AQ182" s="102" t="str">
        <f>IF(ISNA(VLOOKUP($B182,'[1]1920  Prog Access'!$F$7:$BA$325,32,FALSE)),"",VLOOKUP($B182,'[1]1920  Prog Access'!$F$7:$BA$325,32,FALSE))</f>
        <v/>
      </c>
      <c r="AR182" s="102" t="str">
        <f>IF(ISNA(VLOOKUP($B182,'[1]1920  Prog Access'!$F$7:$BA$325,33,FALSE)),"",VLOOKUP($B182,'[1]1920  Prog Access'!$F$7:$BA$325,33,FALSE))</f>
        <v/>
      </c>
      <c r="AS182" s="102" t="str">
        <f>IF(ISNA(VLOOKUP($B182,'[1]1920  Prog Access'!$F$7:$BA$325,34,FALSE)),"",VLOOKUP($B182,'[1]1920  Prog Access'!$F$7:$BA$325,34,FALSE))</f>
        <v/>
      </c>
      <c r="AT182" s="102" t="str">
        <f>IF(ISNA(VLOOKUP($B182,'[1]1920  Prog Access'!$F$7:$BA$325,35,FALSE)),"",VLOOKUP($B182,'[1]1920  Prog Access'!$F$7:$BA$325,35,FALSE))</f>
        <v/>
      </c>
      <c r="AU182" s="102" t="str">
        <f>IF(ISNA(VLOOKUP($B182,'[1]1920  Prog Access'!$F$7:$BA$325,36,FALSE)),"",VLOOKUP($B182,'[1]1920  Prog Access'!$F$7:$BA$325,36,FALSE))</f>
        <v/>
      </c>
      <c r="AV182" s="102" t="str">
        <f>IF(ISNA(VLOOKUP($B182,'[1]1920  Prog Access'!$F$7:$BA$325,37,FALSE)),"",VLOOKUP($B182,'[1]1920  Prog Access'!$F$7:$BA$325,37,FALSE))</f>
        <v/>
      </c>
      <c r="AW182" s="102" t="str">
        <f>IF(ISNA(VLOOKUP($B182,'[1]1920  Prog Access'!$F$7:$BA$325,38,FALSE)),"",VLOOKUP($B182,'[1]1920  Prog Access'!$F$7:$BA$325,38,FALSE))</f>
        <v/>
      </c>
      <c r="AX182" s="108"/>
      <c r="AY182" s="104"/>
      <c r="AZ182" s="105"/>
      <c r="BA182" s="106" t="str">
        <f>IF(ISNA(VLOOKUP($B182,'[1]1920  Prog Access'!$F$7:$BA$325,32,FALSE)),"",VLOOKUP($B182,'[1]1920  Prog Access'!$F$7:$BA$325,32,FALSE))</f>
        <v/>
      </c>
      <c r="BB182" s="102" t="str">
        <f>IF(ISNA(VLOOKUP($B182,'[1]1920  Prog Access'!$F$7:$BA$325,33,FALSE)),"",VLOOKUP($B182,'[1]1920  Prog Access'!$F$7:$BA$325,33,FALSE))</f>
        <v/>
      </c>
      <c r="BC182" s="102" t="str">
        <f>IF(ISNA(VLOOKUP($B182,'[1]1920  Prog Access'!$F$7:$BA$325,34,FALSE)),"",VLOOKUP($B182,'[1]1920  Prog Access'!$F$7:$BA$325,34,FALSE))</f>
        <v/>
      </c>
      <c r="BD182" s="102" t="str">
        <f>IF(ISNA(VLOOKUP($B182,'[1]1920  Prog Access'!$F$7:$BA$325,35,FALSE)),"",VLOOKUP($B182,'[1]1920  Prog Access'!$F$7:$BA$325,35,FALSE))</f>
        <v/>
      </c>
      <c r="BE182" s="102" t="str">
        <f>IF(ISNA(VLOOKUP($B182,'[1]1920  Prog Access'!$F$7:$BA$325,36,FALSE)),"",VLOOKUP($B182,'[1]1920  Prog Access'!$F$7:$BA$325,36,FALSE))</f>
        <v/>
      </c>
      <c r="BF182" s="102" t="str">
        <f>IF(ISNA(VLOOKUP($B182,'[1]1920  Prog Access'!$F$7:$BA$325,37,FALSE)),"",VLOOKUP($B182,'[1]1920  Prog Access'!$F$7:$BA$325,37,FALSE))</f>
        <v/>
      </c>
      <c r="BG182" s="102" t="str">
        <f>IF(ISNA(VLOOKUP($B182,'[1]1920  Prog Access'!$F$7:$BA$325,38,FALSE)),"",VLOOKUP($B182,'[1]1920  Prog Access'!$F$7:$BA$325,38,FALSE))</f>
        <v/>
      </c>
      <c r="BH182" s="110"/>
      <c r="BI182" s="104"/>
      <c r="BJ182" s="105"/>
      <c r="BK182" s="106" t="str">
        <f>IF(ISNA(VLOOKUP($B182,'[1]1920  Prog Access'!$F$7:$BA$325,39,FALSE)),"",VLOOKUP($B182,'[1]1920  Prog Access'!$F$7:$BA$325,39,FALSE))</f>
        <v/>
      </c>
      <c r="BL182" s="102" t="str">
        <f>IF(ISNA(VLOOKUP($B182,'[1]1920  Prog Access'!$F$7:$BA$325,40,FALSE)),"",VLOOKUP($B182,'[1]1920  Prog Access'!$F$7:$BA$325,40,FALSE))</f>
        <v/>
      </c>
      <c r="BM182" s="102" t="str">
        <f>IF(ISNA(VLOOKUP($B182,'[1]1920  Prog Access'!$F$7:$BA$325,41,FALSE)),"",VLOOKUP($B182,'[1]1920  Prog Access'!$F$7:$BA$325,41,FALSE))</f>
        <v/>
      </c>
      <c r="BN182" s="102" t="str">
        <f>IF(ISNA(VLOOKUP($B182,'[1]1920  Prog Access'!$F$7:$BA$325,42,FALSE)),"",VLOOKUP($B182,'[1]1920  Prog Access'!$F$7:$BA$325,42,FALSE))</f>
        <v/>
      </c>
      <c r="BO182" s="105"/>
      <c r="BP182" s="104"/>
      <c r="BQ182" s="111"/>
      <c r="BR182" s="106" t="str">
        <f>IF(ISNA(VLOOKUP($B182,'[1]1920  Prog Access'!$F$7:$BA$325,43,FALSE)),"",VLOOKUP($B182,'[1]1920  Prog Access'!$F$7:$BA$325,43,FALSE))</f>
        <v/>
      </c>
      <c r="BS182" s="104"/>
      <c r="BT182" s="111"/>
      <c r="BU182" s="102"/>
      <c r="BV182" s="104"/>
      <c r="BW182" s="111"/>
      <c r="BX182" s="143"/>
      <c r="BZ182" s="112"/>
      <c r="CA182" s="89"/>
      <c r="CB182" s="90"/>
    </row>
    <row r="183" spans="1:80" x14ac:dyDescent="0.25">
      <c r="A183" s="22"/>
      <c r="B183" s="94" t="s">
        <v>320</v>
      </c>
      <c r="C183" s="99" t="s">
        <v>321</v>
      </c>
      <c r="D183" s="100">
        <f>IF(ISNA(VLOOKUP($B183,'[1]1920 enrollment_Rev_Exp by size'!$A$6:$C$339,3,FALSE)),"",VLOOKUP($B183,'[1]1920 enrollment_Rev_Exp by size'!$A$6:$C$339,3,FALSE))</f>
        <v>35.6</v>
      </c>
      <c r="E183" s="101">
        <f>IF(ISNA(VLOOKUP($B183,'[1]1920 enrollment_Rev_Exp by size'!$A$6:$D$339,4,FALSE)),"",VLOOKUP($B183,'[1]1920 enrollment_Rev_Exp by size'!$A$6:$D$339,4,FALSE))</f>
        <v>485556.61</v>
      </c>
      <c r="F183" s="102">
        <f>IF(ISNA(VLOOKUP($B183,'[1]1920  Prog Access'!$F$7:$BA$325,2,FALSE)),"",VLOOKUP($B183,'[1]1920  Prog Access'!$F$7:$BA$325,2,FALSE))</f>
        <v>349133.96</v>
      </c>
      <c r="G183" s="102">
        <f>IF(ISNA(VLOOKUP($B183,'[1]1920  Prog Access'!$F$7:$BA$325,3,FALSE)),"",VLOOKUP($B183,'[1]1920  Prog Access'!$F$7:$BA$325,3,FALSE))</f>
        <v>0</v>
      </c>
      <c r="H183" s="102">
        <f>IF(ISNA(VLOOKUP($B183,'[1]1920  Prog Access'!$F$7:$BA$325,4,FALSE)),"",VLOOKUP($B183,'[1]1920  Prog Access'!$F$7:$BA$325,4,FALSE))</f>
        <v>0</v>
      </c>
      <c r="I183" s="103">
        <f t="shared" ref="I183:I189" si="418">SUM(F183:H183)</f>
        <v>349133.96</v>
      </c>
      <c r="J183" s="104">
        <f t="shared" ref="J183:J189" si="419">I183/E183</f>
        <v>0.71903863073761887</v>
      </c>
      <c r="K183" s="105">
        <f t="shared" ref="K183:K189" si="420">I183/D183</f>
        <v>9807.1337078651686</v>
      </c>
      <c r="L183" s="106">
        <f>IF(ISNA(VLOOKUP($B183,'[1]1920  Prog Access'!$F$7:$BA$325,5,FALSE)),"",VLOOKUP($B183,'[1]1920  Prog Access'!$F$7:$BA$325,5,FALSE))</f>
        <v>17763.8</v>
      </c>
      <c r="M183" s="102">
        <f>IF(ISNA(VLOOKUP($B183,'[1]1920  Prog Access'!$F$7:$BA$325,6,FALSE)),"",VLOOKUP($B183,'[1]1920  Prog Access'!$F$7:$BA$325,6,FALSE))</f>
        <v>0</v>
      </c>
      <c r="N183" s="102">
        <f>IF(ISNA(VLOOKUP($B183,'[1]1920  Prog Access'!$F$7:$BA$325,7,FALSE)),"",VLOOKUP($B183,'[1]1920  Prog Access'!$F$7:$BA$325,7,FALSE))</f>
        <v>0</v>
      </c>
      <c r="O183" s="102">
        <v>0</v>
      </c>
      <c r="P183" s="102">
        <f>IF(ISNA(VLOOKUP($B183,'[1]1920  Prog Access'!$F$7:$BA$325,8,FALSE)),"",VLOOKUP($B183,'[1]1920  Prog Access'!$F$7:$BA$325,8,FALSE))</f>
        <v>0</v>
      </c>
      <c r="Q183" s="102">
        <f>IF(ISNA(VLOOKUP($B183,'[1]1920  Prog Access'!$F$7:$BA$325,9,FALSE)),"",VLOOKUP($B183,'[1]1920  Prog Access'!$F$7:$BA$325,9,FALSE))</f>
        <v>0</v>
      </c>
      <c r="R183" s="107">
        <f t="shared" si="391"/>
        <v>17763.8</v>
      </c>
      <c r="S183" s="104">
        <f t="shared" si="392"/>
        <v>3.6584405678258609E-2</v>
      </c>
      <c r="T183" s="105">
        <f t="shared" si="393"/>
        <v>498.9831460674157</v>
      </c>
      <c r="U183" s="106">
        <f>IF(ISNA(VLOOKUP($B183,'[1]1920  Prog Access'!$F$7:$BA$325,10,FALSE)),"",VLOOKUP($B183,'[1]1920  Prog Access'!$F$7:$BA$325,10,FALSE))</f>
        <v>0</v>
      </c>
      <c r="V183" s="102">
        <f>IF(ISNA(VLOOKUP($B183,'[1]1920  Prog Access'!$F$7:$BA$325,11,FALSE)),"",VLOOKUP($B183,'[1]1920  Prog Access'!$F$7:$BA$325,11,FALSE))</f>
        <v>0</v>
      </c>
      <c r="W183" s="102">
        <f>IF(ISNA(VLOOKUP($B183,'[1]1920  Prog Access'!$F$7:$BA$325,12,FALSE)),"",VLOOKUP($B183,'[1]1920  Prog Access'!$F$7:$BA$325,12,FALSE))</f>
        <v>0</v>
      </c>
      <c r="X183" s="102">
        <f>IF(ISNA(VLOOKUP($B183,'[1]1920  Prog Access'!$F$7:$BA$325,13,FALSE)),"",VLOOKUP($B183,'[1]1920  Prog Access'!$F$7:$BA$325,13,FALSE))</f>
        <v>0</v>
      </c>
      <c r="Y183" s="108">
        <f t="shared" si="347"/>
        <v>0</v>
      </c>
      <c r="Z183" s="104">
        <f t="shared" ref="Z183:Z189" si="421">Y183/E183</f>
        <v>0</v>
      </c>
      <c r="AA183" s="105">
        <f t="shared" ref="AA183:AA189" si="422">Y183/D183</f>
        <v>0</v>
      </c>
      <c r="AB183" s="106">
        <f>IF(ISNA(VLOOKUP($B183,'[1]1920  Prog Access'!$F$7:$BA$325,14,FALSE)),"",VLOOKUP($B183,'[1]1920  Prog Access'!$F$7:$BA$325,14,FALSE))</f>
        <v>0</v>
      </c>
      <c r="AC183" s="102">
        <f>IF(ISNA(VLOOKUP($B183,'[1]1920  Prog Access'!$F$7:$BA$325,15,FALSE)),"",VLOOKUP($B183,'[1]1920  Prog Access'!$F$7:$BA$325,15,FALSE))</f>
        <v>0</v>
      </c>
      <c r="AD183" s="102">
        <v>0</v>
      </c>
      <c r="AE183" s="107">
        <f t="shared" si="350"/>
        <v>0</v>
      </c>
      <c r="AF183" s="104">
        <f t="shared" ref="AF183:AF189" si="423">AE183/E183</f>
        <v>0</v>
      </c>
      <c r="AG183" s="109">
        <f t="shared" ref="AG183:AG189" si="424">AE183/D183</f>
        <v>0</v>
      </c>
      <c r="AH183" s="106">
        <f>IF(ISNA(VLOOKUP($B183,'[1]1920  Prog Access'!$F$7:$BA$325,16,FALSE)),"",VLOOKUP($B183,'[1]1920  Prog Access'!$F$7:$BA$325,16,FALSE))</f>
        <v>0</v>
      </c>
      <c r="AI183" s="102">
        <f>IF(ISNA(VLOOKUP($B183,'[1]1920  Prog Access'!$F$7:$BA$325,17,FALSE)),"",VLOOKUP($B183,'[1]1920  Prog Access'!$F$7:$BA$325,17,FALSE))</f>
        <v>18053.8</v>
      </c>
      <c r="AJ183" s="102">
        <f>IF(ISNA(VLOOKUP($B183,'[1]1920  Prog Access'!$F$7:$BA$325,18,FALSE)),"",VLOOKUP($B183,'[1]1920  Prog Access'!$F$7:$BA$325,18,FALSE))</f>
        <v>0</v>
      </c>
      <c r="AK183" s="102">
        <f>IF(ISNA(VLOOKUP($B183,'[1]1920  Prog Access'!$F$7:$BA$325,19,FALSE)),"",VLOOKUP($B183,'[1]1920  Prog Access'!$F$7:$BA$325,19,FALSE))</f>
        <v>0</v>
      </c>
      <c r="AL183" s="102">
        <f>IF(ISNA(VLOOKUP($B183,'[1]1920  Prog Access'!$F$7:$BA$325,20,FALSE)),"",VLOOKUP($B183,'[1]1920  Prog Access'!$F$7:$BA$325,20,FALSE))</f>
        <v>0</v>
      </c>
      <c r="AM183" s="102">
        <f>IF(ISNA(VLOOKUP($B183,'[1]1920  Prog Access'!$F$7:$BA$325,21,FALSE)),"",VLOOKUP($B183,'[1]1920  Prog Access'!$F$7:$BA$325,21,FALSE))</f>
        <v>0</v>
      </c>
      <c r="AN183" s="102">
        <f>IF(ISNA(VLOOKUP($B183,'[1]1920  Prog Access'!$F$7:$BA$325,22,FALSE)),"",VLOOKUP($B183,'[1]1920  Prog Access'!$F$7:$BA$325,22,FALSE))</f>
        <v>0</v>
      </c>
      <c r="AO183" s="102">
        <f>IF(ISNA(VLOOKUP($B183,'[1]1920  Prog Access'!$F$7:$BA$325,23,FALSE)),"",VLOOKUP($B183,'[1]1920  Prog Access'!$F$7:$BA$325,23,FALSE))</f>
        <v>0</v>
      </c>
      <c r="AP183" s="102">
        <f>IF(ISNA(VLOOKUP($B183,'[1]1920  Prog Access'!$F$7:$BA$325,24,FALSE)),"",VLOOKUP($B183,'[1]1920  Prog Access'!$F$7:$BA$325,24,FALSE))</f>
        <v>0</v>
      </c>
      <c r="AQ183" s="102">
        <f>IF(ISNA(VLOOKUP($B183,'[1]1920  Prog Access'!$F$7:$BA$325,25,FALSE)),"",VLOOKUP($B183,'[1]1920  Prog Access'!$F$7:$BA$325,25,FALSE))</f>
        <v>0</v>
      </c>
      <c r="AR183" s="102">
        <f>IF(ISNA(VLOOKUP($B183,'[1]1920  Prog Access'!$F$7:$BA$325,26,FALSE)),"",VLOOKUP($B183,'[1]1920  Prog Access'!$F$7:$BA$325,26,FALSE))</f>
        <v>0</v>
      </c>
      <c r="AS183" s="102">
        <f>IF(ISNA(VLOOKUP($B183,'[1]1920  Prog Access'!$F$7:$BA$325,27,FALSE)),"",VLOOKUP($B183,'[1]1920  Prog Access'!$F$7:$BA$325,27,FALSE))</f>
        <v>0</v>
      </c>
      <c r="AT183" s="102">
        <f>IF(ISNA(VLOOKUP($B183,'[1]1920  Prog Access'!$F$7:$BA$325,28,FALSE)),"",VLOOKUP($B183,'[1]1920  Prog Access'!$F$7:$BA$325,28,FALSE))</f>
        <v>0</v>
      </c>
      <c r="AU183" s="102">
        <f>IF(ISNA(VLOOKUP($B183,'[1]1920  Prog Access'!$F$7:$BA$325,29,FALSE)),"",VLOOKUP($B183,'[1]1920  Prog Access'!$F$7:$BA$325,29,FALSE))</f>
        <v>0</v>
      </c>
      <c r="AV183" s="102">
        <f>IF(ISNA(VLOOKUP($B183,'[1]1920  Prog Access'!$F$7:$BA$325,30,FALSE)),"",VLOOKUP($B183,'[1]1920  Prog Access'!$F$7:$BA$325,30,FALSE))</f>
        <v>0</v>
      </c>
      <c r="AW183" s="102">
        <f>IF(ISNA(VLOOKUP($B183,'[1]1920  Prog Access'!$F$7:$BA$325,31,FALSE)),"",VLOOKUP($B183,'[1]1920  Prog Access'!$F$7:$BA$325,31,FALSE))</f>
        <v>0</v>
      </c>
      <c r="AX183" s="108">
        <f t="shared" ref="AX183:AX189" si="425">SUM(AH183:AW183)</f>
        <v>18053.8</v>
      </c>
      <c r="AY183" s="104">
        <f t="shared" ref="AY183:AY189" si="426">AX183/E183</f>
        <v>3.7181658385826523E-2</v>
      </c>
      <c r="AZ183" s="105">
        <f t="shared" ref="AZ183:AZ189" si="427">AX183/D183</f>
        <v>507.12921348314603</v>
      </c>
      <c r="BA183" s="106">
        <f>IF(ISNA(VLOOKUP($B183,'[1]1920  Prog Access'!$F$7:$BA$325,32,FALSE)),"",VLOOKUP($B183,'[1]1920  Prog Access'!$F$7:$BA$325,32,FALSE))</f>
        <v>0</v>
      </c>
      <c r="BB183" s="102">
        <f>IF(ISNA(VLOOKUP($B183,'[1]1920  Prog Access'!$F$7:$BA$325,33,FALSE)),"",VLOOKUP($B183,'[1]1920  Prog Access'!$F$7:$BA$325,33,FALSE))</f>
        <v>0</v>
      </c>
      <c r="BC183" s="102">
        <f>IF(ISNA(VLOOKUP($B183,'[1]1920  Prog Access'!$F$7:$BA$325,34,FALSE)),"",VLOOKUP($B183,'[1]1920  Prog Access'!$F$7:$BA$325,34,FALSE))</f>
        <v>0</v>
      </c>
      <c r="BD183" s="102">
        <f>IF(ISNA(VLOOKUP($B183,'[1]1920  Prog Access'!$F$7:$BA$325,35,FALSE)),"",VLOOKUP($B183,'[1]1920  Prog Access'!$F$7:$BA$325,35,FALSE))</f>
        <v>0</v>
      </c>
      <c r="BE183" s="102">
        <f>IF(ISNA(VLOOKUP($B183,'[1]1920  Prog Access'!$F$7:$BA$325,36,FALSE)),"",VLOOKUP($B183,'[1]1920  Prog Access'!$F$7:$BA$325,36,FALSE))</f>
        <v>0</v>
      </c>
      <c r="BF183" s="102">
        <f>IF(ISNA(VLOOKUP($B183,'[1]1920  Prog Access'!$F$7:$BA$325,37,FALSE)),"",VLOOKUP($B183,'[1]1920  Prog Access'!$F$7:$BA$325,37,FALSE))</f>
        <v>0</v>
      </c>
      <c r="BG183" s="102">
        <f>IF(ISNA(VLOOKUP($B183,'[1]1920  Prog Access'!$F$7:$BA$325,38,FALSE)),"",VLOOKUP($B183,'[1]1920  Prog Access'!$F$7:$BA$325,38,FALSE))</f>
        <v>0</v>
      </c>
      <c r="BH183" s="110">
        <f t="shared" si="356"/>
        <v>0</v>
      </c>
      <c r="BI183" s="104">
        <f t="shared" ref="BI183:BI189" si="428">BH183/E183</f>
        <v>0</v>
      </c>
      <c r="BJ183" s="105">
        <f t="shared" ref="BJ183:BJ189" si="429">BH183/D183</f>
        <v>0</v>
      </c>
      <c r="BK183" s="106">
        <f>IF(ISNA(VLOOKUP($B183,'[1]1920  Prog Access'!$F$7:$BA$325,39,FALSE)),"",VLOOKUP($B183,'[1]1920  Prog Access'!$F$7:$BA$325,39,FALSE))</f>
        <v>0</v>
      </c>
      <c r="BL183" s="102">
        <f>IF(ISNA(VLOOKUP($B183,'[1]1920  Prog Access'!$F$7:$BA$325,40,FALSE)),"",VLOOKUP($B183,'[1]1920  Prog Access'!$F$7:$BA$325,40,FALSE))</f>
        <v>0</v>
      </c>
      <c r="BM183" s="102">
        <f>IF(ISNA(VLOOKUP($B183,'[1]1920  Prog Access'!$F$7:$BA$325,41,FALSE)),"",VLOOKUP($B183,'[1]1920  Prog Access'!$F$7:$BA$325,41,FALSE))</f>
        <v>0</v>
      </c>
      <c r="BN183" s="102">
        <f>IF(ISNA(VLOOKUP($B183,'[1]1920  Prog Access'!$F$7:$BA$325,42,FALSE)),"",VLOOKUP($B183,'[1]1920  Prog Access'!$F$7:$BA$325,42,FALSE))</f>
        <v>0</v>
      </c>
      <c r="BO183" s="105">
        <f t="shared" si="359"/>
        <v>0</v>
      </c>
      <c r="BP183" s="104">
        <f t="shared" si="360"/>
        <v>0</v>
      </c>
      <c r="BQ183" s="111">
        <f t="shared" si="361"/>
        <v>0</v>
      </c>
      <c r="BR183" s="106">
        <f>IF(ISNA(VLOOKUP($B183,'[1]1920  Prog Access'!$F$7:$BA$325,43,FALSE)),"",VLOOKUP($B183,'[1]1920  Prog Access'!$F$7:$BA$325,43,FALSE))</f>
        <v>100385.46</v>
      </c>
      <c r="BS183" s="104">
        <f t="shared" si="362"/>
        <v>0.20674306132914144</v>
      </c>
      <c r="BT183" s="111">
        <f t="shared" si="363"/>
        <v>2819.8162921348317</v>
      </c>
      <c r="BU183" s="102">
        <f>IF(ISNA(VLOOKUP($B183,'[1]1920  Prog Access'!$F$7:$BA$325,44,FALSE)),"",VLOOKUP($B183,'[1]1920  Prog Access'!$F$7:$BA$325,44,FALSE))</f>
        <v>0</v>
      </c>
      <c r="BV183" s="104">
        <f t="shared" si="364"/>
        <v>0</v>
      </c>
      <c r="BW183" s="111">
        <f t="shared" si="365"/>
        <v>0</v>
      </c>
      <c r="BX183" s="143">
        <f>IF(ISNA(VLOOKUP($B183,'[1]1920  Prog Access'!$F$7:$BA$325,45,FALSE)),"",VLOOKUP($B183,'[1]1920  Prog Access'!$F$7:$BA$325,45,FALSE))</f>
        <v>219.59</v>
      </c>
      <c r="BY183" s="97">
        <f t="shared" si="366"/>
        <v>4.5224386915461825E-4</v>
      </c>
      <c r="BZ183" s="112">
        <f t="shared" si="367"/>
        <v>6.1682584269662923</v>
      </c>
      <c r="CA183" s="89">
        <f t="shared" si="368"/>
        <v>485556.61</v>
      </c>
      <c r="CB183" s="90">
        <f t="shared" si="369"/>
        <v>0</v>
      </c>
    </row>
    <row r="184" spans="1:80" x14ac:dyDescent="0.25">
      <c r="A184" s="66"/>
      <c r="B184" s="94" t="s">
        <v>322</v>
      </c>
      <c r="C184" s="99" t="s">
        <v>323</v>
      </c>
      <c r="D184" s="100">
        <f>IF(ISNA(VLOOKUP($B184,'[1]1920 enrollment_Rev_Exp by size'!$A$6:$C$339,3,FALSE)),"",VLOOKUP($B184,'[1]1920 enrollment_Rev_Exp by size'!$A$6:$C$339,3,FALSE))</f>
        <v>97.07</v>
      </c>
      <c r="E184" s="101">
        <f>IF(ISNA(VLOOKUP($B184,'[1]1920 enrollment_Rev_Exp by size'!$A$6:$D$339,4,FALSE)),"",VLOOKUP($B184,'[1]1920 enrollment_Rev_Exp by size'!$A$6:$D$339,4,FALSE))</f>
        <v>2799262.84</v>
      </c>
      <c r="F184" s="102">
        <f>IF(ISNA(VLOOKUP($B184,'[1]1920  Prog Access'!$F$7:$BA$325,2,FALSE)),"",VLOOKUP($B184,'[1]1920  Prog Access'!$F$7:$BA$325,2,FALSE))</f>
        <v>1574522.43</v>
      </c>
      <c r="G184" s="102">
        <f>IF(ISNA(VLOOKUP($B184,'[1]1920  Prog Access'!$F$7:$BA$325,3,FALSE)),"",VLOOKUP($B184,'[1]1920  Prog Access'!$F$7:$BA$325,3,FALSE))</f>
        <v>0</v>
      </c>
      <c r="H184" s="102">
        <f>IF(ISNA(VLOOKUP($B184,'[1]1920  Prog Access'!$F$7:$BA$325,4,FALSE)),"",VLOOKUP($B184,'[1]1920  Prog Access'!$F$7:$BA$325,4,FALSE))</f>
        <v>0</v>
      </c>
      <c r="I184" s="103">
        <f t="shared" si="418"/>
        <v>1574522.43</v>
      </c>
      <c r="J184" s="104">
        <f t="shared" si="419"/>
        <v>0.56247752354687774</v>
      </c>
      <c r="K184" s="105">
        <f t="shared" si="420"/>
        <v>16220.484495724735</v>
      </c>
      <c r="L184" s="106">
        <f>IF(ISNA(VLOOKUP($B184,'[1]1920  Prog Access'!$F$7:$BA$325,5,FALSE)),"",VLOOKUP($B184,'[1]1920  Prog Access'!$F$7:$BA$325,5,FALSE))</f>
        <v>151550.75</v>
      </c>
      <c r="M184" s="102">
        <f>IF(ISNA(VLOOKUP($B184,'[1]1920  Prog Access'!$F$7:$BA$325,6,FALSE)),"",VLOOKUP($B184,'[1]1920  Prog Access'!$F$7:$BA$325,6,FALSE))</f>
        <v>19042.580000000002</v>
      </c>
      <c r="N184" s="102">
        <f>IF(ISNA(VLOOKUP($B184,'[1]1920  Prog Access'!$F$7:$BA$325,7,FALSE)),"",VLOOKUP($B184,'[1]1920  Prog Access'!$F$7:$BA$325,7,FALSE))</f>
        <v>28699.03</v>
      </c>
      <c r="O184" s="102">
        <v>0</v>
      </c>
      <c r="P184" s="102">
        <f>IF(ISNA(VLOOKUP($B184,'[1]1920  Prog Access'!$F$7:$BA$325,8,FALSE)),"",VLOOKUP($B184,'[1]1920  Prog Access'!$F$7:$BA$325,8,FALSE))</f>
        <v>0</v>
      </c>
      <c r="Q184" s="102">
        <f>IF(ISNA(VLOOKUP($B184,'[1]1920  Prog Access'!$F$7:$BA$325,9,FALSE)),"",VLOOKUP($B184,'[1]1920  Prog Access'!$F$7:$BA$325,9,FALSE))</f>
        <v>0</v>
      </c>
      <c r="R184" s="107">
        <f t="shared" si="391"/>
        <v>199292.36000000002</v>
      </c>
      <c r="S184" s="104">
        <f t="shared" si="392"/>
        <v>7.1194586357599787E-2</v>
      </c>
      <c r="T184" s="105">
        <f t="shared" si="393"/>
        <v>2053.0788091068302</v>
      </c>
      <c r="U184" s="106">
        <f>IF(ISNA(VLOOKUP($B184,'[1]1920  Prog Access'!$F$7:$BA$325,10,FALSE)),"",VLOOKUP($B184,'[1]1920  Prog Access'!$F$7:$BA$325,10,FALSE))</f>
        <v>0</v>
      </c>
      <c r="V184" s="102">
        <f>IF(ISNA(VLOOKUP($B184,'[1]1920  Prog Access'!$F$7:$BA$325,11,FALSE)),"",VLOOKUP($B184,'[1]1920  Prog Access'!$F$7:$BA$325,11,FALSE))</f>
        <v>0</v>
      </c>
      <c r="W184" s="102">
        <f>IF(ISNA(VLOOKUP($B184,'[1]1920  Prog Access'!$F$7:$BA$325,12,FALSE)),"",VLOOKUP($B184,'[1]1920  Prog Access'!$F$7:$BA$325,12,FALSE))</f>
        <v>703.2</v>
      </c>
      <c r="X184" s="102">
        <f>IF(ISNA(VLOOKUP($B184,'[1]1920  Prog Access'!$F$7:$BA$325,13,FALSE)),"",VLOOKUP($B184,'[1]1920  Prog Access'!$F$7:$BA$325,13,FALSE))</f>
        <v>0</v>
      </c>
      <c r="Y184" s="108">
        <f t="shared" si="347"/>
        <v>703.2</v>
      </c>
      <c r="Z184" s="104">
        <f t="shared" si="421"/>
        <v>2.5120899329339149E-4</v>
      </c>
      <c r="AA184" s="105">
        <f t="shared" si="422"/>
        <v>7.2442567219532306</v>
      </c>
      <c r="AB184" s="106">
        <f>IF(ISNA(VLOOKUP($B184,'[1]1920  Prog Access'!$F$7:$BA$325,14,FALSE)),"",VLOOKUP($B184,'[1]1920  Prog Access'!$F$7:$BA$325,14,FALSE))</f>
        <v>0</v>
      </c>
      <c r="AC184" s="102">
        <f>IF(ISNA(VLOOKUP($B184,'[1]1920  Prog Access'!$F$7:$BA$325,15,FALSE)),"",VLOOKUP($B184,'[1]1920  Prog Access'!$F$7:$BA$325,15,FALSE))</f>
        <v>0</v>
      </c>
      <c r="AD184" s="102">
        <v>0</v>
      </c>
      <c r="AE184" s="107">
        <f t="shared" si="350"/>
        <v>0</v>
      </c>
      <c r="AF184" s="104">
        <f t="shared" si="423"/>
        <v>0</v>
      </c>
      <c r="AG184" s="109">
        <f t="shared" si="424"/>
        <v>0</v>
      </c>
      <c r="AH184" s="106">
        <f>IF(ISNA(VLOOKUP($B184,'[1]1920  Prog Access'!$F$7:$BA$325,16,FALSE)),"",VLOOKUP($B184,'[1]1920  Prog Access'!$F$7:$BA$325,16,FALSE))</f>
        <v>19613.419999999998</v>
      </c>
      <c r="AI184" s="102">
        <f>IF(ISNA(VLOOKUP($B184,'[1]1920  Prog Access'!$F$7:$BA$325,17,FALSE)),"",VLOOKUP($B184,'[1]1920  Prog Access'!$F$7:$BA$325,17,FALSE))</f>
        <v>75.400000000000006</v>
      </c>
      <c r="AJ184" s="102">
        <f>IF(ISNA(VLOOKUP($B184,'[1]1920  Prog Access'!$F$7:$BA$325,18,FALSE)),"",VLOOKUP($B184,'[1]1920  Prog Access'!$F$7:$BA$325,18,FALSE))</f>
        <v>0</v>
      </c>
      <c r="AK184" s="102">
        <f>IF(ISNA(VLOOKUP($B184,'[1]1920  Prog Access'!$F$7:$BA$325,19,FALSE)),"",VLOOKUP($B184,'[1]1920  Prog Access'!$F$7:$BA$325,19,FALSE))</f>
        <v>0</v>
      </c>
      <c r="AL184" s="102">
        <f>IF(ISNA(VLOOKUP($B184,'[1]1920  Prog Access'!$F$7:$BA$325,20,FALSE)),"",VLOOKUP($B184,'[1]1920  Prog Access'!$F$7:$BA$325,20,FALSE))</f>
        <v>65221.59</v>
      </c>
      <c r="AM184" s="102">
        <f>IF(ISNA(VLOOKUP($B184,'[1]1920  Prog Access'!$F$7:$BA$325,21,FALSE)),"",VLOOKUP($B184,'[1]1920  Prog Access'!$F$7:$BA$325,21,FALSE))</f>
        <v>0</v>
      </c>
      <c r="AN184" s="102">
        <f>IF(ISNA(VLOOKUP($B184,'[1]1920  Prog Access'!$F$7:$BA$325,22,FALSE)),"",VLOOKUP($B184,'[1]1920  Prog Access'!$F$7:$BA$325,22,FALSE))</f>
        <v>0</v>
      </c>
      <c r="AO184" s="102">
        <f>IF(ISNA(VLOOKUP($B184,'[1]1920  Prog Access'!$F$7:$BA$325,23,FALSE)),"",VLOOKUP($B184,'[1]1920  Prog Access'!$F$7:$BA$325,23,FALSE))</f>
        <v>36030.370000000003</v>
      </c>
      <c r="AP184" s="102">
        <f>IF(ISNA(VLOOKUP($B184,'[1]1920  Prog Access'!$F$7:$BA$325,24,FALSE)),"",VLOOKUP($B184,'[1]1920  Prog Access'!$F$7:$BA$325,24,FALSE))</f>
        <v>0</v>
      </c>
      <c r="AQ184" s="102">
        <f>IF(ISNA(VLOOKUP($B184,'[1]1920  Prog Access'!$F$7:$BA$325,25,FALSE)),"",VLOOKUP($B184,'[1]1920  Prog Access'!$F$7:$BA$325,25,FALSE))</f>
        <v>0</v>
      </c>
      <c r="AR184" s="102">
        <f>IF(ISNA(VLOOKUP($B184,'[1]1920  Prog Access'!$F$7:$BA$325,26,FALSE)),"",VLOOKUP($B184,'[1]1920  Prog Access'!$F$7:$BA$325,26,FALSE))</f>
        <v>0</v>
      </c>
      <c r="AS184" s="102">
        <f>IF(ISNA(VLOOKUP($B184,'[1]1920  Prog Access'!$F$7:$BA$325,27,FALSE)),"",VLOOKUP($B184,'[1]1920  Prog Access'!$F$7:$BA$325,27,FALSE))</f>
        <v>0</v>
      </c>
      <c r="AT184" s="102">
        <f>IF(ISNA(VLOOKUP($B184,'[1]1920  Prog Access'!$F$7:$BA$325,28,FALSE)),"",VLOOKUP($B184,'[1]1920  Prog Access'!$F$7:$BA$325,28,FALSE))</f>
        <v>16697.82</v>
      </c>
      <c r="AU184" s="102">
        <f>IF(ISNA(VLOOKUP($B184,'[1]1920  Prog Access'!$F$7:$BA$325,29,FALSE)),"",VLOOKUP($B184,'[1]1920  Prog Access'!$F$7:$BA$325,29,FALSE))</f>
        <v>0</v>
      </c>
      <c r="AV184" s="102">
        <f>IF(ISNA(VLOOKUP($B184,'[1]1920  Prog Access'!$F$7:$BA$325,30,FALSE)),"",VLOOKUP($B184,'[1]1920  Prog Access'!$F$7:$BA$325,30,FALSE))</f>
        <v>0</v>
      </c>
      <c r="AW184" s="102">
        <f>IF(ISNA(VLOOKUP($B184,'[1]1920  Prog Access'!$F$7:$BA$325,31,FALSE)),"",VLOOKUP($B184,'[1]1920  Prog Access'!$F$7:$BA$325,31,FALSE))</f>
        <v>0</v>
      </c>
      <c r="AX184" s="108">
        <f t="shared" si="425"/>
        <v>137638.6</v>
      </c>
      <c r="AY184" s="104">
        <f t="shared" si="426"/>
        <v>4.916958780476649E-2</v>
      </c>
      <c r="AZ184" s="105">
        <f t="shared" si="427"/>
        <v>1417.9313897187599</v>
      </c>
      <c r="BA184" s="106">
        <f>IF(ISNA(VLOOKUP($B184,'[1]1920  Prog Access'!$F$7:$BA$325,32,FALSE)),"",VLOOKUP($B184,'[1]1920  Prog Access'!$F$7:$BA$325,32,FALSE))</f>
        <v>0</v>
      </c>
      <c r="BB184" s="102">
        <f>IF(ISNA(VLOOKUP($B184,'[1]1920  Prog Access'!$F$7:$BA$325,33,FALSE)),"",VLOOKUP($B184,'[1]1920  Prog Access'!$F$7:$BA$325,33,FALSE))</f>
        <v>0</v>
      </c>
      <c r="BC184" s="102">
        <f>IF(ISNA(VLOOKUP($B184,'[1]1920  Prog Access'!$F$7:$BA$325,34,FALSE)),"",VLOOKUP($B184,'[1]1920  Prog Access'!$F$7:$BA$325,34,FALSE))</f>
        <v>0</v>
      </c>
      <c r="BD184" s="102">
        <f>IF(ISNA(VLOOKUP($B184,'[1]1920  Prog Access'!$F$7:$BA$325,35,FALSE)),"",VLOOKUP($B184,'[1]1920  Prog Access'!$F$7:$BA$325,35,FALSE))</f>
        <v>0</v>
      </c>
      <c r="BE184" s="102">
        <f>IF(ISNA(VLOOKUP($B184,'[1]1920  Prog Access'!$F$7:$BA$325,36,FALSE)),"",VLOOKUP($B184,'[1]1920  Prog Access'!$F$7:$BA$325,36,FALSE))</f>
        <v>0</v>
      </c>
      <c r="BF184" s="102">
        <f>IF(ISNA(VLOOKUP($B184,'[1]1920  Prog Access'!$F$7:$BA$325,37,FALSE)),"",VLOOKUP($B184,'[1]1920  Prog Access'!$F$7:$BA$325,37,FALSE))</f>
        <v>33196.550000000003</v>
      </c>
      <c r="BG184" s="102">
        <f>IF(ISNA(VLOOKUP($B184,'[1]1920  Prog Access'!$F$7:$BA$325,38,FALSE)),"",VLOOKUP($B184,'[1]1920  Prog Access'!$F$7:$BA$325,38,FALSE))</f>
        <v>1746.6</v>
      </c>
      <c r="BH184" s="110">
        <f t="shared" si="356"/>
        <v>34943.15</v>
      </c>
      <c r="BI184" s="104">
        <f t="shared" si="428"/>
        <v>1.248298284129689E-2</v>
      </c>
      <c r="BJ184" s="105">
        <f t="shared" si="429"/>
        <v>359.97888121973835</v>
      </c>
      <c r="BK184" s="106">
        <f>IF(ISNA(VLOOKUP($B184,'[1]1920  Prog Access'!$F$7:$BA$325,39,FALSE)),"",VLOOKUP($B184,'[1]1920  Prog Access'!$F$7:$BA$325,39,FALSE))</f>
        <v>0</v>
      </c>
      <c r="BL184" s="102">
        <f>IF(ISNA(VLOOKUP($B184,'[1]1920  Prog Access'!$F$7:$BA$325,40,FALSE)),"",VLOOKUP($B184,'[1]1920  Prog Access'!$F$7:$BA$325,40,FALSE))</f>
        <v>0</v>
      </c>
      <c r="BM184" s="102">
        <f>IF(ISNA(VLOOKUP($B184,'[1]1920  Prog Access'!$F$7:$BA$325,41,FALSE)),"",VLOOKUP($B184,'[1]1920  Prog Access'!$F$7:$BA$325,41,FALSE))</f>
        <v>0</v>
      </c>
      <c r="BN184" s="102">
        <f>IF(ISNA(VLOOKUP($B184,'[1]1920  Prog Access'!$F$7:$BA$325,42,FALSE)),"",VLOOKUP($B184,'[1]1920  Prog Access'!$F$7:$BA$325,42,FALSE))</f>
        <v>0</v>
      </c>
      <c r="BO184" s="105">
        <f t="shared" si="359"/>
        <v>0</v>
      </c>
      <c r="BP184" s="104">
        <f t="shared" si="360"/>
        <v>0</v>
      </c>
      <c r="BQ184" s="111">
        <f t="shared" si="361"/>
        <v>0</v>
      </c>
      <c r="BR184" s="106">
        <f>IF(ISNA(VLOOKUP($B184,'[1]1920  Prog Access'!$F$7:$BA$325,43,FALSE)),"",VLOOKUP($B184,'[1]1920  Prog Access'!$F$7:$BA$325,43,FALSE))</f>
        <v>619318.34</v>
      </c>
      <c r="BS184" s="104">
        <f t="shared" si="362"/>
        <v>0.22124336848625475</v>
      </c>
      <c r="BT184" s="111">
        <f t="shared" si="363"/>
        <v>6380.1209436489135</v>
      </c>
      <c r="BU184" s="102">
        <f>IF(ISNA(VLOOKUP($B184,'[1]1920  Prog Access'!$F$7:$BA$325,44,FALSE)),"",VLOOKUP($B184,'[1]1920  Prog Access'!$F$7:$BA$325,44,FALSE))</f>
        <v>80952.73</v>
      </c>
      <c r="BV184" s="104">
        <f t="shared" si="364"/>
        <v>2.8919302911905195E-2</v>
      </c>
      <c r="BW184" s="111">
        <f t="shared" si="365"/>
        <v>833.96239826929025</v>
      </c>
      <c r="BX184" s="143">
        <f>IF(ISNA(VLOOKUP($B184,'[1]1920  Prog Access'!$F$7:$BA$325,45,FALSE)),"",VLOOKUP($B184,'[1]1920  Prog Access'!$F$7:$BA$325,45,FALSE))</f>
        <v>151892.03</v>
      </c>
      <c r="BY184" s="97">
        <f t="shared" si="366"/>
        <v>5.426143905800572E-2</v>
      </c>
      <c r="BZ184" s="112">
        <f t="shared" si="367"/>
        <v>1564.7680024724427</v>
      </c>
      <c r="CA184" s="89">
        <f t="shared" si="368"/>
        <v>2799262.84</v>
      </c>
      <c r="CB184" s="90">
        <f t="shared" si="369"/>
        <v>0</v>
      </c>
    </row>
    <row r="185" spans="1:80" x14ac:dyDescent="0.25">
      <c r="A185" s="66"/>
      <c r="B185" s="94" t="s">
        <v>324</v>
      </c>
      <c r="C185" s="99" t="s">
        <v>325</v>
      </c>
      <c r="D185" s="100">
        <f>IF(ISNA(VLOOKUP($B185,'[1]1920 enrollment_Rev_Exp by size'!$A$6:$C$339,3,FALSE)),"",VLOOKUP($B185,'[1]1920 enrollment_Rev_Exp by size'!$A$6:$C$339,3,FALSE))</f>
        <v>230.18</v>
      </c>
      <c r="E185" s="101">
        <f>IF(ISNA(VLOOKUP($B185,'[1]1920 enrollment_Rev_Exp by size'!$A$6:$D$339,4,FALSE)),"",VLOOKUP($B185,'[1]1920 enrollment_Rev_Exp by size'!$A$6:$D$339,4,FALSE))</f>
        <v>4122791.14</v>
      </c>
      <c r="F185" s="102">
        <f>IF(ISNA(VLOOKUP($B185,'[1]1920  Prog Access'!$F$7:$BA$325,2,FALSE)),"",VLOOKUP($B185,'[1]1920  Prog Access'!$F$7:$BA$325,2,FALSE))</f>
        <v>2243331.39</v>
      </c>
      <c r="G185" s="102">
        <f>IF(ISNA(VLOOKUP($B185,'[1]1920  Prog Access'!$F$7:$BA$325,3,FALSE)),"",VLOOKUP($B185,'[1]1920  Prog Access'!$F$7:$BA$325,3,FALSE))</f>
        <v>0</v>
      </c>
      <c r="H185" s="102">
        <f>IF(ISNA(VLOOKUP($B185,'[1]1920  Prog Access'!$F$7:$BA$325,4,FALSE)),"",VLOOKUP($B185,'[1]1920  Prog Access'!$F$7:$BA$325,4,FALSE))</f>
        <v>0</v>
      </c>
      <c r="I185" s="103">
        <f t="shared" si="418"/>
        <v>2243331.39</v>
      </c>
      <c r="J185" s="104">
        <f t="shared" si="419"/>
        <v>0.54412928373567815</v>
      </c>
      <c r="K185" s="105">
        <f t="shared" si="420"/>
        <v>9745.9874446085669</v>
      </c>
      <c r="L185" s="106">
        <f>IF(ISNA(VLOOKUP($B185,'[1]1920  Prog Access'!$F$7:$BA$325,5,FALSE)),"",VLOOKUP($B185,'[1]1920  Prog Access'!$F$7:$BA$325,5,FALSE))</f>
        <v>353888.04</v>
      </c>
      <c r="M185" s="102">
        <f>IF(ISNA(VLOOKUP($B185,'[1]1920  Prog Access'!$F$7:$BA$325,6,FALSE)),"",VLOOKUP($B185,'[1]1920  Prog Access'!$F$7:$BA$325,6,FALSE))</f>
        <v>18881.73</v>
      </c>
      <c r="N185" s="102">
        <f>IF(ISNA(VLOOKUP($B185,'[1]1920  Prog Access'!$F$7:$BA$325,7,FALSE)),"",VLOOKUP($B185,'[1]1920  Prog Access'!$F$7:$BA$325,7,FALSE))</f>
        <v>37910.53</v>
      </c>
      <c r="O185" s="102">
        <v>0</v>
      </c>
      <c r="P185" s="102">
        <f>IF(ISNA(VLOOKUP($B185,'[1]1920  Prog Access'!$F$7:$BA$325,8,FALSE)),"",VLOOKUP($B185,'[1]1920  Prog Access'!$F$7:$BA$325,8,FALSE))</f>
        <v>0</v>
      </c>
      <c r="Q185" s="102">
        <f>IF(ISNA(VLOOKUP($B185,'[1]1920  Prog Access'!$F$7:$BA$325,9,FALSE)),"",VLOOKUP($B185,'[1]1920  Prog Access'!$F$7:$BA$325,9,FALSE))</f>
        <v>0</v>
      </c>
      <c r="R185" s="107">
        <f t="shared" si="391"/>
        <v>410680.29999999993</v>
      </c>
      <c r="S185" s="104">
        <f t="shared" si="392"/>
        <v>9.9612201068230669E-2</v>
      </c>
      <c r="T185" s="105">
        <f t="shared" si="393"/>
        <v>1784.170214614649</v>
      </c>
      <c r="U185" s="106">
        <f>IF(ISNA(VLOOKUP($B185,'[1]1920  Prog Access'!$F$7:$BA$325,10,FALSE)),"",VLOOKUP($B185,'[1]1920  Prog Access'!$F$7:$BA$325,10,FALSE))</f>
        <v>37805.69</v>
      </c>
      <c r="V185" s="102">
        <f>IF(ISNA(VLOOKUP($B185,'[1]1920  Prog Access'!$F$7:$BA$325,11,FALSE)),"",VLOOKUP($B185,'[1]1920  Prog Access'!$F$7:$BA$325,11,FALSE))</f>
        <v>0</v>
      </c>
      <c r="W185" s="102">
        <f>IF(ISNA(VLOOKUP($B185,'[1]1920  Prog Access'!$F$7:$BA$325,12,FALSE)),"",VLOOKUP($B185,'[1]1920  Prog Access'!$F$7:$BA$325,12,FALSE))</f>
        <v>0</v>
      </c>
      <c r="X185" s="102">
        <f>IF(ISNA(VLOOKUP($B185,'[1]1920  Prog Access'!$F$7:$BA$325,13,FALSE)),"",VLOOKUP($B185,'[1]1920  Prog Access'!$F$7:$BA$325,13,FALSE))</f>
        <v>0</v>
      </c>
      <c r="Y185" s="108">
        <f t="shared" si="347"/>
        <v>37805.69</v>
      </c>
      <c r="Z185" s="104">
        <f t="shared" si="421"/>
        <v>9.1699260807085181E-3</v>
      </c>
      <c r="AA185" s="105">
        <f t="shared" si="422"/>
        <v>164.24402641411069</v>
      </c>
      <c r="AB185" s="106">
        <f>IF(ISNA(VLOOKUP($B185,'[1]1920  Prog Access'!$F$7:$BA$325,14,FALSE)),"",VLOOKUP($B185,'[1]1920  Prog Access'!$F$7:$BA$325,14,FALSE))</f>
        <v>0</v>
      </c>
      <c r="AC185" s="102">
        <f>IF(ISNA(VLOOKUP($B185,'[1]1920  Prog Access'!$F$7:$BA$325,15,FALSE)),"",VLOOKUP($B185,'[1]1920  Prog Access'!$F$7:$BA$325,15,FALSE))</f>
        <v>0</v>
      </c>
      <c r="AD185" s="102">
        <v>0</v>
      </c>
      <c r="AE185" s="107">
        <f t="shared" si="350"/>
        <v>0</v>
      </c>
      <c r="AF185" s="104">
        <f t="shared" si="423"/>
        <v>0</v>
      </c>
      <c r="AG185" s="109">
        <f t="shared" si="424"/>
        <v>0</v>
      </c>
      <c r="AH185" s="106">
        <f>IF(ISNA(VLOOKUP($B185,'[1]1920  Prog Access'!$F$7:$BA$325,16,FALSE)),"",VLOOKUP($B185,'[1]1920  Prog Access'!$F$7:$BA$325,16,FALSE))</f>
        <v>37622.660000000003</v>
      </c>
      <c r="AI185" s="102">
        <f>IF(ISNA(VLOOKUP($B185,'[1]1920  Prog Access'!$F$7:$BA$325,17,FALSE)),"",VLOOKUP($B185,'[1]1920  Prog Access'!$F$7:$BA$325,17,FALSE))</f>
        <v>10125.93</v>
      </c>
      <c r="AJ185" s="102">
        <f>IF(ISNA(VLOOKUP($B185,'[1]1920  Prog Access'!$F$7:$BA$325,18,FALSE)),"",VLOOKUP($B185,'[1]1920  Prog Access'!$F$7:$BA$325,18,FALSE))</f>
        <v>0</v>
      </c>
      <c r="AK185" s="102">
        <f>IF(ISNA(VLOOKUP($B185,'[1]1920  Prog Access'!$F$7:$BA$325,19,FALSE)),"",VLOOKUP($B185,'[1]1920  Prog Access'!$F$7:$BA$325,19,FALSE))</f>
        <v>0</v>
      </c>
      <c r="AL185" s="102">
        <f>IF(ISNA(VLOOKUP($B185,'[1]1920  Prog Access'!$F$7:$BA$325,20,FALSE)),"",VLOOKUP($B185,'[1]1920  Prog Access'!$F$7:$BA$325,20,FALSE))</f>
        <v>60086.01</v>
      </c>
      <c r="AM185" s="102">
        <f>IF(ISNA(VLOOKUP($B185,'[1]1920  Prog Access'!$F$7:$BA$325,21,FALSE)),"",VLOOKUP($B185,'[1]1920  Prog Access'!$F$7:$BA$325,21,FALSE))</f>
        <v>0</v>
      </c>
      <c r="AN185" s="102">
        <f>IF(ISNA(VLOOKUP($B185,'[1]1920  Prog Access'!$F$7:$BA$325,22,FALSE)),"",VLOOKUP($B185,'[1]1920  Prog Access'!$F$7:$BA$325,22,FALSE))</f>
        <v>0</v>
      </c>
      <c r="AO185" s="102">
        <f>IF(ISNA(VLOOKUP($B185,'[1]1920  Prog Access'!$F$7:$BA$325,23,FALSE)),"",VLOOKUP($B185,'[1]1920  Prog Access'!$F$7:$BA$325,23,FALSE))</f>
        <v>11601.48</v>
      </c>
      <c r="AP185" s="102">
        <f>IF(ISNA(VLOOKUP($B185,'[1]1920  Prog Access'!$F$7:$BA$325,24,FALSE)),"",VLOOKUP($B185,'[1]1920  Prog Access'!$F$7:$BA$325,24,FALSE))</f>
        <v>0</v>
      </c>
      <c r="AQ185" s="102">
        <f>IF(ISNA(VLOOKUP($B185,'[1]1920  Prog Access'!$F$7:$BA$325,25,FALSE)),"",VLOOKUP($B185,'[1]1920  Prog Access'!$F$7:$BA$325,25,FALSE))</f>
        <v>0</v>
      </c>
      <c r="AR185" s="102">
        <f>IF(ISNA(VLOOKUP($B185,'[1]1920  Prog Access'!$F$7:$BA$325,26,FALSE)),"",VLOOKUP($B185,'[1]1920  Prog Access'!$F$7:$BA$325,26,FALSE))</f>
        <v>0</v>
      </c>
      <c r="AS185" s="102">
        <f>IF(ISNA(VLOOKUP($B185,'[1]1920  Prog Access'!$F$7:$BA$325,27,FALSE)),"",VLOOKUP($B185,'[1]1920  Prog Access'!$F$7:$BA$325,27,FALSE))</f>
        <v>0</v>
      </c>
      <c r="AT185" s="102">
        <f>IF(ISNA(VLOOKUP($B185,'[1]1920  Prog Access'!$F$7:$BA$325,28,FALSE)),"",VLOOKUP($B185,'[1]1920  Prog Access'!$F$7:$BA$325,28,FALSE))</f>
        <v>0</v>
      </c>
      <c r="AU185" s="102">
        <f>IF(ISNA(VLOOKUP($B185,'[1]1920  Prog Access'!$F$7:$BA$325,29,FALSE)),"",VLOOKUP($B185,'[1]1920  Prog Access'!$F$7:$BA$325,29,FALSE))</f>
        <v>0</v>
      </c>
      <c r="AV185" s="102">
        <f>IF(ISNA(VLOOKUP($B185,'[1]1920  Prog Access'!$F$7:$BA$325,30,FALSE)),"",VLOOKUP($B185,'[1]1920  Prog Access'!$F$7:$BA$325,30,FALSE))</f>
        <v>0</v>
      </c>
      <c r="AW185" s="102">
        <f>IF(ISNA(VLOOKUP($B185,'[1]1920  Prog Access'!$F$7:$BA$325,31,FALSE)),"",VLOOKUP($B185,'[1]1920  Prog Access'!$F$7:$BA$325,31,FALSE))</f>
        <v>0</v>
      </c>
      <c r="AX185" s="108">
        <f t="shared" si="425"/>
        <v>119436.08</v>
      </c>
      <c r="AY185" s="104">
        <f t="shared" si="426"/>
        <v>2.8969713949661781E-2</v>
      </c>
      <c r="AZ185" s="105">
        <f t="shared" si="427"/>
        <v>518.88122339039012</v>
      </c>
      <c r="BA185" s="106">
        <f>IF(ISNA(VLOOKUP($B185,'[1]1920  Prog Access'!$F$7:$BA$325,32,FALSE)),"",VLOOKUP($B185,'[1]1920  Prog Access'!$F$7:$BA$325,32,FALSE))</f>
        <v>0</v>
      </c>
      <c r="BB185" s="102">
        <f>IF(ISNA(VLOOKUP($B185,'[1]1920  Prog Access'!$F$7:$BA$325,33,FALSE)),"",VLOOKUP($B185,'[1]1920  Prog Access'!$F$7:$BA$325,33,FALSE))</f>
        <v>0</v>
      </c>
      <c r="BC185" s="102">
        <f>IF(ISNA(VLOOKUP($B185,'[1]1920  Prog Access'!$F$7:$BA$325,34,FALSE)),"",VLOOKUP($B185,'[1]1920  Prog Access'!$F$7:$BA$325,34,FALSE))</f>
        <v>15653.34</v>
      </c>
      <c r="BD185" s="102">
        <f>IF(ISNA(VLOOKUP($B185,'[1]1920  Prog Access'!$F$7:$BA$325,35,FALSE)),"",VLOOKUP($B185,'[1]1920  Prog Access'!$F$7:$BA$325,35,FALSE))</f>
        <v>0</v>
      </c>
      <c r="BE185" s="102">
        <f>IF(ISNA(VLOOKUP($B185,'[1]1920  Prog Access'!$F$7:$BA$325,36,FALSE)),"",VLOOKUP($B185,'[1]1920  Prog Access'!$F$7:$BA$325,36,FALSE))</f>
        <v>0</v>
      </c>
      <c r="BF185" s="102">
        <f>IF(ISNA(VLOOKUP($B185,'[1]1920  Prog Access'!$F$7:$BA$325,37,FALSE)),"",VLOOKUP($B185,'[1]1920  Prog Access'!$F$7:$BA$325,37,FALSE))</f>
        <v>0</v>
      </c>
      <c r="BG185" s="102">
        <f>IF(ISNA(VLOOKUP($B185,'[1]1920  Prog Access'!$F$7:$BA$325,38,FALSE)),"",VLOOKUP($B185,'[1]1920  Prog Access'!$F$7:$BA$325,38,FALSE))</f>
        <v>0</v>
      </c>
      <c r="BH185" s="110">
        <f t="shared" si="356"/>
        <v>15653.34</v>
      </c>
      <c r="BI185" s="104">
        <f t="shared" si="428"/>
        <v>3.7967821964418019E-3</v>
      </c>
      <c r="BJ185" s="105">
        <f t="shared" si="429"/>
        <v>68.004778868711441</v>
      </c>
      <c r="BK185" s="106">
        <f>IF(ISNA(VLOOKUP($B185,'[1]1920  Prog Access'!$F$7:$BA$325,39,FALSE)),"",VLOOKUP($B185,'[1]1920  Prog Access'!$F$7:$BA$325,39,FALSE))</f>
        <v>0</v>
      </c>
      <c r="BL185" s="102">
        <f>IF(ISNA(VLOOKUP($B185,'[1]1920  Prog Access'!$F$7:$BA$325,40,FALSE)),"",VLOOKUP($B185,'[1]1920  Prog Access'!$F$7:$BA$325,40,FALSE))</f>
        <v>0</v>
      </c>
      <c r="BM185" s="102">
        <f>IF(ISNA(VLOOKUP($B185,'[1]1920  Prog Access'!$F$7:$BA$325,41,FALSE)),"",VLOOKUP($B185,'[1]1920  Prog Access'!$F$7:$BA$325,41,FALSE))</f>
        <v>0</v>
      </c>
      <c r="BN185" s="102">
        <f>IF(ISNA(VLOOKUP($B185,'[1]1920  Prog Access'!$F$7:$BA$325,42,FALSE)),"",VLOOKUP($B185,'[1]1920  Prog Access'!$F$7:$BA$325,42,FALSE))</f>
        <v>103</v>
      </c>
      <c r="BO185" s="105">
        <f t="shared" si="359"/>
        <v>103</v>
      </c>
      <c r="BP185" s="104">
        <f t="shared" si="360"/>
        <v>2.4983074936946721E-5</v>
      </c>
      <c r="BQ185" s="111">
        <f t="shared" si="361"/>
        <v>0.44747588843513769</v>
      </c>
      <c r="BR185" s="106">
        <f>IF(ISNA(VLOOKUP($B185,'[1]1920  Prog Access'!$F$7:$BA$325,43,FALSE)),"",VLOOKUP($B185,'[1]1920  Prog Access'!$F$7:$BA$325,43,FALSE))</f>
        <v>926791.9</v>
      </c>
      <c r="BS185" s="104">
        <f t="shared" si="362"/>
        <v>0.22479719891898284</v>
      </c>
      <c r="BT185" s="111">
        <f t="shared" si="363"/>
        <v>4026.3789208445564</v>
      </c>
      <c r="BU185" s="102">
        <f>IF(ISNA(VLOOKUP($B185,'[1]1920  Prog Access'!$F$7:$BA$325,44,FALSE)),"",VLOOKUP($B185,'[1]1920  Prog Access'!$F$7:$BA$325,44,FALSE))</f>
        <v>234590.32</v>
      </c>
      <c r="BV185" s="104">
        <f t="shared" si="364"/>
        <v>5.6900849942158362E-2</v>
      </c>
      <c r="BW185" s="111">
        <f t="shared" si="365"/>
        <v>1019.1603093231384</v>
      </c>
      <c r="BX185" s="143">
        <f>IF(ISNA(VLOOKUP($B185,'[1]1920  Prog Access'!$F$7:$BA$325,45,FALSE)),"",VLOOKUP($B185,'[1]1920  Prog Access'!$F$7:$BA$325,45,FALSE))</f>
        <v>134399.12</v>
      </c>
      <c r="BY185" s="97">
        <f t="shared" si="366"/>
        <v>3.259906103320092E-2</v>
      </c>
      <c r="BZ185" s="112">
        <f t="shared" si="367"/>
        <v>583.88704492136583</v>
      </c>
      <c r="CA185" s="89">
        <f t="shared" si="368"/>
        <v>4122791.14</v>
      </c>
      <c r="CB185" s="90">
        <f t="shared" si="369"/>
        <v>0</v>
      </c>
    </row>
    <row r="186" spans="1:80" x14ac:dyDescent="0.25">
      <c r="A186" s="115"/>
      <c r="B186" s="94" t="s">
        <v>326</v>
      </c>
      <c r="C186" s="99" t="s">
        <v>327</v>
      </c>
      <c r="D186" s="100">
        <f>IF(ISNA(VLOOKUP($B186,'[1]1920 enrollment_Rev_Exp by size'!$A$6:$C$339,3,FALSE)),"",VLOOKUP($B186,'[1]1920 enrollment_Rev_Exp by size'!$A$6:$C$339,3,FALSE))</f>
        <v>3408.3999999999996</v>
      </c>
      <c r="E186" s="101">
        <f>IF(ISNA(VLOOKUP($B186,'[1]1920 enrollment_Rev_Exp by size'!$A$6:$D$339,4,FALSE)),"",VLOOKUP($B186,'[1]1920 enrollment_Rev_Exp by size'!$A$6:$D$339,4,FALSE))</f>
        <v>45281143.399999999</v>
      </c>
      <c r="F186" s="102">
        <f>IF(ISNA(VLOOKUP($B186,'[1]1920  Prog Access'!$F$7:$BA$325,2,FALSE)),"",VLOOKUP($B186,'[1]1920  Prog Access'!$F$7:$BA$325,2,FALSE))</f>
        <v>24540102.18</v>
      </c>
      <c r="G186" s="102">
        <f>IF(ISNA(VLOOKUP($B186,'[1]1920  Prog Access'!$F$7:$BA$325,3,FALSE)),"",VLOOKUP($B186,'[1]1920  Prog Access'!$F$7:$BA$325,3,FALSE))</f>
        <v>497569.45</v>
      </c>
      <c r="H186" s="102">
        <f>IF(ISNA(VLOOKUP($B186,'[1]1920  Prog Access'!$F$7:$BA$325,4,FALSE)),"",VLOOKUP($B186,'[1]1920  Prog Access'!$F$7:$BA$325,4,FALSE))</f>
        <v>0</v>
      </c>
      <c r="I186" s="103">
        <f t="shared" si="418"/>
        <v>25037671.629999999</v>
      </c>
      <c r="J186" s="104">
        <f t="shared" si="419"/>
        <v>0.55293814930477214</v>
      </c>
      <c r="K186" s="105">
        <f t="shared" si="420"/>
        <v>7345.8724416148343</v>
      </c>
      <c r="L186" s="106">
        <f>IF(ISNA(VLOOKUP($B186,'[1]1920  Prog Access'!$F$7:$BA$325,5,FALSE)),"",VLOOKUP($B186,'[1]1920  Prog Access'!$F$7:$BA$325,5,FALSE))</f>
        <v>5146828.8600000003</v>
      </c>
      <c r="M186" s="102">
        <f>IF(ISNA(VLOOKUP($B186,'[1]1920  Prog Access'!$F$7:$BA$325,6,FALSE)),"",VLOOKUP($B186,'[1]1920  Prog Access'!$F$7:$BA$325,6,FALSE))</f>
        <v>418566.25</v>
      </c>
      <c r="N186" s="102">
        <f>IF(ISNA(VLOOKUP($B186,'[1]1920  Prog Access'!$F$7:$BA$325,7,FALSE)),"",VLOOKUP($B186,'[1]1920  Prog Access'!$F$7:$BA$325,7,FALSE))</f>
        <v>595600.76</v>
      </c>
      <c r="O186" s="102">
        <v>0</v>
      </c>
      <c r="P186" s="102">
        <f>IF(ISNA(VLOOKUP($B186,'[1]1920  Prog Access'!$F$7:$BA$325,8,FALSE)),"",VLOOKUP($B186,'[1]1920  Prog Access'!$F$7:$BA$325,8,FALSE))</f>
        <v>0</v>
      </c>
      <c r="Q186" s="102">
        <f>IF(ISNA(VLOOKUP($B186,'[1]1920  Prog Access'!$F$7:$BA$325,9,FALSE)),"",VLOOKUP($B186,'[1]1920  Prog Access'!$F$7:$BA$325,9,FALSE))</f>
        <v>0</v>
      </c>
      <c r="R186" s="107">
        <f t="shared" si="391"/>
        <v>6160995.8700000001</v>
      </c>
      <c r="S186" s="104">
        <f t="shared" si="392"/>
        <v>0.13606096064261489</v>
      </c>
      <c r="T186" s="105">
        <f t="shared" si="393"/>
        <v>1807.5917938035443</v>
      </c>
      <c r="U186" s="106">
        <f>IF(ISNA(VLOOKUP($B186,'[1]1920  Prog Access'!$F$7:$BA$325,10,FALSE)),"",VLOOKUP($B186,'[1]1920  Prog Access'!$F$7:$BA$325,10,FALSE))</f>
        <v>1195122.3899999999</v>
      </c>
      <c r="V186" s="102">
        <f>IF(ISNA(VLOOKUP($B186,'[1]1920  Prog Access'!$F$7:$BA$325,11,FALSE)),"",VLOOKUP($B186,'[1]1920  Prog Access'!$F$7:$BA$325,11,FALSE))</f>
        <v>171499.23</v>
      </c>
      <c r="W186" s="102">
        <f>IF(ISNA(VLOOKUP($B186,'[1]1920  Prog Access'!$F$7:$BA$325,12,FALSE)),"",VLOOKUP($B186,'[1]1920  Prog Access'!$F$7:$BA$325,12,FALSE))</f>
        <v>28546.58</v>
      </c>
      <c r="X186" s="102">
        <f>IF(ISNA(VLOOKUP($B186,'[1]1920  Prog Access'!$F$7:$BA$325,13,FALSE)),"",VLOOKUP($B186,'[1]1920  Prog Access'!$F$7:$BA$325,13,FALSE))</f>
        <v>0</v>
      </c>
      <c r="Y186" s="108">
        <f t="shared" si="347"/>
        <v>1395168.2</v>
      </c>
      <c r="Z186" s="104">
        <f t="shared" si="421"/>
        <v>3.0811240512976977E-2</v>
      </c>
      <c r="AA186" s="105">
        <f t="shared" si="422"/>
        <v>409.33229667879363</v>
      </c>
      <c r="AB186" s="106">
        <f>IF(ISNA(VLOOKUP($B186,'[1]1920  Prog Access'!$F$7:$BA$325,14,FALSE)),"",VLOOKUP($B186,'[1]1920  Prog Access'!$F$7:$BA$325,14,FALSE))</f>
        <v>0</v>
      </c>
      <c r="AC186" s="102">
        <f>IF(ISNA(VLOOKUP($B186,'[1]1920  Prog Access'!$F$7:$BA$325,15,FALSE)),"",VLOOKUP($B186,'[1]1920  Prog Access'!$F$7:$BA$325,15,FALSE))</f>
        <v>0</v>
      </c>
      <c r="AD186" s="102">
        <v>0</v>
      </c>
      <c r="AE186" s="107">
        <f t="shared" si="350"/>
        <v>0</v>
      </c>
      <c r="AF186" s="104">
        <f t="shared" si="423"/>
        <v>0</v>
      </c>
      <c r="AG186" s="109">
        <f t="shared" si="424"/>
        <v>0</v>
      </c>
      <c r="AH186" s="106">
        <f>IF(ISNA(VLOOKUP($B186,'[1]1920  Prog Access'!$F$7:$BA$325,16,FALSE)),"",VLOOKUP($B186,'[1]1920  Prog Access'!$F$7:$BA$325,16,FALSE))</f>
        <v>705757.66</v>
      </c>
      <c r="AI186" s="102">
        <f>IF(ISNA(VLOOKUP($B186,'[1]1920  Prog Access'!$F$7:$BA$325,17,FALSE)),"",VLOOKUP($B186,'[1]1920  Prog Access'!$F$7:$BA$325,17,FALSE))</f>
        <v>108477.77</v>
      </c>
      <c r="AJ186" s="102">
        <f>IF(ISNA(VLOOKUP($B186,'[1]1920  Prog Access'!$F$7:$BA$325,18,FALSE)),"",VLOOKUP($B186,'[1]1920  Prog Access'!$F$7:$BA$325,18,FALSE))</f>
        <v>17308.68</v>
      </c>
      <c r="AK186" s="102">
        <f>IF(ISNA(VLOOKUP($B186,'[1]1920  Prog Access'!$F$7:$BA$325,19,FALSE)),"",VLOOKUP($B186,'[1]1920  Prog Access'!$F$7:$BA$325,19,FALSE))</f>
        <v>0</v>
      </c>
      <c r="AL186" s="102">
        <f>IF(ISNA(VLOOKUP($B186,'[1]1920  Prog Access'!$F$7:$BA$325,20,FALSE)),"",VLOOKUP($B186,'[1]1920  Prog Access'!$F$7:$BA$325,20,FALSE))</f>
        <v>923428.3</v>
      </c>
      <c r="AM186" s="102">
        <f>IF(ISNA(VLOOKUP($B186,'[1]1920  Prog Access'!$F$7:$BA$325,21,FALSE)),"",VLOOKUP($B186,'[1]1920  Prog Access'!$F$7:$BA$325,21,FALSE))</f>
        <v>0</v>
      </c>
      <c r="AN186" s="102">
        <f>IF(ISNA(VLOOKUP($B186,'[1]1920  Prog Access'!$F$7:$BA$325,22,FALSE)),"",VLOOKUP($B186,'[1]1920  Prog Access'!$F$7:$BA$325,22,FALSE))</f>
        <v>0</v>
      </c>
      <c r="AO186" s="102">
        <f>IF(ISNA(VLOOKUP($B186,'[1]1920  Prog Access'!$F$7:$BA$325,23,FALSE)),"",VLOOKUP($B186,'[1]1920  Prog Access'!$F$7:$BA$325,23,FALSE))</f>
        <v>241562.99</v>
      </c>
      <c r="AP186" s="102">
        <f>IF(ISNA(VLOOKUP($B186,'[1]1920  Prog Access'!$F$7:$BA$325,24,FALSE)),"",VLOOKUP($B186,'[1]1920  Prog Access'!$F$7:$BA$325,24,FALSE))</f>
        <v>0</v>
      </c>
      <c r="AQ186" s="102">
        <f>IF(ISNA(VLOOKUP($B186,'[1]1920  Prog Access'!$F$7:$BA$325,25,FALSE)),"",VLOOKUP($B186,'[1]1920  Prog Access'!$F$7:$BA$325,25,FALSE))</f>
        <v>0</v>
      </c>
      <c r="AR186" s="102">
        <f>IF(ISNA(VLOOKUP($B186,'[1]1920  Prog Access'!$F$7:$BA$325,26,FALSE)),"",VLOOKUP($B186,'[1]1920  Prog Access'!$F$7:$BA$325,26,FALSE))</f>
        <v>0</v>
      </c>
      <c r="AS186" s="102">
        <f>IF(ISNA(VLOOKUP($B186,'[1]1920  Prog Access'!$F$7:$BA$325,27,FALSE)),"",VLOOKUP($B186,'[1]1920  Prog Access'!$F$7:$BA$325,27,FALSE))</f>
        <v>26111.03</v>
      </c>
      <c r="AT186" s="102">
        <f>IF(ISNA(VLOOKUP($B186,'[1]1920  Prog Access'!$F$7:$BA$325,28,FALSE)),"",VLOOKUP($B186,'[1]1920  Prog Access'!$F$7:$BA$325,28,FALSE))</f>
        <v>454524.15</v>
      </c>
      <c r="AU186" s="102">
        <f>IF(ISNA(VLOOKUP($B186,'[1]1920  Prog Access'!$F$7:$BA$325,29,FALSE)),"",VLOOKUP($B186,'[1]1920  Prog Access'!$F$7:$BA$325,29,FALSE))</f>
        <v>0</v>
      </c>
      <c r="AV186" s="102">
        <f>IF(ISNA(VLOOKUP($B186,'[1]1920  Prog Access'!$F$7:$BA$325,30,FALSE)),"",VLOOKUP($B186,'[1]1920  Prog Access'!$F$7:$BA$325,30,FALSE))</f>
        <v>0</v>
      </c>
      <c r="AW186" s="102">
        <f>IF(ISNA(VLOOKUP($B186,'[1]1920  Prog Access'!$F$7:$BA$325,31,FALSE)),"",VLOOKUP($B186,'[1]1920  Prog Access'!$F$7:$BA$325,31,FALSE))</f>
        <v>83015.73</v>
      </c>
      <c r="AX186" s="108">
        <f t="shared" si="425"/>
        <v>2560186.31</v>
      </c>
      <c r="AY186" s="104">
        <f t="shared" si="426"/>
        <v>5.6539789364064515E-2</v>
      </c>
      <c r="AZ186" s="105">
        <f t="shared" si="427"/>
        <v>751.14021535031111</v>
      </c>
      <c r="BA186" s="106">
        <f>IF(ISNA(VLOOKUP($B186,'[1]1920  Prog Access'!$F$7:$BA$325,32,FALSE)),"",VLOOKUP($B186,'[1]1920  Prog Access'!$F$7:$BA$325,32,FALSE))</f>
        <v>0</v>
      </c>
      <c r="BB186" s="102">
        <f>IF(ISNA(VLOOKUP($B186,'[1]1920  Prog Access'!$F$7:$BA$325,33,FALSE)),"",VLOOKUP($B186,'[1]1920  Prog Access'!$F$7:$BA$325,33,FALSE))</f>
        <v>0</v>
      </c>
      <c r="BC186" s="102">
        <f>IF(ISNA(VLOOKUP($B186,'[1]1920  Prog Access'!$F$7:$BA$325,34,FALSE)),"",VLOOKUP($B186,'[1]1920  Prog Access'!$F$7:$BA$325,34,FALSE))</f>
        <v>87968.23</v>
      </c>
      <c r="BD186" s="102">
        <f>IF(ISNA(VLOOKUP($B186,'[1]1920  Prog Access'!$F$7:$BA$325,35,FALSE)),"",VLOOKUP($B186,'[1]1920  Prog Access'!$F$7:$BA$325,35,FALSE))</f>
        <v>0</v>
      </c>
      <c r="BE186" s="102">
        <f>IF(ISNA(VLOOKUP($B186,'[1]1920  Prog Access'!$F$7:$BA$325,36,FALSE)),"",VLOOKUP($B186,'[1]1920  Prog Access'!$F$7:$BA$325,36,FALSE))</f>
        <v>0</v>
      </c>
      <c r="BF186" s="102">
        <f>IF(ISNA(VLOOKUP($B186,'[1]1920  Prog Access'!$F$7:$BA$325,37,FALSE)),"",VLOOKUP($B186,'[1]1920  Prog Access'!$F$7:$BA$325,37,FALSE))</f>
        <v>0</v>
      </c>
      <c r="BG186" s="102">
        <f>IF(ISNA(VLOOKUP($B186,'[1]1920  Prog Access'!$F$7:$BA$325,38,FALSE)),"",VLOOKUP($B186,'[1]1920  Prog Access'!$F$7:$BA$325,38,FALSE))</f>
        <v>358190.5</v>
      </c>
      <c r="BH186" s="110">
        <f t="shared" si="356"/>
        <v>446158.73</v>
      </c>
      <c r="BI186" s="104">
        <f t="shared" si="428"/>
        <v>9.85308003507703E-3</v>
      </c>
      <c r="BJ186" s="105">
        <f t="shared" si="429"/>
        <v>130.89975648398075</v>
      </c>
      <c r="BK186" s="106">
        <f>IF(ISNA(VLOOKUP($B186,'[1]1920  Prog Access'!$F$7:$BA$325,39,FALSE)),"",VLOOKUP($B186,'[1]1920  Prog Access'!$F$7:$BA$325,39,FALSE))</f>
        <v>0</v>
      </c>
      <c r="BL186" s="102">
        <f>IF(ISNA(VLOOKUP($B186,'[1]1920  Prog Access'!$F$7:$BA$325,40,FALSE)),"",VLOOKUP($B186,'[1]1920  Prog Access'!$F$7:$BA$325,40,FALSE))</f>
        <v>167197.95000000001</v>
      </c>
      <c r="BM186" s="102">
        <f>IF(ISNA(VLOOKUP($B186,'[1]1920  Prog Access'!$F$7:$BA$325,41,FALSE)),"",VLOOKUP($B186,'[1]1920  Prog Access'!$F$7:$BA$325,41,FALSE))</f>
        <v>0</v>
      </c>
      <c r="BN186" s="102">
        <f>IF(ISNA(VLOOKUP($B186,'[1]1920  Prog Access'!$F$7:$BA$325,42,FALSE)),"",VLOOKUP($B186,'[1]1920  Prog Access'!$F$7:$BA$325,42,FALSE))</f>
        <v>398502</v>
      </c>
      <c r="BO186" s="105">
        <f t="shared" si="359"/>
        <v>565699.94999999995</v>
      </c>
      <c r="BP186" s="104">
        <f t="shared" si="360"/>
        <v>1.249305798227701E-2</v>
      </c>
      <c r="BQ186" s="111">
        <f t="shared" si="361"/>
        <v>165.97228905058091</v>
      </c>
      <c r="BR186" s="106">
        <f>IF(ISNA(VLOOKUP($B186,'[1]1920  Prog Access'!$F$7:$BA$325,43,FALSE)),"",VLOOKUP($B186,'[1]1920  Prog Access'!$F$7:$BA$325,43,FALSE))</f>
        <v>6528863.4199999999</v>
      </c>
      <c r="BS186" s="104">
        <f t="shared" si="362"/>
        <v>0.14418503884334335</v>
      </c>
      <c r="BT186" s="111">
        <f t="shared" si="363"/>
        <v>1915.5214822203968</v>
      </c>
      <c r="BU186" s="102">
        <f>IF(ISNA(VLOOKUP($B186,'[1]1920  Prog Access'!$F$7:$BA$325,44,FALSE)),"",VLOOKUP($B186,'[1]1920  Prog Access'!$F$7:$BA$325,44,FALSE))</f>
        <v>736125.96</v>
      </c>
      <c r="BV186" s="104">
        <f t="shared" si="364"/>
        <v>1.6256788250625313E-2</v>
      </c>
      <c r="BW186" s="111">
        <f t="shared" si="365"/>
        <v>215.9740523412745</v>
      </c>
      <c r="BX186" s="143">
        <f>IF(ISNA(VLOOKUP($B186,'[1]1920  Prog Access'!$F$7:$BA$325,45,FALSE)),"",VLOOKUP($B186,'[1]1920  Prog Access'!$F$7:$BA$325,45,FALSE))</f>
        <v>1850273.33</v>
      </c>
      <c r="BY186" s="97">
        <f t="shared" si="366"/>
        <v>4.0861895064248754E-2</v>
      </c>
      <c r="BZ186" s="112">
        <f t="shared" si="367"/>
        <v>542.85686245745808</v>
      </c>
      <c r="CA186" s="89">
        <f t="shared" si="368"/>
        <v>45281143.399999999</v>
      </c>
      <c r="CB186" s="90">
        <f t="shared" si="369"/>
        <v>0</v>
      </c>
    </row>
    <row r="187" spans="1:80" x14ac:dyDescent="0.25">
      <c r="A187" s="99"/>
      <c r="B187" s="94" t="s">
        <v>328</v>
      </c>
      <c r="C187" s="99" t="s">
        <v>329</v>
      </c>
      <c r="D187" s="100">
        <f>IF(ISNA(VLOOKUP($B187,'[1]1920 enrollment_Rev_Exp by size'!$A$6:$C$339,3,FALSE)),"",VLOOKUP($B187,'[1]1920 enrollment_Rev_Exp by size'!$A$6:$C$339,3,FALSE))</f>
        <v>678.43999999999994</v>
      </c>
      <c r="E187" s="101">
        <f>IF(ISNA(VLOOKUP($B187,'[1]1920 enrollment_Rev_Exp by size'!$A$6:$D$339,4,FALSE)),"",VLOOKUP($B187,'[1]1920 enrollment_Rev_Exp by size'!$A$6:$D$339,4,FALSE))</f>
        <v>9831780.5500000007</v>
      </c>
      <c r="F187" s="102">
        <f>IF(ISNA(VLOOKUP($B187,'[1]1920  Prog Access'!$F$7:$BA$325,2,FALSE)),"",VLOOKUP($B187,'[1]1920  Prog Access'!$F$7:$BA$325,2,FALSE))</f>
        <v>4734816.3</v>
      </c>
      <c r="G187" s="102">
        <f>IF(ISNA(VLOOKUP($B187,'[1]1920  Prog Access'!$F$7:$BA$325,3,FALSE)),"",VLOOKUP($B187,'[1]1920  Prog Access'!$F$7:$BA$325,3,FALSE))</f>
        <v>0</v>
      </c>
      <c r="H187" s="102">
        <f>IF(ISNA(VLOOKUP($B187,'[1]1920  Prog Access'!$F$7:$BA$325,4,FALSE)),"",VLOOKUP($B187,'[1]1920  Prog Access'!$F$7:$BA$325,4,FALSE))</f>
        <v>0</v>
      </c>
      <c r="I187" s="103">
        <f t="shared" si="418"/>
        <v>4734816.3</v>
      </c>
      <c r="J187" s="104">
        <f t="shared" si="419"/>
        <v>0.48158278919274694</v>
      </c>
      <c r="K187" s="105">
        <f t="shared" si="420"/>
        <v>6978.9757384588174</v>
      </c>
      <c r="L187" s="106">
        <f>IF(ISNA(VLOOKUP($B187,'[1]1920  Prog Access'!$F$7:$BA$325,5,FALSE)),"",VLOOKUP($B187,'[1]1920  Prog Access'!$F$7:$BA$325,5,FALSE))</f>
        <v>1003300.09</v>
      </c>
      <c r="M187" s="102">
        <f>IF(ISNA(VLOOKUP($B187,'[1]1920  Prog Access'!$F$7:$BA$325,6,FALSE)),"",VLOOKUP($B187,'[1]1920  Prog Access'!$F$7:$BA$325,6,FALSE))</f>
        <v>53150.559999999998</v>
      </c>
      <c r="N187" s="102">
        <f>IF(ISNA(VLOOKUP($B187,'[1]1920  Prog Access'!$F$7:$BA$325,7,FALSE)),"",VLOOKUP($B187,'[1]1920  Prog Access'!$F$7:$BA$325,7,FALSE))</f>
        <v>153671.76</v>
      </c>
      <c r="O187" s="102">
        <v>0</v>
      </c>
      <c r="P187" s="102">
        <f>IF(ISNA(VLOOKUP($B187,'[1]1920  Prog Access'!$F$7:$BA$325,8,FALSE)),"",VLOOKUP($B187,'[1]1920  Prog Access'!$F$7:$BA$325,8,FALSE))</f>
        <v>0</v>
      </c>
      <c r="Q187" s="102">
        <f>IF(ISNA(VLOOKUP($B187,'[1]1920  Prog Access'!$F$7:$BA$325,9,FALSE)),"",VLOOKUP($B187,'[1]1920  Prog Access'!$F$7:$BA$325,9,FALSE))</f>
        <v>0</v>
      </c>
      <c r="R187" s="107">
        <f t="shared" si="391"/>
        <v>1210122.4099999999</v>
      </c>
      <c r="S187" s="104">
        <f t="shared" si="392"/>
        <v>0.12308273194726664</v>
      </c>
      <c r="T187" s="105">
        <f t="shared" si="393"/>
        <v>1783.6837598018985</v>
      </c>
      <c r="U187" s="106">
        <f>IF(ISNA(VLOOKUP($B187,'[1]1920  Prog Access'!$F$7:$BA$325,10,FALSE)),"",VLOOKUP($B187,'[1]1920  Prog Access'!$F$7:$BA$325,10,FALSE))</f>
        <v>403446.53</v>
      </c>
      <c r="V187" s="102">
        <f>IF(ISNA(VLOOKUP($B187,'[1]1920  Prog Access'!$F$7:$BA$325,11,FALSE)),"",VLOOKUP($B187,'[1]1920  Prog Access'!$F$7:$BA$325,11,FALSE))</f>
        <v>125456.53</v>
      </c>
      <c r="W187" s="102">
        <f>IF(ISNA(VLOOKUP($B187,'[1]1920  Prog Access'!$F$7:$BA$325,12,FALSE)),"",VLOOKUP($B187,'[1]1920  Prog Access'!$F$7:$BA$325,12,FALSE))</f>
        <v>2072</v>
      </c>
      <c r="X187" s="102">
        <f>IF(ISNA(VLOOKUP($B187,'[1]1920  Prog Access'!$F$7:$BA$325,13,FALSE)),"",VLOOKUP($B187,'[1]1920  Prog Access'!$F$7:$BA$325,13,FALSE))</f>
        <v>0</v>
      </c>
      <c r="Y187" s="108">
        <f t="shared" si="347"/>
        <v>530975.06000000006</v>
      </c>
      <c r="Z187" s="104">
        <f t="shared" si="421"/>
        <v>5.4005991824136068E-2</v>
      </c>
      <c r="AA187" s="105">
        <f t="shared" si="422"/>
        <v>782.64114733801091</v>
      </c>
      <c r="AB187" s="106">
        <f>IF(ISNA(VLOOKUP($B187,'[1]1920  Prog Access'!$F$7:$BA$325,14,FALSE)),"",VLOOKUP($B187,'[1]1920  Prog Access'!$F$7:$BA$325,14,FALSE))</f>
        <v>0</v>
      </c>
      <c r="AC187" s="102">
        <f>IF(ISNA(VLOOKUP($B187,'[1]1920  Prog Access'!$F$7:$BA$325,15,FALSE)),"",VLOOKUP($B187,'[1]1920  Prog Access'!$F$7:$BA$325,15,FALSE))</f>
        <v>0</v>
      </c>
      <c r="AD187" s="102">
        <v>0</v>
      </c>
      <c r="AE187" s="107">
        <f t="shared" si="350"/>
        <v>0</v>
      </c>
      <c r="AF187" s="104">
        <f t="shared" si="423"/>
        <v>0</v>
      </c>
      <c r="AG187" s="109">
        <f t="shared" si="424"/>
        <v>0</v>
      </c>
      <c r="AH187" s="106">
        <f>IF(ISNA(VLOOKUP($B187,'[1]1920  Prog Access'!$F$7:$BA$325,16,FALSE)),"",VLOOKUP($B187,'[1]1920  Prog Access'!$F$7:$BA$325,16,FALSE))</f>
        <v>145768.79999999999</v>
      </c>
      <c r="AI187" s="102">
        <f>IF(ISNA(VLOOKUP($B187,'[1]1920  Prog Access'!$F$7:$BA$325,17,FALSE)),"",VLOOKUP($B187,'[1]1920  Prog Access'!$F$7:$BA$325,17,FALSE))</f>
        <v>15111.07</v>
      </c>
      <c r="AJ187" s="102">
        <f>IF(ISNA(VLOOKUP($B187,'[1]1920  Prog Access'!$F$7:$BA$325,18,FALSE)),"",VLOOKUP($B187,'[1]1920  Prog Access'!$F$7:$BA$325,18,FALSE))</f>
        <v>0</v>
      </c>
      <c r="AK187" s="102">
        <f>IF(ISNA(VLOOKUP($B187,'[1]1920  Prog Access'!$F$7:$BA$325,19,FALSE)),"",VLOOKUP($B187,'[1]1920  Prog Access'!$F$7:$BA$325,19,FALSE))</f>
        <v>0</v>
      </c>
      <c r="AL187" s="102">
        <f>IF(ISNA(VLOOKUP($B187,'[1]1920  Prog Access'!$F$7:$BA$325,20,FALSE)),"",VLOOKUP($B187,'[1]1920  Prog Access'!$F$7:$BA$325,20,FALSE))</f>
        <v>173272.54</v>
      </c>
      <c r="AM187" s="102">
        <f>IF(ISNA(VLOOKUP($B187,'[1]1920  Prog Access'!$F$7:$BA$325,21,FALSE)),"",VLOOKUP($B187,'[1]1920  Prog Access'!$F$7:$BA$325,21,FALSE))</f>
        <v>95485.759999999995</v>
      </c>
      <c r="AN187" s="102">
        <f>IF(ISNA(VLOOKUP($B187,'[1]1920  Prog Access'!$F$7:$BA$325,22,FALSE)),"",VLOOKUP($B187,'[1]1920  Prog Access'!$F$7:$BA$325,22,FALSE))</f>
        <v>14138.43</v>
      </c>
      <c r="AO187" s="102">
        <f>IF(ISNA(VLOOKUP($B187,'[1]1920  Prog Access'!$F$7:$BA$325,23,FALSE)),"",VLOOKUP($B187,'[1]1920  Prog Access'!$F$7:$BA$325,23,FALSE))</f>
        <v>10777.33</v>
      </c>
      <c r="AP187" s="102">
        <f>IF(ISNA(VLOOKUP($B187,'[1]1920  Prog Access'!$F$7:$BA$325,24,FALSE)),"",VLOOKUP($B187,'[1]1920  Prog Access'!$F$7:$BA$325,24,FALSE))</f>
        <v>0</v>
      </c>
      <c r="AQ187" s="102">
        <f>IF(ISNA(VLOOKUP($B187,'[1]1920  Prog Access'!$F$7:$BA$325,25,FALSE)),"",VLOOKUP($B187,'[1]1920  Prog Access'!$F$7:$BA$325,25,FALSE))</f>
        <v>0</v>
      </c>
      <c r="AR187" s="102">
        <f>IF(ISNA(VLOOKUP($B187,'[1]1920  Prog Access'!$F$7:$BA$325,26,FALSE)),"",VLOOKUP($B187,'[1]1920  Prog Access'!$F$7:$BA$325,26,FALSE))</f>
        <v>0</v>
      </c>
      <c r="AS187" s="102">
        <f>IF(ISNA(VLOOKUP($B187,'[1]1920  Prog Access'!$F$7:$BA$325,27,FALSE)),"",VLOOKUP($B187,'[1]1920  Prog Access'!$F$7:$BA$325,27,FALSE))</f>
        <v>0</v>
      </c>
      <c r="AT187" s="102">
        <f>IF(ISNA(VLOOKUP($B187,'[1]1920  Prog Access'!$F$7:$BA$325,28,FALSE)),"",VLOOKUP($B187,'[1]1920  Prog Access'!$F$7:$BA$325,28,FALSE))</f>
        <v>78331.7</v>
      </c>
      <c r="AU187" s="102">
        <f>IF(ISNA(VLOOKUP($B187,'[1]1920  Prog Access'!$F$7:$BA$325,29,FALSE)),"",VLOOKUP($B187,'[1]1920  Prog Access'!$F$7:$BA$325,29,FALSE))</f>
        <v>0</v>
      </c>
      <c r="AV187" s="102">
        <f>IF(ISNA(VLOOKUP($B187,'[1]1920  Prog Access'!$F$7:$BA$325,30,FALSE)),"",VLOOKUP($B187,'[1]1920  Prog Access'!$F$7:$BA$325,30,FALSE))</f>
        <v>0</v>
      </c>
      <c r="AW187" s="102">
        <f>IF(ISNA(VLOOKUP($B187,'[1]1920  Prog Access'!$F$7:$BA$325,31,FALSE)),"",VLOOKUP($B187,'[1]1920  Prog Access'!$F$7:$BA$325,31,FALSE))</f>
        <v>0</v>
      </c>
      <c r="AX187" s="108">
        <f t="shared" si="425"/>
        <v>532885.63</v>
      </c>
      <c r="AY187" s="104">
        <f t="shared" si="426"/>
        <v>5.4200317764415515E-2</v>
      </c>
      <c r="AZ187" s="105">
        <f t="shared" si="427"/>
        <v>785.45726961853677</v>
      </c>
      <c r="BA187" s="106">
        <f>IF(ISNA(VLOOKUP($B187,'[1]1920  Prog Access'!$F$7:$BA$325,32,FALSE)),"",VLOOKUP($B187,'[1]1920  Prog Access'!$F$7:$BA$325,32,FALSE))</f>
        <v>0</v>
      </c>
      <c r="BB187" s="102">
        <f>IF(ISNA(VLOOKUP($B187,'[1]1920  Prog Access'!$F$7:$BA$325,33,FALSE)),"",VLOOKUP($B187,'[1]1920  Prog Access'!$F$7:$BA$325,33,FALSE))</f>
        <v>0</v>
      </c>
      <c r="BC187" s="102">
        <f>IF(ISNA(VLOOKUP($B187,'[1]1920  Prog Access'!$F$7:$BA$325,34,FALSE)),"",VLOOKUP($B187,'[1]1920  Prog Access'!$F$7:$BA$325,34,FALSE))</f>
        <v>20437.810000000001</v>
      </c>
      <c r="BD187" s="102">
        <f>IF(ISNA(VLOOKUP($B187,'[1]1920  Prog Access'!$F$7:$BA$325,35,FALSE)),"",VLOOKUP($B187,'[1]1920  Prog Access'!$F$7:$BA$325,35,FALSE))</f>
        <v>0</v>
      </c>
      <c r="BE187" s="102">
        <f>IF(ISNA(VLOOKUP($B187,'[1]1920  Prog Access'!$F$7:$BA$325,36,FALSE)),"",VLOOKUP($B187,'[1]1920  Prog Access'!$F$7:$BA$325,36,FALSE))</f>
        <v>0</v>
      </c>
      <c r="BF187" s="102">
        <f>IF(ISNA(VLOOKUP($B187,'[1]1920  Prog Access'!$F$7:$BA$325,37,FALSE)),"",VLOOKUP($B187,'[1]1920  Prog Access'!$F$7:$BA$325,37,FALSE))</f>
        <v>0</v>
      </c>
      <c r="BG187" s="102">
        <f>IF(ISNA(VLOOKUP($B187,'[1]1920  Prog Access'!$F$7:$BA$325,38,FALSE)),"",VLOOKUP($B187,'[1]1920  Prog Access'!$F$7:$BA$325,38,FALSE))</f>
        <v>8066.74</v>
      </c>
      <c r="BH187" s="110">
        <f t="shared" si="356"/>
        <v>28504.550000000003</v>
      </c>
      <c r="BI187" s="104">
        <f t="shared" si="428"/>
        <v>2.899225613818242E-3</v>
      </c>
      <c r="BJ187" s="105">
        <f t="shared" si="429"/>
        <v>42.014842874830499</v>
      </c>
      <c r="BK187" s="106">
        <f>IF(ISNA(VLOOKUP($B187,'[1]1920  Prog Access'!$F$7:$BA$325,39,FALSE)),"",VLOOKUP($B187,'[1]1920  Prog Access'!$F$7:$BA$325,39,FALSE))</f>
        <v>0</v>
      </c>
      <c r="BL187" s="102">
        <f>IF(ISNA(VLOOKUP($B187,'[1]1920  Prog Access'!$F$7:$BA$325,40,FALSE)),"",VLOOKUP($B187,'[1]1920  Prog Access'!$F$7:$BA$325,40,FALSE))</f>
        <v>0</v>
      </c>
      <c r="BM187" s="102">
        <f>IF(ISNA(VLOOKUP($B187,'[1]1920  Prog Access'!$F$7:$BA$325,41,FALSE)),"",VLOOKUP($B187,'[1]1920  Prog Access'!$F$7:$BA$325,41,FALSE))</f>
        <v>0</v>
      </c>
      <c r="BN187" s="102">
        <f>IF(ISNA(VLOOKUP($B187,'[1]1920  Prog Access'!$F$7:$BA$325,42,FALSE)),"",VLOOKUP($B187,'[1]1920  Prog Access'!$F$7:$BA$325,42,FALSE))</f>
        <v>0</v>
      </c>
      <c r="BO187" s="105">
        <f t="shared" si="359"/>
        <v>0</v>
      </c>
      <c r="BP187" s="104">
        <f t="shared" si="360"/>
        <v>0</v>
      </c>
      <c r="BQ187" s="111">
        <f t="shared" si="361"/>
        <v>0</v>
      </c>
      <c r="BR187" s="106">
        <f>IF(ISNA(VLOOKUP($B187,'[1]1920  Prog Access'!$F$7:$BA$325,43,FALSE)),"",VLOOKUP($B187,'[1]1920  Prog Access'!$F$7:$BA$325,43,FALSE))</f>
        <v>2107213.0699999998</v>
      </c>
      <c r="BS187" s="104">
        <f t="shared" si="362"/>
        <v>0.21432669894162759</v>
      </c>
      <c r="BT187" s="111">
        <f t="shared" si="363"/>
        <v>3105.9682064736749</v>
      </c>
      <c r="BU187" s="102">
        <f>IF(ISNA(VLOOKUP($B187,'[1]1920  Prog Access'!$F$7:$BA$325,44,FALSE)),"",VLOOKUP($B187,'[1]1920  Prog Access'!$F$7:$BA$325,44,FALSE))</f>
        <v>278478.01</v>
      </c>
      <c r="BV187" s="104">
        <f t="shared" si="364"/>
        <v>2.8324270317445194E-2</v>
      </c>
      <c r="BW187" s="111">
        <f t="shared" si="365"/>
        <v>410.46814751488716</v>
      </c>
      <c r="BX187" s="143">
        <f>IF(ISNA(VLOOKUP($B187,'[1]1920  Prog Access'!$F$7:$BA$325,45,FALSE)),"",VLOOKUP($B187,'[1]1920  Prog Access'!$F$7:$BA$325,45,FALSE))</f>
        <v>408785.52</v>
      </c>
      <c r="BY187" s="97">
        <f t="shared" si="366"/>
        <v>4.1577974398543709E-2</v>
      </c>
      <c r="BZ187" s="112">
        <f t="shared" si="367"/>
        <v>602.53746830965167</v>
      </c>
      <c r="CA187" s="89">
        <f t="shared" si="368"/>
        <v>9831780.5499999989</v>
      </c>
      <c r="CB187" s="90">
        <f t="shared" si="369"/>
        <v>0</v>
      </c>
    </row>
    <row r="188" spans="1:80" s="135" customFormat="1" x14ac:dyDescent="0.25">
      <c r="A188" s="22"/>
      <c r="B188" s="94" t="s">
        <v>330</v>
      </c>
      <c r="C188" s="99" t="s">
        <v>331</v>
      </c>
      <c r="D188" s="100">
        <f>IF(ISNA(VLOOKUP($B188,'[1]1920 enrollment_Rev_Exp by size'!$A$6:$C$339,3,FALSE)),"",VLOOKUP($B188,'[1]1920 enrollment_Rev_Exp by size'!$A$6:$C$339,3,FALSE))</f>
        <v>921.37000000000012</v>
      </c>
      <c r="E188" s="101">
        <f>IF(ISNA(VLOOKUP($B188,'[1]1920 enrollment_Rev_Exp by size'!$A$6:$D$339,4,FALSE)),"",VLOOKUP($B188,'[1]1920 enrollment_Rev_Exp by size'!$A$6:$D$339,4,FALSE))</f>
        <v>12199958.720000001</v>
      </c>
      <c r="F188" s="102">
        <f>IF(ISNA(VLOOKUP($B188,'[1]1920  Prog Access'!$F$7:$BA$325,2,FALSE)),"",VLOOKUP($B188,'[1]1920  Prog Access'!$F$7:$BA$325,2,FALSE))</f>
        <v>6347047.4400000004</v>
      </c>
      <c r="G188" s="102">
        <f>IF(ISNA(VLOOKUP($B188,'[1]1920  Prog Access'!$F$7:$BA$325,3,FALSE)),"",VLOOKUP($B188,'[1]1920  Prog Access'!$F$7:$BA$325,3,FALSE))</f>
        <v>219125.88</v>
      </c>
      <c r="H188" s="102">
        <f>IF(ISNA(VLOOKUP($B188,'[1]1920  Prog Access'!$F$7:$BA$325,4,FALSE)),"",VLOOKUP($B188,'[1]1920  Prog Access'!$F$7:$BA$325,4,FALSE))</f>
        <v>0</v>
      </c>
      <c r="I188" s="103">
        <f t="shared" si="418"/>
        <v>6566173.3200000003</v>
      </c>
      <c r="J188" s="104">
        <f t="shared" si="419"/>
        <v>0.53821274896903915</v>
      </c>
      <c r="K188" s="105">
        <f t="shared" si="420"/>
        <v>7126.5325764893578</v>
      </c>
      <c r="L188" s="106">
        <f>IF(ISNA(VLOOKUP($B188,'[1]1920  Prog Access'!$F$7:$BA$325,5,FALSE)),"",VLOOKUP($B188,'[1]1920  Prog Access'!$F$7:$BA$325,5,FALSE))</f>
        <v>1285558.71</v>
      </c>
      <c r="M188" s="102">
        <f>IF(ISNA(VLOOKUP($B188,'[1]1920  Prog Access'!$F$7:$BA$325,6,FALSE)),"",VLOOKUP($B188,'[1]1920  Prog Access'!$F$7:$BA$325,6,FALSE))</f>
        <v>22010.97</v>
      </c>
      <c r="N188" s="102">
        <f>IF(ISNA(VLOOKUP($B188,'[1]1920  Prog Access'!$F$7:$BA$325,7,FALSE)),"",VLOOKUP($B188,'[1]1920  Prog Access'!$F$7:$BA$325,7,FALSE))</f>
        <v>169733.79</v>
      </c>
      <c r="O188" s="102">
        <v>0</v>
      </c>
      <c r="P188" s="102">
        <f>IF(ISNA(VLOOKUP($B188,'[1]1920  Prog Access'!$F$7:$BA$325,8,FALSE)),"",VLOOKUP($B188,'[1]1920  Prog Access'!$F$7:$BA$325,8,FALSE))</f>
        <v>0</v>
      </c>
      <c r="Q188" s="102">
        <f>IF(ISNA(VLOOKUP($B188,'[1]1920  Prog Access'!$F$7:$BA$325,9,FALSE)),"",VLOOKUP($B188,'[1]1920  Prog Access'!$F$7:$BA$325,9,FALSE))</f>
        <v>0</v>
      </c>
      <c r="R188" s="107">
        <f t="shared" si="391"/>
        <v>1477303.47</v>
      </c>
      <c r="S188" s="104">
        <f t="shared" si="392"/>
        <v>0.12109085808447718</v>
      </c>
      <c r="T188" s="105">
        <f t="shared" si="393"/>
        <v>1603.3770038095442</v>
      </c>
      <c r="U188" s="106">
        <f>IF(ISNA(VLOOKUP($B188,'[1]1920  Prog Access'!$F$7:$BA$325,10,FALSE)),"",VLOOKUP($B188,'[1]1920  Prog Access'!$F$7:$BA$325,10,FALSE))</f>
        <v>447202.11</v>
      </c>
      <c r="V188" s="102">
        <f>IF(ISNA(VLOOKUP($B188,'[1]1920  Prog Access'!$F$7:$BA$325,11,FALSE)),"",VLOOKUP($B188,'[1]1920  Prog Access'!$F$7:$BA$325,11,FALSE))</f>
        <v>41041.379999999997</v>
      </c>
      <c r="W188" s="102">
        <f>IF(ISNA(VLOOKUP($B188,'[1]1920  Prog Access'!$F$7:$BA$325,12,FALSE)),"",VLOOKUP($B188,'[1]1920  Prog Access'!$F$7:$BA$325,12,FALSE))</f>
        <v>0</v>
      </c>
      <c r="X188" s="102">
        <f>IF(ISNA(VLOOKUP($B188,'[1]1920  Prog Access'!$F$7:$BA$325,13,FALSE)),"",VLOOKUP($B188,'[1]1920  Prog Access'!$F$7:$BA$325,13,FALSE))</f>
        <v>0</v>
      </c>
      <c r="Y188" s="108">
        <f t="shared" si="347"/>
        <v>488243.49</v>
      </c>
      <c r="Z188" s="104">
        <f t="shared" si="421"/>
        <v>4.0020093608972469E-2</v>
      </c>
      <c r="AA188" s="105">
        <f t="shared" si="422"/>
        <v>529.91034003711854</v>
      </c>
      <c r="AB188" s="106">
        <f>IF(ISNA(VLOOKUP($B188,'[1]1920  Prog Access'!$F$7:$BA$325,14,FALSE)),"",VLOOKUP($B188,'[1]1920  Prog Access'!$F$7:$BA$325,14,FALSE))</f>
        <v>0</v>
      </c>
      <c r="AC188" s="102">
        <f>IF(ISNA(VLOOKUP($B188,'[1]1920  Prog Access'!$F$7:$BA$325,15,FALSE)),"",VLOOKUP($B188,'[1]1920  Prog Access'!$F$7:$BA$325,15,FALSE))</f>
        <v>0</v>
      </c>
      <c r="AD188" s="102">
        <v>0</v>
      </c>
      <c r="AE188" s="107">
        <f t="shared" si="350"/>
        <v>0</v>
      </c>
      <c r="AF188" s="104">
        <f t="shared" si="423"/>
        <v>0</v>
      </c>
      <c r="AG188" s="109">
        <f t="shared" si="424"/>
        <v>0</v>
      </c>
      <c r="AH188" s="106">
        <f>IF(ISNA(VLOOKUP($B188,'[1]1920  Prog Access'!$F$7:$BA$325,16,FALSE)),"",VLOOKUP($B188,'[1]1920  Prog Access'!$F$7:$BA$325,16,FALSE))</f>
        <v>199968.76</v>
      </c>
      <c r="AI188" s="102">
        <f>IF(ISNA(VLOOKUP($B188,'[1]1920  Prog Access'!$F$7:$BA$325,17,FALSE)),"",VLOOKUP($B188,'[1]1920  Prog Access'!$F$7:$BA$325,17,FALSE))</f>
        <v>29813.53</v>
      </c>
      <c r="AJ188" s="102">
        <f>IF(ISNA(VLOOKUP($B188,'[1]1920  Prog Access'!$F$7:$BA$325,18,FALSE)),"",VLOOKUP($B188,'[1]1920  Prog Access'!$F$7:$BA$325,18,FALSE))</f>
        <v>0</v>
      </c>
      <c r="AK188" s="102">
        <f>IF(ISNA(VLOOKUP($B188,'[1]1920  Prog Access'!$F$7:$BA$325,19,FALSE)),"",VLOOKUP($B188,'[1]1920  Prog Access'!$F$7:$BA$325,19,FALSE))</f>
        <v>0</v>
      </c>
      <c r="AL188" s="102">
        <f>IF(ISNA(VLOOKUP($B188,'[1]1920  Prog Access'!$F$7:$BA$325,20,FALSE)),"",VLOOKUP($B188,'[1]1920  Prog Access'!$F$7:$BA$325,20,FALSE))</f>
        <v>197303.42</v>
      </c>
      <c r="AM188" s="102">
        <f>IF(ISNA(VLOOKUP($B188,'[1]1920  Prog Access'!$F$7:$BA$325,21,FALSE)),"",VLOOKUP($B188,'[1]1920  Prog Access'!$F$7:$BA$325,21,FALSE))</f>
        <v>0</v>
      </c>
      <c r="AN188" s="102">
        <f>IF(ISNA(VLOOKUP($B188,'[1]1920  Prog Access'!$F$7:$BA$325,22,FALSE)),"",VLOOKUP($B188,'[1]1920  Prog Access'!$F$7:$BA$325,22,FALSE))</f>
        <v>0</v>
      </c>
      <c r="AO188" s="102">
        <f>IF(ISNA(VLOOKUP($B188,'[1]1920  Prog Access'!$F$7:$BA$325,23,FALSE)),"",VLOOKUP($B188,'[1]1920  Prog Access'!$F$7:$BA$325,23,FALSE))</f>
        <v>186332.81</v>
      </c>
      <c r="AP188" s="102">
        <f>IF(ISNA(VLOOKUP($B188,'[1]1920  Prog Access'!$F$7:$BA$325,24,FALSE)),"",VLOOKUP($B188,'[1]1920  Prog Access'!$F$7:$BA$325,24,FALSE))</f>
        <v>0</v>
      </c>
      <c r="AQ188" s="102">
        <f>IF(ISNA(VLOOKUP($B188,'[1]1920  Prog Access'!$F$7:$BA$325,25,FALSE)),"",VLOOKUP($B188,'[1]1920  Prog Access'!$F$7:$BA$325,25,FALSE))</f>
        <v>0</v>
      </c>
      <c r="AR188" s="102">
        <f>IF(ISNA(VLOOKUP($B188,'[1]1920  Prog Access'!$F$7:$BA$325,26,FALSE)),"",VLOOKUP($B188,'[1]1920  Prog Access'!$F$7:$BA$325,26,FALSE))</f>
        <v>0</v>
      </c>
      <c r="AS188" s="102">
        <f>IF(ISNA(VLOOKUP($B188,'[1]1920  Prog Access'!$F$7:$BA$325,27,FALSE)),"",VLOOKUP($B188,'[1]1920  Prog Access'!$F$7:$BA$325,27,FALSE))</f>
        <v>0</v>
      </c>
      <c r="AT188" s="102">
        <f>IF(ISNA(VLOOKUP($B188,'[1]1920  Prog Access'!$F$7:$BA$325,28,FALSE)),"",VLOOKUP($B188,'[1]1920  Prog Access'!$F$7:$BA$325,28,FALSE))</f>
        <v>5088.16</v>
      </c>
      <c r="AU188" s="102">
        <f>IF(ISNA(VLOOKUP($B188,'[1]1920  Prog Access'!$F$7:$BA$325,29,FALSE)),"",VLOOKUP($B188,'[1]1920  Prog Access'!$F$7:$BA$325,29,FALSE))</f>
        <v>0</v>
      </c>
      <c r="AV188" s="102">
        <f>IF(ISNA(VLOOKUP($B188,'[1]1920  Prog Access'!$F$7:$BA$325,30,FALSE)),"",VLOOKUP($B188,'[1]1920  Prog Access'!$F$7:$BA$325,30,FALSE))</f>
        <v>0</v>
      </c>
      <c r="AW188" s="102">
        <f>IF(ISNA(VLOOKUP($B188,'[1]1920  Prog Access'!$F$7:$BA$325,31,FALSE)),"",VLOOKUP($B188,'[1]1920  Prog Access'!$F$7:$BA$325,31,FALSE))</f>
        <v>0</v>
      </c>
      <c r="AX188" s="108">
        <f t="shared" si="425"/>
        <v>618506.68000000005</v>
      </c>
      <c r="AY188" s="104">
        <f t="shared" si="426"/>
        <v>5.0697440392650769E-2</v>
      </c>
      <c r="AZ188" s="105">
        <f t="shared" si="427"/>
        <v>671.29023085188362</v>
      </c>
      <c r="BA188" s="106">
        <f>IF(ISNA(VLOOKUP($B188,'[1]1920  Prog Access'!$F$7:$BA$325,32,FALSE)),"",VLOOKUP($B188,'[1]1920  Prog Access'!$F$7:$BA$325,32,FALSE))</f>
        <v>0</v>
      </c>
      <c r="BB188" s="102">
        <f>IF(ISNA(VLOOKUP($B188,'[1]1920  Prog Access'!$F$7:$BA$325,33,FALSE)),"",VLOOKUP($B188,'[1]1920  Prog Access'!$F$7:$BA$325,33,FALSE))</f>
        <v>0</v>
      </c>
      <c r="BC188" s="102">
        <f>IF(ISNA(VLOOKUP($B188,'[1]1920  Prog Access'!$F$7:$BA$325,34,FALSE)),"",VLOOKUP($B188,'[1]1920  Prog Access'!$F$7:$BA$325,34,FALSE))</f>
        <v>11418.66</v>
      </c>
      <c r="BD188" s="102">
        <f>IF(ISNA(VLOOKUP($B188,'[1]1920  Prog Access'!$F$7:$BA$325,35,FALSE)),"",VLOOKUP($B188,'[1]1920  Prog Access'!$F$7:$BA$325,35,FALSE))</f>
        <v>0</v>
      </c>
      <c r="BE188" s="102">
        <f>IF(ISNA(VLOOKUP($B188,'[1]1920  Prog Access'!$F$7:$BA$325,36,FALSE)),"",VLOOKUP($B188,'[1]1920  Prog Access'!$F$7:$BA$325,36,FALSE))</f>
        <v>0</v>
      </c>
      <c r="BF188" s="102">
        <f>IF(ISNA(VLOOKUP($B188,'[1]1920  Prog Access'!$F$7:$BA$325,37,FALSE)),"",VLOOKUP($B188,'[1]1920  Prog Access'!$F$7:$BA$325,37,FALSE))</f>
        <v>0</v>
      </c>
      <c r="BG188" s="102">
        <f>IF(ISNA(VLOOKUP($B188,'[1]1920  Prog Access'!$F$7:$BA$325,38,FALSE)),"",VLOOKUP($B188,'[1]1920  Prog Access'!$F$7:$BA$325,38,FALSE))</f>
        <v>71803.13</v>
      </c>
      <c r="BH188" s="110">
        <f t="shared" si="356"/>
        <v>83221.790000000008</v>
      </c>
      <c r="BI188" s="104">
        <f t="shared" si="428"/>
        <v>6.8214812779300946E-3</v>
      </c>
      <c r="BJ188" s="105">
        <f t="shared" si="429"/>
        <v>90.323963228670351</v>
      </c>
      <c r="BK188" s="106">
        <f>IF(ISNA(VLOOKUP($B188,'[1]1920  Prog Access'!$F$7:$BA$325,39,FALSE)),"",VLOOKUP($B188,'[1]1920  Prog Access'!$F$7:$BA$325,39,FALSE))</f>
        <v>0</v>
      </c>
      <c r="BL188" s="102">
        <f>IF(ISNA(VLOOKUP($B188,'[1]1920  Prog Access'!$F$7:$BA$325,40,FALSE)),"",VLOOKUP($B188,'[1]1920  Prog Access'!$F$7:$BA$325,40,FALSE))</f>
        <v>0</v>
      </c>
      <c r="BM188" s="102">
        <f>IF(ISNA(VLOOKUP($B188,'[1]1920  Prog Access'!$F$7:$BA$325,41,FALSE)),"",VLOOKUP($B188,'[1]1920  Prog Access'!$F$7:$BA$325,41,FALSE))</f>
        <v>1706.4</v>
      </c>
      <c r="BN188" s="102">
        <f>IF(ISNA(VLOOKUP($B188,'[1]1920  Prog Access'!$F$7:$BA$325,42,FALSE)),"",VLOOKUP($B188,'[1]1920  Prog Access'!$F$7:$BA$325,42,FALSE))</f>
        <v>75849.56</v>
      </c>
      <c r="BO188" s="105">
        <f t="shared" si="359"/>
        <v>77555.959999999992</v>
      </c>
      <c r="BP188" s="104">
        <f t="shared" si="360"/>
        <v>6.3570674114543221E-3</v>
      </c>
      <c r="BQ188" s="111">
        <f t="shared" si="361"/>
        <v>84.174609548824009</v>
      </c>
      <c r="BR188" s="106">
        <f>IF(ISNA(VLOOKUP($B188,'[1]1920  Prog Access'!$F$7:$BA$325,43,FALSE)),"",VLOOKUP($B188,'[1]1920  Prog Access'!$F$7:$BA$325,43,FALSE))</f>
        <v>2060098.57</v>
      </c>
      <c r="BS188" s="104">
        <f t="shared" si="362"/>
        <v>0.16886110988414885</v>
      </c>
      <c r="BT188" s="111">
        <f t="shared" si="363"/>
        <v>2235.9080174088585</v>
      </c>
      <c r="BU188" s="102">
        <f>IF(ISNA(VLOOKUP($B188,'[1]1920  Prog Access'!$F$7:$BA$325,44,FALSE)),"",VLOOKUP($B188,'[1]1920  Prog Access'!$F$7:$BA$325,44,FALSE))</f>
        <v>257733.44</v>
      </c>
      <c r="BV188" s="104">
        <f t="shared" si="364"/>
        <v>2.1125763284549865E-2</v>
      </c>
      <c r="BW188" s="111">
        <f t="shared" si="365"/>
        <v>279.72849126843721</v>
      </c>
      <c r="BX188" s="143">
        <f>IF(ISNA(VLOOKUP($B188,'[1]1920  Prog Access'!$F$7:$BA$325,45,FALSE)),"",VLOOKUP($B188,'[1]1920  Prog Access'!$F$7:$BA$325,45,FALSE))</f>
        <v>571122</v>
      </c>
      <c r="BY188" s="97">
        <f t="shared" si="366"/>
        <v>4.6813437086777286E-2</v>
      </c>
      <c r="BZ188" s="112">
        <f t="shared" si="367"/>
        <v>619.86172764470291</v>
      </c>
      <c r="CA188" s="89">
        <f t="shared" si="368"/>
        <v>12199958.719999999</v>
      </c>
      <c r="CB188" s="90">
        <f t="shared" si="369"/>
        <v>0</v>
      </c>
    </row>
    <row r="189" spans="1:80" s="127" customFormat="1" x14ac:dyDescent="0.25">
      <c r="A189" s="66"/>
      <c r="B189" s="114" t="s">
        <v>332</v>
      </c>
      <c r="C189" s="115" t="s">
        <v>52</v>
      </c>
      <c r="D189" s="116">
        <f>SUM(D183:D188)</f>
        <v>5371.0599999999995</v>
      </c>
      <c r="E189" s="116">
        <f t="shared" ref="E189:H189" si="430">SUM(E183:E188)</f>
        <v>74720493.25999999</v>
      </c>
      <c r="F189" s="116">
        <f t="shared" si="430"/>
        <v>39788953.700000003</v>
      </c>
      <c r="G189" s="116">
        <f t="shared" si="430"/>
        <v>716695.33000000007</v>
      </c>
      <c r="H189" s="116">
        <f t="shared" si="430"/>
        <v>0</v>
      </c>
      <c r="I189" s="117">
        <f t="shared" si="418"/>
        <v>40505649.030000001</v>
      </c>
      <c r="J189" s="118">
        <f t="shared" si="419"/>
        <v>0.54209557863938551</v>
      </c>
      <c r="K189" s="75">
        <f t="shared" si="420"/>
        <v>7541.4627708497028</v>
      </c>
      <c r="L189" s="119">
        <f>SUM(L183:L188)</f>
        <v>7958890.25</v>
      </c>
      <c r="M189" s="119">
        <f t="shared" ref="M189:Q189" si="431">SUM(M183:M188)</f>
        <v>531652.09</v>
      </c>
      <c r="N189" s="119">
        <f t="shared" si="431"/>
        <v>985615.87000000011</v>
      </c>
      <c r="O189" s="119">
        <f t="shared" si="431"/>
        <v>0</v>
      </c>
      <c r="P189" s="119">
        <f t="shared" si="431"/>
        <v>0</v>
      </c>
      <c r="Q189" s="119">
        <f t="shared" si="431"/>
        <v>0</v>
      </c>
      <c r="R189" s="120">
        <f t="shared" si="391"/>
        <v>9476158.2100000009</v>
      </c>
      <c r="S189" s="118">
        <f t="shared" si="392"/>
        <v>0.12682140864657351</v>
      </c>
      <c r="T189" s="75">
        <f t="shared" si="393"/>
        <v>1764.2994511325514</v>
      </c>
      <c r="U189" s="119">
        <f>SUM(U183:U188)</f>
        <v>2083576.7199999997</v>
      </c>
      <c r="V189" s="119">
        <f t="shared" ref="V189:X189" si="432">SUM(V183:V188)</f>
        <v>337997.14</v>
      </c>
      <c r="W189" s="119">
        <f t="shared" si="432"/>
        <v>31321.780000000002</v>
      </c>
      <c r="X189" s="119">
        <f t="shared" si="432"/>
        <v>0</v>
      </c>
      <c r="Y189" s="122">
        <f t="shared" si="347"/>
        <v>2452895.6399999997</v>
      </c>
      <c r="Z189" s="118">
        <f t="shared" si="421"/>
        <v>3.2827615731400757E-2</v>
      </c>
      <c r="AA189" s="75">
        <f t="shared" si="422"/>
        <v>456.68743972325757</v>
      </c>
      <c r="AB189" s="119">
        <f>SUM(AB183:AB188)</f>
        <v>0</v>
      </c>
      <c r="AC189" s="119">
        <f t="shared" ref="AC189:AD189" si="433">SUM(AC183:AC188)</f>
        <v>0</v>
      </c>
      <c r="AD189" s="119">
        <f t="shared" si="433"/>
        <v>0</v>
      </c>
      <c r="AE189" s="120">
        <f t="shared" si="350"/>
        <v>0</v>
      </c>
      <c r="AF189" s="118">
        <f t="shared" si="423"/>
        <v>0</v>
      </c>
      <c r="AG189" s="123">
        <f t="shared" si="424"/>
        <v>0</v>
      </c>
      <c r="AH189" s="119">
        <f>SUM(AH183:AH188)</f>
        <v>1108731.3</v>
      </c>
      <c r="AI189" s="119">
        <f t="shared" ref="AI189:AW189" si="434">SUM(AI183:AI188)</f>
        <v>181657.5</v>
      </c>
      <c r="AJ189" s="119">
        <f t="shared" si="434"/>
        <v>17308.68</v>
      </c>
      <c r="AK189" s="119">
        <f t="shared" si="434"/>
        <v>0</v>
      </c>
      <c r="AL189" s="119">
        <f t="shared" si="434"/>
        <v>1419311.86</v>
      </c>
      <c r="AM189" s="119">
        <f t="shared" si="434"/>
        <v>95485.759999999995</v>
      </c>
      <c r="AN189" s="119">
        <f t="shared" si="434"/>
        <v>14138.43</v>
      </c>
      <c r="AO189" s="119">
        <f t="shared" si="434"/>
        <v>486304.98</v>
      </c>
      <c r="AP189" s="119">
        <f t="shared" si="434"/>
        <v>0</v>
      </c>
      <c r="AQ189" s="119">
        <f t="shared" si="434"/>
        <v>0</v>
      </c>
      <c r="AR189" s="119">
        <f t="shared" si="434"/>
        <v>0</v>
      </c>
      <c r="AS189" s="119">
        <f t="shared" si="434"/>
        <v>26111.03</v>
      </c>
      <c r="AT189" s="119">
        <f t="shared" si="434"/>
        <v>554641.83000000007</v>
      </c>
      <c r="AU189" s="119">
        <f t="shared" si="434"/>
        <v>0</v>
      </c>
      <c r="AV189" s="119">
        <f t="shared" si="434"/>
        <v>0</v>
      </c>
      <c r="AW189" s="119">
        <f t="shared" si="434"/>
        <v>83015.73</v>
      </c>
      <c r="AX189" s="122">
        <f t="shared" si="425"/>
        <v>3986707.0999999996</v>
      </c>
      <c r="AY189" s="118">
        <f t="shared" si="426"/>
        <v>5.3354935521205904E-2</v>
      </c>
      <c r="AZ189" s="75">
        <f t="shared" si="427"/>
        <v>742.25704050969455</v>
      </c>
      <c r="BA189" s="119">
        <f>SUM(BA183:BA188)</f>
        <v>0</v>
      </c>
      <c r="BB189" s="119">
        <f t="shared" ref="BB189:BG189" si="435">SUM(BB183:BB188)</f>
        <v>0</v>
      </c>
      <c r="BC189" s="119">
        <f t="shared" si="435"/>
        <v>135478.03999999998</v>
      </c>
      <c r="BD189" s="119">
        <f t="shared" si="435"/>
        <v>0</v>
      </c>
      <c r="BE189" s="119">
        <f t="shared" si="435"/>
        <v>0</v>
      </c>
      <c r="BF189" s="119">
        <f t="shared" si="435"/>
        <v>33196.550000000003</v>
      </c>
      <c r="BG189" s="119">
        <f t="shared" si="435"/>
        <v>439806.97</v>
      </c>
      <c r="BH189" s="124">
        <f t="shared" si="356"/>
        <v>608481.55999999994</v>
      </c>
      <c r="BI189" s="118">
        <f t="shared" si="428"/>
        <v>8.1434360702452354E-3</v>
      </c>
      <c r="BJ189" s="75">
        <f t="shared" si="429"/>
        <v>113.28891503725522</v>
      </c>
      <c r="BK189" s="119">
        <f>SUM(BK183:BK188)</f>
        <v>0</v>
      </c>
      <c r="BL189" s="119">
        <f t="shared" ref="BL189:BN189" si="436">SUM(BL183:BL188)</f>
        <v>167197.95000000001</v>
      </c>
      <c r="BM189" s="119">
        <f t="shared" si="436"/>
        <v>1706.4</v>
      </c>
      <c r="BN189" s="119">
        <f t="shared" si="436"/>
        <v>474454.56</v>
      </c>
      <c r="BO189" s="75">
        <f t="shared" si="359"/>
        <v>643358.91</v>
      </c>
      <c r="BP189" s="118">
        <f t="shared" si="360"/>
        <v>8.6102069449855781E-3</v>
      </c>
      <c r="BQ189" s="86">
        <f t="shared" si="361"/>
        <v>119.78248427684667</v>
      </c>
      <c r="BR189" s="119">
        <f>SUM(BR183:BR188)</f>
        <v>12342670.76</v>
      </c>
      <c r="BS189" s="118">
        <f t="shared" si="362"/>
        <v>0.16518454605287494</v>
      </c>
      <c r="BT189" s="86">
        <f t="shared" si="363"/>
        <v>2297.9953230833394</v>
      </c>
      <c r="BU189" s="121">
        <f>SUM(BU183:BU188)</f>
        <v>1587880.46</v>
      </c>
      <c r="BV189" s="118">
        <f t="shared" si="364"/>
        <v>2.1250936533231339E-2</v>
      </c>
      <c r="BW189" s="86">
        <f t="shared" si="365"/>
        <v>295.63632876936771</v>
      </c>
      <c r="BX189" s="144">
        <f>SUM(BX183:BX188)</f>
        <v>3116691.5900000003</v>
      </c>
      <c r="BY189" s="125">
        <f t="shared" si="366"/>
        <v>4.1711335860097357E-2</v>
      </c>
      <c r="BZ189" s="126">
        <f t="shared" si="367"/>
        <v>580.27495317497858</v>
      </c>
      <c r="CA189" s="89">
        <f t="shared" si="368"/>
        <v>74720493.260000005</v>
      </c>
      <c r="CB189" s="90">
        <f t="shared" si="369"/>
        <v>0</v>
      </c>
    </row>
    <row r="190" spans="1:80" x14ac:dyDescent="0.25">
      <c r="A190" s="22"/>
      <c r="B190" s="94"/>
      <c r="C190" s="99"/>
      <c r="D190" s="100" t="str">
        <f>IF(ISNA(VLOOKUP($B190,'[1]1920 enrollment_Rev_Exp by size'!$A$6:$C$339,3,FALSE)),"",VLOOKUP($B190,'[1]1920 enrollment_Rev_Exp by size'!$A$6:$C$339,3,FALSE))</f>
        <v/>
      </c>
      <c r="E190" s="101" t="str">
        <f>IF(ISNA(VLOOKUP($B190,'[1]1920 enrollment_Rev_Exp by size'!$A$6:$D$339,4,FALSE)),"",VLOOKUP($B190,'[1]1920 enrollment_Rev_Exp by size'!$A$6:$D$339,4,FALSE))</f>
        <v/>
      </c>
      <c r="F190" s="102" t="str">
        <f>IF(ISNA(VLOOKUP($B190,'[1]1920  Prog Access'!$F$7:$BA$325,2,FALSE)),"",VLOOKUP($B190,'[1]1920  Prog Access'!$F$7:$BA$325,2,FALSE))</f>
        <v/>
      </c>
      <c r="G190" s="102" t="str">
        <f>IF(ISNA(VLOOKUP($B190,'[1]1920  Prog Access'!$F$7:$BA$325,3,FALSE)),"",VLOOKUP($B190,'[1]1920  Prog Access'!$F$7:$BA$325,3,FALSE))</f>
        <v/>
      </c>
      <c r="H190" s="102" t="str">
        <f>IF(ISNA(VLOOKUP($B190,'[1]1920  Prog Access'!$F$7:$BA$325,4,FALSE)),"",VLOOKUP($B190,'[1]1920  Prog Access'!$F$7:$BA$325,4,FALSE))</f>
        <v/>
      </c>
      <c r="I190" s="103"/>
      <c r="J190" s="104"/>
      <c r="K190" s="105"/>
      <c r="L190" s="106" t="str">
        <f>IF(ISNA(VLOOKUP($B190,'[1]1920  Prog Access'!$F$7:$BA$325,5,FALSE)),"",VLOOKUP($B190,'[1]1920  Prog Access'!$F$7:$BA$325,5,FALSE))</f>
        <v/>
      </c>
      <c r="M190" s="102" t="str">
        <f>IF(ISNA(VLOOKUP($B190,'[1]1920  Prog Access'!$F$7:$BA$325,6,FALSE)),"",VLOOKUP($B190,'[1]1920  Prog Access'!$F$7:$BA$325,6,FALSE))</f>
        <v/>
      </c>
      <c r="N190" s="102" t="str">
        <f>IF(ISNA(VLOOKUP($B190,'[1]1920  Prog Access'!$F$7:$BA$325,7,FALSE)),"",VLOOKUP($B190,'[1]1920  Prog Access'!$F$7:$BA$325,7,FALSE))</f>
        <v/>
      </c>
      <c r="O190" s="102">
        <v>0</v>
      </c>
      <c r="P190" s="102" t="str">
        <f>IF(ISNA(VLOOKUP($B190,'[1]1920  Prog Access'!$F$7:$BA$325,8,FALSE)),"",VLOOKUP($B190,'[1]1920  Prog Access'!$F$7:$BA$325,8,FALSE))</f>
        <v/>
      </c>
      <c r="Q190" s="102" t="str">
        <f>IF(ISNA(VLOOKUP($B190,'[1]1920  Prog Access'!$F$7:$BA$325,9,FALSE)),"",VLOOKUP($B190,'[1]1920  Prog Access'!$F$7:$BA$325,9,FALSE))</f>
        <v/>
      </c>
      <c r="R190" s="107"/>
      <c r="S190" s="104"/>
      <c r="T190" s="105"/>
      <c r="U190" s="106"/>
      <c r="V190" s="102"/>
      <c r="W190" s="102"/>
      <c r="X190" s="102"/>
      <c r="Y190" s="108"/>
      <c r="Z190" s="104"/>
      <c r="AA190" s="105"/>
      <c r="AB190" s="106"/>
      <c r="AC190" s="102"/>
      <c r="AD190" s="102"/>
      <c r="AE190" s="107"/>
      <c r="AF190" s="104"/>
      <c r="AG190" s="109"/>
      <c r="AH190" s="106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8"/>
      <c r="AY190" s="104"/>
      <c r="AZ190" s="105"/>
      <c r="BA190" s="106" t="str">
        <f>IF(ISNA(VLOOKUP($B190,'[1]1920  Prog Access'!$F$7:$BA$325,32,FALSE)),"",VLOOKUP($B190,'[1]1920  Prog Access'!$F$7:$BA$325,32,FALSE))</f>
        <v/>
      </c>
      <c r="BB190" s="102" t="str">
        <f>IF(ISNA(VLOOKUP($B190,'[1]1920  Prog Access'!$F$7:$BA$325,33,FALSE)),"",VLOOKUP($B190,'[1]1920  Prog Access'!$F$7:$BA$325,33,FALSE))</f>
        <v/>
      </c>
      <c r="BC190" s="102" t="str">
        <f>IF(ISNA(VLOOKUP($B190,'[1]1920  Prog Access'!$F$7:$BA$325,34,FALSE)),"",VLOOKUP($B190,'[1]1920  Prog Access'!$F$7:$BA$325,34,FALSE))</f>
        <v/>
      </c>
      <c r="BD190" s="102" t="str">
        <f>IF(ISNA(VLOOKUP($B190,'[1]1920  Prog Access'!$F$7:$BA$325,35,FALSE)),"",VLOOKUP($B190,'[1]1920  Prog Access'!$F$7:$BA$325,35,FALSE))</f>
        <v/>
      </c>
      <c r="BE190" s="102" t="str">
        <f>IF(ISNA(VLOOKUP($B190,'[1]1920  Prog Access'!$F$7:$BA$325,36,FALSE)),"",VLOOKUP($B190,'[1]1920  Prog Access'!$F$7:$BA$325,36,FALSE))</f>
        <v/>
      </c>
      <c r="BF190" s="102" t="str">
        <f>IF(ISNA(VLOOKUP($B190,'[1]1920  Prog Access'!$F$7:$BA$325,37,FALSE)),"",VLOOKUP($B190,'[1]1920  Prog Access'!$F$7:$BA$325,37,FALSE))</f>
        <v/>
      </c>
      <c r="BG190" s="102" t="str">
        <f>IF(ISNA(VLOOKUP($B190,'[1]1920  Prog Access'!$F$7:$BA$325,38,FALSE)),"",VLOOKUP($B190,'[1]1920  Prog Access'!$F$7:$BA$325,38,FALSE))</f>
        <v/>
      </c>
      <c r="BH190" s="110"/>
      <c r="BI190" s="104"/>
      <c r="BJ190" s="105"/>
      <c r="BK190" s="106" t="str">
        <f>IF(ISNA(VLOOKUP($B190,'[1]1920  Prog Access'!$F$7:$BA$325,39,FALSE)),"",VLOOKUP($B190,'[1]1920  Prog Access'!$F$7:$BA$325,39,FALSE))</f>
        <v/>
      </c>
      <c r="BL190" s="102" t="str">
        <f>IF(ISNA(VLOOKUP($B190,'[1]1920  Prog Access'!$F$7:$BA$325,40,FALSE)),"",VLOOKUP($B190,'[1]1920  Prog Access'!$F$7:$BA$325,40,FALSE))</f>
        <v/>
      </c>
      <c r="BM190" s="102" t="str">
        <f>IF(ISNA(VLOOKUP($B190,'[1]1920  Prog Access'!$F$7:$BA$325,41,FALSE)),"",VLOOKUP($B190,'[1]1920  Prog Access'!$F$7:$BA$325,41,FALSE))</f>
        <v/>
      </c>
      <c r="BN190" s="102" t="str">
        <f>IF(ISNA(VLOOKUP($B190,'[1]1920  Prog Access'!$F$7:$BA$325,42,FALSE)),"",VLOOKUP($B190,'[1]1920  Prog Access'!$F$7:$BA$325,42,FALSE))</f>
        <v/>
      </c>
      <c r="BO190" s="105"/>
      <c r="BP190" s="104"/>
      <c r="BQ190" s="111"/>
      <c r="BR190" s="106" t="str">
        <f>IF(ISNA(VLOOKUP($B190,'[1]1920  Prog Access'!$F$7:$BA$325,43,FALSE)),"",VLOOKUP($B190,'[1]1920  Prog Access'!$F$7:$BA$325,43,FALSE))</f>
        <v/>
      </c>
      <c r="BS190" s="104"/>
      <c r="BT190" s="111"/>
      <c r="BU190" s="102"/>
      <c r="BV190" s="104"/>
      <c r="BW190" s="111"/>
      <c r="BX190" s="143"/>
      <c r="BZ190" s="112"/>
      <c r="CA190" s="89"/>
      <c r="CB190" s="90"/>
    </row>
    <row r="191" spans="1:80" x14ac:dyDescent="0.25">
      <c r="A191" s="66" t="s">
        <v>333</v>
      </c>
      <c r="B191" s="94"/>
      <c r="C191" s="99"/>
      <c r="D191" s="100" t="str">
        <f>IF(ISNA(VLOOKUP($B191,'[1]1920 enrollment_Rev_Exp by size'!$A$6:$C$339,3,FALSE)),"",VLOOKUP($B191,'[1]1920 enrollment_Rev_Exp by size'!$A$6:$C$339,3,FALSE))</f>
        <v/>
      </c>
      <c r="E191" s="101" t="str">
        <f>IF(ISNA(VLOOKUP($B191,'[1]1920 enrollment_Rev_Exp by size'!$A$6:$D$339,4,FALSE)),"",VLOOKUP($B191,'[1]1920 enrollment_Rev_Exp by size'!$A$6:$D$339,4,FALSE))</f>
        <v/>
      </c>
      <c r="F191" s="102" t="str">
        <f>IF(ISNA(VLOOKUP($B191,'[1]1920  Prog Access'!$F$7:$BA$325,2,FALSE)),"",VLOOKUP($B191,'[1]1920  Prog Access'!$F$7:$BA$325,2,FALSE))</f>
        <v/>
      </c>
      <c r="G191" s="102" t="str">
        <f>IF(ISNA(VLOOKUP($B191,'[1]1920  Prog Access'!$F$7:$BA$325,3,FALSE)),"",VLOOKUP($B191,'[1]1920  Prog Access'!$F$7:$BA$325,3,FALSE))</f>
        <v/>
      </c>
      <c r="H191" s="102" t="str">
        <f>IF(ISNA(VLOOKUP($B191,'[1]1920  Prog Access'!$F$7:$BA$325,4,FALSE)),"",VLOOKUP($B191,'[1]1920  Prog Access'!$F$7:$BA$325,4,FALSE))</f>
        <v/>
      </c>
      <c r="I191" s="103"/>
      <c r="J191" s="104"/>
      <c r="K191" s="105"/>
      <c r="L191" s="106" t="str">
        <f>IF(ISNA(VLOOKUP($B191,'[1]1920  Prog Access'!$F$7:$BA$325,5,FALSE)),"",VLOOKUP($B191,'[1]1920  Prog Access'!$F$7:$BA$325,5,FALSE))</f>
        <v/>
      </c>
      <c r="M191" s="102" t="str">
        <f>IF(ISNA(VLOOKUP($B191,'[1]1920  Prog Access'!$F$7:$BA$325,6,FALSE)),"",VLOOKUP($B191,'[1]1920  Prog Access'!$F$7:$BA$325,6,FALSE))</f>
        <v/>
      </c>
      <c r="N191" s="102" t="str">
        <f>IF(ISNA(VLOOKUP($B191,'[1]1920  Prog Access'!$F$7:$BA$325,7,FALSE)),"",VLOOKUP($B191,'[1]1920  Prog Access'!$F$7:$BA$325,7,FALSE))</f>
        <v/>
      </c>
      <c r="O191" s="102">
        <v>0</v>
      </c>
      <c r="P191" s="102" t="str">
        <f>IF(ISNA(VLOOKUP($B191,'[1]1920  Prog Access'!$F$7:$BA$325,8,FALSE)),"",VLOOKUP($B191,'[1]1920  Prog Access'!$F$7:$BA$325,8,FALSE))</f>
        <v/>
      </c>
      <c r="Q191" s="102" t="str">
        <f>IF(ISNA(VLOOKUP($B191,'[1]1920  Prog Access'!$F$7:$BA$325,9,FALSE)),"",VLOOKUP($B191,'[1]1920  Prog Access'!$F$7:$BA$325,9,FALSE))</f>
        <v/>
      </c>
      <c r="R191" s="107"/>
      <c r="S191" s="104"/>
      <c r="T191" s="105"/>
      <c r="U191" s="106" t="str">
        <f>IF(ISNA(VLOOKUP($B191,'[1]1920  Prog Access'!$F$7:$BA$325,17,FALSE)),"",VLOOKUP($B191,'[1]1920  Prog Access'!$F$7:$BA$325,17,FALSE))</f>
        <v/>
      </c>
      <c r="V191" s="102" t="str">
        <f>IF(ISNA(VLOOKUP($B191,'[1]1920  Prog Access'!$F$7:$BA$325,18,FALSE)),"",VLOOKUP($B191,'[1]1920  Prog Access'!$F$7:$BA$325,18,FALSE))</f>
        <v/>
      </c>
      <c r="W191" s="102" t="str">
        <f>IF(ISNA(VLOOKUP($B191,'[1]1920  Prog Access'!$F$7:$BA$325,19,FALSE)),"",VLOOKUP($B191,'[1]1920  Prog Access'!$F$7:$BA$325,19,FALSE))</f>
        <v/>
      </c>
      <c r="X191" s="102" t="str">
        <f>IF(ISNA(VLOOKUP($B191,'[1]1920  Prog Access'!$F$7:$BA$325,20,FALSE)),"",VLOOKUP($B191,'[1]1920  Prog Access'!$F$7:$BA$325,20,FALSE))</f>
        <v/>
      </c>
      <c r="Y191" s="108"/>
      <c r="Z191" s="104"/>
      <c r="AA191" s="105"/>
      <c r="AB191" s="106" t="str">
        <f>IF(ISNA(VLOOKUP($B191,'[1]1920  Prog Access'!$F$7:$BA$325,21,FALSE)),"",VLOOKUP($B191,'[1]1920  Prog Access'!$F$7:$BA$325,21,FALSE))</f>
        <v/>
      </c>
      <c r="AC191" s="102" t="str">
        <f>IF(ISNA(VLOOKUP($B191,'[1]1920  Prog Access'!$F$7:$BA$325,22,FALSE)),"",VLOOKUP($B191,'[1]1920  Prog Access'!$F$7:$BA$325,22,FALSE))</f>
        <v/>
      </c>
      <c r="AD191" s="102"/>
      <c r="AE191" s="107"/>
      <c r="AF191" s="104"/>
      <c r="AG191" s="109"/>
      <c r="AH191" s="106" t="str">
        <f>IF(ISNA(VLOOKUP($B191,'[1]1920  Prog Access'!$F$7:$BA$325,23,FALSE)),"",VLOOKUP($B191,'[1]1920  Prog Access'!$F$7:$BA$325,23,FALSE))</f>
        <v/>
      </c>
      <c r="AI191" s="102" t="str">
        <f>IF(ISNA(VLOOKUP($B191,'[1]1920  Prog Access'!$F$7:$BA$325,24,FALSE)),"",VLOOKUP($B191,'[1]1920  Prog Access'!$F$7:$BA$325,24,FALSE))</f>
        <v/>
      </c>
      <c r="AJ191" s="102" t="str">
        <f>IF(ISNA(VLOOKUP($B191,'[1]1920  Prog Access'!$F$7:$BA$325,25,FALSE)),"",VLOOKUP($B191,'[1]1920  Prog Access'!$F$7:$BA$325,25,FALSE))</f>
        <v/>
      </c>
      <c r="AK191" s="102" t="str">
        <f>IF(ISNA(VLOOKUP($B191,'[1]1920  Prog Access'!$F$7:$BA$325,26,FALSE)),"",VLOOKUP($B191,'[1]1920  Prog Access'!$F$7:$BA$325,26,FALSE))</f>
        <v/>
      </c>
      <c r="AL191" s="102" t="str">
        <f>IF(ISNA(VLOOKUP($B191,'[1]1920  Prog Access'!$F$7:$BA$325,27,FALSE)),"",VLOOKUP($B191,'[1]1920  Prog Access'!$F$7:$BA$325,27,FALSE))</f>
        <v/>
      </c>
      <c r="AM191" s="102" t="str">
        <f>IF(ISNA(VLOOKUP($B191,'[1]1920  Prog Access'!$F$7:$BA$325,28,FALSE)),"",VLOOKUP($B191,'[1]1920  Prog Access'!$F$7:$BA$325,28,FALSE))</f>
        <v/>
      </c>
      <c r="AN191" s="102" t="str">
        <f>IF(ISNA(VLOOKUP($B191,'[1]1920  Prog Access'!$F$7:$BA$325,29,FALSE)),"",VLOOKUP($B191,'[1]1920  Prog Access'!$F$7:$BA$325,29,FALSE))</f>
        <v/>
      </c>
      <c r="AO191" s="102" t="str">
        <f>IF(ISNA(VLOOKUP($B191,'[1]1920  Prog Access'!$F$7:$BA$325,30,FALSE)),"",VLOOKUP($B191,'[1]1920  Prog Access'!$F$7:$BA$325,30,FALSE))</f>
        <v/>
      </c>
      <c r="AP191" s="102" t="str">
        <f>IF(ISNA(VLOOKUP($B191,'[1]1920  Prog Access'!$F$7:$BA$325,31,FALSE)),"",VLOOKUP($B191,'[1]1920  Prog Access'!$F$7:$BA$325,31,FALSE))</f>
        <v/>
      </c>
      <c r="AQ191" s="102" t="str">
        <f>IF(ISNA(VLOOKUP($B191,'[1]1920  Prog Access'!$F$7:$BA$325,32,FALSE)),"",VLOOKUP($B191,'[1]1920  Prog Access'!$F$7:$BA$325,32,FALSE))</f>
        <v/>
      </c>
      <c r="AR191" s="102" t="str">
        <f>IF(ISNA(VLOOKUP($B191,'[1]1920  Prog Access'!$F$7:$BA$325,33,FALSE)),"",VLOOKUP($B191,'[1]1920  Prog Access'!$F$7:$BA$325,33,FALSE))</f>
        <v/>
      </c>
      <c r="AS191" s="102" t="str">
        <f>IF(ISNA(VLOOKUP($B191,'[1]1920  Prog Access'!$F$7:$BA$325,34,FALSE)),"",VLOOKUP($B191,'[1]1920  Prog Access'!$F$7:$BA$325,34,FALSE))</f>
        <v/>
      </c>
      <c r="AT191" s="102" t="str">
        <f>IF(ISNA(VLOOKUP($B191,'[1]1920  Prog Access'!$F$7:$BA$325,35,FALSE)),"",VLOOKUP($B191,'[1]1920  Prog Access'!$F$7:$BA$325,35,FALSE))</f>
        <v/>
      </c>
      <c r="AU191" s="102" t="str">
        <f>IF(ISNA(VLOOKUP($B191,'[1]1920  Prog Access'!$F$7:$BA$325,36,FALSE)),"",VLOOKUP($B191,'[1]1920  Prog Access'!$F$7:$BA$325,36,FALSE))</f>
        <v/>
      </c>
      <c r="AV191" s="102" t="str">
        <f>IF(ISNA(VLOOKUP($B191,'[1]1920  Prog Access'!$F$7:$BA$325,37,FALSE)),"",VLOOKUP($B191,'[1]1920  Prog Access'!$F$7:$BA$325,37,FALSE))</f>
        <v/>
      </c>
      <c r="AW191" s="102" t="str">
        <f>IF(ISNA(VLOOKUP($B191,'[1]1920  Prog Access'!$F$7:$BA$325,38,FALSE)),"",VLOOKUP($B191,'[1]1920  Prog Access'!$F$7:$BA$325,38,FALSE))</f>
        <v/>
      </c>
      <c r="AX191" s="108"/>
      <c r="AY191" s="104"/>
      <c r="AZ191" s="105"/>
      <c r="BA191" s="106" t="str">
        <f>IF(ISNA(VLOOKUP($B191,'[1]1920  Prog Access'!$F$7:$BA$325,32,FALSE)),"",VLOOKUP($B191,'[1]1920  Prog Access'!$F$7:$BA$325,32,FALSE))</f>
        <v/>
      </c>
      <c r="BB191" s="102" t="str">
        <f>IF(ISNA(VLOOKUP($B191,'[1]1920  Prog Access'!$F$7:$BA$325,33,FALSE)),"",VLOOKUP($B191,'[1]1920  Prog Access'!$F$7:$BA$325,33,FALSE))</f>
        <v/>
      </c>
      <c r="BC191" s="102" t="str">
        <f>IF(ISNA(VLOOKUP($B191,'[1]1920  Prog Access'!$F$7:$BA$325,34,FALSE)),"",VLOOKUP($B191,'[1]1920  Prog Access'!$F$7:$BA$325,34,FALSE))</f>
        <v/>
      </c>
      <c r="BD191" s="102" t="str">
        <f>IF(ISNA(VLOOKUP($B191,'[1]1920  Prog Access'!$F$7:$BA$325,35,FALSE)),"",VLOOKUP($B191,'[1]1920  Prog Access'!$F$7:$BA$325,35,FALSE))</f>
        <v/>
      </c>
      <c r="BE191" s="102" t="str">
        <f>IF(ISNA(VLOOKUP($B191,'[1]1920  Prog Access'!$F$7:$BA$325,36,FALSE)),"",VLOOKUP($B191,'[1]1920  Prog Access'!$F$7:$BA$325,36,FALSE))</f>
        <v/>
      </c>
      <c r="BF191" s="102" t="str">
        <f>IF(ISNA(VLOOKUP($B191,'[1]1920  Prog Access'!$F$7:$BA$325,37,FALSE)),"",VLOOKUP($B191,'[1]1920  Prog Access'!$F$7:$BA$325,37,FALSE))</f>
        <v/>
      </c>
      <c r="BG191" s="102" t="str">
        <f>IF(ISNA(VLOOKUP($B191,'[1]1920  Prog Access'!$F$7:$BA$325,38,FALSE)),"",VLOOKUP($B191,'[1]1920  Prog Access'!$F$7:$BA$325,38,FALSE))</f>
        <v/>
      </c>
      <c r="BH191" s="110"/>
      <c r="BI191" s="104"/>
      <c r="BJ191" s="105"/>
      <c r="BK191" s="106" t="str">
        <f>IF(ISNA(VLOOKUP($B191,'[1]1920  Prog Access'!$F$7:$BA$325,39,FALSE)),"",VLOOKUP($B191,'[1]1920  Prog Access'!$F$7:$BA$325,39,FALSE))</f>
        <v/>
      </c>
      <c r="BL191" s="102" t="str">
        <f>IF(ISNA(VLOOKUP($B191,'[1]1920  Prog Access'!$F$7:$BA$325,40,FALSE)),"",VLOOKUP($B191,'[1]1920  Prog Access'!$F$7:$BA$325,40,FALSE))</f>
        <v/>
      </c>
      <c r="BM191" s="102" t="str">
        <f>IF(ISNA(VLOOKUP($B191,'[1]1920  Prog Access'!$F$7:$BA$325,41,FALSE)),"",VLOOKUP($B191,'[1]1920  Prog Access'!$F$7:$BA$325,41,FALSE))</f>
        <v/>
      </c>
      <c r="BN191" s="102" t="str">
        <f>IF(ISNA(VLOOKUP($B191,'[1]1920  Prog Access'!$F$7:$BA$325,42,FALSE)),"",VLOOKUP($B191,'[1]1920  Prog Access'!$F$7:$BA$325,42,FALSE))</f>
        <v/>
      </c>
      <c r="BO191" s="105"/>
      <c r="BP191" s="104"/>
      <c r="BQ191" s="111"/>
      <c r="BR191" s="106" t="str">
        <f>IF(ISNA(VLOOKUP($B191,'[1]1920  Prog Access'!$F$7:$BA$325,43,FALSE)),"",VLOOKUP($B191,'[1]1920  Prog Access'!$F$7:$BA$325,43,FALSE))</f>
        <v/>
      </c>
      <c r="BS191" s="104"/>
      <c r="BT191" s="111"/>
      <c r="BU191" s="102"/>
      <c r="BV191" s="104"/>
      <c r="BW191" s="111"/>
      <c r="BX191" s="143"/>
      <c r="BZ191" s="112"/>
      <c r="CA191" s="89"/>
      <c r="CB191" s="90"/>
    </row>
    <row r="192" spans="1:80" x14ac:dyDescent="0.25">
      <c r="A192" s="22"/>
      <c r="B192" s="94" t="s">
        <v>334</v>
      </c>
      <c r="C192" s="99" t="s">
        <v>335</v>
      </c>
      <c r="D192" s="100">
        <f>IF(ISNA(VLOOKUP($B192,'[1]1920 enrollment_Rev_Exp by size'!$A$6:$C$339,3,FALSE)),"",VLOOKUP($B192,'[1]1920 enrollment_Rev_Exp by size'!$A$6:$C$339,3,FALSE))</f>
        <v>67.8</v>
      </c>
      <c r="E192" s="101">
        <f>IF(ISNA(VLOOKUP($B192,'[1]1920 enrollment_Rev_Exp by size'!$A$6:$D$339,4,FALSE)),"",VLOOKUP($B192,'[1]1920 enrollment_Rev_Exp by size'!$A$6:$D$339,4,FALSE))</f>
        <v>2319590.2999999998</v>
      </c>
      <c r="F192" s="102">
        <f>IF(ISNA(VLOOKUP($B192,'[1]1920  Prog Access'!$F$7:$BA$325,2,FALSE)),"",VLOOKUP($B192,'[1]1920  Prog Access'!$F$7:$BA$325,2,FALSE))</f>
        <v>1317118.8400000001</v>
      </c>
      <c r="G192" s="102">
        <f>IF(ISNA(VLOOKUP($B192,'[1]1920  Prog Access'!$F$7:$BA$325,3,FALSE)),"",VLOOKUP($B192,'[1]1920  Prog Access'!$F$7:$BA$325,3,FALSE))</f>
        <v>0</v>
      </c>
      <c r="H192" s="102">
        <f>IF(ISNA(VLOOKUP($B192,'[1]1920  Prog Access'!$F$7:$BA$325,4,FALSE)),"",VLOOKUP($B192,'[1]1920  Prog Access'!$F$7:$BA$325,4,FALSE))</f>
        <v>0</v>
      </c>
      <c r="I192" s="103">
        <f t="shared" ref="I192:I202" si="437">SUM(F192:H192)</f>
        <v>1317118.8400000001</v>
      </c>
      <c r="J192" s="104">
        <f t="shared" ref="J192:J202" si="438">I192/E192</f>
        <v>0.56782391269699661</v>
      </c>
      <c r="K192" s="105">
        <f t="shared" ref="K192:K202" si="439">I192/D192</f>
        <v>19426.531563421831</v>
      </c>
      <c r="L192" s="106">
        <f>IF(ISNA(VLOOKUP($B192,'[1]1920  Prog Access'!$F$7:$BA$325,5,FALSE)),"",VLOOKUP($B192,'[1]1920  Prog Access'!$F$7:$BA$325,5,FALSE))</f>
        <v>85680.07</v>
      </c>
      <c r="M192" s="102">
        <f>IF(ISNA(VLOOKUP($B192,'[1]1920  Prog Access'!$F$7:$BA$325,6,FALSE)),"",VLOOKUP($B192,'[1]1920  Prog Access'!$F$7:$BA$325,6,FALSE))</f>
        <v>20463.939999999999</v>
      </c>
      <c r="N192" s="102">
        <f>IF(ISNA(VLOOKUP($B192,'[1]1920  Prog Access'!$F$7:$BA$325,7,FALSE)),"",VLOOKUP($B192,'[1]1920  Prog Access'!$F$7:$BA$325,7,FALSE))</f>
        <v>0</v>
      </c>
      <c r="O192" s="102">
        <v>0</v>
      </c>
      <c r="P192" s="102">
        <f>IF(ISNA(VLOOKUP($B192,'[1]1920  Prog Access'!$F$7:$BA$325,8,FALSE)),"",VLOOKUP($B192,'[1]1920  Prog Access'!$F$7:$BA$325,8,FALSE))</f>
        <v>0</v>
      </c>
      <c r="Q192" s="102">
        <f>IF(ISNA(VLOOKUP($B192,'[1]1920  Prog Access'!$F$7:$BA$325,9,FALSE)),"",VLOOKUP($B192,'[1]1920  Prog Access'!$F$7:$BA$325,9,FALSE))</f>
        <v>0</v>
      </c>
      <c r="R192" s="107">
        <f t="shared" si="391"/>
        <v>106144.01000000001</v>
      </c>
      <c r="S192" s="104">
        <f t="shared" si="392"/>
        <v>4.5759809393926168E-2</v>
      </c>
      <c r="T192" s="105">
        <f t="shared" si="393"/>
        <v>1565.5458702064898</v>
      </c>
      <c r="U192" s="106">
        <f>IF(ISNA(VLOOKUP($B192,'[1]1920  Prog Access'!$F$7:$BA$325,10,FALSE)),"",VLOOKUP($B192,'[1]1920  Prog Access'!$F$7:$BA$325,10,FALSE))</f>
        <v>59612.76</v>
      </c>
      <c r="V192" s="102">
        <f>IF(ISNA(VLOOKUP($B192,'[1]1920  Prog Access'!$F$7:$BA$325,11,FALSE)),"",VLOOKUP($B192,'[1]1920  Prog Access'!$F$7:$BA$325,11,FALSE))</f>
        <v>0</v>
      </c>
      <c r="W192" s="102">
        <f>IF(ISNA(VLOOKUP($B192,'[1]1920  Prog Access'!$F$7:$BA$325,12,FALSE)),"",VLOOKUP($B192,'[1]1920  Prog Access'!$F$7:$BA$325,12,FALSE))</f>
        <v>0</v>
      </c>
      <c r="X192" s="102">
        <f>IF(ISNA(VLOOKUP($B192,'[1]1920  Prog Access'!$F$7:$BA$325,13,FALSE)),"",VLOOKUP($B192,'[1]1920  Prog Access'!$F$7:$BA$325,13,FALSE))</f>
        <v>0</v>
      </c>
      <c r="Y192" s="108">
        <f t="shared" ref="Y192:Y202" si="440">SUM(U192:X192)</f>
        <v>59612.76</v>
      </c>
      <c r="Z192" s="104">
        <f t="shared" ref="Z192:Z202" si="441">Y192/E192</f>
        <v>2.5699693605375055E-2</v>
      </c>
      <c r="AA192" s="105">
        <f t="shared" ref="AA192:AA202" si="442">Y192/D192</f>
        <v>879.24424778761068</v>
      </c>
      <c r="AB192" s="106">
        <f>IF(ISNA(VLOOKUP($B192,'[1]1920  Prog Access'!$F$7:$BA$325,14,FALSE)),"",VLOOKUP($B192,'[1]1920  Prog Access'!$F$7:$BA$325,14,FALSE))</f>
        <v>0</v>
      </c>
      <c r="AC192" s="102">
        <f>IF(ISNA(VLOOKUP($B192,'[1]1920  Prog Access'!$F$7:$BA$325,15,FALSE)),"",VLOOKUP($B192,'[1]1920  Prog Access'!$F$7:$BA$325,15,FALSE))</f>
        <v>0</v>
      </c>
      <c r="AD192" s="102">
        <v>0</v>
      </c>
      <c r="AE192" s="107">
        <f t="shared" ref="AE192:AE202" si="443">SUM(AB192:AC192)</f>
        <v>0</v>
      </c>
      <c r="AF192" s="104">
        <f t="shared" ref="AF192:AF202" si="444">AE192/E192</f>
        <v>0</v>
      </c>
      <c r="AG192" s="109">
        <f t="shared" ref="AG192:AG202" si="445">AE192/D192</f>
        <v>0</v>
      </c>
      <c r="AH192" s="106">
        <f>IF(ISNA(VLOOKUP($B192,'[1]1920  Prog Access'!$F$7:$BA$325,16,FALSE)),"",VLOOKUP($B192,'[1]1920  Prog Access'!$F$7:$BA$325,16,FALSE))</f>
        <v>42231.67</v>
      </c>
      <c r="AI192" s="102">
        <f>IF(ISNA(VLOOKUP($B192,'[1]1920  Prog Access'!$F$7:$BA$325,17,FALSE)),"",VLOOKUP($B192,'[1]1920  Prog Access'!$F$7:$BA$325,17,FALSE))</f>
        <v>10927.56</v>
      </c>
      <c r="AJ192" s="102">
        <f>IF(ISNA(VLOOKUP($B192,'[1]1920  Prog Access'!$F$7:$BA$325,18,FALSE)),"",VLOOKUP($B192,'[1]1920  Prog Access'!$F$7:$BA$325,18,FALSE))</f>
        <v>0</v>
      </c>
      <c r="AK192" s="102">
        <f>IF(ISNA(VLOOKUP($B192,'[1]1920  Prog Access'!$F$7:$BA$325,19,FALSE)),"",VLOOKUP($B192,'[1]1920  Prog Access'!$F$7:$BA$325,19,FALSE))</f>
        <v>0</v>
      </c>
      <c r="AL192" s="102">
        <f>IF(ISNA(VLOOKUP($B192,'[1]1920  Prog Access'!$F$7:$BA$325,20,FALSE)),"",VLOOKUP($B192,'[1]1920  Prog Access'!$F$7:$BA$325,20,FALSE))</f>
        <v>56330.62</v>
      </c>
      <c r="AM192" s="102">
        <f>IF(ISNA(VLOOKUP($B192,'[1]1920  Prog Access'!$F$7:$BA$325,21,FALSE)),"",VLOOKUP($B192,'[1]1920  Prog Access'!$F$7:$BA$325,21,FALSE))</f>
        <v>0</v>
      </c>
      <c r="AN192" s="102">
        <f>IF(ISNA(VLOOKUP($B192,'[1]1920  Prog Access'!$F$7:$BA$325,22,FALSE)),"",VLOOKUP($B192,'[1]1920  Prog Access'!$F$7:$BA$325,22,FALSE))</f>
        <v>0</v>
      </c>
      <c r="AO192" s="102">
        <f>IF(ISNA(VLOOKUP($B192,'[1]1920  Prog Access'!$F$7:$BA$325,23,FALSE)),"",VLOOKUP($B192,'[1]1920  Prog Access'!$F$7:$BA$325,23,FALSE))</f>
        <v>0</v>
      </c>
      <c r="AP192" s="102">
        <f>IF(ISNA(VLOOKUP($B192,'[1]1920  Prog Access'!$F$7:$BA$325,24,FALSE)),"",VLOOKUP($B192,'[1]1920  Prog Access'!$F$7:$BA$325,24,FALSE))</f>
        <v>0</v>
      </c>
      <c r="AQ192" s="102">
        <f>IF(ISNA(VLOOKUP($B192,'[1]1920  Prog Access'!$F$7:$BA$325,25,FALSE)),"",VLOOKUP($B192,'[1]1920  Prog Access'!$F$7:$BA$325,25,FALSE))</f>
        <v>0</v>
      </c>
      <c r="AR192" s="102">
        <f>IF(ISNA(VLOOKUP($B192,'[1]1920  Prog Access'!$F$7:$BA$325,26,FALSE)),"",VLOOKUP($B192,'[1]1920  Prog Access'!$F$7:$BA$325,26,FALSE))</f>
        <v>0</v>
      </c>
      <c r="AS192" s="102">
        <f>IF(ISNA(VLOOKUP($B192,'[1]1920  Prog Access'!$F$7:$BA$325,27,FALSE)),"",VLOOKUP($B192,'[1]1920  Prog Access'!$F$7:$BA$325,27,FALSE))</f>
        <v>0</v>
      </c>
      <c r="AT192" s="102">
        <f>IF(ISNA(VLOOKUP($B192,'[1]1920  Prog Access'!$F$7:$BA$325,28,FALSE)),"",VLOOKUP($B192,'[1]1920  Prog Access'!$F$7:$BA$325,28,FALSE))</f>
        <v>0</v>
      </c>
      <c r="AU192" s="102">
        <f>IF(ISNA(VLOOKUP($B192,'[1]1920  Prog Access'!$F$7:$BA$325,29,FALSE)),"",VLOOKUP($B192,'[1]1920  Prog Access'!$F$7:$BA$325,29,FALSE))</f>
        <v>0</v>
      </c>
      <c r="AV192" s="102">
        <f>IF(ISNA(VLOOKUP($B192,'[1]1920  Prog Access'!$F$7:$BA$325,30,FALSE)),"",VLOOKUP($B192,'[1]1920  Prog Access'!$F$7:$BA$325,30,FALSE))</f>
        <v>0</v>
      </c>
      <c r="AW192" s="102">
        <f>IF(ISNA(VLOOKUP($B192,'[1]1920  Prog Access'!$F$7:$BA$325,31,FALSE)),"",VLOOKUP($B192,'[1]1920  Prog Access'!$F$7:$BA$325,31,FALSE))</f>
        <v>12574.29</v>
      </c>
      <c r="AX192" s="108">
        <f t="shared" ref="AX192:AX202" si="446">SUM(AH192:AW192)</f>
        <v>122064.14000000001</v>
      </c>
      <c r="AY192" s="104">
        <f t="shared" ref="AY192:AY202" si="447">AX192/E192</f>
        <v>5.2623146423745618E-2</v>
      </c>
      <c r="AZ192" s="105">
        <f t="shared" ref="AZ192:AZ202" si="448">AX192/D192</f>
        <v>1800.3560471976405</v>
      </c>
      <c r="BA192" s="106">
        <f>IF(ISNA(VLOOKUP($B192,'[1]1920  Prog Access'!$F$7:$BA$325,32,FALSE)),"",VLOOKUP($B192,'[1]1920  Prog Access'!$F$7:$BA$325,32,FALSE))</f>
        <v>0</v>
      </c>
      <c r="BB192" s="102">
        <f>IF(ISNA(VLOOKUP($B192,'[1]1920  Prog Access'!$F$7:$BA$325,33,FALSE)),"",VLOOKUP($B192,'[1]1920  Prog Access'!$F$7:$BA$325,33,FALSE))</f>
        <v>104.11</v>
      </c>
      <c r="BC192" s="102">
        <f>IF(ISNA(VLOOKUP($B192,'[1]1920  Prog Access'!$F$7:$BA$325,34,FALSE)),"",VLOOKUP($B192,'[1]1920  Prog Access'!$F$7:$BA$325,34,FALSE))</f>
        <v>0</v>
      </c>
      <c r="BD192" s="102">
        <f>IF(ISNA(VLOOKUP($B192,'[1]1920  Prog Access'!$F$7:$BA$325,35,FALSE)),"",VLOOKUP($B192,'[1]1920  Prog Access'!$F$7:$BA$325,35,FALSE))</f>
        <v>0</v>
      </c>
      <c r="BE192" s="102">
        <f>IF(ISNA(VLOOKUP($B192,'[1]1920  Prog Access'!$F$7:$BA$325,36,FALSE)),"",VLOOKUP($B192,'[1]1920  Prog Access'!$F$7:$BA$325,36,FALSE))</f>
        <v>0</v>
      </c>
      <c r="BF192" s="102">
        <f>IF(ISNA(VLOOKUP($B192,'[1]1920  Prog Access'!$F$7:$BA$325,37,FALSE)),"",VLOOKUP($B192,'[1]1920  Prog Access'!$F$7:$BA$325,37,FALSE))</f>
        <v>0</v>
      </c>
      <c r="BG192" s="102">
        <f>IF(ISNA(VLOOKUP($B192,'[1]1920  Prog Access'!$F$7:$BA$325,38,FALSE)),"",VLOOKUP($B192,'[1]1920  Prog Access'!$F$7:$BA$325,38,FALSE))</f>
        <v>618.53</v>
      </c>
      <c r="BH192" s="110">
        <f t="shared" ref="BH192:BH202" si="449">SUM(BA192:BG192)</f>
        <v>722.64</v>
      </c>
      <c r="BI192" s="104">
        <f t="shared" ref="BI192:BI202" si="450">BH192/E192</f>
        <v>3.1153777458027825E-4</v>
      </c>
      <c r="BJ192" s="105">
        <f t="shared" ref="BJ192:BJ202" si="451">BH192/D192</f>
        <v>10.658407079646018</v>
      </c>
      <c r="BK192" s="106">
        <f>IF(ISNA(VLOOKUP($B192,'[1]1920  Prog Access'!$F$7:$BA$325,39,FALSE)),"",VLOOKUP($B192,'[1]1920  Prog Access'!$F$7:$BA$325,39,FALSE))</f>
        <v>0</v>
      </c>
      <c r="BL192" s="102">
        <f>IF(ISNA(VLOOKUP($B192,'[1]1920  Prog Access'!$F$7:$BA$325,40,FALSE)),"",VLOOKUP($B192,'[1]1920  Prog Access'!$F$7:$BA$325,40,FALSE))</f>
        <v>0</v>
      </c>
      <c r="BM192" s="102">
        <f>IF(ISNA(VLOOKUP($B192,'[1]1920  Prog Access'!$F$7:$BA$325,41,FALSE)),"",VLOOKUP($B192,'[1]1920  Prog Access'!$F$7:$BA$325,41,FALSE))</f>
        <v>0</v>
      </c>
      <c r="BN192" s="102">
        <f>IF(ISNA(VLOOKUP($B192,'[1]1920  Prog Access'!$F$7:$BA$325,42,FALSE)),"",VLOOKUP($B192,'[1]1920  Prog Access'!$F$7:$BA$325,42,FALSE))</f>
        <v>13838.35</v>
      </c>
      <c r="BO192" s="105">
        <f t="shared" si="359"/>
        <v>13838.35</v>
      </c>
      <c r="BP192" s="104">
        <f t="shared" si="360"/>
        <v>5.9658595744257088E-3</v>
      </c>
      <c r="BQ192" s="111">
        <f t="shared" si="361"/>
        <v>204.10545722713866</v>
      </c>
      <c r="BR192" s="106">
        <f>IF(ISNA(VLOOKUP($B192,'[1]1920  Prog Access'!$F$7:$BA$325,43,FALSE)),"",VLOOKUP($B192,'[1]1920  Prog Access'!$F$7:$BA$325,43,FALSE))</f>
        <v>578257.23</v>
      </c>
      <c r="BS192" s="104">
        <f t="shared" si="362"/>
        <v>0.24929282985879017</v>
      </c>
      <c r="BT192" s="111">
        <f t="shared" si="363"/>
        <v>8528.8676991150442</v>
      </c>
      <c r="BU192" s="102">
        <f>IF(ISNA(VLOOKUP($B192,'[1]1920  Prog Access'!$F$7:$BA$325,44,FALSE)),"",VLOOKUP($B192,'[1]1920  Prog Access'!$F$7:$BA$325,44,FALSE))</f>
        <v>69120.13</v>
      </c>
      <c r="BV192" s="104">
        <f t="shared" si="364"/>
        <v>2.979842172990636E-2</v>
      </c>
      <c r="BW192" s="111">
        <f t="shared" si="365"/>
        <v>1019.4709439528025</v>
      </c>
      <c r="BX192" s="143">
        <f>IF(ISNA(VLOOKUP($B192,'[1]1920  Prog Access'!$F$7:$BA$325,45,FALSE)),"",VLOOKUP($B192,'[1]1920  Prog Access'!$F$7:$BA$325,45,FALSE))</f>
        <v>52712.2</v>
      </c>
      <c r="BY192" s="97">
        <f t="shared" si="366"/>
        <v>2.2724788942254156E-2</v>
      </c>
      <c r="BZ192" s="112">
        <f t="shared" si="367"/>
        <v>777.46607669616515</v>
      </c>
      <c r="CA192" s="89">
        <f t="shared" si="368"/>
        <v>2319590.2999999998</v>
      </c>
      <c r="CB192" s="90">
        <f t="shared" si="369"/>
        <v>0</v>
      </c>
    </row>
    <row r="193" spans="1:80" x14ac:dyDescent="0.25">
      <c r="A193" s="66"/>
      <c r="B193" s="94" t="s">
        <v>336</v>
      </c>
      <c r="C193" s="99" t="s">
        <v>337</v>
      </c>
      <c r="D193" s="100">
        <f>IF(ISNA(VLOOKUP($B193,'[1]1920 enrollment_Rev_Exp by size'!$A$6:$C$339,3,FALSE)),"",VLOOKUP($B193,'[1]1920 enrollment_Rev_Exp by size'!$A$6:$C$339,3,FALSE))</f>
        <v>119.91</v>
      </c>
      <c r="E193" s="101">
        <f>IF(ISNA(VLOOKUP($B193,'[1]1920 enrollment_Rev_Exp by size'!$A$6:$D$339,4,FALSE)),"",VLOOKUP($B193,'[1]1920 enrollment_Rev_Exp by size'!$A$6:$D$339,4,FALSE))</f>
        <v>2637403.06</v>
      </c>
      <c r="F193" s="102">
        <f>IF(ISNA(VLOOKUP($B193,'[1]1920  Prog Access'!$F$7:$BA$325,2,FALSE)),"",VLOOKUP($B193,'[1]1920  Prog Access'!$F$7:$BA$325,2,FALSE))</f>
        <v>1546053.47</v>
      </c>
      <c r="G193" s="102">
        <f>IF(ISNA(VLOOKUP($B193,'[1]1920  Prog Access'!$F$7:$BA$325,3,FALSE)),"",VLOOKUP($B193,'[1]1920  Prog Access'!$F$7:$BA$325,3,FALSE))</f>
        <v>0</v>
      </c>
      <c r="H193" s="102">
        <f>IF(ISNA(VLOOKUP($B193,'[1]1920  Prog Access'!$F$7:$BA$325,4,FALSE)),"",VLOOKUP($B193,'[1]1920  Prog Access'!$F$7:$BA$325,4,FALSE))</f>
        <v>0</v>
      </c>
      <c r="I193" s="103">
        <f t="shared" si="437"/>
        <v>1546053.47</v>
      </c>
      <c r="J193" s="104">
        <f t="shared" si="438"/>
        <v>0.58620295602447658</v>
      </c>
      <c r="K193" s="105">
        <f t="shared" si="439"/>
        <v>12893.449003419231</v>
      </c>
      <c r="L193" s="106">
        <f>IF(ISNA(VLOOKUP($B193,'[1]1920  Prog Access'!$F$7:$BA$325,5,FALSE)),"",VLOOKUP($B193,'[1]1920  Prog Access'!$F$7:$BA$325,5,FALSE))</f>
        <v>124561.15</v>
      </c>
      <c r="M193" s="102">
        <f>IF(ISNA(VLOOKUP($B193,'[1]1920  Prog Access'!$F$7:$BA$325,6,FALSE)),"",VLOOKUP($B193,'[1]1920  Prog Access'!$F$7:$BA$325,6,FALSE))</f>
        <v>0</v>
      </c>
      <c r="N193" s="102">
        <f>IF(ISNA(VLOOKUP($B193,'[1]1920  Prog Access'!$F$7:$BA$325,7,FALSE)),"",VLOOKUP($B193,'[1]1920  Prog Access'!$F$7:$BA$325,7,FALSE))</f>
        <v>18827</v>
      </c>
      <c r="O193" s="102">
        <v>0</v>
      </c>
      <c r="P193" s="102">
        <f>IF(ISNA(VLOOKUP($B193,'[1]1920  Prog Access'!$F$7:$BA$325,8,FALSE)),"",VLOOKUP($B193,'[1]1920  Prog Access'!$F$7:$BA$325,8,FALSE))</f>
        <v>0</v>
      </c>
      <c r="Q193" s="102">
        <f>IF(ISNA(VLOOKUP($B193,'[1]1920  Prog Access'!$F$7:$BA$325,9,FALSE)),"",VLOOKUP($B193,'[1]1920  Prog Access'!$F$7:$BA$325,9,FALSE))</f>
        <v>0</v>
      </c>
      <c r="R193" s="107">
        <f t="shared" si="391"/>
        <v>143388.15</v>
      </c>
      <c r="S193" s="104">
        <f t="shared" si="392"/>
        <v>5.4367173593860924E-2</v>
      </c>
      <c r="T193" s="105">
        <f t="shared" si="393"/>
        <v>1195.7980985739305</v>
      </c>
      <c r="U193" s="106">
        <f>IF(ISNA(VLOOKUP($B193,'[1]1920  Prog Access'!$F$7:$BA$325,10,FALSE)),"",VLOOKUP($B193,'[1]1920  Prog Access'!$F$7:$BA$325,10,FALSE))</f>
        <v>0</v>
      </c>
      <c r="V193" s="102">
        <f>IF(ISNA(VLOOKUP($B193,'[1]1920  Prog Access'!$F$7:$BA$325,11,FALSE)),"",VLOOKUP($B193,'[1]1920  Prog Access'!$F$7:$BA$325,11,FALSE))</f>
        <v>0</v>
      </c>
      <c r="W193" s="102">
        <f>IF(ISNA(VLOOKUP($B193,'[1]1920  Prog Access'!$F$7:$BA$325,12,FALSE)),"",VLOOKUP($B193,'[1]1920  Prog Access'!$F$7:$BA$325,12,FALSE))</f>
        <v>0</v>
      </c>
      <c r="X193" s="102">
        <f>IF(ISNA(VLOOKUP($B193,'[1]1920  Prog Access'!$F$7:$BA$325,13,FALSE)),"",VLOOKUP($B193,'[1]1920  Prog Access'!$F$7:$BA$325,13,FALSE))</f>
        <v>0</v>
      </c>
      <c r="Y193" s="108">
        <f t="shared" si="440"/>
        <v>0</v>
      </c>
      <c r="Z193" s="104">
        <f t="shared" si="441"/>
        <v>0</v>
      </c>
      <c r="AA193" s="105">
        <f t="shared" si="442"/>
        <v>0</v>
      </c>
      <c r="AB193" s="106">
        <f>IF(ISNA(VLOOKUP($B193,'[1]1920  Prog Access'!$F$7:$BA$325,14,FALSE)),"",VLOOKUP($B193,'[1]1920  Prog Access'!$F$7:$BA$325,14,FALSE))</f>
        <v>0</v>
      </c>
      <c r="AC193" s="102">
        <f>IF(ISNA(VLOOKUP($B193,'[1]1920  Prog Access'!$F$7:$BA$325,15,FALSE)),"",VLOOKUP($B193,'[1]1920  Prog Access'!$F$7:$BA$325,15,FALSE))</f>
        <v>0</v>
      </c>
      <c r="AD193" s="102">
        <v>0</v>
      </c>
      <c r="AE193" s="107">
        <f t="shared" si="443"/>
        <v>0</v>
      </c>
      <c r="AF193" s="104">
        <f t="shared" si="444"/>
        <v>0</v>
      </c>
      <c r="AG193" s="109">
        <f t="shared" si="445"/>
        <v>0</v>
      </c>
      <c r="AH193" s="106">
        <f>IF(ISNA(VLOOKUP($B193,'[1]1920  Prog Access'!$F$7:$BA$325,16,FALSE)),"",VLOOKUP($B193,'[1]1920  Prog Access'!$F$7:$BA$325,16,FALSE))</f>
        <v>38893.4</v>
      </c>
      <c r="AI193" s="102">
        <f>IF(ISNA(VLOOKUP($B193,'[1]1920  Prog Access'!$F$7:$BA$325,17,FALSE)),"",VLOOKUP($B193,'[1]1920  Prog Access'!$F$7:$BA$325,17,FALSE))</f>
        <v>26223</v>
      </c>
      <c r="AJ193" s="102">
        <f>IF(ISNA(VLOOKUP($B193,'[1]1920  Prog Access'!$F$7:$BA$325,18,FALSE)),"",VLOOKUP($B193,'[1]1920  Prog Access'!$F$7:$BA$325,18,FALSE))</f>
        <v>0</v>
      </c>
      <c r="AK193" s="102">
        <f>IF(ISNA(VLOOKUP($B193,'[1]1920  Prog Access'!$F$7:$BA$325,19,FALSE)),"",VLOOKUP($B193,'[1]1920  Prog Access'!$F$7:$BA$325,19,FALSE))</f>
        <v>0</v>
      </c>
      <c r="AL193" s="102">
        <f>IF(ISNA(VLOOKUP($B193,'[1]1920  Prog Access'!$F$7:$BA$325,20,FALSE)),"",VLOOKUP($B193,'[1]1920  Prog Access'!$F$7:$BA$325,20,FALSE))</f>
        <v>0</v>
      </c>
      <c r="AM193" s="102">
        <f>IF(ISNA(VLOOKUP($B193,'[1]1920  Prog Access'!$F$7:$BA$325,21,FALSE)),"",VLOOKUP($B193,'[1]1920  Prog Access'!$F$7:$BA$325,21,FALSE))</f>
        <v>0</v>
      </c>
      <c r="AN193" s="102">
        <f>IF(ISNA(VLOOKUP($B193,'[1]1920  Prog Access'!$F$7:$BA$325,22,FALSE)),"",VLOOKUP($B193,'[1]1920  Prog Access'!$F$7:$BA$325,22,FALSE))</f>
        <v>0</v>
      </c>
      <c r="AO193" s="102">
        <f>IF(ISNA(VLOOKUP($B193,'[1]1920  Prog Access'!$F$7:$BA$325,23,FALSE)),"",VLOOKUP($B193,'[1]1920  Prog Access'!$F$7:$BA$325,23,FALSE))</f>
        <v>2161.77</v>
      </c>
      <c r="AP193" s="102">
        <f>IF(ISNA(VLOOKUP($B193,'[1]1920  Prog Access'!$F$7:$BA$325,24,FALSE)),"",VLOOKUP($B193,'[1]1920  Prog Access'!$F$7:$BA$325,24,FALSE))</f>
        <v>0</v>
      </c>
      <c r="AQ193" s="102">
        <f>IF(ISNA(VLOOKUP($B193,'[1]1920  Prog Access'!$F$7:$BA$325,25,FALSE)),"",VLOOKUP($B193,'[1]1920  Prog Access'!$F$7:$BA$325,25,FALSE))</f>
        <v>0</v>
      </c>
      <c r="AR193" s="102">
        <f>IF(ISNA(VLOOKUP($B193,'[1]1920  Prog Access'!$F$7:$BA$325,26,FALSE)),"",VLOOKUP($B193,'[1]1920  Prog Access'!$F$7:$BA$325,26,FALSE))</f>
        <v>0</v>
      </c>
      <c r="AS193" s="102">
        <f>IF(ISNA(VLOOKUP($B193,'[1]1920  Prog Access'!$F$7:$BA$325,27,FALSE)),"",VLOOKUP($B193,'[1]1920  Prog Access'!$F$7:$BA$325,27,FALSE))</f>
        <v>0</v>
      </c>
      <c r="AT193" s="102">
        <f>IF(ISNA(VLOOKUP($B193,'[1]1920  Prog Access'!$F$7:$BA$325,28,FALSE)),"",VLOOKUP($B193,'[1]1920  Prog Access'!$F$7:$BA$325,28,FALSE))</f>
        <v>0</v>
      </c>
      <c r="AU193" s="102">
        <f>IF(ISNA(VLOOKUP($B193,'[1]1920  Prog Access'!$F$7:$BA$325,29,FALSE)),"",VLOOKUP($B193,'[1]1920  Prog Access'!$F$7:$BA$325,29,FALSE))</f>
        <v>0</v>
      </c>
      <c r="AV193" s="102">
        <f>IF(ISNA(VLOOKUP($B193,'[1]1920  Prog Access'!$F$7:$BA$325,30,FALSE)),"",VLOOKUP($B193,'[1]1920  Prog Access'!$F$7:$BA$325,30,FALSE))</f>
        <v>0</v>
      </c>
      <c r="AW193" s="102">
        <f>IF(ISNA(VLOOKUP($B193,'[1]1920  Prog Access'!$F$7:$BA$325,31,FALSE)),"",VLOOKUP($B193,'[1]1920  Prog Access'!$F$7:$BA$325,31,FALSE))</f>
        <v>0</v>
      </c>
      <c r="AX193" s="108">
        <f t="shared" si="446"/>
        <v>67278.17</v>
      </c>
      <c r="AY193" s="104">
        <f t="shared" si="447"/>
        <v>2.5509248480207646E-2</v>
      </c>
      <c r="AZ193" s="105">
        <f t="shared" si="448"/>
        <v>561.0722208322909</v>
      </c>
      <c r="BA193" s="106">
        <f>IF(ISNA(VLOOKUP($B193,'[1]1920  Prog Access'!$F$7:$BA$325,32,FALSE)),"",VLOOKUP($B193,'[1]1920  Prog Access'!$F$7:$BA$325,32,FALSE))</f>
        <v>0</v>
      </c>
      <c r="BB193" s="102">
        <f>IF(ISNA(VLOOKUP($B193,'[1]1920  Prog Access'!$F$7:$BA$325,33,FALSE)),"",VLOOKUP($B193,'[1]1920  Prog Access'!$F$7:$BA$325,33,FALSE))</f>
        <v>0</v>
      </c>
      <c r="BC193" s="102">
        <f>IF(ISNA(VLOOKUP($B193,'[1]1920  Prog Access'!$F$7:$BA$325,34,FALSE)),"",VLOOKUP($B193,'[1]1920  Prog Access'!$F$7:$BA$325,34,FALSE))</f>
        <v>0</v>
      </c>
      <c r="BD193" s="102">
        <f>IF(ISNA(VLOOKUP($B193,'[1]1920  Prog Access'!$F$7:$BA$325,35,FALSE)),"",VLOOKUP($B193,'[1]1920  Prog Access'!$F$7:$BA$325,35,FALSE))</f>
        <v>0</v>
      </c>
      <c r="BE193" s="102">
        <f>IF(ISNA(VLOOKUP($B193,'[1]1920  Prog Access'!$F$7:$BA$325,36,FALSE)),"",VLOOKUP($B193,'[1]1920  Prog Access'!$F$7:$BA$325,36,FALSE))</f>
        <v>0</v>
      </c>
      <c r="BF193" s="102">
        <f>IF(ISNA(VLOOKUP($B193,'[1]1920  Prog Access'!$F$7:$BA$325,37,FALSE)),"",VLOOKUP($B193,'[1]1920  Prog Access'!$F$7:$BA$325,37,FALSE))</f>
        <v>0</v>
      </c>
      <c r="BG193" s="102">
        <f>IF(ISNA(VLOOKUP($B193,'[1]1920  Prog Access'!$F$7:$BA$325,38,FALSE)),"",VLOOKUP($B193,'[1]1920  Prog Access'!$F$7:$BA$325,38,FALSE))</f>
        <v>0</v>
      </c>
      <c r="BH193" s="110">
        <f t="shared" si="449"/>
        <v>0</v>
      </c>
      <c r="BI193" s="104">
        <f t="shared" si="450"/>
        <v>0</v>
      </c>
      <c r="BJ193" s="105">
        <f t="shared" si="451"/>
        <v>0</v>
      </c>
      <c r="BK193" s="106">
        <f>IF(ISNA(VLOOKUP($B193,'[1]1920  Prog Access'!$F$7:$BA$325,39,FALSE)),"",VLOOKUP($B193,'[1]1920  Prog Access'!$F$7:$BA$325,39,FALSE))</f>
        <v>0</v>
      </c>
      <c r="BL193" s="102">
        <f>IF(ISNA(VLOOKUP($B193,'[1]1920  Prog Access'!$F$7:$BA$325,40,FALSE)),"",VLOOKUP($B193,'[1]1920  Prog Access'!$F$7:$BA$325,40,FALSE))</f>
        <v>0</v>
      </c>
      <c r="BM193" s="102">
        <f>IF(ISNA(VLOOKUP($B193,'[1]1920  Prog Access'!$F$7:$BA$325,41,FALSE)),"",VLOOKUP($B193,'[1]1920  Prog Access'!$F$7:$BA$325,41,FALSE))</f>
        <v>0</v>
      </c>
      <c r="BN193" s="102">
        <f>IF(ISNA(VLOOKUP($B193,'[1]1920  Prog Access'!$F$7:$BA$325,42,FALSE)),"",VLOOKUP($B193,'[1]1920  Prog Access'!$F$7:$BA$325,42,FALSE))</f>
        <v>0</v>
      </c>
      <c r="BO193" s="105">
        <f t="shared" si="359"/>
        <v>0</v>
      </c>
      <c r="BP193" s="104">
        <f t="shared" si="360"/>
        <v>0</v>
      </c>
      <c r="BQ193" s="111">
        <f t="shared" si="361"/>
        <v>0</v>
      </c>
      <c r="BR193" s="106">
        <f>IF(ISNA(VLOOKUP($B193,'[1]1920  Prog Access'!$F$7:$BA$325,43,FALSE)),"",VLOOKUP($B193,'[1]1920  Prog Access'!$F$7:$BA$325,43,FALSE))</f>
        <v>672466.85</v>
      </c>
      <c r="BS193" s="104">
        <f t="shared" si="362"/>
        <v>0.2549731060067853</v>
      </c>
      <c r="BT193" s="111">
        <f t="shared" si="363"/>
        <v>5608.0964890334417</v>
      </c>
      <c r="BU193" s="102">
        <f>IF(ISNA(VLOOKUP($B193,'[1]1920  Prog Access'!$F$7:$BA$325,44,FALSE)),"",VLOOKUP($B193,'[1]1920  Prog Access'!$F$7:$BA$325,44,FALSE))</f>
        <v>0</v>
      </c>
      <c r="BV193" s="104">
        <f t="shared" si="364"/>
        <v>0</v>
      </c>
      <c r="BW193" s="111">
        <f t="shared" si="365"/>
        <v>0</v>
      </c>
      <c r="BX193" s="143">
        <f>IF(ISNA(VLOOKUP($B193,'[1]1920  Prog Access'!$F$7:$BA$325,45,FALSE)),"",VLOOKUP($B193,'[1]1920  Prog Access'!$F$7:$BA$325,45,FALSE))</f>
        <v>208216.42</v>
      </c>
      <c r="BY193" s="97">
        <f t="shared" si="366"/>
        <v>7.8947515894669515E-2</v>
      </c>
      <c r="BZ193" s="112">
        <f t="shared" si="367"/>
        <v>1736.4391627053626</v>
      </c>
      <c r="CA193" s="89">
        <f t="shared" si="368"/>
        <v>2637403.06</v>
      </c>
      <c r="CB193" s="90">
        <f t="shared" si="369"/>
        <v>0</v>
      </c>
    </row>
    <row r="194" spans="1:80" x14ac:dyDescent="0.25">
      <c r="A194" s="22"/>
      <c r="B194" s="94" t="s">
        <v>338</v>
      </c>
      <c r="C194" s="99" t="s">
        <v>339</v>
      </c>
      <c r="D194" s="100">
        <f>IF(ISNA(VLOOKUP($B194,'[1]1920 enrollment_Rev_Exp by size'!$A$6:$C$339,3,FALSE)),"",VLOOKUP($B194,'[1]1920 enrollment_Rev_Exp by size'!$A$6:$C$339,3,FALSE))</f>
        <v>85.09</v>
      </c>
      <c r="E194" s="101">
        <f>IF(ISNA(VLOOKUP($B194,'[1]1920 enrollment_Rev_Exp by size'!$A$6:$D$339,4,FALSE)),"",VLOOKUP($B194,'[1]1920 enrollment_Rev_Exp by size'!$A$6:$D$339,4,FALSE))</f>
        <v>1388827.47</v>
      </c>
      <c r="F194" s="102">
        <f>IF(ISNA(VLOOKUP($B194,'[1]1920  Prog Access'!$F$7:$BA$325,2,FALSE)),"",VLOOKUP($B194,'[1]1920  Prog Access'!$F$7:$BA$325,2,FALSE))</f>
        <v>723131.93</v>
      </c>
      <c r="G194" s="102">
        <f>IF(ISNA(VLOOKUP($B194,'[1]1920  Prog Access'!$F$7:$BA$325,3,FALSE)),"",VLOOKUP($B194,'[1]1920  Prog Access'!$F$7:$BA$325,3,FALSE))</f>
        <v>0</v>
      </c>
      <c r="H194" s="102">
        <f>IF(ISNA(VLOOKUP($B194,'[1]1920  Prog Access'!$F$7:$BA$325,4,FALSE)),"",VLOOKUP($B194,'[1]1920  Prog Access'!$F$7:$BA$325,4,FALSE))</f>
        <v>0</v>
      </c>
      <c r="I194" s="103">
        <f t="shared" si="437"/>
        <v>723131.93</v>
      </c>
      <c r="J194" s="104">
        <f t="shared" si="438"/>
        <v>0.52067801481489995</v>
      </c>
      <c r="K194" s="105">
        <f t="shared" si="439"/>
        <v>8498.4361264543422</v>
      </c>
      <c r="L194" s="106">
        <f>IF(ISNA(VLOOKUP($B194,'[1]1920  Prog Access'!$F$7:$BA$325,5,FALSE)),"",VLOOKUP($B194,'[1]1920  Prog Access'!$F$7:$BA$325,5,FALSE))</f>
        <v>58500.81</v>
      </c>
      <c r="M194" s="102">
        <f>IF(ISNA(VLOOKUP($B194,'[1]1920  Prog Access'!$F$7:$BA$325,6,FALSE)),"",VLOOKUP($B194,'[1]1920  Prog Access'!$F$7:$BA$325,6,FALSE))</f>
        <v>0</v>
      </c>
      <c r="N194" s="102">
        <f>IF(ISNA(VLOOKUP($B194,'[1]1920  Prog Access'!$F$7:$BA$325,7,FALSE)),"",VLOOKUP($B194,'[1]1920  Prog Access'!$F$7:$BA$325,7,FALSE))</f>
        <v>0</v>
      </c>
      <c r="O194" s="102">
        <v>0</v>
      </c>
      <c r="P194" s="102">
        <f>IF(ISNA(VLOOKUP($B194,'[1]1920  Prog Access'!$F$7:$BA$325,8,FALSE)),"",VLOOKUP($B194,'[1]1920  Prog Access'!$F$7:$BA$325,8,FALSE))</f>
        <v>0</v>
      </c>
      <c r="Q194" s="102">
        <f>IF(ISNA(VLOOKUP($B194,'[1]1920  Prog Access'!$F$7:$BA$325,9,FALSE)),"",VLOOKUP($B194,'[1]1920  Prog Access'!$F$7:$BA$325,9,FALSE))</f>
        <v>0</v>
      </c>
      <c r="R194" s="107">
        <f t="shared" si="391"/>
        <v>58500.81</v>
      </c>
      <c r="S194" s="104">
        <f t="shared" si="392"/>
        <v>4.2122445921954584E-2</v>
      </c>
      <c r="T194" s="105">
        <f t="shared" si="393"/>
        <v>687.51686449641545</v>
      </c>
      <c r="U194" s="106">
        <f>IF(ISNA(VLOOKUP($B194,'[1]1920  Prog Access'!$F$7:$BA$325,10,FALSE)),"",VLOOKUP($B194,'[1]1920  Prog Access'!$F$7:$BA$325,10,FALSE))</f>
        <v>0</v>
      </c>
      <c r="V194" s="102">
        <f>IF(ISNA(VLOOKUP($B194,'[1]1920  Prog Access'!$F$7:$BA$325,11,FALSE)),"",VLOOKUP($B194,'[1]1920  Prog Access'!$F$7:$BA$325,11,FALSE))</f>
        <v>0</v>
      </c>
      <c r="W194" s="102">
        <f>IF(ISNA(VLOOKUP($B194,'[1]1920  Prog Access'!$F$7:$BA$325,12,FALSE)),"",VLOOKUP($B194,'[1]1920  Prog Access'!$F$7:$BA$325,12,FALSE))</f>
        <v>0</v>
      </c>
      <c r="X194" s="102">
        <f>IF(ISNA(VLOOKUP($B194,'[1]1920  Prog Access'!$F$7:$BA$325,13,FALSE)),"",VLOOKUP($B194,'[1]1920  Prog Access'!$F$7:$BA$325,13,FALSE))</f>
        <v>0</v>
      </c>
      <c r="Y194" s="108">
        <f t="shared" si="440"/>
        <v>0</v>
      </c>
      <c r="Z194" s="104">
        <f t="shared" si="441"/>
        <v>0</v>
      </c>
      <c r="AA194" s="105">
        <f t="shared" si="442"/>
        <v>0</v>
      </c>
      <c r="AB194" s="106">
        <f>IF(ISNA(VLOOKUP($B194,'[1]1920  Prog Access'!$F$7:$BA$325,14,FALSE)),"",VLOOKUP($B194,'[1]1920  Prog Access'!$F$7:$BA$325,14,FALSE))</f>
        <v>0</v>
      </c>
      <c r="AC194" s="102">
        <f>IF(ISNA(VLOOKUP($B194,'[1]1920  Prog Access'!$F$7:$BA$325,15,FALSE)),"",VLOOKUP($B194,'[1]1920  Prog Access'!$F$7:$BA$325,15,FALSE))</f>
        <v>0</v>
      </c>
      <c r="AD194" s="102">
        <v>0</v>
      </c>
      <c r="AE194" s="107">
        <f t="shared" si="443"/>
        <v>0</v>
      </c>
      <c r="AF194" s="104">
        <f t="shared" si="444"/>
        <v>0</v>
      </c>
      <c r="AG194" s="109">
        <f t="shared" si="445"/>
        <v>0</v>
      </c>
      <c r="AH194" s="106">
        <f>IF(ISNA(VLOOKUP($B194,'[1]1920  Prog Access'!$F$7:$BA$325,16,FALSE)),"",VLOOKUP($B194,'[1]1920  Prog Access'!$F$7:$BA$325,16,FALSE))</f>
        <v>26681.919999999998</v>
      </c>
      <c r="AI194" s="102">
        <f>IF(ISNA(VLOOKUP($B194,'[1]1920  Prog Access'!$F$7:$BA$325,17,FALSE)),"",VLOOKUP($B194,'[1]1920  Prog Access'!$F$7:$BA$325,17,FALSE))</f>
        <v>23667.26</v>
      </c>
      <c r="AJ194" s="102">
        <f>IF(ISNA(VLOOKUP($B194,'[1]1920  Prog Access'!$F$7:$BA$325,18,FALSE)),"",VLOOKUP($B194,'[1]1920  Prog Access'!$F$7:$BA$325,18,FALSE))</f>
        <v>0</v>
      </c>
      <c r="AK194" s="102">
        <f>IF(ISNA(VLOOKUP($B194,'[1]1920  Prog Access'!$F$7:$BA$325,19,FALSE)),"",VLOOKUP($B194,'[1]1920  Prog Access'!$F$7:$BA$325,19,FALSE))</f>
        <v>0</v>
      </c>
      <c r="AL194" s="102">
        <f>IF(ISNA(VLOOKUP($B194,'[1]1920  Prog Access'!$F$7:$BA$325,20,FALSE)),"",VLOOKUP($B194,'[1]1920  Prog Access'!$F$7:$BA$325,20,FALSE))</f>
        <v>24704.48</v>
      </c>
      <c r="AM194" s="102">
        <f>IF(ISNA(VLOOKUP($B194,'[1]1920  Prog Access'!$F$7:$BA$325,21,FALSE)),"",VLOOKUP($B194,'[1]1920  Prog Access'!$F$7:$BA$325,21,FALSE))</f>
        <v>0</v>
      </c>
      <c r="AN194" s="102">
        <f>IF(ISNA(VLOOKUP($B194,'[1]1920  Prog Access'!$F$7:$BA$325,22,FALSE)),"",VLOOKUP($B194,'[1]1920  Prog Access'!$F$7:$BA$325,22,FALSE))</f>
        <v>0</v>
      </c>
      <c r="AO194" s="102">
        <f>IF(ISNA(VLOOKUP($B194,'[1]1920  Prog Access'!$F$7:$BA$325,23,FALSE)),"",VLOOKUP($B194,'[1]1920  Prog Access'!$F$7:$BA$325,23,FALSE))</f>
        <v>3109.37</v>
      </c>
      <c r="AP194" s="102">
        <f>IF(ISNA(VLOOKUP($B194,'[1]1920  Prog Access'!$F$7:$BA$325,24,FALSE)),"",VLOOKUP($B194,'[1]1920  Prog Access'!$F$7:$BA$325,24,FALSE))</f>
        <v>0</v>
      </c>
      <c r="AQ194" s="102">
        <f>IF(ISNA(VLOOKUP($B194,'[1]1920  Prog Access'!$F$7:$BA$325,25,FALSE)),"",VLOOKUP($B194,'[1]1920  Prog Access'!$F$7:$BA$325,25,FALSE))</f>
        <v>0</v>
      </c>
      <c r="AR194" s="102">
        <f>IF(ISNA(VLOOKUP($B194,'[1]1920  Prog Access'!$F$7:$BA$325,26,FALSE)),"",VLOOKUP($B194,'[1]1920  Prog Access'!$F$7:$BA$325,26,FALSE))</f>
        <v>0</v>
      </c>
      <c r="AS194" s="102">
        <f>IF(ISNA(VLOOKUP($B194,'[1]1920  Prog Access'!$F$7:$BA$325,27,FALSE)),"",VLOOKUP($B194,'[1]1920  Prog Access'!$F$7:$BA$325,27,FALSE))</f>
        <v>0</v>
      </c>
      <c r="AT194" s="102">
        <f>IF(ISNA(VLOOKUP($B194,'[1]1920  Prog Access'!$F$7:$BA$325,28,FALSE)),"",VLOOKUP($B194,'[1]1920  Prog Access'!$F$7:$BA$325,28,FALSE))</f>
        <v>0</v>
      </c>
      <c r="AU194" s="102">
        <f>IF(ISNA(VLOOKUP($B194,'[1]1920  Prog Access'!$F$7:$BA$325,29,FALSE)),"",VLOOKUP($B194,'[1]1920  Prog Access'!$F$7:$BA$325,29,FALSE))</f>
        <v>0</v>
      </c>
      <c r="AV194" s="102">
        <f>IF(ISNA(VLOOKUP($B194,'[1]1920  Prog Access'!$F$7:$BA$325,30,FALSE)),"",VLOOKUP($B194,'[1]1920  Prog Access'!$F$7:$BA$325,30,FALSE))</f>
        <v>0</v>
      </c>
      <c r="AW194" s="102">
        <f>IF(ISNA(VLOOKUP($B194,'[1]1920  Prog Access'!$F$7:$BA$325,31,FALSE)),"",VLOOKUP($B194,'[1]1920  Prog Access'!$F$7:$BA$325,31,FALSE))</f>
        <v>0</v>
      </c>
      <c r="AX194" s="108">
        <f t="shared" si="446"/>
        <v>78163.029999999984</v>
      </c>
      <c r="AY194" s="104">
        <f t="shared" si="447"/>
        <v>5.6279870385916246E-2</v>
      </c>
      <c r="AZ194" s="105">
        <f t="shared" si="448"/>
        <v>918.59243154307183</v>
      </c>
      <c r="BA194" s="106">
        <f>IF(ISNA(VLOOKUP($B194,'[1]1920  Prog Access'!$F$7:$BA$325,32,FALSE)),"",VLOOKUP($B194,'[1]1920  Prog Access'!$F$7:$BA$325,32,FALSE))</f>
        <v>0</v>
      </c>
      <c r="BB194" s="102">
        <f>IF(ISNA(VLOOKUP($B194,'[1]1920  Prog Access'!$F$7:$BA$325,33,FALSE)),"",VLOOKUP($B194,'[1]1920  Prog Access'!$F$7:$BA$325,33,FALSE))</f>
        <v>0</v>
      </c>
      <c r="BC194" s="102">
        <f>IF(ISNA(VLOOKUP($B194,'[1]1920  Prog Access'!$F$7:$BA$325,34,FALSE)),"",VLOOKUP($B194,'[1]1920  Prog Access'!$F$7:$BA$325,34,FALSE))</f>
        <v>1175.32</v>
      </c>
      <c r="BD194" s="102">
        <f>IF(ISNA(VLOOKUP($B194,'[1]1920  Prog Access'!$F$7:$BA$325,35,FALSE)),"",VLOOKUP($B194,'[1]1920  Prog Access'!$F$7:$BA$325,35,FALSE))</f>
        <v>0</v>
      </c>
      <c r="BE194" s="102">
        <f>IF(ISNA(VLOOKUP($B194,'[1]1920  Prog Access'!$F$7:$BA$325,36,FALSE)),"",VLOOKUP($B194,'[1]1920  Prog Access'!$F$7:$BA$325,36,FALSE))</f>
        <v>0</v>
      </c>
      <c r="BF194" s="102">
        <f>IF(ISNA(VLOOKUP($B194,'[1]1920  Prog Access'!$F$7:$BA$325,37,FALSE)),"",VLOOKUP($B194,'[1]1920  Prog Access'!$F$7:$BA$325,37,FALSE))</f>
        <v>0</v>
      </c>
      <c r="BG194" s="102">
        <f>IF(ISNA(VLOOKUP($B194,'[1]1920  Prog Access'!$F$7:$BA$325,38,FALSE)),"",VLOOKUP($B194,'[1]1920  Prog Access'!$F$7:$BA$325,38,FALSE))</f>
        <v>2000</v>
      </c>
      <c r="BH194" s="110">
        <f t="shared" si="449"/>
        <v>3175.3199999999997</v>
      </c>
      <c r="BI194" s="104">
        <f t="shared" si="450"/>
        <v>2.2863315052372916E-3</v>
      </c>
      <c r="BJ194" s="105">
        <f t="shared" si="451"/>
        <v>37.317193559760248</v>
      </c>
      <c r="BK194" s="106">
        <f>IF(ISNA(VLOOKUP($B194,'[1]1920  Prog Access'!$F$7:$BA$325,39,FALSE)),"",VLOOKUP($B194,'[1]1920  Prog Access'!$F$7:$BA$325,39,FALSE))</f>
        <v>0</v>
      </c>
      <c r="BL194" s="102">
        <f>IF(ISNA(VLOOKUP($B194,'[1]1920  Prog Access'!$F$7:$BA$325,40,FALSE)),"",VLOOKUP($B194,'[1]1920  Prog Access'!$F$7:$BA$325,40,FALSE))</f>
        <v>0</v>
      </c>
      <c r="BM194" s="102">
        <f>IF(ISNA(VLOOKUP($B194,'[1]1920  Prog Access'!$F$7:$BA$325,41,FALSE)),"",VLOOKUP($B194,'[1]1920  Prog Access'!$F$7:$BA$325,41,FALSE))</f>
        <v>0</v>
      </c>
      <c r="BN194" s="102">
        <f>IF(ISNA(VLOOKUP($B194,'[1]1920  Prog Access'!$F$7:$BA$325,42,FALSE)),"",VLOOKUP($B194,'[1]1920  Prog Access'!$F$7:$BA$325,42,FALSE))</f>
        <v>10465.959999999999</v>
      </c>
      <c r="BO194" s="105">
        <f t="shared" si="359"/>
        <v>10465.959999999999</v>
      </c>
      <c r="BP194" s="104">
        <f t="shared" si="360"/>
        <v>7.5358244462143302E-3</v>
      </c>
      <c r="BQ194" s="111">
        <f t="shared" si="361"/>
        <v>122.99870725114583</v>
      </c>
      <c r="BR194" s="106">
        <f>IF(ISNA(VLOOKUP($B194,'[1]1920  Prog Access'!$F$7:$BA$325,43,FALSE)),"",VLOOKUP($B194,'[1]1920  Prog Access'!$F$7:$BA$325,43,FALSE))</f>
        <v>350930.51</v>
      </c>
      <c r="BS194" s="104">
        <f t="shared" si="362"/>
        <v>0.25268114116435214</v>
      </c>
      <c r="BT194" s="111">
        <f t="shared" si="363"/>
        <v>4124.2274062757078</v>
      </c>
      <c r="BU194" s="102">
        <f>IF(ISNA(VLOOKUP($B194,'[1]1920  Prog Access'!$F$7:$BA$325,44,FALSE)),"",VLOOKUP($B194,'[1]1920  Prog Access'!$F$7:$BA$325,44,FALSE))</f>
        <v>62210.71</v>
      </c>
      <c r="BV194" s="104">
        <f t="shared" si="364"/>
        <v>4.4793692048732306E-2</v>
      </c>
      <c r="BW194" s="111">
        <f t="shared" si="365"/>
        <v>731.11658244212003</v>
      </c>
      <c r="BX194" s="143">
        <f>IF(ISNA(VLOOKUP($B194,'[1]1920  Prog Access'!$F$7:$BA$325,45,FALSE)),"",VLOOKUP($B194,'[1]1920  Prog Access'!$F$7:$BA$325,45,FALSE))</f>
        <v>102249.2</v>
      </c>
      <c r="BY194" s="97">
        <f t="shared" si="366"/>
        <v>7.3622679712693179E-2</v>
      </c>
      <c r="BZ194" s="112">
        <f t="shared" si="367"/>
        <v>1201.6594194382417</v>
      </c>
      <c r="CA194" s="89">
        <f t="shared" si="368"/>
        <v>1388827.4700000002</v>
      </c>
      <c r="CB194" s="90">
        <f t="shared" si="369"/>
        <v>0</v>
      </c>
    </row>
    <row r="195" spans="1:80" x14ac:dyDescent="0.25">
      <c r="A195" s="99"/>
      <c r="B195" s="94" t="s">
        <v>340</v>
      </c>
      <c r="C195" s="99" t="s">
        <v>341</v>
      </c>
      <c r="D195" s="100">
        <f>IF(ISNA(VLOOKUP($B195,'[1]1920 enrollment_Rev_Exp by size'!$A$6:$C$339,3,FALSE)),"",VLOOKUP($B195,'[1]1920 enrollment_Rev_Exp by size'!$A$6:$C$339,3,FALSE))</f>
        <v>225.29999999999998</v>
      </c>
      <c r="E195" s="101">
        <f>IF(ISNA(VLOOKUP($B195,'[1]1920 enrollment_Rev_Exp by size'!$A$6:$D$339,4,FALSE)),"",VLOOKUP($B195,'[1]1920 enrollment_Rev_Exp by size'!$A$6:$D$339,4,FALSE))</f>
        <v>3541309.01</v>
      </c>
      <c r="F195" s="102">
        <f>IF(ISNA(VLOOKUP($B195,'[1]1920  Prog Access'!$F$7:$BA$325,2,FALSE)),"",VLOOKUP($B195,'[1]1920  Prog Access'!$F$7:$BA$325,2,FALSE))</f>
        <v>2139597.5499999998</v>
      </c>
      <c r="G195" s="102">
        <f>IF(ISNA(VLOOKUP($B195,'[1]1920  Prog Access'!$F$7:$BA$325,3,FALSE)),"",VLOOKUP($B195,'[1]1920  Prog Access'!$F$7:$BA$325,3,FALSE))</f>
        <v>0</v>
      </c>
      <c r="H195" s="102">
        <f>IF(ISNA(VLOOKUP($B195,'[1]1920  Prog Access'!$F$7:$BA$325,4,FALSE)),"",VLOOKUP($B195,'[1]1920  Prog Access'!$F$7:$BA$325,4,FALSE))</f>
        <v>0</v>
      </c>
      <c r="I195" s="103">
        <f t="shared" si="437"/>
        <v>2139597.5499999998</v>
      </c>
      <c r="J195" s="104">
        <f t="shared" si="438"/>
        <v>0.60418267481266763</v>
      </c>
      <c r="K195" s="105">
        <f t="shared" si="439"/>
        <v>9496.6602308033725</v>
      </c>
      <c r="L195" s="106">
        <f>IF(ISNA(VLOOKUP($B195,'[1]1920  Prog Access'!$F$7:$BA$325,5,FALSE)),"",VLOOKUP($B195,'[1]1920  Prog Access'!$F$7:$BA$325,5,FALSE))</f>
        <v>212833.99</v>
      </c>
      <c r="M195" s="102">
        <f>IF(ISNA(VLOOKUP($B195,'[1]1920  Prog Access'!$F$7:$BA$325,6,FALSE)),"",VLOOKUP($B195,'[1]1920  Prog Access'!$F$7:$BA$325,6,FALSE))</f>
        <v>1066.8399999999999</v>
      </c>
      <c r="N195" s="102">
        <f>IF(ISNA(VLOOKUP($B195,'[1]1920  Prog Access'!$F$7:$BA$325,7,FALSE)),"",VLOOKUP($B195,'[1]1920  Prog Access'!$F$7:$BA$325,7,FALSE))</f>
        <v>0</v>
      </c>
      <c r="O195" s="102">
        <v>0</v>
      </c>
      <c r="P195" s="102">
        <f>IF(ISNA(VLOOKUP($B195,'[1]1920  Prog Access'!$F$7:$BA$325,8,FALSE)),"",VLOOKUP($B195,'[1]1920  Prog Access'!$F$7:$BA$325,8,FALSE))</f>
        <v>0</v>
      </c>
      <c r="Q195" s="102">
        <f>IF(ISNA(VLOOKUP($B195,'[1]1920  Prog Access'!$F$7:$BA$325,9,FALSE)),"",VLOOKUP($B195,'[1]1920  Prog Access'!$F$7:$BA$325,9,FALSE))</f>
        <v>0</v>
      </c>
      <c r="R195" s="107">
        <f t="shared" si="391"/>
        <v>213900.83</v>
      </c>
      <c r="S195" s="104">
        <f t="shared" si="392"/>
        <v>6.040162815387861E-2</v>
      </c>
      <c r="T195" s="105">
        <f t="shared" si="393"/>
        <v>949.40448291167331</v>
      </c>
      <c r="U195" s="106">
        <f>IF(ISNA(VLOOKUP($B195,'[1]1920  Prog Access'!$F$7:$BA$325,10,FALSE)),"",VLOOKUP($B195,'[1]1920  Prog Access'!$F$7:$BA$325,10,FALSE))</f>
        <v>0</v>
      </c>
      <c r="V195" s="102">
        <f>IF(ISNA(VLOOKUP($B195,'[1]1920  Prog Access'!$F$7:$BA$325,11,FALSE)),"",VLOOKUP($B195,'[1]1920  Prog Access'!$F$7:$BA$325,11,FALSE))</f>
        <v>0</v>
      </c>
      <c r="W195" s="102">
        <f>IF(ISNA(VLOOKUP($B195,'[1]1920  Prog Access'!$F$7:$BA$325,12,FALSE)),"",VLOOKUP($B195,'[1]1920  Prog Access'!$F$7:$BA$325,12,FALSE))</f>
        <v>0</v>
      </c>
      <c r="X195" s="102">
        <f>IF(ISNA(VLOOKUP($B195,'[1]1920  Prog Access'!$F$7:$BA$325,13,FALSE)),"",VLOOKUP($B195,'[1]1920  Prog Access'!$F$7:$BA$325,13,FALSE))</f>
        <v>0</v>
      </c>
      <c r="Y195" s="108">
        <f t="shared" si="440"/>
        <v>0</v>
      </c>
      <c r="Z195" s="104">
        <f t="shared" si="441"/>
        <v>0</v>
      </c>
      <c r="AA195" s="105">
        <f t="shared" si="442"/>
        <v>0</v>
      </c>
      <c r="AB195" s="106">
        <f>IF(ISNA(VLOOKUP($B195,'[1]1920  Prog Access'!$F$7:$BA$325,14,FALSE)),"",VLOOKUP($B195,'[1]1920  Prog Access'!$F$7:$BA$325,14,FALSE))</f>
        <v>0</v>
      </c>
      <c r="AC195" s="102">
        <f>IF(ISNA(VLOOKUP($B195,'[1]1920  Prog Access'!$F$7:$BA$325,15,FALSE)),"",VLOOKUP($B195,'[1]1920  Prog Access'!$F$7:$BA$325,15,FALSE))</f>
        <v>0</v>
      </c>
      <c r="AD195" s="102">
        <v>0</v>
      </c>
      <c r="AE195" s="107">
        <f t="shared" si="443"/>
        <v>0</v>
      </c>
      <c r="AF195" s="104">
        <f t="shared" si="444"/>
        <v>0</v>
      </c>
      <c r="AG195" s="109">
        <f t="shared" si="445"/>
        <v>0</v>
      </c>
      <c r="AH195" s="106">
        <f>IF(ISNA(VLOOKUP($B195,'[1]1920  Prog Access'!$F$7:$BA$325,16,FALSE)),"",VLOOKUP($B195,'[1]1920  Prog Access'!$F$7:$BA$325,16,FALSE))</f>
        <v>64156.86</v>
      </c>
      <c r="AI195" s="102">
        <f>IF(ISNA(VLOOKUP($B195,'[1]1920  Prog Access'!$F$7:$BA$325,17,FALSE)),"",VLOOKUP($B195,'[1]1920  Prog Access'!$F$7:$BA$325,17,FALSE))</f>
        <v>43192.52</v>
      </c>
      <c r="AJ195" s="102">
        <f>IF(ISNA(VLOOKUP($B195,'[1]1920  Prog Access'!$F$7:$BA$325,18,FALSE)),"",VLOOKUP($B195,'[1]1920  Prog Access'!$F$7:$BA$325,18,FALSE))</f>
        <v>0</v>
      </c>
      <c r="AK195" s="102">
        <f>IF(ISNA(VLOOKUP($B195,'[1]1920  Prog Access'!$F$7:$BA$325,19,FALSE)),"",VLOOKUP($B195,'[1]1920  Prog Access'!$F$7:$BA$325,19,FALSE))</f>
        <v>0</v>
      </c>
      <c r="AL195" s="102">
        <f>IF(ISNA(VLOOKUP($B195,'[1]1920  Prog Access'!$F$7:$BA$325,20,FALSE)),"",VLOOKUP($B195,'[1]1920  Prog Access'!$F$7:$BA$325,20,FALSE))</f>
        <v>0</v>
      </c>
      <c r="AM195" s="102">
        <f>IF(ISNA(VLOOKUP($B195,'[1]1920  Prog Access'!$F$7:$BA$325,21,FALSE)),"",VLOOKUP($B195,'[1]1920  Prog Access'!$F$7:$BA$325,21,FALSE))</f>
        <v>0</v>
      </c>
      <c r="AN195" s="102">
        <f>IF(ISNA(VLOOKUP($B195,'[1]1920  Prog Access'!$F$7:$BA$325,22,FALSE)),"",VLOOKUP($B195,'[1]1920  Prog Access'!$F$7:$BA$325,22,FALSE))</f>
        <v>0</v>
      </c>
      <c r="AO195" s="102">
        <f>IF(ISNA(VLOOKUP($B195,'[1]1920  Prog Access'!$F$7:$BA$325,23,FALSE)),"",VLOOKUP($B195,'[1]1920  Prog Access'!$F$7:$BA$325,23,FALSE))</f>
        <v>17770.939999999999</v>
      </c>
      <c r="AP195" s="102">
        <f>IF(ISNA(VLOOKUP($B195,'[1]1920  Prog Access'!$F$7:$BA$325,24,FALSE)),"",VLOOKUP($B195,'[1]1920  Prog Access'!$F$7:$BA$325,24,FALSE))</f>
        <v>0</v>
      </c>
      <c r="AQ195" s="102">
        <f>IF(ISNA(VLOOKUP($B195,'[1]1920  Prog Access'!$F$7:$BA$325,25,FALSE)),"",VLOOKUP($B195,'[1]1920  Prog Access'!$F$7:$BA$325,25,FALSE))</f>
        <v>0</v>
      </c>
      <c r="AR195" s="102">
        <f>IF(ISNA(VLOOKUP($B195,'[1]1920  Prog Access'!$F$7:$BA$325,26,FALSE)),"",VLOOKUP($B195,'[1]1920  Prog Access'!$F$7:$BA$325,26,FALSE))</f>
        <v>0</v>
      </c>
      <c r="AS195" s="102">
        <f>IF(ISNA(VLOOKUP($B195,'[1]1920  Prog Access'!$F$7:$BA$325,27,FALSE)),"",VLOOKUP($B195,'[1]1920  Prog Access'!$F$7:$BA$325,27,FALSE))</f>
        <v>0</v>
      </c>
      <c r="AT195" s="102">
        <f>IF(ISNA(VLOOKUP($B195,'[1]1920  Prog Access'!$F$7:$BA$325,28,FALSE)),"",VLOOKUP($B195,'[1]1920  Prog Access'!$F$7:$BA$325,28,FALSE))</f>
        <v>0</v>
      </c>
      <c r="AU195" s="102">
        <f>IF(ISNA(VLOOKUP($B195,'[1]1920  Prog Access'!$F$7:$BA$325,29,FALSE)),"",VLOOKUP($B195,'[1]1920  Prog Access'!$F$7:$BA$325,29,FALSE))</f>
        <v>0</v>
      </c>
      <c r="AV195" s="102">
        <f>IF(ISNA(VLOOKUP($B195,'[1]1920  Prog Access'!$F$7:$BA$325,30,FALSE)),"",VLOOKUP($B195,'[1]1920  Prog Access'!$F$7:$BA$325,30,FALSE))</f>
        <v>0</v>
      </c>
      <c r="AW195" s="102">
        <f>IF(ISNA(VLOOKUP($B195,'[1]1920  Prog Access'!$F$7:$BA$325,31,FALSE)),"",VLOOKUP($B195,'[1]1920  Prog Access'!$F$7:$BA$325,31,FALSE))</f>
        <v>0</v>
      </c>
      <c r="AX195" s="108">
        <f t="shared" si="446"/>
        <v>125120.32000000001</v>
      </c>
      <c r="AY195" s="104">
        <f t="shared" si="447"/>
        <v>3.5331658335006469E-2</v>
      </c>
      <c r="AZ195" s="105">
        <f t="shared" si="448"/>
        <v>555.34984465157572</v>
      </c>
      <c r="BA195" s="106">
        <f>IF(ISNA(VLOOKUP($B195,'[1]1920  Prog Access'!$F$7:$BA$325,32,FALSE)),"",VLOOKUP($B195,'[1]1920  Prog Access'!$F$7:$BA$325,32,FALSE))</f>
        <v>0</v>
      </c>
      <c r="BB195" s="102">
        <f>IF(ISNA(VLOOKUP($B195,'[1]1920  Prog Access'!$F$7:$BA$325,33,FALSE)),"",VLOOKUP($B195,'[1]1920  Prog Access'!$F$7:$BA$325,33,FALSE))</f>
        <v>0</v>
      </c>
      <c r="BC195" s="102">
        <f>IF(ISNA(VLOOKUP($B195,'[1]1920  Prog Access'!$F$7:$BA$325,34,FALSE)),"",VLOOKUP($B195,'[1]1920  Prog Access'!$F$7:$BA$325,34,FALSE))</f>
        <v>4980.09</v>
      </c>
      <c r="BD195" s="102">
        <f>IF(ISNA(VLOOKUP($B195,'[1]1920  Prog Access'!$F$7:$BA$325,35,FALSE)),"",VLOOKUP($B195,'[1]1920  Prog Access'!$F$7:$BA$325,35,FALSE))</f>
        <v>0</v>
      </c>
      <c r="BE195" s="102">
        <f>IF(ISNA(VLOOKUP($B195,'[1]1920  Prog Access'!$F$7:$BA$325,36,FALSE)),"",VLOOKUP($B195,'[1]1920  Prog Access'!$F$7:$BA$325,36,FALSE))</f>
        <v>0</v>
      </c>
      <c r="BF195" s="102">
        <f>IF(ISNA(VLOOKUP($B195,'[1]1920  Prog Access'!$F$7:$BA$325,37,FALSE)),"",VLOOKUP($B195,'[1]1920  Prog Access'!$F$7:$BA$325,37,FALSE))</f>
        <v>0</v>
      </c>
      <c r="BG195" s="102">
        <f>IF(ISNA(VLOOKUP($B195,'[1]1920  Prog Access'!$F$7:$BA$325,38,FALSE)),"",VLOOKUP($B195,'[1]1920  Prog Access'!$F$7:$BA$325,38,FALSE))</f>
        <v>10328.4</v>
      </c>
      <c r="BH195" s="110">
        <f t="shared" si="449"/>
        <v>15308.49</v>
      </c>
      <c r="BI195" s="104">
        <f t="shared" si="450"/>
        <v>4.3228337196137539E-3</v>
      </c>
      <c r="BJ195" s="105">
        <f t="shared" si="451"/>
        <v>67.947137150466048</v>
      </c>
      <c r="BK195" s="106">
        <f>IF(ISNA(VLOOKUP($B195,'[1]1920  Prog Access'!$F$7:$BA$325,39,FALSE)),"",VLOOKUP($B195,'[1]1920  Prog Access'!$F$7:$BA$325,39,FALSE))</f>
        <v>0</v>
      </c>
      <c r="BL195" s="102">
        <f>IF(ISNA(VLOOKUP($B195,'[1]1920  Prog Access'!$F$7:$BA$325,40,FALSE)),"",VLOOKUP($B195,'[1]1920  Prog Access'!$F$7:$BA$325,40,FALSE))</f>
        <v>0</v>
      </c>
      <c r="BM195" s="102">
        <f>IF(ISNA(VLOOKUP($B195,'[1]1920  Prog Access'!$F$7:$BA$325,41,FALSE)),"",VLOOKUP($B195,'[1]1920  Prog Access'!$F$7:$BA$325,41,FALSE))</f>
        <v>0</v>
      </c>
      <c r="BN195" s="102">
        <f>IF(ISNA(VLOOKUP($B195,'[1]1920  Prog Access'!$F$7:$BA$325,42,FALSE)),"",VLOOKUP($B195,'[1]1920  Prog Access'!$F$7:$BA$325,42,FALSE))</f>
        <v>425.85</v>
      </c>
      <c r="BO195" s="105">
        <f t="shared" si="359"/>
        <v>425.85</v>
      </c>
      <c r="BP195" s="104">
        <f t="shared" si="360"/>
        <v>1.2025214371224839E-4</v>
      </c>
      <c r="BQ195" s="111">
        <f t="shared" si="361"/>
        <v>1.8901464713715048</v>
      </c>
      <c r="BR195" s="106">
        <f>IF(ISNA(VLOOKUP($B195,'[1]1920  Prog Access'!$F$7:$BA$325,43,FALSE)),"",VLOOKUP($B195,'[1]1920  Prog Access'!$F$7:$BA$325,43,FALSE))</f>
        <v>843540.37</v>
      </c>
      <c r="BS195" s="104">
        <f t="shared" si="362"/>
        <v>0.23820015921174867</v>
      </c>
      <c r="BT195" s="111">
        <f t="shared" si="363"/>
        <v>3744.0762094984466</v>
      </c>
      <c r="BU195" s="102">
        <f>IF(ISNA(VLOOKUP($B195,'[1]1920  Prog Access'!$F$7:$BA$325,44,FALSE)),"",VLOOKUP($B195,'[1]1920  Prog Access'!$F$7:$BA$325,44,FALSE))</f>
        <v>84658.18</v>
      </c>
      <c r="BV195" s="104">
        <f t="shared" si="364"/>
        <v>2.390590026482891E-2</v>
      </c>
      <c r="BW195" s="111">
        <f t="shared" si="365"/>
        <v>375.75756768752774</v>
      </c>
      <c r="BX195" s="143">
        <f>IF(ISNA(VLOOKUP($B195,'[1]1920  Prog Access'!$F$7:$BA$325,45,FALSE)),"",VLOOKUP($B195,'[1]1920  Prog Access'!$F$7:$BA$325,45,FALSE))</f>
        <v>118757.42</v>
      </c>
      <c r="BY195" s="97">
        <f t="shared" si="366"/>
        <v>3.3534893358543712E-2</v>
      </c>
      <c r="BZ195" s="112">
        <f t="shared" si="367"/>
        <v>527.10794496227254</v>
      </c>
      <c r="CA195" s="89">
        <f t="shared" si="368"/>
        <v>3541309.01</v>
      </c>
      <c r="CB195" s="90">
        <f t="shared" si="369"/>
        <v>0</v>
      </c>
    </row>
    <row r="196" spans="1:80" x14ac:dyDescent="0.25">
      <c r="A196" s="22"/>
      <c r="B196" s="94" t="s">
        <v>342</v>
      </c>
      <c r="C196" s="99" t="s">
        <v>343</v>
      </c>
      <c r="D196" s="100">
        <f>IF(ISNA(VLOOKUP($B196,'[1]1920 enrollment_Rev_Exp by size'!$A$6:$C$339,3,FALSE)),"",VLOOKUP($B196,'[1]1920 enrollment_Rev_Exp by size'!$A$6:$C$339,3,FALSE))</f>
        <v>65.429999999999993</v>
      </c>
      <c r="E196" s="101">
        <f>IF(ISNA(VLOOKUP($B196,'[1]1920 enrollment_Rev_Exp by size'!$A$6:$D$339,4,FALSE)),"",VLOOKUP($B196,'[1]1920 enrollment_Rev_Exp by size'!$A$6:$D$339,4,FALSE))</f>
        <v>2218179.2000000002</v>
      </c>
      <c r="F196" s="102">
        <f>IF(ISNA(VLOOKUP($B196,'[1]1920  Prog Access'!$F$7:$BA$325,2,FALSE)),"",VLOOKUP($B196,'[1]1920  Prog Access'!$F$7:$BA$325,2,FALSE))</f>
        <v>1349431.63</v>
      </c>
      <c r="G196" s="102">
        <f>IF(ISNA(VLOOKUP($B196,'[1]1920  Prog Access'!$F$7:$BA$325,3,FALSE)),"",VLOOKUP($B196,'[1]1920  Prog Access'!$F$7:$BA$325,3,FALSE))</f>
        <v>0</v>
      </c>
      <c r="H196" s="102">
        <f>IF(ISNA(VLOOKUP($B196,'[1]1920  Prog Access'!$F$7:$BA$325,4,FALSE)),"",VLOOKUP($B196,'[1]1920  Prog Access'!$F$7:$BA$325,4,FALSE))</f>
        <v>0</v>
      </c>
      <c r="I196" s="103">
        <f t="shared" si="437"/>
        <v>1349431.63</v>
      </c>
      <c r="J196" s="104">
        <f t="shared" si="438"/>
        <v>0.60835104305369003</v>
      </c>
      <c r="K196" s="105">
        <f t="shared" si="439"/>
        <v>20624.050588415103</v>
      </c>
      <c r="L196" s="106">
        <f>IF(ISNA(VLOOKUP($B196,'[1]1920  Prog Access'!$F$7:$BA$325,5,FALSE)),"",VLOOKUP($B196,'[1]1920  Prog Access'!$F$7:$BA$325,5,FALSE))</f>
        <v>117990.8</v>
      </c>
      <c r="M196" s="102">
        <f>IF(ISNA(VLOOKUP($B196,'[1]1920  Prog Access'!$F$7:$BA$325,6,FALSE)),"",VLOOKUP($B196,'[1]1920  Prog Access'!$F$7:$BA$325,6,FALSE))</f>
        <v>11832.23</v>
      </c>
      <c r="N196" s="102">
        <f>IF(ISNA(VLOOKUP($B196,'[1]1920  Prog Access'!$F$7:$BA$325,7,FALSE)),"",VLOOKUP($B196,'[1]1920  Prog Access'!$F$7:$BA$325,7,FALSE))</f>
        <v>0</v>
      </c>
      <c r="O196" s="102">
        <v>0</v>
      </c>
      <c r="P196" s="102">
        <f>IF(ISNA(VLOOKUP($B196,'[1]1920  Prog Access'!$F$7:$BA$325,8,FALSE)),"",VLOOKUP($B196,'[1]1920  Prog Access'!$F$7:$BA$325,8,FALSE))</f>
        <v>0</v>
      </c>
      <c r="Q196" s="102">
        <f>IF(ISNA(VLOOKUP($B196,'[1]1920  Prog Access'!$F$7:$BA$325,9,FALSE)),"",VLOOKUP($B196,'[1]1920  Prog Access'!$F$7:$BA$325,9,FALSE))</f>
        <v>0</v>
      </c>
      <c r="R196" s="107">
        <f t="shared" si="391"/>
        <v>129823.03</v>
      </c>
      <c r="S196" s="104">
        <f t="shared" si="392"/>
        <v>5.8526844900538236E-2</v>
      </c>
      <c r="T196" s="105">
        <f t="shared" si="393"/>
        <v>1984.1514595751187</v>
      </c>
      <c r="U196" s="106">
        <f>IF(ISNA(VLOOKUP($B196,'[1]1920  Prog Access'!$F$7:$BA$325,10,FALSE)),"",VLOOKUP($B196,'[1]1920  Prog Access'!$F$7:$BA$325,10,FALSE))</f>
        <v>0</v>
      </c>
      <c r="V196" s="102">
        <f>IF(ISNA(VLOOKUP($B196,'[1]1920  Prog Access'!$F$7:$BA$325,11,FALSE)),"",VLOOKUP($B196,'[1]1920  Prog Access'!$F$7:$BA$325,11,FALSE))</f>
        <v>0</v>
      </c>
      <c r="W196" s="102">
        <f>IF(ISNA(VLOOKUP($B196,'[1]1920  Prog Access'!$F$7:$BA$325,12,FALSE)),"",VLOOKUP($B196,'[1]1920  Prog Access'!$F$7:$BA$325,12,FALSE))</f>
        <v>0</v>
      </c>
      <c r="X196" s="102">
        <f>IF(ISNA(VLOOKUP($B196,'[1]1920  Prog Access'!$F$7:$BA$325,13,FALSE)),"",VLOOKUP($B196,'[1]1920  Prog Access'!$F$7:$BA$325,13,FALSE))</f>
        <v>0</v>
      </c>
      <c r="Y196" s="108">
        <f t="shared" si="440"/>
        <v>0</v>
      </c>
      <c r="Z196" s="104">
        <f t="shared" si="441"/>
        <v>0</v>
      </c>
      <c r="AA196" s="105">
        <f t="shared" si="442"/>
        <v>0</v>
      </c>
      <c r="AB196" s="106">
        <f>IF(ISNA(VLOOKUP($B196,'[1]1920  Prog Access'!$F$7:$BA$325,14,FALSE)),"",VLOOKUP($B196,'[1]1920  Prog Access'!$F$7:$BA$325,14,FALSE))</f>
        <v>0</v>
      </c>
      <c r="AC196" s="102">
        <f>IF(ISNA(VLOOKUP($B196,'[1]1920  Prog Access'!$F$7:$BA$325,15,FALSE)),"",VLOOKUP($B196,'[1]1920  Prog Access'!$F$7:$BA$325,15,FALSE))</f>
        <v>0</v>
      </c>
      <c r="AD196" s="102">
        <v>0</v>
      </c>
      <c r="AE196" s="107">
        <f t="shared" si="443"/>
        <v>0</v>
      </c>
      <c r="AF196" s="104">
        <f t="shared" si="444"/>
        <v>0</v>
      </c>
      <c r="AG196" s="109">
        <f t="shared" si="445"/>
        <v>0</v>
      </c>
      <c r="AH196" s="106">
        <f>IF(ISNA(VLOOKUP($B196,'[1]1920  Prog Access'!$F$7:$BA$325,16,FALSE)),"",VLOOKUP($B196,'[1]1920  Prog Access'!$F$7:$BA$325,16,FALSE))</f>
        <v>0</v>
      </c>
      <c r="AI196" s="102">
        <f>IF(ISNA(VLOOKUP($B196,'[1]1920  Prog Access'!$F$7:$BA$325,17,FALSE)),"",VLOOKUP($B196,'[1]1920  Prog Access'!$F$7:$BA$325,17,FALSE))</f>
        <v>22617.14</v>
      </c>
      <c r="AJ196" s="102">
        <f>IF(ISNA(VLOOKUP($B196,'[1]1920  Prog Access'!$F$7:$BA$325,18,FALSE)),"",VLOOKUP($B196,'[1]1920  Prog Access'!$F$7:$BA$325,18,FALSE))</f>
        <v>0</v>
      </c>
      <c r="AK196" s="102">
        <f>IF(ISNA(VLOOKUP($B196,'[1]1920  Prog Access'!$F$7:$BA$325,19,FALSE)),"",VLOOKUP($B196,'[1]1920  Prog Access'!$F$7:$BA$325,19,FALSE))</f>
        <v>0</v>
      </c>
      <c r="AL196" s="102">
        <f>IF(ISNA(VLOOKUP($B196,'[1]1920  Prog Access'!$F$7:$BA$325,20,FALSE)),"",VLOOKUP($B196,'[1]1920  Prog Access'!$F$7:$BA$325,20,FALSE))</f>
        <v>35278.42</v>
      </c>
      <c r="AM196" s="102">
        <f>IF(ISNA(VLOOKUP($B196,'[1]1920  Prog Access'!$F$7:$BA$325,21,FALSE)),"",VLOOKUP($B196,'[1]1920  Prog Access'!$F$7:$BA$325,21,FALSE))</f>
        <v>0</v>
      </c>
      <c r="AN196" s="102">
        <f>IF(ISNA(VLOOKUP($B196,'[1]1920  Prog Access'!$F$7:$BA$325,22,FALSE)),"",VLOOKUP($B196,'[1]1920  Prog Access'!$F$7:$BA$325,22,FALSE))</f>
        <v>0</v>
      </c>
      <c r="AO196" s="102">
        <f>IF(ISNA(VLOOKUP($B196,'[1]1920  Prog Access'!$F$7:$BA$325,23,FALSE)),"",VLOOKUP($B196,'[1]1920  Prog Access'!$F$7:$BA$325,23,FALSE))</f>
        <v>0</v>
      </c>
      <c r="AP196" s="102">
        <f>IF(ISNA(VLOOKUP($B196,'[1]1920  Prog Access'!$F$7:$BA$325,24,FALSE)),"",VLOOKUP($B196,'[1]1920  Prog Access'!$F$7:$BA$325,24,FALSE))</f>
        <v>0</v>
      </c>
      <c r="AQ196" s="102">
        <f>IF(ISNA(VLOOKUP($B196,'[1]1920  Prog Access'!$F$7:$BA$325,25,FALSE)),"",VLOOKUP($B196,'[1]1920  Prog Access'!$F$7:$BA$325,25,FALSE))</f>
        <v>0</v>
      </c>
      <c r="AR196" s="102">
        <f>IF(ISNA(VLOOKUP($B196,'[1]1920  Prog Access'!$F$7:$BA$325,26,FALSE)),"",VLOOKUP($B196,'[1]1920  Prog Access'!$F$7:$BA$325,26,FALSE))</f>
        <v>0</v>
      </c>
      <c r="AS196" s="102">
        <f>IF(ISNA(VLOOKUP($B196,'[1]1920  Prog Access'!$F$7:$BA$325,27,FALSE)),"",VLOOKUP($B196,'[1]1920  Prog Access'!$F$7:$BA$325,27,FALSE))</f>
        <v>0</v>
      </c>
      <c r="AT196" s="102">
        <f>IF(ISNA(VLOOKUP($B196,'[1]1920  Prog Access'!$F$7:$BA$325,28,FALSE)),"",VLOOKUP($B196,'[1]1920  Prog Access'!$F$7:$BA$325,28,FALSE))</f>
        <v>0</v>
      </c>
      <c r="AU196" s="102">
        <f>IF(ISNA(VLOOKUP($B196,'[1]1920  Prog Access'!$F$7:$BA$325,29,FALSE)),"",VLOOKUP($B196,'[1]1920  Prog Access'!$F$7:$BA$325,29,FALSE))</f>
        <v>0</v>
      </c>
      <c r="AV196" s="102">
        <f>IF(ISNA(VLOOKUP($B196,'[1]1920  Prog Access'!$F$7:$BA$325,30,FALSE)),"",VLOOKUP($B196,'[1]1920  Prog Access'!$F$7:$BA$325,30,FALSE))</f>
        <v>4000</v>
      </c>
      <c r="AW196" s="102">
        <f>IF(ISNA(VLOOKUP($B196,'[1]1920  Prog Access'!$F$7:$BA$325,31,FALSE)),"",VLOOKUP($B196,'[1]1920  Prog Access'!$F$7:$BA$325,31,FALSE))</f>
        <v>0</v>
      </c>
      <c r="AX196" s="108">
        <f t="shared" si="446"/>
        <v>61895.56</v>
      </c>
      <c r="AY196" s="104">
        <f t="shared" si="447"/>
        <v>2.7903769001169965E-2</v>
      </c>
      <c r="AZ196" s="105">
        <f t="shared" si="448"/>
        <v>945.98135411890576</v>
      </c>
      <c r="BA196" s="106">
        <f>IF(ISNA(VLOOKUP($B196,'[1]1920  Prog Access'!$F$7:$BA$325,32,FALSE)),"",VLOOKUP($B196,'[1]1920  Prog Access'!$F$7:$BA$325,32,FALSE))</f>
        <v>0</v>
      </c>
      <c r="BB196" s="102">
        <f>IF(ISNA(VLOOKUP($B196,'[1]1920  Prog Access'!$F$7:$BA$325,33,FALSE)),"",VLOOKUP($B196,'[1]1920  Prog Access'!$F$7:$BA$325,33,FALSE))</f>
        <v>0</v>
      </c>
      <c r="BC196" s="102">
        <f>IF(ISNA(VLOOKUP($B196,'[1]1920  Prog Access'!$F$7:$BA$325,34,FALSE)),"",VLOOKUP($B196,'[1]1920  Prog Access'!$F$7:$BA$325,34,FALSE))</f>
        <v>0</v>
      </c>
      <c r="BD196" s="102">
        <f>IF(ISNA(VLOOKUP($B196,'[1]1920  Prog Access'!$F$7:$BA$325,35,FALSE)),"",VLOOKUP($B196,'[1]1920  Prog Access'!$F$7:$BA$325,35,FALSE))</f>
        <v>0</v>
      </c>
      <c r="BE196" s="102">
        <f>IF(ISNA(VLOOKUP($B196,'[1]1920  Prog Access'!$F$7:$BA$325,36,FALSE)),"",VLOOKUP($B196,'[1]1920  Prog Access'!$F$7:$BA$325,36,FALSE))</f>
        <v>0</v>
      </c>
      <c r="BF196" s="102">
        <f>IF(ISNA(VLOOKUP($B196,'[1]1920  Prog Access'!$F$7:$BA$325,37,FALSE)),"",VLOOKUP($B196,'[1]1920  Prog Access'!$F$7:$BA$325,37,FALSE))</f>
        <v>0</v>
      </c>
      <c r="BG196" s="102">
        <f>IF(ISNA(VLOOKUP($B196,'[1]1920  Prog Access'!$F$7:$BA$325,38,FALSE)),"",VLOOKUP($B196,'[1]1920  Prog Access'!$F$7:$BA$325,38,FALSE))</f>
        <v>0</v>
      </c>
      <c r="BH196" s="110">
        <f t="shared" si="449"/>
        <v>0</v>
      </c>
      <c r="BI196" s="104">
        <f t="shared" si="450"/>
        <v>0</v>
      </c>
      <c r="BJ196" s="105">
        <f t="shared" si="451"/>
        <v>0</v>
      </c>
      <c r="BK196" s="106">
        <f>IF(ISNA(VLOOKUP($B196,'[1]1920  Prog Access'!$F$7:$BA$325,39,FALSE)),"",VLOOKUP($B196,'[1]1920  Prog Access'!$F$7:$BA$325,39,FALSE))</f>
        <v>0</v>
      </c>
      <c r="BL196" s="102">
        <f>IF(ISNA(VLOOKUP($B196,'[1]1920  Prog Access'!$F$7:$BA$325,40,FALSE)),"",VLOOKUP($B196,'[1]1920  Prog Access'!$F$7:$BA$325,40,FALSE))</f>
        <v>0</v>
      </c>
      <c r="BM196" s="102">
        <f>IF(ISNA(VLOOKUP($B196,'[1]1920  Prog Access'!$F$7:$BA$325,41,FALSE)),"",VLOOKUP($B196,'[1]1920  Prog Access'!$F$7:$BA$325,41,FALSE))</f>
        <v>0</v>
      </c>
      <c r="BN196" s="102">
        <f>IF(ISNA(VLOOKUP($B196,'[1]1920  Prog Access'!$F$7:$BA$325,42,FALSE)),"",VLOOKUP($B196,'[1]1920  Prog Access'!$F$7:$BA$325,42,FALSE))</f>
        <v>0</v>
      </c>
      <c r="BO196" s="105">
        <f t="shared" si="359"/>
        <v>0</v>
      </c>
      <c r="BP196" s="104">
        <f t="shared" si="360"/>
        <v>0</v>
      </c>
      <c r="BQ196" s="111">
        <f t="shared" si="361"/>
        <v>0</v>
      </c>
      <c r="BR196" s="106">
        <f>IF(ISNA(VLOOKUP($B196,'[1]1920  Prog Access'!$F$7:$BA$325,43,FALSE)),"",VLOOKUP($B196,'[1]1920  Prog Access'!$F$7:$BA$325,43,FALSE))</f>
        <v>513752.01</v>
      </c>
      <c r="BS196" s="104">
        <f t="shared" si="362"/>
        <v>0.23160978608040322</v>
      </c>
      <c r="BT196" s="111">
        <f t="shared" si="363"/>
        <v>7851.9335167354438</v>
      </c>
      <c r="BU196" s="102">
        <f>IF(ISNA(VLOOKUP($B196,'[1]1920  Prog Access'!$F$7:$BA$325,44,FALSE)),"",VLOOKUP($B196,'[1]1920  Prog Access'!$F$7:$BA$325,44,FALSE))</f>
        <v>99977.84</v>
      </c>
      <c r="BV196" s="104">
        <f t="shared" si="364"/>
        <v>4.5072030248953732E-2</v>
      </c>
      <c r="BW196" s="111">
        <f t="shared" si="365"/>
        <v>1528.0122268072751</v>
      </c>
      <c r="BX196" s="143">
        <f>IF(ISNA(VLOOKUP($B196,'[1]1920  Prog Access'!$F$7:$BA$325,45,FALSE)),"",VLOOKUP($B196,'[1]1920  Prog Access'!$F$7:$BA$325,45,FALSE))</f>
        <v>63299.13</v>
      </c>
      <c r="BY196" s="97">
        <f t="shared" si="366"/>
        <v>2.8536526715244644E-2</v>
      </c>
      <c r="BZ196" s="112">
        <f t="shared" si="367"/>
        <v>967.43282897753329</v>
      </c>
      <c r="CA196" s="89">
        <f t="shared" si="368"/>
        <v>2218179.2000000002</v>
      </c>
      <c r="CB196" s="90">
        <f t="shared" si="369"/>
        <v>0</v>
      </c>
    </row>
    <row r="197" spans="1:80" x14ac:dyDescent="0.25">
      <c r="A197" s="22"/>
      <c r="B197" s="94" t="s">
        <v>344</v>
      </c>
      <c r="C197" s="99" t="s">
        <v>345</v>
      </c>
      <c r="D197" s="100">
        <f>IF(ISNA(VLOOKUP($B197,'[1]1920 enrollment_Rev_Exp by size'!$A$6:$C$339,3,FALSE)),"",VLOOKUP($B197,'[1]1920 enrollment_Rev_Exp by size'!$A$6:$C$339,3,FALSE))</f>
        <v>80.100000000000009</v>
      </c>
      <c r="E197" s="101">
        <f>IF(ISNA(VLOOKUP($B197,'[1]1920 enrollment_Rev_Exp by size'!$A$6:$D$339,4,FALSE)),"",VLOOKUP($B197,'[1]1920 enrollment_Rev_Exp by size'!$A$6:$D$339,4,FALSE))</f>
        <v>2707630.0800000001</v>
      </c>
      <c r="F197" s="102">
        <f>IF(ISNA(VLOOKUP($B197,'[1]1920  Prog Access'!$F$7:$BA$325,2,FALSE)),"",VLOOKUP($B197,'[1]1920  Prog Access'!$F$7:$BA$325,2,FALSE))</f>
        <v>1367502.42</v>
      </c>
      <c r="G197" s="102">
        <f>IF(ISNA(VLOOKUP($B197,'[1]1920  Prog Access'!$F$7:$BA$325,3,FALSE)),"",VLOOKUP($B197,'[1]1920  Prog Access'!$F$7:$BA$325,3,FALSE))</f>
        <v>0</v>
      </c>
      <c r="H197" s="102">
        <f>IF(ISNA(VLOOKUP($B197,'[1]1920  Prog Access'!$F$7:$BA$325,4,FALSE)),"",VLOOKUP($B197,'[1]1920  Prog Access'!$F$7:$BA$325,4,FALSE))</f>
        <v>0</v>
      </c>
      <c r="I197" s="103">
        <f t="shared" si="437"/>
        <v>1367502.42</v>
      </c>
      <c r="J197" s="104">
        <f t="shared" si="438"/>
        <v>0.50505511447117613</v>
      </c>
      <c r="K197" s="105">
        <f t="shared" si="439"/>
        <v>17072.439700374529</v>
      </c>
      <c r="L197" s="106">
        <f>IF(ISNA(VLOOKUP($B197,'[1]1920  Prog Access'!$F$7:$BA$325,5,FALSE)),"",VLOOKUP($B197,'[1]1920  Prog Access'!$F$7:$BA$325,5,FALSE))</f>
        <v>65254.04</v>
      </c>
      <c r="M197" s="102">
        <f>IF(ISNA(VLOOKUP($B197,'[1]1920  Prog Access'!$F$7:$BA$325,6,FALSE)),"",VLOOKUP($B197,'[1]1920  Prog Access'!$F$7:$BA$325,6,FALSE))</f>
        <v>1066.8399999999999</v>
      </c>
      <c r="N197" s="102">
        <f>IF(ISNA(VLOOKUP($B197,'[1]1920  Prog Access'!$F$7:$BA$325,7,FALSE)),"",VLOOKUP($B197,'[1]1920  Prog Access'!$F$7:$BA$325,7,FALSE))</f>
        <v>0</v>
      </c>
      <c r="O197" s="102">
        <v>0</v>
      </c>
      <c r="P197" s="102">
        <f>IF(ISNA(VLOOKUP($B197,'[1]1920  Prog Access'!$F$7:$BA$325,8,FALSE)),"",VLOOKUP($B197,'[1]1920  Prog Access'!$F$7:$BA$325,8,FALSE))</f>
        <v>0</v>
      </c>
      <c r="Q197" s="102">
        <f>IF(ISNA(VLOOKUP($B197,'[1]1920  Prog Access'!$F$7:$BA$325,9,FALSE)),"",VLOOKUP($B197,'[1]1920  Prog Access'!$F$7:$BA$325,9,FALSE))</f>
        <v>0</v>
      </c>
      <c r="R197" s="107">
        <f t="shared" si="391"/>
        <v>66320.88</v>
      </c>
      <c r="S197" s="104">
        <f t="shared" si="392"/>
        <v>2.4494069736439035E-2</v>
      </c>
      <c r="T197" s="105">
        <f t="shared" si="393"/>
        <v>827.97602996254682</v>
      </c>
      <c r="U197" s="106">
        <f>IF(ISNA(VLOOKUP($B197,'[1]1920  Prog Access'!$F$7:$BA$325,10,FALSE)),"",VLOOKUP($B197,'[1]1920  Prog Access'!$F$7:$BA$325,10,FALSE))</f>
        <v>0</v>
      </c>
      <c r="V197" s="102">
        <f>IF(ISNA(VLOOKUP($B197,'[1]1920  Prog Access'!$F$7:$BA$325,11,FALSE)),"",VLOOKUP($B197,'[1]1920  Prog Access'!$F$7:$BA$325,11,FALSE))</f>
        <v>0</v>
      </c>
      <c r="W197" s="102">
        <f>IF(ISNA(VLOOKUP($B197,'[1]1920  Prog Access'!$F$7:$BA$325,12,FALSE)),"",VLOOKUP($B197,'[1]1920  Prog Access'!$F$7:$BA$325,12,FALSE))</f>
        <v>0</v>
      </c>
      <c r="X197" s="102">
        <f>IF(ISNA(VLOOKUP($B197,'[1]1920  Prog Access'!$F$7:$BA$325,13,FALSE)),"",VLOOKUP($B197,'[1]1920  Prog Access'!$F$7:$BA$325,13,FALSE))</f>
        <v>0</v>
      </c>
      <c r="Y197" s="108">
        <f t="shared" si="440"/>
        <v>0</v>
      </c>
      <c r="Z197" s="104">
        <f t="shared" si="441"/>
        <v>0</v>
      </c>
      <c r="AA197" s="105">
        <f t="shared" si="442"/>
        <v>0</v>
      </c>
      <c r="AB197" s="106">
        <f>IF(ISNA(VLOOKUP($B197,'[1]1920  Prog Access'!$F$7:$BA$325,14,FALSE)),"",VLOOKUP($B197,'[1]1920  Prog Access'!$F$7:$BA$325,14,FALSE))</f>
        <v>0</v>
      </c>
      <c r="AC197" s="102">
        <f>IF(ISNA(VLOOKUP($B197,'[1]1920  Prog Access'!$F$7:$BA$325,15,FALSE)),"",VLOOKUP($B197,'[1]1920  Prog Access'!$F$7:$BA$325,15,FALSE))</f>
        <v>0</v>
      </c>
      <c r="AD197" s="102">
        <v>0</v>
      </c>
      <c r="AE197" s="107">
        <f t="shared" si="443"/>
        <v>0</v>
      </c>
      <c r="AF197" s="104">
        <f t="shared" si="444"/>
        <v>0</v>
      </c>
      <c r="AG197" s="109">
        <f t="shared" si="445"/>
        <v>0</v>
      </c>
      <c r="AH197" s="106">
        <f>IF(ISNA(VLOOKUP($B197,'[1]1920  Prog Access'!$F$7:$BA$325,16,FALSE)),"",VLOOKUP($B197,'[1]1920  Prog Access'!$F$7:$BA$325,16,FALSE))</f>
        <v>32044.3</v>
      </c>
      <c r="AI197" s="102">
        <f>IF(ISNA(VLOOKUP($B197,'[1]1920  Prog Access'!$F$7:$BA$325,17,FALSE)),"",VLOOKUP($B197,'[1]1920  Prog Access'!$F$7:$BA$325,17,FALSE))</f>
        <v>23187.15</v>
      </c>
      <c r="AJ197" s="102">
        <f>IF(ISNA(VLOOKUP($B197,'[1]1920  Prog Access'!$F$7:$BA$325,18,FALSE)),"",VLOOKUP($B197,'[1]1920  Prog Access'!$F$7:$BA$325,18,FALSE))</f>
        <v>0</v>
      </c>
      <c r="AK197" s="102">
        <f>IF(ISNA(VLOOKUP($B197,'[1]1920  Prog Access'!$F$7:$BA$325,19,FALSE)),"",VLOOKUP($B197,'[1]1920  Prog Access'!$F$7:$BA$325,19,FALSE))</f>
        <v>0</v>
      </c>
      <c r="AL197" s="102">
        <f>IF(ISNA(VLOOKUP($B197,'[1]1920  Prog Access'!$F$7:$BA$325,20,FALSE)),"",VLOOKUP($B197,'[1]1920  Prog Access'!$F$7:$BA$325,20,FALSE))</f>
        <v>53296.2</v>
      </c>
      <c r="AM197" s="102">
        <f>IF(ISNA(VLOOKUP($B197,'[1]1920  Prog Access'!$F$7:$BA$325,21,FALSE)),"",VLOOKUP($B197,'[1]1920  Prog Access'!$F$7:$BA$325,21,FALSE))</f>
        <v>0</v>
      </c>
      <c r="AN197" s="102">
        <f>IF(ISNA(VLOOKUP($B197,'[1]1920  Prog Access'!$F$7:$BA$325,22,FALSE)),"",VLOOKUP($B197,'[1]1920  Prog Access'!$F$7:$BA$325,22,FALSE))</f>
        <v>0</v>
      </c>
      <c r="AO197" s="102">
        <f>IF(ISNA(VLOOKUP($B197,'[1]1920  Prog Access'!$F$7:$BA$325,23,FALSE)),"",VLOOKUP($B197,'[1]1920  Prog Access'!$F$7:$BA$325,23,FALSE))</f>
        <v>0</v>
      </c>
      <c r="AP197" s="102">
        <f>IF(ISNA(VLOOKUP($B197,'[1]1920  Prog Access'!$F$7:$BA$325,24,FALSE)),"",VLOOKUP($B197,'[1]1920  Prog Access'!$F$7:$BA$325,24,FALSE))</f>
        <v>0</v>
      </c>
      <c r="AQ197" s="102">
        <f>IF(ISNA(VLOOKUP($B197,'[1]1920  Prog Access'!$F$7:$BA$325,25,FALSE)),"",VLOOKUP($B197,'[1]1920  Prog Access'!$F$7:$BA$325,25,FALSE))</f>
        <v>0</v>
      </c>
      <c r="AR197" s="102">
        <f>IF(ISNA(VLOOKUP($B197,'[1]1920  Prog Access'!$F$7:$BA$325,26,FALSE)),"",VLOOKUP($B197,'[1]1920  Prog Access'!$F$7:$BA$325,26,FALSE))</f>
        <v>0</v>
      </c>
      <c r="AS197" s="102">
        <f>IF(ISNA(VLOOKUP($B197,'[1]1920  Prog Access'!$F$7:$BA$325,27,FALSE)),"",VLOOKUP($B197,'[1]1920  Prog Access'!$F$7:$BA$325,27,FALSE))</f>
        <v>0</v>
      </c>
      <c r="AT197" s="102">
        <f>IF(ISNA(VLOOKUP($B197,'[1]1920  Prog Access'!$F$7:$BA$325,28,FALSE)),"",VLOOKUP($B197,'[1]1920  Prog Access'!$F$7:$BA$325,28,FALSE))</f>
        <v>0</v>
      </c>
      <c r="AU197" s="102">
        <f>IF(ISNA(VLOOKUP($B197,'[1]1920  Prog Access'!$F$7:$BA$325,29,FALSE)),"",VLOOKUP($B197,'[1]1920  Prog Access'!$F$7:$BA$325,29,FALSE))</f>
        <v>0</v>
      </c>
      <c r="AV197" s="102">
        <f>IF(ISNA(VLOOKUP($B197,'[1]1920  Prog Access'!$F$7:$BA$325,30,FALSE)),"",VLOOKUP($B197,'[1]1920  Prog Access'!$F$7:$BA$325,30,FALSE))</f>
        <v>0</v>
      </c>
      <c r="AW197" s="102">
        <f>IF(ISNA(VLOOKUP($B197,'[1]1920  Prog Access'!$F$7:$BA$325,31,FALSE)),"",VLOOKUP($B197,'[1]1920  Prog Access'!$F$7:$BA$325,31,FALSE))</f>
        <v>0</v>
      </c>
      <c r="AX197" s="108">
        <f t="shared" si="446"/>
        <v>108527.65</v>
      </c>
      <c r="AY197" s="104">
        <f t="shared" si="447"/>
        <v>4.0082155535810855E-2</v>
      </c>
      <c r="AZ197" s="105">
        <f t="shared" si="448"/>
        <v>1354.9019975031208</v>
      </c>
      <c r="BA197" s="106">
        <f>IF(ISNA(VLOOKUP($B197,'[1]1920  Prog Access'!$F$7:$BA$325,32,FALSE)),"",VLOOKUP($B197,'[1]1920  Prog Access'!$F$7:$BA$325,32,FALSE))</f>
        <v>0</v>
      </c>
      <c r="BB197" s="102">
        <f>IF(ISNA(VLOOKUP($B197,'[1]1920  Prog Access'!$F$7:$BA$325,33,FALSE)),"",VLOOKUP($B197,'[1]1920  Prog Access'!$F$7:$BA$325,33,FALSE))</f>
        <v>0</v>
      </c>
      <c r="BC197" s="102">
        <f>IF(ISNA(VLOOKUP($B197,'[1]1920  Prog Access'!$F$7:$BA$325,34,FALSE)),"",VLOOKUP($B197,'[1]1920  Prog Access'!$F$7:$BA$325,34,FALSE))</f>
        <v>2270.02</v>
      </c>
      <c r="BD197" s="102">
        <f>IF(ISNA(VLOOKUP($B197,'[1]1920  Prog Access'!$F$7:$BA$325,35,FALSE)),"",VLOOKUP($B197,'[1]1920  Prog Access'!$F$7:$BA$325,35,FALSE))</f>
        <v>0</v>
      </c>
      <c r="BE197" s="102">
        <f>IF(ISNA(VLOOKUP($B197,'[1]1920  Prog Access'!$F$7:$BA$325,36,FALSE)),"",VLOOKUP($B197,'[1]1920  Prog Access'!$F$7:$BA$325,36,FALSE))</f>
        <v>0</v>
      </c>
      <c r="BF197" s="102">
        <f>IF(ISNA(VLOOKUP($B197,'[1]1920  Prog Access'!$F$7:$BA$325,37,FALSE)),"",VLOOKUP($B197,'[1]1920  Prog Access'!$F$7:$BA$325,37,FALSE))</f>
        <v>0</v>
      </c>
      <c r="BG197" s="102">
        <f>IF(ISNA(VLOOKUP($B197,'[1]1920  Prog Access'!$F$7:$BA$325,38,FALSE)),"",VLOOKUP($B197,'[1]1920  Prog Access'!$F$7:$BA$325,38,FALSE))</f>
        <v>53466.65</v>
      </c>
      <c r="BH197" s="110">
        <f t="shared" si="449"/>
        <v>55736.67</v>
      </c>
      <c r="BI197" s="104">
        <f t="shared" si="450"/>
        <v>2.0585038706616821E-2</v>
      </c>
      <c r="BJ197" s="105">
        <f t="shared" si="451"/>
        <v>695.83857677902608</v>
      </c>
      <c r="BK197" s="106">
        <f>IF(ISNA(VLOOKUP($B197,'[1]1920  Prog Access'!$F$7:$BA$325,39,FALSE)),"",VLOOKUP($B197,'[1]1920  Prog Access'!$F$7:$BA$325,39,FALSE))</f>
        <v>0</v>
      </c>
      <c r="BL197" s="102">
        <f>IF(ISNA(VLOOKUP($B197,'[1]1920  Prog Access'!$F$7:$BA$325,40,FALSE)),"",VLOOKUP($B197,'[1]1920  Prog Access'!$F$7:$BA$325,40,FALSE))</f>
        <v>0</v>
      </c>
      <c r="BM197" s="102">
        <f>IF(ISNA(VLOOKUP($B197,'[1]1920  Prog Access'!$F$7:$BA$325,41,FALSE)),"",VLOOKUP($B197,'[1]1920  Prog Access'!$F$7:$BA$325,41,FALSE))</f>
        <v>0</v>
      </c>
      <c r="BN197" s="102">
        <f>IF(ISNA(VLOOKUP($B197,'[1]1920  Prog Access'!$F$7:$BA$325,42,FALSE)),"",VLOOKUP($B197,'[1]1920  Prog Access'!$F$7:$BA$325,42,FALSE))</f>
        <v>55786.73</v>
      </c>
      <c r="BO197" s="105">
        <f t="shared" si="359"/>
        <v>55786.73</v>
      </c>
      <c r="BP197" s="104">
        <f t="shared" si="360"/>
        <v>2.0603527199697828E-2</v>
      </c>
      <c r="BQ197" s="111">
        <f t="shared" si="361"/>
        <v>696.46354556803988</v>
      </c>
      <c r="BR197" s="106">
        <f>IF(ISNA(VLOOKUP($B197,'[1]1920  Prog Access'!$F$7:$BA$325,43,FALSE)),"",VLOOKUP($B197,'[1]1920  Prog Access'!$F$7:$BA$325,43,FALSE))</f>
        <v>854250.03</v>
      </c>
      <c r="BS197" s="104">
        <f t="shared" si="362"/>
        <v>0.31549731859974017</v>
      </c>
      <c r="BT197" s="111">
        <f t="shared" si="363"/>
        <v>10664.794382022472</v>
      </c>
      <c r="BU197" s="102">
        <f>IF(ISNA(VLOOKUP($B197,'[1]1920  Prog Access'!$F$7:$BA$325,44,FALSE)),"",VLOOKUP($B197,'[1]1920  Prog Access'!$F$7:$BA$325,44,FALSE))</f>
        <v>89248.77</v>
      </c>
      <c r="BV197" s="104">
        <f t="shared" si="364"/>
        <v>3.2961950991473699E-2</v>
      </c>
      <c r="BW197" s="111">
        <f t="shared" si="365"/>
        <v>1114.2168539325842</v>
      </c>
      <c r="BX197" s="143">
        <f>IF(ISNA(VLOOKUP($B197,'[1]1920  Prog Access'!$F$7:$BA$325,45,FALSE)),"",VLOOKUP($B197,'[1]1920  Prog Access'!$F$7:$BA$325,45,FALSE))</f>
        <v>110256.93</v>
      </c>
      <c r="BY197" s="97">
        <f t="shared" si="366"/>
        <v>4.0720824759045371E-2</v>
      </c>
      <c r="BZ197" s="112">
        <f t="shared" si="367"/>
        <v>1376.4910112359548</v>
      </c>
      <c r="CA197" s="89">
        <f t="shared" si="368"/>
        <v>2707630.0799999996</v>
      </c>
      <c r="CB197" s="90">
        <f t="shared" si="369"/>
        <v>0</v>
      </c>
    </row>
    <row r="198" spans="1:80" x14ac:dyDescent="0.25">
      <c r="A198" s="66"/>
      <c r="B198" s="94" t="s">
        <v>346</v>
      </c>
      <c r="C198" s="99" t="s">
        <v>347</v>
      </c>
      <c r="D198" s="100">
        <f>IF(ISNA(VLOOKUP($B198,'[1]1920 enrollment_Rev_Exp by size'!$A$6:$C$339,3,FALSE)),"",VLOOKUP($B198,'[1]1920 enrollment_Rev_Exp by size'!$A$6:$C$339,3,FALSE))</f>
        <v>31.95</v>
      </c>
      <c r="E198" s="101">
        <f>IF(ISNA(VLOOKUP($B198,'[1]1920 enrollment_Rev_Exp by size'!$A$6:$D$339,4,FALSE)),"",VLOOKUP($B198,'[1]1920 enrollment_Rev_Exp by size'!$A$6:$D$339,4,FALSE))</f>
        <v>664522.92000000004</v>
      </c>
      <c r="F198" s="102">
        <f>IF(ISNA(VLOOKUP($B198,'[1]1920  Prog Access'!$F$7:$BA$325,2,FALSE)),"",VLOOKUP($B198,'[1]1920  Prog Access'!$F$7:$BA$325,2,FALSE))</f>
        <v>250005.25</v>
      </c>
      <c r="G198" s="102">
        <f>IF(ISNA(VLOOKUP($B198,'[1]1920  Prog Access'!$F$7:$BA$325,3,FALSE)),"",VLOOKUP($B198,'[1]1920  Prog Access'!$F$7:$BA$325,3,FALSE))</f>
        <v>0</v>
      </c>
      <c r="H198" s="102">
        <f>IF(ISNA(VLOOKUP($B198,'[1]1920  Prog Access'!$F$7:$BA$325,4,FALSE)),"",VLOOKUP($B198,'[1]1920  Prog Access'!$F$7:$BA$325,4,FALSE))</f>
        <v>0</v>
      </c>
      <c r="I198" s="103">
        <f t="shared" si="437"/>
        <v>250005.25</v>
      </c>
      <c r="J198" s="104">
        <f t="shared" si="438"/>
        <v>0.37621764799323998</v>
      </c>
      <c r="K198" s="105">
        <f t="shared" si="439"/>
        <v>7824.8904538341158</v>
      </c>
      <c r="L198" s="106">
        <f>IF(ISNA(VLOOKUP($B198,'[1]1920  Prog Access'!$F$7:$BA$325,5,FALSE)),"",VLOOKUP($B198,'[1]1920  Prog Access'!$F$7:$BA$325,5,FALSE))</f>
        <v>36671.83</v>
      </c>
      <c r="M198" s="102">
        <f>IF(ISNA(VLOOKUP($B198,'[1]1920  Prog Access'!$F$7:$BA$325,6,FALSE)),"",VLOOKUP($B198,'[1]1920  Prog Access'!$F$7:$BA$325,6,FALSE))</f>
        <v>8631.7099999999991</v>
      </c>
      <c r="N198" s="102">
        <f>IF(ISNA(VLOOKUP($B198,'[1]1920  Prog Access'!$F$7:$BA$325,7,FALSE)),"",VLOOKUP($B198,'[1]1920  Prog Access'!$F$7:$BA$325,7,FALSE))</f>
        <v>0</v>
      </c>
      <c r="O198" s="102">
        <v>0</v>
      </c>
      <c r="P198" s="102">
        <f>IF(ISNA(VLOOKUP($B198,'[1]1920  Prog Access'!$F$7:$BA$325,8,FALSE)),"",VLOOKUP($B198,'[1]1920  Prog Access'!$F$7:$BA$325,8,FALSE))</f>
        <v>0</v>
      </c>
      <c r="Q198" s="102">
        <f>IF(ISNA(VLOOKUP($B198,'[1]1920  Prog Access'!$F$7:$BA$325,9,FALSE)),"",VLOOKUP($B198,'[1]1920  Prog Access'!$F$7:$BA$325,9,FALSE))</f>
        <v>0</v>
      </c>
      <c r="R198" s="107">
        <f t="shared" si="391"/>
        <v>45303.54</v>
      </c>
      <c r="S198" s="104">
        <f t="shared" si="392"/>
        <v>6.817453339306942E-2</v>
      </c>
      <c r="T198" s="105">
        <f t="shared" si="393"/>
        <v>1417.9511737089204</v>
      </c>
      <c r="U198" s="106">
        <f>IF(ISNA(VLOOKUP($B198,'[1]1920  Prog Access'!$F$7:$BA$325,10,FALSE)),"",VLOOKUP($B198,'[1]1920  Prog Access'!$F$7:$BA$325,10,FALSE))</f>
        <v>0</v>
      </c>
      <c r="V198" s="102">
        <f>IF(ISNA(VLOOKUP($B198,'[1]1920  Prog Access'!$F$7:$BA$325,11,FALSE)),"",VLOOKUP($B198,'[1]1920  Prog Access'!$F$7:$BA$325,11,FALSE))</f>
        <v>0</v>
      </c>
      <c r="W198" s="102">
        <f>IF(ISNA(VLOOKUP($B198,'[1]1920  Prog Access'!$F$7:$BA$325,12,FALSE)),"",VLOOKUP($B198,'[1]1920  Prog Access'!$F$7:$BA$325,12,FALSE))</f>
        <v>0</v>
      </c>
      <c r="X198" s="102">
        <f>IF(ISNA(VLOOKUP($B198,'[1]1920  Prog Access'!$F$7:$BA$325,13,FALSE)),"",VLOOKUP($B198,'[1]1920  Prog Access'!$F$7:$BA$325,13,FALSE))</f>
        <v>0</v>
      </c>
      <c r="Y198" s="108">
        <f t="shared" si="440"/>
        <v>0</v>
      </c>
      <c r="Z198" s="104">
        <f t="shared" si="441"/>
        <v>0</v>
      </c>
      <c r="AA198" s="105">
        <f t="shared" si="442"/>
        <v>0</v>
      </c>
      <c r="AB198" s="106">
        <f>IF(ISNA(VLOOKUP($B198,'[1]1920  Prog Access'!$F$7:$BA$325,14,FALSE)),"",VLOOKUP($B198,'[1]1920  Prog Access'!$F$7:$BA$325,14,FALSE))</f>
        <v>0</v>
      </c>
      <c r="AC198" s="102">
        <f>IF(ISNA(VLOOKUP($B198,'[1]1920  Prog Access'!$F$7:$BA$325,15,FALSE)),"",VLOOKUP($B198,'[1]1920  Prog Access'!$F$7:$BA$325,15,FALSE))</f>
        <v>0</v>
      </c>
      <c r="AD198" s="102">
        <v>0</v>
      </c>
      <c r="AE198" s="107">
        <f t="shared" si="443"/>
        <v>0</v>
      </c>
      <c r="AF198" s="104">
        <f t="shared" si="444"/>
        <v>0</v>
      </c>
      <c r="AG198" s="109">
        <f t="shared" si="445"/>
        <v>0</v>
      </c>
      <c r="AH198" s="106">
        <f>IF(ISNA(VLOOKUP($B198,'[1]1920  Prog Access'!$F$7:$BA$325,16,FALSE)),"",VLOOKUP($B198,'[1]1920  Prog Access'!$F$7:$BA$325,16,FALSE))</f>
        <v>0</v>
      </c>
      <c r="AI198" s="102">
        <f>IF(ISNA(VLOOKUP($B198,'[1]1920  Prog Access'!$F$7:$BA$325,17,FALSE)),"",VLOOKUP($B198,'[1]1920  Prog Access'!$F$7:$BA$325,17,FALSE))</f>
        <v>18837.919999999998</v>
      </c>
      <c r="AJ198" s="102">
        <f>IF(ISNA(VLOOKUP($B198,'[1]1920  Prog Access'!$F$7:$BA$325,18,FALSE)),"",VLOOKUP($B198,'[1]1920  Prog Access'!$F$7:$BA$325,18,FALSE))</f>
        <v>0</v>
      </c>
      <c r="AK198" s="102">
        <f>IF(ISNA(VLOOKUP($B198,'[1]1920  Prog Access'!$F$7:$BA$325,19,FALSE)),"",VLOOKUP($B198,'[1]1920  Prog Access'!$F$7:$BA$325,19,FALSE))</f>
        <v>0</v>
      </c>
      <c r="AL198" s="102">
        <f>IF(ISNA(VLOOKUP($B198,'[1]1920  Prog Access'!$F$7:$BA$325,20,FALSE)),"",VLOOKUP($B198,'[1]1920  Prog Access'!$F$7:$BA$325,20,FALSE))</f>
        <v>0</v>
      </c>
      <c r="AM198" s="102">
        <f>IF(ISNA(VLOOKUP($B198,'[1]1920  Prog Access'!$F$7:$BA$325,21,FALSE)),"",VLOOKUP($B198,'[1]1920  Prog Access'!$F$7:$BA$325,21,FALSE))</f>
        <v>0</v>
      </c>
      <c r="AN198" s="102">
        <f>IF(ISNA(VLOOKUP($B198,'[1]1920  Prog Access'!$F$7:$BA$325,22,FALSE)),"",VLOOKUP($B198,'[1]1920  Prog Access'!$F$7:$BA$325,22,FALSE))</f>
        <v>0</v>
      </c>
      <c r="AO198" s="102">
        <f>IF(ISNA(VLOOKUP($B198,'[1]1920  Prog Access'!$F$7:$BA$325,23,FALSE)),"",VLOOKUP($B198,'[1]1920  Prog Access'!$F$7:$BA$325,23,FALSE))</f>
        <v>55925.27</v>
      </c>
      <c r="AP198" s="102">
        <f>IF(ISNA(VLOOKUP($B198,'[1]1920  Prog Access'!$F$7:$BA$325,24,FALSE)),"",VLOOKUP($B198,'[1]1920  Prog Access'!$F$7:$BA$325,24,FALSE))</f>
        <v>0</v>
      </c>
      <c r="AQ198" s="102">
        <f>IF(ISNA(VLOOKUP($B198,'[1]1920  Prog Access'!$F$7:$BA$325,25,FALSE)),"",VLOOKUP($B198,'[1]1920  Prog Access'!$F$7:$BA$325,25,FALSE))</f>
        <v>0</v>
      </c>
      <c r="AR198" s="102">
        <f>IF(ISNA(VLOOKUP($B198,'[1]1920  Prog Access'!$F$7:$BA$325,26,FALSE)),"",VLOOKUP($B198,'[1]1920  Prog Access'!$F$7:$BA$325,26,FALSE))</f>
        <v>0</v>
      </c>
      <c r="AS198" s="102">
        <f>IF(ISNA(VLOOKUP($B198,'[1]1920  Prog Access'!$F$7:$BA$325,27,FALSE)),"",VLOOKUP($B198,'[1]1920  Prog Access'!$F$7:$BA$325,27,FALSE))</f>
        <v>0</v>
      </c>
      <c r="AT198" s="102">
        <f>IF(ISNA(VLOOKUP($B198,'[1]1920  Prog Access'!$F$7:$BA$325,28,FALSE)),"",VLOOKUP($B198,'[1]1920  Prog Access'!$F$7:$BA$325,28,FALSE))</f>
        <v>14178.77</v>
      </c>
      <c r="AU198" s="102">
        <f>IF(ISNA(VLOOKUP($B198,'[1]1920  Prog Access'!$F$7:$BA$325,29,FALSE)),"",VLOOKUP($B198,'[1]1920  Prog Access'!$F$7:$BA$325,29,FALSE))</f>
        <v>0</v>
      </c>
      <c r="AV198" s="102">
        <f>IF(ISNA(VLOOKUP($B198,'[1]1920  Prog Access'!$F$7:$BA$325,30,FALSE)),"",VLOOKUP($B198,'[1]1920  Prog Access'!$F$7:$BA$325,30,FALSE))</f>
        <v>0</v>
      </c>
      <c r="AW198" s="102">
        <f>IF(ISNA(VLOOKUP($B198,'[1]1920  Prog Access'!$F$7:$BA$325,31,FALSE)),"",VLOOKUP($B198,'[1]1920  Prog Access'!$F$7:$BA$325,31,FALSE))</f>
        <v>0</v>
      </c>
      <c r="AX198" s="108">
        <f t="shared" si="446"/>
        <v>88941.96</v>
      </c>
      <c r="AY198" s="104">
        <f t="shared" si="447"/>
        <v>0.13384332928652032</v>
      </c>
      <c r="AZ198" s="105">
        <f t="shared" si="448"/>
        <v>2783.7859154929579</v>
      </c>
      <c r="BA198" s="106">
        <f>IF(ISNA(VLOOKUP($B198,'[1]1920  Prog Access'!$F$7:$BA$325,32,FALSE)),"",VLOOKUP($B198,'[1]1920  Prog Access'!$F$7:$BA$325,32,FALSE))</f>
        <v>0</v>
      </c>
      <c r="BB198" s="102">
        <f>IF(ISNA(VLOOKUP($B198,'[1]1920  Prog Access'!$F$7:$BA$325,33,FALSE)),"",VLOOKUP($B198,'[1]1920  Prog Access'!$F$7:$BA$325,33,FALSE))</f>
        <v>0</v>
      </c>
      <c r="BC198" s="102">
        <f>IF(ISNA(VLOOKUP($B198,'[1]1920  Prog Access'!$F$7:$BA$325,34,FALSE)),"",VLOOKUP($B198,'[1]1920  Prog Access'!$F$7:$BA$325,34,FALSE))</f>
        <v>0</v>
      </c>
      <c r="BD198" s="102">
        <f>IF(ISNA(VLOOKUP($B198,'[1]1920  Prog Access'!$F$7:$BA$325,35,FALSE)),"",VLOOKUP($B198,'[1]1920  Prog Access'!$F$7:$BA$325,35,FALSE))</f>
        <v>0</v>
      </c>
      <c r="BE198" s="102">
        <f>IF(ISNA(VLOOKUP($B198,'[1]1920  Prog Access'!$F$7:$BA$325,36,FALSE)),"",VLOOKUP($B198,'[1]1920  Prog Access'!$F$7:$BA$325,36,FALSE))</f>
        <v>0</v>
      </c>
      <c r="BF198" s="102">
        <f>IF(ISNA(VLOOKUP($B198,'[1]1920  Prog Access'!$F$7:$BA$325,37,FALSE)),"",VLOOKUP($B198,'[1]1920  Prog Access'!$F$7:$BA$325,37,FALSE))</f>
        <v>0</v>
      </c>
      <c r="BG198" s="102">
        <f>IF(ISNA(VLOOKUP($B198,'[1]1920  Prog Access'!$F$7:$BA$325,38,FALSE)),"",VLOOKUP($B198,'[1]1920  Prog Access'!$F$7:$BA$325,38,FALSE))</f>
        <v>0</v>
      </c>
      <c r="BH198" s="110">
        <f t="shared" si="449"/>
        <v>0</v>
      </c>
      <c r="BI198" s="104">
        <f t="shared" si="450"/>
        <v>0</v>
      </c>
      <c r="BJ198" s="105">
        <f t="shared" si="451"/>
        <v>0</v>
      </c>
      <c r="BK198" s="106">
        <f>IF(ISNA(VLOOKUP($B198,'[1]1920  Prog Access'!$F$7:$BA$325,39,FALSE)),"",VLOOKUP($B198,'[1]1920  Prog Access'!$F$7:$BA$325,39,FALSE))</f>
        <v>0</v>
      </c>
      <c r="BL198" s="102">
        <f>IF(ISNA(VLOOKUP($B198,'[1]1920  Prog Access'!$F$7:$BA$325,40,FALSE)),"",VLOOKUP($B198,'[1]1920  Prog Access'!$F$7:$BA$325,40,FALSE))</f>
        <v>0</v>
      </c>
      <c r="BM198" s="102">
        <f>IF(ISNA(VLOOKUP($B198,'[1]1920  Prog Access'!$F$7:$BA$325,41,FALSE)),"",VLOOKUP($B198,'[1]1920  Prog Access'!$F$7:$BA$325,41,FALSE))</f>
        <v>0</v>
      </c>
      <c r="BN198" s="102">
        <f>IF(ISNA(VLOOKUP($B198,'[1]1920  Prog Access'!$F$7:$BA$325,42,FALSE)),"",VLOOKUP($B198,'[1]1920  Prog Access'!$F$7:$BA$325,42,FALSE))</f>
        <v>0</v>
      </c>
      <c r="BO198" s="105">
        <f t="shared" si="359"/>
        <v>0</v>
      </c>
      <c r="BP198" s="104">
        <f t="shared" si="360"/>
        <v>0</v>
      </c>
      <c r="BQ198" s="111">
        <f t="shared" si="361"/>
        <v>0</v>
      </c>
      <c r="BR198" s="106">
        <f>IF(ISNA(VLOOKUP($B198,'[1]1920  Prog Access'!$F$7:$BA$325,43,FALSE)),"",VLOOKUP($B198,'[1]1920  Prog Access'!$F$7:$BA$325,43,FALSE))</f>
        <v>187979.45</v>
      </c>
      <c r="BS198" s="104">
        <f t="shared" si="362"/>
        <v>0.28287880574533081</v>
      </c>
      <c r="BT198" s="111">
        <f t="shared" si="363"/>
        <v>5883.5508607198753</v>
      </c>
      <c r="BU198" s="102">
        <f>IF(ISNA(VLOOKUP($B198,'[1]1920  Prog Access'!$F$7:$BA$325,44,FALSE)),"",VLOOKUP($B198,'[1]1920  Prog Access'!$F$7:$BA$325,44,FALSE))</f>
        <v>461.35</v>
      </c>
      <c r="BV198" s="104">
        <f t="shared" si="364"/>
        <v>6.9425746819989291E-4</v>
      </c>
      <c r="BW198" s="111">
        <f t="shared" si="365"/>
        <v>14.439749608763695</v>
      </c>
      <c r="BX198" s="143">
        <f>IF(ISNA(VLOOKUP($B198,'[1]1920  Prog Access'!$F$7:$BA$325,45,FALSE)),"",VLOOKUP($B198,'[1]1920  Prog Access'!$F$7:$BA$325,45,FALSE))</f>
        <v>91831.37</v>
      </c>
      <c r="BY198" s="97">
        <f t="shared" si="366"/>
        <v>0.13819142611363952</v>
      </c>
      <c r="BZ198" s="112">
        <f t="shared" si="367"/>
        <v>2874.2212832550858</v>
      </c>
      <c r="CA198" s="89">
        <f t="shared" si="368"/>
        <v>664522.92000000004</v>
      </c>
      <c r="CB198" s="90">
        <f t="shared" si="369"/>
        <v>0</v>
      </c>
    </row>
    <row r="199" spans="1:80" x14ac:dyDescent="0.25">
      <c r="A199" s="66"/>
      <c r="B199" s="94" t="s">
        <v>348</v>
      </c>
      <c r="C199" s="99" t="s">
        <v>349</v>
      </c>
      <c r="D199" s="100">
        <f>IF(ISNA(VLOOKUP($B199,'[1]1920 enrollment_Rev_Exp by size'!$A$6:$C$339,3,FALSE)),"",VLOOKUP($B199,'[1]1920 enrollment_Rev_Exp by size'!$A$6:$C$339,3,FALSE))</f>
        <v>905.56000000000006</v>
      </c>
      <c r="E199" s="101">
        <f>IF(ISNA(VLOOKUP($B199,'[1]1920 enrollment_Rev_Exp by size'!$A$6:$D$339,4,FALSE)),"",VLOOKUP($B199,'[1]1920 enrollment_Rev_Exp by size'!$A$6:$D$339,4,FALSE))</f>
        <v>13239204.279999999</v>
      </c>
      <c r="F199" s="102">
        <f>IF(ISNA(VLOOKUP($B199,'[1]1920  Prog Access'!$F$7:$BA$325,2,FALSE)),"",VLOOKUP($B199,'[1]1920  Prog Access'!$F$7:$BA$325,2,FALSE))</f>
        <v>6658258.8899999997</v>
      </c>
      <c r="G199" s="102">
        <f>IF(ISNA(VLOOKUP($B199,'[1]1920  Prog Access'!$F$7:$BA$325,3,FALSE)),"",VLOOKUP($B199,'[1]1920  Prog Access'!$F$7:$BA$325,3,FALSE))</f>
        <v>7206.93</v>
      </c>
      <c r="H199" s="102">
        <f>IF(ISNA(VLOOKUP($B199,'[1]1920  Prog Access'!$F$7:$BA$325,4,FALSE)),"",VLOOKUP($B199,'[1]1920  Prog Access'!$F$7:$BA$325,4,FALSE))</f>
        <v>0</v>
      </c>
      <c r="I199" s="103">
        <f t="shared" si="437"/>
        <v>6665465.8199999994</v>
      </c>
      <c r="J199" s="104">
        <f t="shared" si="438"/>
        <v>0.50346423236850302</v>
      </c>
      <c r="K199" s="105">
        <f t="shared" si="439"/>
        <v>7360.6009761915266</v>
      </c>
      <c r="L199" s="106">
        <f>IF(ISNA(VLOOKUP($B199,'[1]1920  Prog Access'!$F$7:$BA$325,5,FALSE)),"",VLOOKUP($B199,'[1]1920  Prog Access'!$F$7:$BA$325,5,FALSE))</f>
        <v>1158150.1599999999</v>
      </c>
      <c r="M199" s="102">
        <f>IF(ISNA(VLOOKUP($B199,'[1]1920  Prog Access'!$F$7:$BA$325,6,FALSE)),"",VLOOKUP($B199,'[1]1920  Prog Access'!$F$7:$BA$325,6,FALSE))</f>
        <v>72157.210000000006</v>
      </c>
      <c r="N199" s="102">
        <f>IF(ISNA(VLOOKUP($B199,'[1]1920  Prog Access'!$F$7:$BA$325,7,FALSE)),"",VLOOKUP($B199,'[1]1920  Prog Access'!$F$7:$BA$325,7,FALSE))</f>
        <v>0</v>
      </c>
      <c r="O199" s="102">
        <v>0</v>
      </c>
      <c r="P199" s="102">
        <f>IF(ISNA(VLOOKUP($B199,'[1]1920  Prog Access'!$F$7:$BA$325,8,FALSE)),"",VLOOKUP($B199,'[1]1920  Prog Access'!$F$7:$BA$325,8,FALSE))</f>
        <v>0</v>
      </c>
      <c r="Q199" s="102">
        <f>IF(ISNA(VLOOKUP($B199,'[1]1920  Prog Access'!$F$7:$BA$325,9,FALSE)),"",VLOOKUP($B199,'[1]1920  Prog Access'!$F$7:$BA$325,9,FALSE))</f>
        <v>0</v>
      </c>
      <c r="R199" s="107">
        <f t="shared" si="391"/>
        <v>1230307.3699999999</v>
      </c>
      <c r="S199" s="104">
        <f t="shared" si="392"/>
        <v>9.2929102382579135E-2</v>
      </c>
      <c r="T199" s="105">
        <f t="shared" si="393"/>
        <v>1358.6149675339016</v>
      </c>
      <c r="U199" s="106">
        <f>IF(ISNA(VLOOKUP($B199,'[1]1920  Prog Access'!$F$7:$BA$325,10,FALSE)),"",VLOOKUP($B199,'[1]1920  Prog Access'!$F$7:$BA$325,10,FALSE))</f>
        <v>622180.74</v>
      </c>
      <c r="V199" s="102">
        <f>IF(ISNA(VLOOKUP($B199,'[1]1920  Prog Access'!$F$7:$BA$325,11,FALSE)),"",VLOOKUP($B199,'[1]1920  Prog Access'!$F$7:$BA$325,11,FALSE))</f>
        <v>197054.2</v>
      </c>
      <c r="W199" s="102">
        <f>IF(ISNA(VLOOKUP($B199,'[1]1920  Prog Access'!$F$7:$BA$325,12,FALSE)),"",VLOOKUP($B199,'[1]1920  Prog Access'!$F$7:$BA$325,12,FALSE))</f>
        <v>16251.46</v>
      </c>
      <c r="X199" s="102">
        <f>IF(ISNA(VLOOKUP($B199,'[1]1920  Prog Access'!$F$7:$BA$325,13,FALSE)),"",VLOOKUP($B199,'[1]1920  Prog Access'!$F$7:$BA$325,13,FALSE))</f>
        <v>0</v>
      </c>
      <c r="Y199" s="108">
        <f t="shared" si="440"/>
        <v>835486.39999999991</v>
      </c>
      <c r="Z199" s="104">
        <f t="shared" si="441"/>
        <v>6.3106995128260082E-2</v>
      </c>
      <c r="AA199" s="105">
        <f t="shared" si="442"/>
        <v>922.6184902159988</v>
      </c>
      <c r="AB199" s="106">
        <f>IF(ISNA(VLOOKUP($B199,'[1]1920  Prog Access'!$F$7:$BA$325,14,FALSE)),"",VLOOKUP($B199,'[1]1920  Prog Access'!$F$7:$BA$325,14,FALSE))</f>
        <v>0</v>
      </c>
      <c r="AC199" s="102">
        <f>IF(ISNA(VLOOKUP($B199,'[1]1920  Prog Access'!$F$7:$BA$325,15,FALSE)),"",VLOOKUP($B199,'[1]1920  Prog Access'!$F$7:$BA$325,15,FALSE))</f>
        <v>0</v>
      </c>
      <c r="AD199" s="102">
        <v>0</v>
      </c>
      <c r="AE199" s="107">
        <f t="shared" si="443"/>
        <v>0</v>
      </c>
      <c r="AF199" s="104">
        <f t="shared" si="444"/>
        <v>0</v>
      </c>
      <c r="AG199" s="109">
        <f t="shared" si="445"/>
        <v>0</v>
      </c>
      <c r="AH199" s="106">
        <f>IF(ISNA(VLOOKUP($B199,'[1]1920  Prog Access'!$F$7:$BA$325,16,FALSE)),"",VLOOKUP($B199,'[1]1920  Prog Access'!$F$7:$BA$325,16,FALSE))</f>
        <v>335191.57</v>
      </c>
      <c r="AI199" s="102">
        <f>IF(ISNA(VLOOKUP($B199,'[1]1920  Prog Access'!$F$7:$BA$325,17,FALSE)),"",VLOOKUP($B199,'[1]1920  Prog Access'!$F$7:$BA$325,17,FALSE))</f>
        <v>57282.06</v>
      </c>
      <c r="AJ199" s="102">
        <f>IF(ISNA(VLOOKUP($B199,'[1]1920  Prog Access'!$F$7:$BA$325,18,FALSE)),"",VLOOKUP($B199,'[1]1920  Prog Access'!$F$7:$BA$325,18,FALSE))</f>
        <v>8154.2</v>
      </c>
      <c r="AK199" s="102">
        <f>IF(ISNA(VLOOKUP($B199,'[1]1920  Prog Access'!$F$7:$BA$325,19,FALSE)),"",VLOOKUP($B199,'[1]1920  Prog Access'!$F$7:$BA$325,19,FALSE))</f>
        <v>0</v>
      </c>
      <c r="AL199" s="102">
        <f>IF(ISNA(VLOOKUP($B199,'[1]1920  Prog Access'!$F$7:$BA$325,20,FALSE)),"",VLOOKUP($B199,'[1]1920  Prog Access'!$F$7:$BA$325,20,FALSE))</f>
        <v>472305.28</v>
      </c>
      <c r="AM199" s="102">
        <f>IF(ISNA(VLOOKUP($B199,'[1]1920  Prog Access'!$F$7:$BA$325,21,FALSE)),"",VLOOKUP($B199,'[1]1920  Prog Access'!$F$7:$BA$325,21,FALSE))</f>
        <v>0</v>
      </c>
      <c r="AN199" s="102">
        <f>IF(ISNA(VLOOKUP($B199,'[1]1920  Prog Access'!$F$7:$BA$325,22,FALSE)),"",VLOOKUP($B199,'[1]1920  Prog Access'!$F$7:$BA$325,22,FALSE))</f>
        <v>0</v>
      </c>
      <c r="AO199" s="102">
        <f>IF(ISNA(VLOOKUP($B199,'[1]1920  Prog Access'!$F$7:$BA$325,23,FALSE)),"",VLOOKUP($B199,'[1]1920  Prog Access'!$F$7:$BA$325,23,FALSE))</f>
        <v>77719.98</v>
      </c>
      <c r="AP199" s="102">
        <f>IF(ISNA(VLOOKUP($B199,'[1]1920  Prog Access'!$F$7:$BA$325,24,FALSE)),"",VLOOKUP($B199,'[1]1920  Prog Access'!$F$7:$BA$325,24,FALSE))</f>
        <v>0</v>
      </c>
      <c r="AQ199" s="102">
        <f>IF(ISNA(VLOOKUP($B199,'[1]1920  Prog Access'!$F$7:$BA$325,25,FALSE)),"",VLOOKUP($B199,'[1]1920  Prog Access'!$F$7:$BA$325,25,FALSE))</f>
        <v>0</v>
      </c>
      <c r="AR199" s="102">
        <f>IF(ISNA(VLOOKUP($B199,'[1]1920  Prog Access'!$F$7:$BA$325,26,FALSE)),"",VLOOKUP($B199,'[1]1920  Prog Access'!$F$7:$BA$325,26,FALSE))</f>
        <v>0</v>
      </c>
      <c r="AS199" s="102">
        <f>IF(ISNA(VLOOKUP($B199,'[1]1920  Prog Access'!$F$7:$BA$325,27,FALSE)),"",VLOOKUP($B199,'[1]1920  Prog Access'!$F$7:$BA$325,27,FALSE))</f>
        <v>0</v>
      </c>
      <c r="AT199" s="102">
        <f>IF(ISNA(VLOOKUP($B199,'[1]1920  Prog Access'!$F$7:$BA$325,28,FALSE)),"",VLOOKUP($B199,'[1]1920  Prog Access'!$F$7:$BA$325,28,FALSE))</f>
        <v>42403.34</v>
      </c>
      <c r="AU199" s="102">
        <f>IF(ISNA(VLOOKUP($B199,'[1]1920  Prog Access'!$F$7:$BA$325,29,FALSE)),"",VLOOKUP($B199,'[1]1920  Prog Access'!$F$7:$BA$325,29,FALSE))</f>
        <v>0</v>
      </c>
      <c r="AV199" s="102">
        <f>IF(ISNA(VLOOKUP($B199,'[1]1920  Prog Access'!$F$7:$BA$325,30,FALSE)),"",VLOOKUP($B199,'[1]1920  Prog Access'!$F$7:$BA$325,30,FALSE))</f>
        <v>0</v>
      </c>
      <c r="AW199" s="102">
        <f>IF(ISNA(VLOOKUP($B199,'[1]1920  Prog Access'!$F$7:$BA$325,31,FALSE)),"",VLOOKUP($B199,'[1]1920  Prog Access'!$F$7:$BA$325,31,FALSE))</f>
        <v>0</v>
      </c>
      <c r="AX199" s="108">
        <f t="shared" si="446"/>
        <v>993056.43</v>
      </c>
      <c r="AY199" s="104">
        <f t="shared" si="447"/>
        <v>7.5008770089013244E-2</v>
      </c>
      <c r="AZ199" s="105">
        <f t="shared" si="448"/>
        <v>1096.6213503246611</v>
      </c>
      <c r="BA199" s="106">
        <f>IF(ISNA(VLOOKUP($B199,'[1]1920  Prog Access'!$F$7:$BA$325,32,FALSE)),"",VLOOKUP($B199,'[1]1920  Prog Access'!$F$7:$BA$325,32,FALSE))</f>
        <v>0</v>
      </c>
      <c r="BB199" s="102">
        <f>IF(ISNA(VLOOKUP($B199,'[1]1920  Prog Access'!$F$7:$BA$325,33,FALSE)),"",VLOOKUP($B199,'[1]1920  Prog Access'!$F$7:$BA$325,33,FALSE))</f>
        <v>0</v>
      </c>
      <c r="BC199" s="102">
        <f>IF(ISNA(VLOOKUP($B199,'[1]1920  Prog Access'!$F$7:$BA$325,34,FALSE)),"",VLOOKUP($B199,'[1]1920  Prog Access'!$F$7:$BA$325,34,FALSE))</f>
        <v>26340.06</v>
      </c>
      <c r="BD199" s="102">
        <f>IF(ISNA(VLOOKUP($B199,'[1]1920  Prog Access'!$F$7:$BA$325,35,FALSE)),"",VLOOKUP($B199,'[1]1920  Prog Access'!$F$7:$BA$325,35,FALSE))</f>
        <v>0</v>
      </c>
      <c r="BE199" s="102">
        <f>IF(ISNA(VLOOKUP($B199,'[1]1920  Prog Access'!$F$7:$BA$325,36,FALSE)),"",VLOOKUP($B199,'[1]1920  Prog Access'!$F$7:$BA$325,36,FALSE))</f>
        <v>11795.39</v>
      </c>
      <c r="BF199" s="102">
        <f>IF(ISNA(VLOOKUP($B199,'[1]1920  Prog Access'!$F$7:$BA$325,37,FALSE)),"",VLOOKUP($B199,'[1]1920  Prog Access'!$F$7:$BA$325,37,FALSE))</f>
        <v>0</v>
      </c>
      <c r="BG199" s="102">
        <f>IF(ISNA(VLOOKUP($B199,'[1]1920  Prog Access'!$F$7:$BA$325,38,FALSE)),"",VLOOKUP($B199,'[1]1920  Prog Access'!$F$7:$BA$325,38,FALSE))</f>
        <v>192105.35</v>
      </c>
      <c r="BH199" s="110">
        <f t="shared" si="449"/>
        <v>230240.8</v>
      </c>
      <c r="BI199" s="104">
        <f t="shared" si="450"/>
        <v>1.7390833703489015E-2</v>
      </c>
      <c r="BJ199" s="105">
        <f t="shared" si="451"/>
        <v>254.25239630725736</v>
      </c>
      <c r="BK199" s="106">
        <f>IF(ISNA(VLOOKUP($B199,'[1]1920  Prog Access'!$F$7:$BA$325,39,FALSE)),"",VLOOKUP($B199,'[1]1920  Prog Access'!$F$7:$BA$325,39,FALSE))</f>
        <v>0</v>
      </c>
      <c r="BL199" s="102">
        <f>IF(ISNA(VLOOKUP($B199,'[1]1920  Prog Access'!$F$7:$BA$325,40,FALSE)),"",VLOOKUP($B199,'[1]1920  Prog Access'!$F$7:$BA$325,40,FALSE))</f>
        <v>0</v>
      </c>
      <c r="BM199" s="102">
        <f>IF(ISNA(VLOOKUP($B199,'[1]1920  Prog Access'!$F$7:$BA$325,41,FALSE)),"",VLOOKUP($B199,'[1]1920  Prog Access'!$F$7:$BA$325,41,FALSE))</f>
        <v>7190.96</v>
      </c>
      <c r="BN199" s="102">
        <f>IF(ISNA(VLOOKUP($B199,'[1]1920  Prog Access'!$F$7:$BA$325,42,FALSE)),"",VLOOKUP($B199,'[1]1920  Prog Access'!$F$7:$BA$325,42,FALSE))</f>
        <v>65953.87</v>
      </c>
      <c r="BO199" s="105">
        <f t="shared" si="359"/>
        <v>73144.83</v>
      </c>
      <c r="BP199" s="104">
        <f t="shared" si="360"/>
        <v>5.5248660306947096E-3</v>
      </c>
      <c r="BQ199" s="111">
        <f t="shared" si="361"/>
        <v>80.773035469764565</v>
      </c>
      <c r="BR199" s="106">
        <f>IF(ISNA(VLOOKUP($B199,'[1]1920  Prog Access'!$F$7:$BA$325,43,FALSE)),"",VLOOKUP($B199,'[1]1920  Prog Access'!$F$7:$BA$325,43,FALSE))</f>
        <v>2334110.88</v>
      </c>
      <c r="BS199" s="104">
        <f t="shared" si="362"/>
        <v>0.17630295829229398</v>
      </c>
      <c r="BT199" s="111">
        <f t="shared" si="363"/>
        <v>2577.5331065859796</v>
      </c>
      <c r="BU199" s="102">
        <f>IF(ISNA(VLOOKUP($B199,'[1]1920  Prog Access'!$F$7:$BA$325,44,FALSE)),"",VLOOKUP($B199,'[1]1920  Prog Access'!$F$7:$BA$325,44,FALSE))</f>
        <v>295618.58</v>
      </c>
      <c r="BV199" s="104">
        <f t="shared" si="364"/>
        <v>2.2329029279091993E-2</v>
      </c>
      <c r="BW199" s="111">
        <f t="shared" si="365"/>
        <v>326.44836344361499</v>
      </c>
      <c r="BX199" s="143">
        <f>IF(ISNA(VLOOKUP($B199,'[1]1920  Prog Access'!$F$7:$BA$325,45,FALSE)),"",VLOOKUP($B199,'[1]1920  Prog Access'!$F$7:$BA$325,45,FALSE))</f>
        <v>581773.17000000004</v>
      </c>
      <c r="BY199" s="97">
        <f t="shared" si="366"/>
        <v>4.3943212726074807E-2</v>
      </c>
      <c r="BZ199" s="112">
        <f t="shared" si="367"/>
        <v>642.44574627854593</v>
      </c>
      <c r="CA199" s="89">
        <f t="shared" si="368"/>
        <v>13239204.279999999</v>
      </c>
      <c r="CB199" s="90">
        <f t="shared" si="369"/>
        <v>0</v>
      </c>
    </row>
    <row r="200" spans="1:80" x14ac:dyDescent="0.25">
      <c r="A200" s="99"/>
      <c r="B200" s="94" t="s">
        <v>350</v>
      </c>
      <c r="C200" s="99" t="s">
        <v>351</v>
      </c>
      <c r="D200" s="100">
        <f>IF(ISNA(VLOOKUP($B200,'[1]1920 enrollment_Rev_Exp by size'!$A$6:$C$339,3,FALSE)),"",VLOOKUP($B200,'[1]1920 enrollment_Rev_Exp by size'!$A$6:$C$339,3,FALSE))</f>
        <v>1243.1099999999999</v>
      </c>
      <c r="E200" s="101">
        <f>IF(ISNA(VLOOKUP($B200,'[1]1920 enrollment_Rev_Exp by size'!$A$6:$D$339,4,FALSE)),"",VLOOKUP($B200,'[1]1920 enrollment_Rev_Exp by size'!$A$6:$D$339,4,FALSE))</f>
        <v>17774503.73</v>
      </c>
      <c r="F200" s="102">
        <f>IF(ISNA(VLOOKUP($B200,'[1]1920  Prog Access'!$F$7:$BA$325,2,FALSE)),"",VLOOKUP($B200,'[1]1920  Prog Access'!$F$7:$BA$325,2,FALSE))</f>
        <v>10072569.57</v>
      </c>
      <c r="G200" s="102">
        <f>IF(ISNA(VLOOKUP($B200,'[1]1920  Prog Access'!$F$7:$BA$325,3,FALSE)),"",VLOOKUP($B200,'[1]1920  Prog Access'!$F$7:$BA$325,3,FALSE))</f>
        <v>0</v>
      </c>
      <c r="H200" s="102">
        <f>IF(ISNA(VLOOKUP($B200,'[1]1920  Prog Access'!$F$7:$BA$325,4,FALSE)),"",VLOOKUP($B200,'[1]1920  Prog Access'!$F$7:$BA$325,4,FALSE))</f>
        <v>0</v>
      </c>
      <c r="I200" s="103">
        <f t="shared" si="437"/>
        <v>10072569.57</v>
      </c>
      <c r="J200" s="104">
        <f t="shared" si="438"/>
        <v>0.56668640222001854</v>
      </c>
      <c r="K200" s="105">
        <f t="shared" si="439"/>
        <v>8102.7178367159795</v>
      </c>
      <c r="L200" s="106">
        <f>IF(ISNA(VLOOKUP($B200,'[1]1920  Prog Access'!$F$7:$BA$325,5,FALSE)),"",VLOOKUP($B200,'[1]1920  Prog Access'!$F$7:$BA$325,5,FALSE))</f>
        <v>1832874.95</v>
      </c>
      <c r="M200" s="102">
        <f>IF(ISNA(VLOOKUP($B200,'[1]1920  Prog Access'!$F$7:$BA$325,6,FALSE)),"",VLOOKUP($B200,'[1]1920  Prog Access'!$F$7:$BA$325,6,FALSE))</f>
        <v>52760.1</v>
      </c>
      <c r="N200" s="102">
        <f>IF(ISNA(VLOOKUP($B200,'[1]1920  Prog Access'!$F$7:$BA$325,7,FALSE)),"",VLOOKUP($B200,'[1]1920  Prog Access'!$F$7:$BA$325,7,FALSE))</f>
        <v>0</v>
      </c>
      <c r="O200" s="102">
        <v>0</v>
      </c>
      <c r="P200" s="102">
        <f>IF(ISNA(VLOOKUP($B200,'[1]1920  Prog Access'!$F$7:$BA$325,8,FALSE)),"",VLOOKUP($B200,'[1]1920  Prog Access'!$F$7:$BA$325,8,FALSE))</f>
        <v>0</v>
      </c>
      <c r="Q200" s="102">
        <f>IF(ISNA(VLOOKUP($B200,'[1]1920  Prog Access'!$F$7:$BA$325,9,FALSE)),"",VLOOKUP($B200,'[1]1920  Prog Access'!$F$7:$BA$325,9,FALSE))</f>
        <v>0</v>
      </c>
      <c r="R200" s="107">
        <f t="shared" si="391"/>
        <v>1885635.05</v>
      </c>
      <c r="S200" s="104">
        <f t="shared" si="392"/>
        <v>0.106086509004322</v>
      </c>
      <c r="T200" s="105">
        <f t="shared" si="393"/>
        <v>1516.8690220495373</v>
      </c>
      <c r="U200" s="106">
        <f>IF(ISNA(VLOOKUP($B200,'[1]1920  Prog Access'!$F$7:$BA$325,10,FALSE)),"",VLOOKUP($B200,'[1]1920  Prog Access'!$F$7:$BA$325,10,FALSE))</f>
        <v>480196.1</v>
      </c>
      <c r="V200" s="102">
        <f>IF(ISNA(VLOOKUP($B200,'[1]1920  Prog Access'!$F$7:$BA$325,11,FALSE)),"",VLOOKUP($B200,'[1]1920  Prog Access'!$F$7:$BA$325,11,FALSE))</f>
        <v>0</v>
      </c>
      <c r="W200" s="102">
        <f>IF(ISNA(VLOOKUP($B200,'[1]1920  Prog Access'!$F$7:$BA$325,12,FALSE)),"",VLOOKUP($B200,'[1]1920  Prog Access'!$F$7:$BA$325,12,FALSE))</f>
        <v>0</v>
      </c>
      <c r="X200" s="102">
        <f>IF(ISNA(VLOOKUP($B200,'[1]1920  Prog Access'!$F$7:$BA$325,13,FALSE)),"",VLOOKUP($B200,'[1]1920  Prog Access'!$F$7:$BA$325,13,FALSE))</f>
        <v>0</v>
      </c>
      <c r="Y200" s="108">
        <f t="shared" si="440"/>
        <v>480196.1</v>
      </c>
      <c r="Z200" s="104">
        <f t="shared" si="441"/>
        <v>2.7016006032816533E-2</v>
      </c>
      <c r="AA200" s="105">
        <f t="shared" si="442"/>
        <v>386.28608892213884</v>
      </c>
      <c r="AB200" s="106">
        <f>IF(ISNA(VLOOKUP($B200,'[1]1920  Prog Access'!$F$7:$BA$325,14,FALSE)),"",VLOOKUP($B200,'[1]1920  Prog Access'!$F$7:$BA$325,14,FALSE))</f>
        <v>0</v>
      </c>
      <c r="AC200" s="102">
        <f>IF(ISNA(VLOOKUP($B200,'[1]1920  Prog Access'!$F$7:$BA$325,15,FALSE)),"",VLOOKUP($B200,'[1]1920  Prog Access'!$F$7:$BA$325,15,FALSE))</f>
        <v>0</v>
      </c>
      <c r="AD200" s="102">
        <v>0</v>
      </c>
      <c r="AE200" s="107">
        <f t="shared" si="443"/>
        <v>0</v>
      </c>
      <c r="AF200" s="104">
        <f t="shared" si="444"/>
        <v>0</v>
      </c>
      <c r="AG200" s="109">
        <f t="shared" si="445"/>
        <v>0</v>
      </c>
      <c r="AH200" s="106">
        <f>IF(ISNA(VLOOKUP($B200,'[1]1920  Prog Access'!$F$7:$BA$325,16,FALSE)),"",VLOOKUP($B200,'[1]1920  Prog Access'!$F$7:$BA$325,16,FALSE))</f>
        <v>243382.57</v>
      </c>
      <c r="AI200" s="102">
        <f>IF(ISNA(VLOOKUP($B200,'[1]1920  Prog Access'!$F$7:$BA$325,17,FALSE)),"",VLOOKUP($B200,'[1]1920  Prog Access'!$F$7:$BA$325,17,FALSE))</f>
        <v>382009.13</v>
      </c>
      <c r="AJ200" s="102">
        <f>IF(ISNA(VLOOKUP($B200,'[1]1920  Prog Access'!$F$7:$BA$325,18,FALSE)),"",VLOOKUP($B200,'[1]1920  Prog Access'!$F$7:$BA$325,18,FALSE))</f>
        <v>0</v>
      </c>
      <c r="AK200" s="102">
        <f>IF(ISNA(VLOOKUP($B200,'[1]1920  Prog Access'!$F$7:$BA$325,19,FALSE)),"",VLOOKUP($B200,'[1]1920  Prog Access'!$F$7:$BA$325,19,FALSE))</f>
        <v>0</v>
      </c>
      <c r="AL200" s="102">
        <f>IF(ISNA(VLOOKUP($B200,'[1]1920  Prog Access'!$F$7:$BA$325,20,FALSE)),"",VLOOKUP($B200,'[1]1920  Prog Access'!$F$7:$BA$325,20,FALSE))</f>
        <v>330139.83</v>
      </c>
      <c r="AM200" s="102">
        <f>IF(ISNA(VLOOKUP($B200,'[1]1920  Prog Access'!$F$7:$BA$325,21,FALSE)),"",VLOOKUP($B200,'[1]1920  Prog Access'!$F$7:$BA$325,21,FALSE))</f>
        <v>0</v>
      </c>
      <c r="AN200" s="102">
        <f>IF(ISNA(VLOOKUP($B200,'[1]1920  Prog Access'!$F$7:$BA$325,22,FALSE)),"",VLOOKUP($B200,'[1]1920  Prog Access'!$F$7:$BA$325,22,FALSE))</f>
        <v>0</v>
      </c>
      <c r="AO200" s="102">
        <f>IF(ISNA(VLOOKUP($B200,'[1]1920  Prog Access'!$F$7:$BA$325,23,FALSE)),"",VLOOKUP($B200,'[1]1920  Prog Access'!$F$7:$BA$325,23,FALSE))</f>
        <v>133119.03</v>
      </c>
      <c r="AP200" s="102">
        <f>IF(ISNA(VLOOKUP($B200,'[1]1920  Prog Access'!$F$7:$BA$325,24,FALSE)),"",VLOOKUP($B200,'[1]1920  Prog Access'!$F$7:$BA$325,24,FALSE))</f>
        <v>0</v>
      </c>
      <c r="AQ200" s="102">
        <f>IF(ISNA(VLOOKUP($B200,'[1]1920  Prog Access'!$F$7:$BA$325,25,FALSE)),"",VLOOKUP($B200,'[1]1920  Prog Access'!$F$7:$BA$325,25,FALSE))</f>
        <v>0</v>
      </c>
      <c r="AR200" s="102">
        <f>IF(ISNA(VLOOKUP($B200,'[1]1920  Prog Access'!$F$7:$BA$325,26,FALSE)),"",VLOOKUP($B200,'[1]1920  Prog Access'!$F$7:$BA$325,26,FALSE))</f>
        <v>0</v>
      </c>
      <c r="AS200" s="102">
        <f>IF(ISNA(VLOOKUP($B200,'[1]1920  Prog Access'!$F$7:$BA$325,27,FALSE)),"",VLOOKUP($B200,'[1]1920  Prog Access'!$F$7:$BA$325,27,FALSE))</f>
        <v>5884.77</v>
      </c>
      <c r="AT200" s="102">
        <f>IF(ISNA(VLOOKUP($B200,'[1]1920  Prog Access'!$F$7:$BA$325,28,FALSE)),"",VLOOKUP($B200,'[1]1920  Prog Access'!$F$7:$BA$325,28,FALSE))</f>
        <v>251372.91</v>
      </c>
      <c r="AU200" s="102">
        <f>IF(ISNA(VLOOKUP($B200,'[1]1920  Prog Access'!$F$7:$BA$325,29,FALSE)),"",VLOOKUP($B200,'[1]1920  Prog Access'!$F$7:$BA$325,29,FALSE))</f>
        <v>0</v>
      </c>
      <c r="AV200" s="102">
        <f>IF(ISNA(VLOOKUP($B200,'[1]1920  Prog Access'!$F$7:$BA$325,30,FALSE)),"",VLOOKUP($B200,'[1]1920  Prog Access'!$F$7:$BA$325,30,FALSE))</f>
        <v>0</v>
      </c>
      <c r="AW200" s="102">
        <f>IF(ISNA(VLOOKUP($B200,'[1]1920  Prog Access'!$F$7:$BA$325,31,FALSE)),"",VLOOKUP($B200,'[1]1920  Prog Access'!$F$7:$BA$325,31,FALSE))</f>
        <v>31030.46</v>
      </c>
      <c r="AX200" s="108">
        <f t="shared" si="446"/>
        <v>1376938.7</v>
      </c>
      <c r="AY200" s="104">
        <f t="shared" si="447"/>
        <v>7.7467068612216042E-2</v>
      </c>
      <c r="AZ200" s="105">
        <f t="shared" si="448"/>
        <v>1107.6563618666089</v>
      </c>
      <c r="BA200" s="106">
        <f>IF(ISNA(VLOOKUP($B200,'[1]1920  Prog Access'!$F$7:$BA$325,32,FALSE)),"",VLOOKUP($B200,'[1]1920  Prog Access'!$F$7:$BA$325,32,FALSE))</f>
        <v>0</v>
      </c>
      <c r="BB200" s="102">
        <f>IF(ISNA(VLOOKUP($B200,'[1]1920  Prog Access'!$F$7:$BA$325,33,FALSE)),"",VLOOKUP($B200,'[1]1920  Prog Access'!$F$7:$BA$325,33,FALSE))</f>
        <v>0</v>
      </c>
      <c r="BC200" s="102">
        <f>IF(ISNA(VLOOKUP($B200,'[1]1920  Prog Access'!$F$7:$BA$325,34,FALSE)),"",VLOOKUP($B200,'[1]1920  Prog Access'!$F$7:$BA$325,34,FALSE))</f>
        <v>29468.5</v>
      </c>
      <c r="BD200" s="102">
        <f>IF(ISNA(VLOOKUP($B200,'[1]1920  Prog Access'!$F$7:$BA$325,35,FALSE)),"",VLOOKUP($B200,'[1]1920  Prog Access'!$F$7:$BA$325,35,FALSE))</f>
        <v>0</v>
      </c>
      <c r="BE200" s="102">
        <f>IF(ISNA(VLOOKUP($B200,'[1]1920  Prog Access'!$F$7:$BA$325,36,FALSE)),"",VLOOKUP($B200,'[1]1920  Prog Access'!$F$7:$BA$325,36,FALSE))</f>
        <v>0</v>
      </c>
      <c r="BF200" s="102">
        <f>IF(ISNA(VLOOKUP($B200,'[1]1920  Prog Access'!$F$7:$BA$325,37,FALSE)),"",VLOOKUP($B200,'[1]1920  Prog Access'!$F$7:$BA$325,37,FALSE))</f>
        <v>0</v>
      </c>
      <c r="BG200" s="102">
        <f>IF(ISNA(VLOOKUP($B200,'[1]1920  Prog Access'!$F$7:$BA$325,38,FALSE)),"",VLOOKUP($B200,'[1]1920  Prog Access'!$F$7:$BA$325,38,FALSE))</f>
        <v>152573.07</v>
      </c>
      <c r="BH200" s="110">
        <f t="shared" si="449"/>
        <v>182041.57</v>
      </c>
      <c r="BI200" s="104">
        <f t="shared" si="450"/>
        <v>1.0241724481609479E-2</v>
      </c>
      <c r="BJ200" s="105">
        <f t="shared" si="451"/>
        <v>146.44043568147632</v>
      </c>
      <c r="BK200" s="106">
        <f>IF(ISNA(VLOOKUP($B200,'[1]1920  Prog Access'!$F$7:$BA$325,39,FALSE)),"",VLOOKUP($B200,'[1]1920  Prog Access'!$F$7:$BA$325,39,FALSE))</f>
        <v>0</v>
      </c>
      <c r="BL200" s="102">
        <f>IF(ISNA(VLOOKUP($B200,'[1]1920  Prog Access'!$F$7:$BA$325,40,FALSE)),"",VLOOKUP($B200,'[1]1920  Prog Access'!$F$7:$BA$325,40,FALSE))</f>
        <v>0</v>
      </c>
      <c r="BM200" s="102">
        <f>IF(ISNA(VLOOKUP($B200,'[1]1920  Prog Access'!$F$7:$BA$325,41,FALSE)),"",VLOOKUP($B200,'[1]1920  Prog Access'!$F$7:$BA$325,41,FALSE))</f>
        <v>47931.54</v>
      </c>
      <c r="BN200" s="102">
        <f>IF(ISNA(VLOOKUP($B200,'[1]1920  Prog Access'!$F$7:$BA$325,42,FALSE)),"",VLOOKUP($B200,'[1]1920  Prog Access'!$F$7:$BA$325,42,FALSE))</f>
        <v>49317.5</v>
      </c>
      <c r="BO200" s="105">
        <f t="shared" si="359"/>
        <v>97249.040000000008</v>
      </c>
      <c r="BP200" s="104">
        <f t="shared" si="360"/>
        <v>5.4712661167502542E-3</v>
      </c>
      <c r="BQ200" s="111">
        <f t="shared" si="361"/>
        <v>78.230438175221835</v>
      </c>
      <c r="BR200" s="106">
        <f>IF(ISNA(VLOOKUP($B200,'[1]1920  Prog Access'!$F$7:$BA$325,43,FALSE)),"",VLOOKUP($B200,'[1]1920  Prog Access'!$F$7:$BA$325,43,FALSE))</f>
        <v>2434752.5</v>
      </c>
      <c r="BS200" s="104">
        <f t="shared" si="362"/>
        <v>0.13698005508252803</v>
      </c>
      <c r="BT200" s="111">
        <f t="shared" si="363"/>
        <v>1958.5977910241252</v>
      </c>
      <c r="BU200" s="102">
        <f>IF(ISNA(VLOOKUP($B200,'[1]1920  Prog Access'!$F$7:$BA$325,44,FALSE)),"",VLOOKUP($B200,'[1]1920  Prog Access'!$F$7:$BA$325,44,FALSE))</f>
        <v>417132.67</v>
      </c>
      <c r="BV200" s="104">
        <f t="shared" si="364"/>
        <v>2.346803468250756E-2</v>
      </c>
      <c r="BW200" s="111">
        <f t="shared" si="365"/>
        <v>335.55571912381043</v>
      </c>
      <c r="BX200" s="143">
        <f>IF(ISNA(VLOOKUP($B200,'[1]1920  Prog Access'!$F$7:$BA$325,45,FALSE)),"",VLOOKUP($B200,'[1]1920  Prog Access'!$F$7:$BA$325,45,FALSE))</f>
        <v>827988.53</v>
      </c>
      <c r="BY200" s="97">
        <f t="shared" si="366"/>
        <v>4.6582933767231542E-2</v>
      </c>
      <c r="BZ200" s="112">
        <f t="shared" si="367"/>
        <v>666.06215861830412</v>
      </c>
      <c r="CA200" s="89">
        <f t="shared" si="368"/>
        <v>17774503.73</v>
      </c>
      <c r="CB200" s="90">
        <f t="shared" si="369"/>
        <v>0</v>
      </c>
    </row>
    <row r="201" spans="1:80" s="135" customFormat="1" x14ac:dyDescent="0.25">
      <c r="A201" s="66"/>
      <c r="B201" s="94" t="s">
        <v>352</v>
      </c>
      <c r="C201" s="99" t="s">
        <v>353</v>
      </c>
      <c r="D201" s="100">
        <f>IF(ISNA(VLOOKUP($B201,'[1]1920 enrollment_Rev_Exp by size'!$A$6:$C$339,3,FALSE)),"",VLOOKUP($B201,'[1]1920 enrollment_Rev_Exp by size'!$A$6:$C$339,3,FALSE))</f>
        <v>242.80000000000004</v>
      </c>
      <c r="E201" s="101">
        <f>IF(ISNA(VLOOKUP($B201,'[1]1920 enrollment_Rev_Exp by size'!$A$6:$D$339,4,FALSE)),"",VLOOKUP($B201,'[1]1920 enrollment_Rev_Exp by size'!$A$6:$D$339,4,FALSE))</f>
        <v>4000182.83</v>
      </c>
      <c r="F201" s="102">
        <f>IF(ISNA(VLOOKUP($B201,'[1]1920  Prog Access'!$F$7:$BA$325,2,FALSE)),"",VLOOKUP($B201,'[1]1920  Prog Access'!$F$7:$BA$325,2,FALSE))</f>
        <v>1984720.51</v>
      </c>
      <c r="G201" s="102">
        <f>IF(ISNA(VLOOKUP($B201,'[1]1920  Prog Access'!$F$7:$BA$325,3,FALSE)),"",VLOOKUP($B201,'[1]1920  Prog Access'!$F$7:$BA$325,3,FALSE))</f>
        <v>0</v>
      </c>
      <c r="H201" s="102">
        <f>IF(ISNA(VLOOKUP($B201,'[1]1920  Prog Access'!$F$7:$BA$325,4,FALSE)),"",VLOOKUP($B201,'[1]1920  Prog Access'!$F$7:$BA$325,4,FALSE))</f>
        <v>0</v>
      </c>
      <c r="I201" s="103">
        <f t="shared" si="437"/>
        <v>1984720.51</v>
      </c>
      <c r="J201" s="104">
        <f t="shared" si="438"/>
        <v>0.4961574493833823</v>
      </c>
      <c r="K201" s="105">
        <f t="shared" si="439"/>
        <v>8174.3019357495868</v>
      </c>
      <c r="L201" s="106">
        <f>IF(ISNA(VLOOKUP($B201,'[1]1920  Prog Access'!$F$7:$BA$325,5,FALSE)),"",VLOOKUP($B201,'[1]1920  Prog Access'!$F$7:$BA$325,5,FALSE))</f>
        <v>322509.59000000003</v>
      </c>
      <c r="M201" s="102">
        <f>IF(ISNA(VLOOKUP($B201,'[1]1920  Prog Access'!$F$7:$BA$325,6,FALSE)),"",VLOOKUP($B201,'[1]1920  Prog Access'!$F$7:$BA$325,6,FALSE))</f>
        <v>24884.09</v>
      </c>
      <c r="N201" s="102">
        <f>IF(ISNA(VLOOKUP($B201,'[1]1920  Prog Access'!$F$7:$BA$325,7,FALSE)),"",VLOOKUP($B201,'[1]1920  Prog Access'!$F$7:$BA$325,7,FALSE))</f>
        <v>0</v>
      </c>
      <c r="O201" s="102">
        <v>0</v>
      </c>
      <c r="P201" s="102">
        <f>IF(ISNA(VLOOKUP($B201,'[1]1920  Prog Access'!$F$7:$BA$325,8,FALSE)),"",VLOOKUP($B201,'[1]1920  Prog Access'!$F$7:$BA$325,8,FALSE))</f>
        <v>0</v>
      </c>
      <c r="Q201" s="102">
        <f>IF(ISNA(VLOOKUP($B201,'[1]1920  Prog Access'!$F$7:$BA$325,9,FALSE)),"",VLOOKUP($B201,'[1]1920  Prog Access'!$F$7:$BA$325,9,FALSE))</f>
        <v>0</v>
      </c>
      <c r="R201" s="107">
        <f t="shared" si="391"/>
        <v>347393.68000000005</v>
      </c>
      <c r="S201" s="104">
        <f t="shared" si="392"/>
        <v>8.6844450557276159E-2</v>
      </c>
      <c r="T201" s="105">
        <f t="shared" si="393"/>
        <v>1430.781219110379</v>
      </c>
      <c r="U201" s="106">
        <f>IF(ISNA(VLOOKUP($B201,'[1]1920  Prog Access'!$F$7:$BA$325,10,FALSE)),"",VLOOKUP($B201,'[1]1920  Prog Access'!$F$7:$BA$325,10,FALSE))</f>
        <v>96949.91</v>
      </c>
      <c r="V201" s="102">
        <f>IF(ISNA(VLOOKUP($B201,'[1]1920  Prog Access'!$F$7:$BA$325,11,FALSE)),"",VLOOKUP($B201,'[1]1920  Prog Access'!$F$7:$BA$325,11,FALSE))</f>
        <v>0</v>
      </c>
      <c r="W201" s="102">
        <f>IF(ISNA(VLOOKUP($B201,'[1]1920  Prog Access'!$F$7:$BA$325,12,FALSE)),"",VLOOKUP($B201,'[1]1920  Prog Access'!$F$7:$BA$325,12,FALSE))</f>
        <v>0</v>
      </c>
      <c r="X201" s="102">
        <f>IF(ISNA(VLOOKUP($B201,'[1]1920  Prog Access'!$F$7:$BA$325,13,FALSE)),"",VLOOKUP($B201,'[1]1920  Prog Access'!$F$7:$BA$325,13,FALSE))</f>
        <v>0</v>
      </c>
      <c r="Y201" s="108">
        <f t="shared" si="440"/>
        <v>96949.91</v>
      </c>
      <c r="Z201" s="104">
        <f t="shared" si="441"/>
        <v>2.42363697161312E-2</v>
      </c>
      <c r="AA201" s="105">
        <f t="shared" si="442"/>
        <v>399.2994645799011</v>
      </c>
      <c r="AB201" s="106">
        <f>IF(ISNA(VLOOKUP($B201,'[1]1920  Prog Access'!$F$7:$BA$325,14,FALSE)),"",VLOOKUP($B201,'[1]1920  Prog Access'!$F$7:$BA$325,14,FALSE))</f>
        <v>0</v>
      </c>
      <c r="AC201" s="102">
        <f>IF(ISNA(VLOOKUP($B201,'[1]1920  Prog Access'!$F$7:$BA$325,15,FALSE)),"",VLOOKUP($B201,'[1]1920  Prog Access'!$F$7:$BA$325,15,FALSE))</f>
        <v>0</v>
      </c>
      <c r="AD201" s="102">
        <v>0</v>
      </c>
      <c r="AE201" s="107">
        <f t="shared" si="443"/>
        <v>0</v>
      </c>
      <c r="AF201" s="104">
        <f t="shared" si="444"/>
        <v>0</v>
      </c>
      <c r="AG201" s="109">
        <f t="shared" si="445"/>
        <v>0</v>
      </c>
      <c r="AH201" s="106">
        <f>IF(ISNA(VLOOKUP($B201,'[1]1920  Prog Access'!$F$7:$BA$325,16,FALSE)),"",VLOOKUP($B201,'[1]1920  Prog Access'!$F$7:$BA$325,16,FALSE))</f>
        <v>142464.43</v>
      </c>
      <c r="AI201" s="102">
        <f>IF(ISNA(VLOOKUP($B201,'[1]1920  Prog Access'!$F$7:$BA$325,17,FALSE)),"",VLOOKUP($B201,'[1]1920  Prog Access'!$F$7:$BA$325,17,FALSE))</f>
        <v>39578.47</v>
      </c>
      <c r="AJ201" s="102">
        <f>IF(ISNA(VLOOKUP($B201,'[1]1920  Prog Access'!$F$7:$BA$325,18,FALSE)),"",VLOOKUP($B201,'[1]1920  Prog Access'!$F$7:$BA$325,18,FALSE))</f>
        <v>0</v>
      </c>
      <c r="AK201" s="102">
        <f>IF(ISNA(VLOOKUP($B201,'[1]1920  Prog Access'!$F$7:$BA$325,19,FALSE)),"",VLOOKUP($B201,'[1]1920  Prog Access'!$F$7:$BA$325,19,FALSE))</f>
        <v>0</v>
      </c>
      <c r="AL201" s="102">
        <f>IF(ISNA(VLOOKUP($B201,'[1]1920  Prog Access'!$F$7:$BA$325,20,FALSE)),"",VLOOKUP($B201,'[1]1920  Prog Access'!$F$7:$BA$325,20,FALSE))</f>
        <v>68565.850000000006</v>
      </c>
      <c r="AM201" s="102">
        <f>IF(ISNA(VLOOKUP($B201,'[1]1920  Prog Access'!$F$7:$BA$325,21,FALSE)),"",VLOOKUP($B201,'[1]1920  Prog Access'!$F$7:$BA$325,21,FALSE))</f>
        <v>0</v>
      </c>
      <c r="AN201" s="102">
        <f>IF(ISNA(VLOOKUP($B201,'[1]1920  Prog Access'!$F$7:$BA$325,22,FALSE)),"",VLOOKUP($B201,'[1]1920  Prog Access'!$F$7:$BA$325,22,FALSE))</f>
        <v>0</v>
      </c>
      <c r="AO201" s="102">
        <f>IF(ISNA(VLOOKUP($B201,'[1]1920  Prog Access'!$F$7:$BA$325,23,FALSE)),"",VLOOKUP($B201,'[1]1920  Prog Access'!$F$7:$BA$325,23,FALSE))</f>
        <v>47386.73</v>
      </c>
      <c r="AP201" s="102">
        <f>IF(ISNA(VLOOKUP($B201,'[1]1920  Prog Access'!$F$7:$BA$325,24,FALSE)),"",VLOOKUP($B201,'[1]1920  Prog Access'!$F$7:$BA$325,24,FALSE))</f>
        <v>0</v>
      </c>
      <c r="AQ201" s="102">
        <f>IF(ISNA(VLOOKUP($B201,'[1]1920  Prog Access'!$F$7:$BA$325,25,FALSE)),"",VLOOKUP($B201,'[1]1920  Prog Access'!$F$7:$BA$325,25,FALSE))</f>
        <v>7054.13</v>
      </c>
      <c r="AR201" s="102">
        <f>IF(ISNA(VLOOKUP($B201,'[1]1920  Prog Access'!$F$7:$BA$325,26,FALSE)),"",VLOOKUP($B201,'[1]1920  Prog Access'!$F$7:$BA$325,26,FALSE))</f>
        <v>0</v>
      </c>
      <c r="AS201" s="102">
        <f>IF(ISNA(VLOOKUP($B201,'[1]1920  Prog Access'!$F$7:$BA$325,27,FALSE)),"",VLOOKUP($B201,'[1]1920  Prog Access'!$F$7:$BA$325,27,FALSE))</f>
        <v>0</v>
      </c>
      <c r="AT201" s="102">
        <f>IF(ISNA(VLOOKUP($B201,'[1]1920  Prog Access'!$F$7:$BA$325,28,FALSE)),"",VLOOKUP($B201,'[1]1920  Prog Access'!$F$7:$BA$325,28,FALSE))</f>
        <v>2471.5500000000002</v>
      </c>
      <c r="AU201" s="102">
        <f>IF(ISNA(VLOOKUP($B201,'[1]1920  Prog Access'!$F$7:$BA$325,29,FALSE)),"",VLOOKUP($B201,'[1]1920  Prog Access'!$F$7:$BA$325,29,FALSE))</f>
        <v>0</v>
      </c>
      <c r="AV201" s="102">
        <f>IF(ISNA(VLOOKUP($B201,'[1]1920  Prog Access'!$F$7:$BA$325,30,FALSE)),"",VLOOKUP($B201,'[1]1920  Prog Access'!$F$7:$BA$325,30,FALSE))</f>
        <v>0</v>
      </c>
      <c r="AW201" s="102">
        <f>IF(ISNA(VLOOKUP($B201,'[1]1920  Prog Access'!$F$7:$BA$325,31,FALSE)),"",VLOOKUP($B201,'[1]1920  Prog Access'!$F$7:$BA$325,31,FALSE))</f>
        <v>0</v>
      </c>
      <c r="AX201" s="108">
        <f t="shared" si="446"/>
        <v>307521.15999999997</v>
      </c>
      <c r="AY201" s="104">
        <f t="shared" si="447"/>
        <v>7.6876776154753898E-2</v>
      </c>
      <c r="AZ201" s="105">
        <f t="shared" si="448"/>
        <v>1266.5616144975286</v>
      </c>
      <c r="BA201" s="106">
        <f>IF(ISNA(VLOOKUP($B201,'[1]1920  Prog Access'!$F$7:$BA$325,32,FALSE)),"",VLOOKUP($B201,'[1]1920  Prog Access'!$F$7:$BA$325,32,FALSE))</f>
        <v>0</v>
      </c>
      <c r="BB201" s="102">
        <f>IF(ISNA(VLOOKUP($B201,'[1]1920  Prog Access'!$F$7:$BA$325,33,FALSE)),"",VLOOKUP($B201,'[1]1920  Prog Access'!$F$7:$BA$325,33,FALSE))</f>
        <v>0</v>
      </c>
      <c r="BC201" s="102">
        <f>IF(ISNA(VLOOKUP($B201,'[1]1920  Prog Access'!$F$7:$BA$325,34,FALSE)),"",VLOOKUP($B201,'[1]1920  Prog Access'!$F$7:$BA$325,34,FALSE))</f>
        <v>0</v>
      </c>
      <c r="BD201" s="102">
        <f>IF(ISNA(VLOOKUP($B201,'[1]1920  Prog Access'!$F$7:$BA$325,35,FALSE)),"",VLOOKUP($B201,'[1]1920  Prog Access'!$F$7:$BA$325,35,FALSE))</f>
        <v>0</v>
      </c>
      <c r="BE201" s="102">
        <f>IF(ISNA(VLOOKUP($B201,'[1]1920  Prog Access'!$F$7:$BA$325,36,FALSE)),"",VLOOKUP($B201,'[1]1920  Prog Access'!$F$7:$BA$325,36,FALSE))</f>
        <v>0</v>
      </c>
      <c r="BF201" s="102">
        <f>IF(ISNA(VLOOKUP($B201,'[1]1920  Prog Access'!$F$7:$BA$325,37,FALSE)),"",VLOOKUP($B201,'[1]1920  Prog Access'!$F$7:$BA$325,37,FALSE))</f>
        <v>0</v>
      </c>
      <c r="BG201" s="102">
        <f>IF(ISNA(VLOOKUP($B201,'[1]1920  Prog Access'!$F$7:$BA$325,38,FALSE)),"",VLOOKUP($B201,'[1]1920  Prog Access'!$F$7:$BA$325,38,FALSE))</f>
        <v>105082.31</v>
      </c>
      <c r="BH201" s="110">
        <f t="shared" si="449"/>
        <v>105082.31</v>
      </c>
      <c r="BI201" s="104">
        <f t="shared" si="450"/>
        <v>2.6269376792460258E-2</v>
      </c>
      <c r="BJ201" s="105">
        <f t="shared" si="451"/>
        <v>432.79369851729808</v>
      </c>
      <c r="BK201" s="106">
        <f>IF(ISNA(VLOOKUP($B201,'[1]1920  Prog Access'!$F$7:$BA$325,39,FALSE)),"",VLOOKUP($B201,'[1]1920  Prog Access'!$F$7:$BA$325,39,FALSE))</f>
        <v>0</v>
      </c>
      <c r="BL201" s="102">
        <f>IF(ISNA(VLOOKUP($B201,'[1]1920  Prog Access'!$F$7:$BA$325,40,FALSE)),"",VLOOKUP($B201,'[1]1920  Prog Access'!$F$7:$BA$325,40,FALSE))</f>
        <v>0</v>
      </c>
      <c r="BM201" s="102">
        <f>IF(ISNA(VLOOKUP($B201,'[1]1920  Prog Access'!$F$7:$BA$325,41,FALSE)),"",VLOOKUP($B201,'[1]1920  Prog Access'!$F$7:$BA$325,41,FALSE))</f>
        <v>0</v>
      </c>
      <c r="BN201" s="102">
        <f>IF(ISNA(VLOOKUP($B201,'[1]1920  Prog Access'!$F$7:$BA$325,42,FALSE)),"",VLOOKUP($B201,'[1]1920  Prog Access'!$F$7:$BA$325,42,FALSE))</f>
        <v>0</v>
      </c>
      <c r="BO201" s="105">
        <f t="shared" si="359"/>
        <v>0</v>
      </c>
      <c r="BP201" s="104">
        <f t="shared" si="360"/>
        <v>0</v>
      </c>
      <c r="BQ201" s="111">
        <f t="shared" si="361"/>
        <v>0</v>
      </c>
      <c r="BR201" s="106">
        <f>IF(ISNA(VLOOKUP($B201,'[1]1920  Prog Access'!$F$7:$BA$325,43,FALSE)),"",VLOOKUP($B201,'[1]1920  Prog Access'!$F$7:$BA$325,43,FALSE))</f>
        <v>678172.61</v>
      </c>
      <c r="BS201" s="104">
        <f t="shared" si="362"/>
        <v>0.16953540346054632</v>
      </c>
      <c r="BT201" s="111">
        <f t="shared" si="363"/>
        <v>2793.1326606260291</v>
      </c>
      <c r="BU201" s="102">
        <f>IF(ISNA(VLOOKUP($B201,'[1]1920  Prog Access'!$F$7:$BA$325,44,FALSE)),"",VLOOKUP($B201,'[1]1920  Prog Access'!$F$7:$BA$325,44,FALSE))</f>
        <v>194800.92</v>
      </c>
      <c r="BV201" s="104">
        <f t="shared" si="364"/>
        <v>4.8698004135975956E-2</v>
      </c>
      <c r="BW201" s="111">
        <f t="shared" si="365"/>
        <v>802.31021416803947</v>
      </c>
      <c r="BX201" s="143">
        <f>IF(ISNA(VLOOKUP($B201,'[1]1920  Prog Access'!$F$7:$BA$325,45,FALSE)),"",VLOOKUP($B201,'[1]1920  Prog Access'!$F$7:$BA$325,45,FALSE))</f>
        <v>285541.73</v>
      </c>
      <c r="BY201" s="97">
        <f t="shared" si="366"/>
        <v>7.1382169799473885E-2</v>
      </c>
      <c r="BZ201" s="112">
        <f t="shared" si="367"/>
        <v>1176.0367792421744</v>
      </c>
      <c r="CA201" s="89">
        <f t="shared" si="368"/>
        <v>4000182.83</v>
      </c>
      <c r="CB201" s="90">
        <f t="shared" si="369"/>
        <v>0</v>
      </c>
    </row>
    <row r="202" spans="1:80" s="127" customFormat="1" x14ac:dyDescent="0.25">
      <c r="A202" s="66"/>
      <c r="B202" s="114" t="s">
        <v>354</v>
      </c>
      <c r="C202" s="115" t="s">
        <v>52</v>
      </c>
      <c r="D202" s="116">
        <f>SUM(D192:D201)</f>
        <v>3067.05</v>
      </c>
      <c r="E202" s="116">
        <f t="shared" ref="E202:H202" si="452">SUM(E192:E201)</f>
        <v>50491352.879999995</v>
      </c>
      <c r="F202" s="116">
        <f t="shared" si="452"/>
        <v>27408390.060000002</v>
      </c>
      <c r="G202" s="116">
        <f t="shared" si="452"/>
        <v>7206.93</v>
      </c>
      <c r="H202" s="116">
        <f t="shared" si="452"/>
        <v>0</v>
      </c>
      <c r="I202" s="117">
        <f t="shared" si="437"/>
        <v>27415596.990000002</v>
      </c>
      <c r="J202" s="118">
        <f t="shared" si="438"/>
        <v>0.5429760825612483</v>
      </c>
      <c r="K202" s="75">
        <f t="shared" si="439"/>
        <v>8938.7512397906794</v>
      </c>
      <c r="L202" s="119">
        <f>SUM(L192:L201)</f>
        <v>4015027.3899999997</v>
      </c>
      <c r="M202" s="119">
        <f t="shared" ref="M202:Q202" si="453">SUM(M192:M201)</f>
        <v>192862.96</v>
      </c>
      <c r="N202" s="119">
        <f t="shared" si="453"/>
        <v>18827</v>
      </c>
      <c r="O202" s="119">
        <f t="shared" si="453"/>
        <v>0</v>
      </c>
      <c r="P202" s="119">
        <f t="shared" si="453"/>
        <v>0</v>
      </c>
      <c r="Q202" s="119">
        <f t="shared" si="453"/>
        <v>0</v>
      </c>
      <c r="R202" s="120">
        <f t="shared" si="391"/>
        <v>4226717.3499999996</v>
      </c>
      <c r="S202" s="118">
        <f t="shared" si="392"/>
        <v>8.3711707231244228E-2</v>
      </c>
      <c r="T202" s="75">
        <f t="shared" si="393"/>
        <v>1378.1051335974305</v>
      </c>
      <c r="U202" s="119">
        <f>SUM(U192:U201)</f>
        <v>1258939.51</v>
      </c>
      <c r="V202" s="119">
        <f t="shared" ref="V202:X202" si="454">SUM(V192:V201)</f>
        <v>197054.2</v>
      </c>
      <c r="W202" s="119">
        <f t="shared" si="454"/>
        <v>16251.46</v>
      </c>
      <c r="X202" s="119">
        <f t="shared" si="454"/>
        <v>0</v>
      </c>
      <c r="Y202" s="122">
        <f t="shared" si="440"/>
        <v>1472245.17</v>
      </c>
      <c r="Z202" s="118">
        <f t="shared" si="441"/>
        <v>2.9158362492266814E-2</v>
      </c>
      <c r="AA202" s="75">
        <f t="shared" si="442"/>
        <v>480.01994424609961</v>
      </c>
      <c r="AB202" s="119">
        <f>SUM(AB192:AB201)</f>
        <v>0</v>
      </c>
      <c r="AC202" s="119">
        <f t="shared" ref="AC202:AD202" si="455">SUM(AC192:AC201)</f>
        <v>0</v>
      </c>
      <c r="AD202" s="119">
        <f t="shared" si="455"/>
        <v>0</v>
      </c>
      <c r="AE202" s="120">
        <f t="shared" si="443"/>
        <v>0</v>
      </c>
      <c r="AF202" s="118">
        <f t="shared" si="444"/>
        <v>0</v>
      </c>
      <c r="AG202" s="123">
        <f t="shared" si="445"/>
        <v>0</v>
      </c>
      <c r="AH202" s="119">
        <f>SUM(AH192:AH201)</f>
        <v>925046.72</v>
      </c>
      <c r="AI202" s="119">
        <f t="shared" ref="AI202:AW202" si="456">SUM(AI192:AI201)</f>
        <v>647522.21</v>
      </c>
      <c r="AJ202" s="119">
        <f t="shared" si="456"/>
        <v>8154.2</v>
      </c>
      <c r="AK202" s="119">
        <f t="shared" si="456"/>
        <v>0</v>
      </c>
      <c r="AL202" s="119">
        <f t="shared" si="456"/>
        <v>1040620.68</v>
      </c>
      <c r="AM202" s="119">
        <f t="shared" si="456"/>
        <v>0</v>
      </c>
      <c r="AN202" s="119">
        <f t="shared" si="456"/>
        <v>0</v>
      </c>
      <c r="AO202" s="119">
        <f t="shared" si="456"/>
        <v>337193.08999999997</v>
      </c>
      <c r="AP202" s="119">
        <f t="shared" si="456"/>
        <v>0</v>
      </c>
      <c r="AQ202" s="119">
        <f t="shared" si="456"/>
        <v>7054.13</v>
      </c>
      <c r="AR202" s="119">
        <f t="shared" si="456"/>
        <v>0</v>
      </c>
      <c r="AS202" s="119">
        <f t="shared" si="456"/>
        <v>5884.77</v>
      </c>
      <c r="AT202" s="119">
        <f t="shared" si="456"/>
        <v>310426.57</v>
      </c>
      <c r="AU202" s="119">
        <f t="shared" si="456"/>
        <v>0</v>
      </c>
      <c r="AV202" s="119">
        <f t="shared" si="456"/>
        <v>4000</v>
      </c>
      <c r="AW202" s="119">
        <f t="shared" si="456"/>
        <v>43604.75</v>
      </c>
      <c r="AX202" s="122">
        <f t="shared" si="446"/>
        <v>3329507.1199999996</v>
      </c>
      <c r="AY202" s="118">
        <f t="shared" si="447"/>
        <v>6.5942125336056159E-2</v>
      </c>
      <c r="AZ202" s="75">
        <f t="shared" si="448"/>
        <v>1085.5731468349063</v>
      </c>
      <c r="BA202" s="119">
        <f>SUM(BA192:BA201)</f>
        <v>0</v>
      </c>
      <c r="BB202" s="119">
        <f t="shared" ref="BB202:BG202" si="457">SUM(BB192:BB201)</f>
        <v>104.11</v>
      </c>
      <c r="BC202" s="119">
        <f t="shared" si="457"/>
        <v>64233.990000000005</v>
      </c>
      <c r="BD202" s="119">
        <f t="shared" si="457"/>
        <v>0</v>
      </c>
      <c r="BE202" s="119">
        <f t="shared" si="457"/>
        <v>11795.39</v>
      </c>
      <c r="BF202" s="119">
        <f t="shared" si="457"/>
        <v>0</v>
      </c>
      <c r="BG202" s="119">
        <f t="shared" si="457"/>
        <v>516174.31</v>
      </c>
      <c r="BH202" s="124">
        <f t="shared" si="449"/>
        <v>592307.80000000005</v>
      </c>
      <c r="BI202" s="118">
        <f t="shared" si="450"/>
        <v>1.1730876005792619E-2</v>
      </c>
      <c r="BJ202" s="75">
        <f t="shared" si="451"/>
        <v>193.11970786260414</v>
      </c>
      <c r="BK202" s="119">
        <f>SUM(BK192:BK201)</f>
        <v>0</v>
      </c>
      <c r="BL202" s="119">
        <f t="shared" ref="BL202:BN202" si="458">SUM(BL192:BL201)</f>
        <v>0</v>
      </c>
      <c r="BM202" s="119">
        <f t="shared" si="458"/>
        <v>55122.5</v>
      </c>
      <c r="BN202" s="119">
        <f t="shared" si="458"/>
        <v>195788.26</v>
      </c>
      <c r="BO202" s="75">
        <f t="shared" ref="BO202:BO265" si="459">SUM(BK202:BN202)</f>
        <v>250910.76</v>
      </c>
      <c r="BP202" s="118">
        <f t="shared" ref="BP202:BP265" si="460">BO202/E202</f>
        <v>4.9693808085579669E-3</v>
      </c>
      <c r="BQ202" s="86">
        <f t="shared" ref="BQ202:BQ265" si="461">BO202/D202</f>
        <v>81.808500024453465</v>
      </c>
      <c r="BR202" s="119">
        <f>SUM(BR192:BR201)</f>
        <v>9448212.4399999995</v>
      </c>
      <c r="BS202" s="118">
        <f t="shared" ref="BS202:BS265" si="462">BR202/E202</f>
        <v>0.18712535713699419</v>
      </c>
      <c r="BT202" s="86">
        <f t="shared" ref="BT202:BT265" si="463">BR202/D202</f>
        <v>3080.5537699091956</v>
      </c>
      <c r="BU202" s="121">
        <f>SUM(BU192:BU201)</f>
        <v>1313229.1499999999</v>
      </c>
      <c r="BV202" s="118">
        <f t="shared" ref="BV202:BV265" si="464">BU202/E202</f>
        <v>2.6008991145891436E-2</v>
      </c>
      <c r="BW202" s="86">
        <f t="shared" ref="BW202:BW265" si="465">BU202/D202</f>
        <v>428.17337506724698</v>
      </c>
      <c r="BX202" s="144">
        <f>SUM(BX192:BX201)</f>
        <v>2442626.1</v>
      </c>
      <c r="BY202" s="125">
        <f t="shared" ref="BY202:BY265" si="466">BX202/E202</f>
        <v>4.8377117281948344E-2</v>
      </c>
      <c r="BZ202" s="126">
        <f t="shared" ref="BZ202:BZ265" si="467">BX202/D202</f>
        <v>796.40895974959653</v>
      </c>
      <c r="CA202" s="89">
        <f t="shared" ref="CA202:CA265" si="468">BX202+BU202+BR202+BO202+BH202+AX202+AE202+Y202+R202+I202</f>
        <v>50491352.880000003</v>
      </c>
      <c r="CB202" s="90">
        <f t="shared" ref="CB202:CB265" si="469">CA202-E202</f>
        <v>0</v>
      </c>
    </row>
    <row r="203" spans="1:80" x14ac:dyDescent="0.25">
      <c r="A203" s="22"/>
      <c r="B203" s="94"/>
      <c r="C203" s="99"/>
      <c r="D203" s="100" t="str">
        <f>IF(ISNA(VLOOKUP($B203,'[1]1920 enrollment_Rev_Exp by size'!$A$6:$C$339,3,FALSE)),"",VLOOKUP($B203,'[1]1920 enrollment_Rev_Exp by size'!$A$6:$C$339,3,FALSE))</f>
        <v/>
      </c>
      <c r="E203" s="101" t="str">
        <f>IF(ISNA(VLOOKUP($B203,'[1]1920 enrollment_Rev_Exp by size'!$A$6:$D$339,4,FALSE)),"",VLOOKUP($B203,'[1]1920 enrollment_Rev_Exp by size'!$A$6:$D$339,4,FALSE))</f>
        <v/>
      </c>
      <c r="F203" s="102" t="str">
        <f>IF(ISNA(VLOOKUP($B203,'[1]1920  Prog Access'!$F$7:$BA$325,2,FALSE)),"",VLOOKUP($B203,'[1]1920  Prog Access'!$F$7:$BA$325,2,FALSE))</f>
        <v/>
      </c>
      <c r="G203" s="102" t="str">
        <f>IF(ISNA(VLOOKUP($B203,'[1]1920  Prog Access'!$F$7:$BA$325,3,FALSE)),"",VLOOKUP($B203,'[1]1920  Prog Access'!$F$7:$BA$325,3,FALSE))</f>
        <v/>
      </c>
      <c r="H203" s="102" t="str">
        <f>IF(ISNA(VLOOKUP($B203,'[1]1920  Prog Access'!$F$7:$BA$325,4,FALSE)),"",VLOOKUP($B203,'[1]1920  Prog Access'!$F$7:$BA$325,4,FALSE))</f>
        <v/>
      </c>
      <c r="I203" s="103"/>
      <c r="J203" s="104"/>
      <c r="K203" s="105"/>
      <c r="L203" s="106" t="str">
        <f>IF(ISNA(VLOOKUP($B203,'[1]1920  Prog Access'!$F$7:$BA$325,5,FALSE)),"",VLOOKUP($B203,'[1]1920  Prog Access'!$F$7:$BA$325,5,FALSE))</f>
        <v/>
      </c>
      <c r="M203" s="102" t="str">
        <f>IF(ISNA(VLOOKUP($B203,'[1]1920  Prog Access'!$F$7:$BA$325,6,FALSE)),"",VLOOKUP($B203,'[1]1920  Prog Access'!$F$7:$BA$325,6,FALSE))</f>
        <v/>
      </c>
      <c r="N203" s="102" t="str">
        <f>IF(ISNA(VLOOKUP($B203,'[1]1920  Prog Access'!$F$7:$BA$325,7,FALSE)),"",VLOOKUP($B203,'[1]1920  Prog Access'!$F$7:$BA$325,7,FALSE))</f>
        <v/>
      </c>
      <c r="O203" s="102">
        <v>0</v>
      </c>
      <c r="P203" s="102" t="str">
        <f>IF(ISNA(VLOOKUP($B203,'[1]1920  Prog Access'!$F$7:$BA$325,8,FALSE)),"",VLOOKUP($B203,'[1]1920  Prog Access'!$F$7:$BA$325,8,FALSE))</f>
        <v/>
      </c>
      <c r="Q203" s="102" t="str">
        <f>IF(ISNA(VLOOKUP($B203,'[1]1920  Prog Access'!$F$7:$BA$325,9,FALSE)),"",VLOOKUP($B203,'[1]1920  Prog Access'!$F$7:$BA$325,9,FALSE))</f>
        <v/>
      </c>
      <c r="R203" s="107"/>
      <c r="S203" s="104"/>
      <c r="T203" s="105"/>
      <c r="U203" s="106"/>
      <c r="V203" s="102"/>
      <c r="W203" s="102"/>
      <c r="X203" s="102"/>
      <c r="Y203" s="108"/>
      <c r="Z203" s="104"/>
      <c r="AA203" s="105"/>
      <c r="AB203" s="106"/>
      <c r="AC203" s="102"/>
      <c r="AD203" s="102"/>
      <c r="AE203" s="107"/>
      <c r="AF203" s="104"/>
      <c r="AG203" s="109"/>
      <c r="AH203" s="106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8"/>
      <c r="AY203" s="104"/>
      <c r="AZ203" s="105"/>
      <c r="BA203" s="106" t="str">
        <f>IF(ISNA(VLOOKUP($B203,'[1]1920  Prog Access'!$F$7:$BA$325,32,FALSE)),"",VLOOKUP($B203,'[1]1920  Prog Access'!$F$7:$BA$325,32,FALSE))</f>
        <v/>
      </c>
      <c r="BB203" s="102" t="str">
        <f>IF(ISNA(VLOOKUP($B203,'[1]1920  Prog Access'!$F$7:$BA$325,33,FALSE)),"",VLOOKUP($B203,'[1]1920  Prog Access'!$F$7:$BA$325,33,FALSE))</f>
        <v/>
      </c>
      <c r="BC203" s="102" t="str">
        <f>IF(ISNA(VLOOKUP($B203,'[1]1920  Prog Access'!$F$7:$BA$325,34,FALSE)),"",VLOOKUP($B203,'[1]1920  Prog Access'!$F$7:$BA$325,34,FALSE))</f>
        <v/>
      </c>
      <c r="BD203" s="102" t="str">
        <f>IF(ISNA(VLOOKUP($B203,'[1]1920  Prog Access'!$F$7:$BA$325,35,FALSE)),"",VLOOKUP($B203,'[1]1920  Prog Access'!$F$7:$BA$325,35,FALSE))</f>
        <v/>
      </c>
      <c r="BE203" s="102" t="str">
        <f>IF(ISNA(VLOOKUP($B203,'[1]1920  Prog Access'!$F$7:$BA$325,36,FALSE)),"",VLOOKUP($B203,'[1]1920  Prog Access'!$F$7:$BA$325,36,FALSE))</f>
        <v/>
      </c>
      <c r="BF203" s="102" t="str">
        <f>IF(ISNA(VLOOKUP($B203,'[1]1920  Prog Access'!$F$7:$BA$325,37,FALSE)),"",VLOOKUP($B203,'[1]1920  Prog Access'!$F$7:$BA$325,37,FALSE))</f>
        <v/>
      </c>
      <c r="BG203" s="102" t="str">
        <f>IF(ISNA(VLOOKUP($B203,'[1]1920  Prog Access'!$F$7:$BA$325,38,FALSE)),"",VLOOKUP($B203,'[1]1920  Prog Access'!$F$7:$BA$325,38,FALSE))</f>
        <v/>
      </c>
      <c r="BH203" s="110"/>
      <c r="BI203" s="104"/>
      <c r="BJ203" s="105"/>
      <c r="BK203" s="106" t="str">
        <f>IF(ISNA(VLOOKUP($B203,'[1]1920  Prog Access'!$F$7:$BA$325,39,FALSE)),"",VLOOKUP($B203,'[1]1920  Prog Access'!$F$7:$BA$325,39,FALSE))</f>
        <v/>
      </c>
      <c r="BL203" s="102" t="str">
        <f>IF(ISNA(VLOOKUP($B203,'[1]1920  Prog Access'!$F$7:$BA$325,40,FALSE)),"",VLOOKUP($B203,'[1]1920  Prog Access'!$F$7:$BA$325,40,FALSE))</f>
        <v/>
      </c>
      <c r="BM203" s="102" t="str">
        <f>IF(ISNA(VLOOKUP($B203,'[1]1920  Prog Access'!$F$7:$BA$325,41,FALSE)),"",VLOOKUP($B203,'[1]1920  Prog Access'!$F$7:$BA$325,41,FALSE))</f>
        <v/>
      </c>
      <c r="BN203" s="102" t="str">
        <f>IF(ISNA(VLOOKUP($B203,'[1]1920  Prog Access'!$F$7:$BA$325,42,FALSE)),"",VLOOKUP($B203,'[1]1920  Prog Access'!$F$7:$BA$325,42,FALSE))</f>
        <v/>
      </c>
      <c r="BO203" s="105"/>
      <c r="BP203" s="104"/>
      <c r="BQ203" s="111"/>
      <c r="BR203" s="106" t="str">
        <f>IF(ISNA(VLOOKUP($B203,'[1]1920  Prog Access'!$F$7:$BA$325,43,FALSE)),"",VLOOKUP($B203,'[1]1920  Prog Access'!$F$7:$BA$325,43,FALSE))</f>
        <v/>
      </c>
      <c r="BS203" s="104"/>
      <c r="BT203" s="111"/>
      <c r="BU203" s="102"/>
      <c r="BV203" s="104"/>
      <c r="BW203" s="111"/>
      <c r="BX203" s="143"/>
      <c r="BZ203" s="112"/>
      <c r="CA203" s="89"/>
      <c r="CB203" s="90"/>
    </row>
    <row r="204" spans="1:80" x14ac:dyDescent="0.25">
      <c r="A204" s="66" t="s">
        <v>355</v>
      </c>
      <c r="B204" s="94"/>
      <c r="C204" s="99"/>
      <c r="D204" s="100" t="str">
        <f>IF(ISNA(VLOOKUP($B204,'[1]1920 enrollment_Rev_Exp by size'!$A$6:$C$339,3,FALSE)),"",VLOOKUP($B204,'[1]1920 enrollment_Rev_Exp by size'!$A$6:$C$339,3,FALSE))</f>
        <v/>
      </c>
      <c r="E204" s="101" t="str">
        <f>IF(ISNA(VLOOKUP($B204,'[1]1920 enrollment_Rev_Exp by size'!$A$6:$D$339,4,FALSE)),"",VLOOKUP($B204,'[1]1920 enrollment_Rev_Exp by size'!$A$6:$D$339,4,FALSE))</f>
        <v/>
      </c>
      <c r="F204" s="102" t="str">
        <f>IF(ISNA(VLOOKUP($B204,'[1]1920  Prog Access'!$F$7:$BA$325,2,FALSE)),"",VLOOKUP($B204,'[1]1920  Prog Access'!$F$7:$BA$325,2,FALSE))</f>
        <v/>
      </c>
      <c r="G204" s="102" t="str">
        <f>IF(ISNA(VLOOKUP($B204,'[1]1920  Prog Access'!$F$7:$BA$325,3,FALSE)),"",VLOOKUP($B204,'[1]1920  Prog Access'!$F$7:$BA$325,3,FALSE))</f>
        <v/>
      </c>
      <c r="H204" s="102" t="str">
        <f>IF(ISNA(VLOOKUP($B204,'[1]1920  Prog Access'!$F$7:$BA$325,4,FALSE)),"",VLOOKUP($B204,'[1]1920  Prog Access'!$F$7:$BA$325,4,FALSE))</f>
        <v/>
      </c>
      <c r="I204" s="103"/>
      <c r="J204" s="104"/>
      <c r="K204" s="105"/>
      <c r="L204" s="106" t="str">
        <f>IF(ISNA(VLOOKUP($B204,'[1]1920  Prog Access'!$F$7:$BA$325,5,FALSE)),"",VLOOKUP($B204,'[1]1920  Prog Access'!$F$7:$BA$325,5,FALSE))</f>
        <v/>
      </c>
      <c r="M204" s="102" t="str">
        <f>IF(ISNA(VLOOKUP($B204,'[1]1920  Prog Access'!$F$7:$BA$325,6,FALSE)),"",VLOOKUP($B204,'[1]1920  Prog Access'!$F$7:$BA$325,6,FALSE))</f>
        <v/>
      </c>
      <c r="N204" s="102" t="str">
        <f>IF(ISNA(VLOOKUP($B204,'[1]1920  Prog Access'!$F$7:$BA$325,7,FALSE)),"",VLOOKUP($B204,'[1]1920  Prog Access'!$F$7:$BA$325,7,FALSE))</f>
        <v/>
      </c>
      <c r="O204" s="102">
        <v>0</v>
      </c>
      <c r="P204" s="102" t="str">
        <f>IF(ISNA(VLOOKUP($B204,'[1]1920  Prog Access'!$F$7:$BA$325,8,FALSE)),"",VLOOKUP($B204,'[1]1920  Prog Access'!$F$7:$BA$325,8,FALSE))</f>
        <v/>
      </c>
      <c r="Q204" s="102" t="str">
        <f>IF(ISNA(VLOOKUP($B204,'[1]1920  Prog Access'!$F$7:$BA$325,9,FALSE)),"",VLOOKUP($B204,'[1]1920  Prog Access'!$F$7:$BA$325,9,FALSE))</f>
        <v/>
      </c>
      <c r="R204" s="107"/>
      <c r="S204" s="104"/>
      <c r="T204" s="105"/>
      <c r="U204" s="106" t="str">
        <f>IF(ISNA(VLOOKUP($B204,'[1]1920  Prog Access'!$F$7:$BA$325,17,FALSE)),"",VLOOKUP($B204,'[1]1920  Prog Access'!$F$7:$BA$325,17,FALSE))</f>
        <v/>
      </c>
      <c r="V204" s="102" t="str">
        <f>IF(ISNA(VLOOKUP($B204,'[1]1920  Prog Access'!$F$7:$BA$325,18,FALSE)),"",VLOOKUP($B204,'[1]1920  Prog Access'!$F$7:$BA$325,18,FALSE))</f>
        <v/>
      </c>
      <c r="W204" s="102" t="str">
        <f>IF(ISNA(VLOOKUP($B204,'[1]1920  Prog Access'!$F$7:$BA$325,19,FALSE)),"",VLOOKUP($B204,'[1]1920  Prog Access'!$F$7:$BA$325,19,FALSE))</f>
        <v/>
      </c>
      <c r="X204" s="102" t="str">
        <f>IF(ISNA(VLOOKUP($B204,'[1]1920  Prog Access'!$F$7:$BA$325,20,FALSE)),"",VLOOKUP($B204,'[1]1920  Prog Access'!$F$7:$BA$325,20,FALSE))</f>
        <v/>
      </c>
      <c r="Y204" s="108"/>
      <c r="Z204" s="104"/>
      <c r="AA204" s="105"/>
      <c r="AB204" s="106" t="str">
        <f>IF(ISNA(VLOOKUP($B204,'[1]1920  Prog Access'!$F$7:$BA$325,21,FALSE)),"",VLOOKUP($B204,'[1]1920  Prog Access'!$F$7:$BA$325,21,FALSE))</f>
        <v/>
      </c>
      <c r="AC204" s="102" t="str">
        <f>IF(ISNA(VLOOKUP($B204,'[1]1920  Prog Access'!$F$7:$BA$325,22,FALSE)),"",VLOOKUP($B204,'[1]1920  Prog Access'!$F$7:$BA$325,22,FALSE))</f>
        <v/>
      </c>
      <c r="AD204" s="102"/>
      <c r="AE204" s="107"/>
      <c r="AF204" s="104"/>
      <c r="AG204" s="109"/>
      <c r="AH204" s="106" t="str">
        <f>IF(ISNA(VLOOKUP($B204,'[1]1920  Prog Access'!$F$7:$BA$325,23,FALSE)),"",VLOOKUP($B204,'[1]1920  Prog Access'!$F$7:$BA$325,23,FALSE))</f>
        <v/>
      </c>
      <c r="AI204" s="102" t="str">
        <f>IF(ISNA(VLOOKUP($B204,'[1]1920  Prog Access'!$F$7:$BA$325,24,FALSE)),"",VLOOKUP($B204,'[1]1920  Prog Access'!$F$7:$BA$325,24,FALSE))</f>
        <v/>
      </c>
      <c r="AJ204" s="102" t="str">
        <f>IF(ISNA(VLOOKUP($B204,'[1]1920  Prog Access'!$F$7:$BA$325,25,FALSE)),"",VLOOKUP($B204,'[1]1920  Prog Access'!$F$7:$BA$325,25,FALSE))</f>
        <v/>
      </c>
      <c r="AK204" s="102" t="str">
        <f>IF(ISNA(VLOOKUP($B204,'[1]1920  Prog Access'!$F$7:$BA$325,26,FALSE)),"",VLOOKUP($B204,'[1]1920  Prog Access'!$F$7:$BA$325,26,FALSE))</f>
        <v/>
      </c>
      <c r="AL204" s="102" t="str">
        <f>IF(ISNA(VLOOKUP($B204,'[1]1920  Prog Access'!$F$7:$BA$325,27,FALSE)),"",VLOOKUP($B204,'[1]1920  Prog Access'!$F$7:$BA$325,27,FALSE))</f>
        <v/>
      </c>
      <c r="AM204" s="102" t="str">
        <f>IF(ISNA(VLOOKUP($B204,'[1]1920  Prog Access'!$F$7:$BA$325,28,FALSE)),"",VLOOKUP($B204,'[1]1920  Prog Access'!$F$7:$BA$325,28,FALSE))</f>
        <v/>
      </c>
      <c r="AN204" s="102" t="str">
        <f>IF(ISNA(VLOOKUP($B204,'[1]1920  Prog Access'!$F$7:$BA$325,29,FALSE)),"",VLOOKUP($B204,'[1]1920  Prog Access'!$F$7:$BA$325,29,FALSE))</f>
        <v/>
      </c>
      <c r="AO204" s="102" t="str">
        <f>IF(ISNA(VLOOKUP($B204,'[1]1920  Prog Access'!$F$7:$BA$325,30,FALSE)),"",VLOOKUP($B204,'[1]1920  Prog Access'!$F$7:$BA$325,30,FALSE))</f>
        <v/>
      </c>
      <c r="AP204" s="102" t="str">
        <f>IF(ISNA(VLOOKUP($B204,'[1]1920  Prog Access'!$F$7:$BA$325,31,FALSE)),"",VLOOKUP($B204,'[1]1920  Prog Access'!$F$7:$BA$325,31,FALSE))</f>
        <v/>
      </c>
      <c r="AQ204" s="102" t="str">
        <f>IF(ISNA(VLOOKUP($B204,'[1]1920  Prog Access'!$F$7:$BA$325,32,FALSE)),"",VLOOKUP($B204,'[1]1920  Prog Access'!$F$7:$BA$325,32,FALSE))</f>
        <v/>
      </c>
      <c r="AR204" s="102" t="str">
        <f>IF(ISNA(VLOOKUP($B204,'[1]1920  Prog Access'!$F$7:$BA$325,33,FALSE)),"",VLOOKUP($B204,'[1]1920  Prog Access'!$F$7:$BA$325,33,FALSE))</f>
        <v/>
      </c>
      <c r="AS204" s="102" t="str">
        <f>IF(ISNA(VLOOKUP($B204,'[1]1920  Prog Access'!$F$7:$BA$325,34,FALSE)),"",VLOOKUP($B204,'[1]1920  Prog Access'!$F$7:$BA$325,34,FALSE))</f>
        <v/>
      </c>
      <c r="AT204" s="102" t="str">
        <f>IF(ISNA(VLOOKUP($B204,'[1]1920  Prog Access'!$F$7:$BA$325,35,FALSE)),"",VLOOKUP($B204,'[1]1920  Prog Access'!$F$7:$BA$325,35,FALSE))</f>
        <v/>
      </c>
      <c r="AU204" s="102" t="str">
        <f>IF(ISNA(VLOOKUP($B204,'[1]1920  Prog Access'!$F$7:$BA$325,36,FALSE)),"",VLOOKUP($B204,'[1]1920  Prog Access'!$F$7:$BA$325,36,FALSE))</f>
        <v/>
      </c>
      <c r="AV204" s="102" t="str">
        <f>IF(ISNA(VLOOKUP($B204,'[1]1920  Prog Access'!$F$7:$BA$325,37,FALSE)),"",VLOOKUP($B204,'[1]1920  Prog Access'!$F$7:$BA$325,37,FALSE))</f>
        <v/>
      </c>
      <c r="AW204" s="102" t="str">
        <f>IF(ISNA(VLOOKUP($B204,'[1]1920  Prog Access'!$F$7:$BA$325,38,FALSE)),"",VLOOKUP($B204,'[1]1920  Prog Access'!$F$7:$BA$325,38,FALSE))</f>
        <v/>
      </c>
      <c r="AX204" s="108"/>
      <c r="AY204" s="104"/>
      <c r="AZ204" s="105"/>
      <c r="BA204" s="106" t="str">
        <f>IF(ISNA(VLOOKUP($B204,'[1]1920  Prog Access'!$F$7:$BA$325,32,FALSE)),"",VLOOKUP($B204,'[1]1920  Prog Access'!$F$7:$BA$325,32,FALSE))</f>
        <v/>
      </c>
      <c r="BB204" s="102" t="str">
        <f>IF(ISNA(VLOOKUP($B204,'[1]1920  Prog Access'!$F$7:$BA$325,33,FALSE)),"",VLOOKUP($B204,'[1]1920  Prog Access'!$F$7:$BA$325,33,FALSE))</f>
        <v/>
      </c>
      <c r="BC204" s="102" t="str">
        <f>IF(ISNA(VLOOKUP($B204,'[1]1920  Prog Access'!$F$7:$BA$325,34,FALSE)),"",VLOOKUP($B204,'[1]1920  Prog Access'!$F$7:$BA$325,34,FALSE))</f>
        <v/>
      </c>
      <c r="BD204" s="102" t="str">
        <f>IF(ISNA(VLOOKUP($B204,'[1]1920  Prog Access'!$F$7:$BA$325,35,FALSE)),"",VLOOKUP($B204,'[1]1920  Prog Access'!$F$7:$BA$325,35,FALSE))</f>
        <v/>
      </c>
      <c r="BE204" s="102" t="str">
        <f>IF(ISNA(VLOOKUP($B204,'[1]1920  Prog Access'!$F$7:$BA$325,36,FALSE)),"",VLOOKUP($B204,'[1]1920  Prog Access'!$F$7:$BA$325,36,FALSE))</f>
        <v/>
      </c>
      <c r="BF204" s="102" t="str">
        <f>IF(ISNA(VLOOKUP($B204,'[1]1920  Prog Access'!$F$7:$BA$325,37,FALSE)),"",VLOOKUP($B204,'[1]1920  Prog Access'!$F$7:$BA$325,37,FALSE))</f>
        <v/>
      </c>
      <c r="BG204" s="102" t="str">
        <f>IF(ISNA(VLOOKUP($B204,'[1]1920  Prog Access'!$F$7:$BA$325,38,FALSE)),"",VLOOKUP($B204,'[1]1920  Prog Access'!$F$7:$BA$325,38,FALSE))</f>
        <v/>
      </c>
      <c r="BH204" s="110"/>
      <c r="BI204" s="104"/>
      <c r="BJ204" s="105"/>
      <c r="BK204" s="106" t="str">
        <f>IF(ISNA(VLOOKUP($B204,'[1]1920  Prog Access'!$F$7:$BA$325,39,FALSE)),"",VLOOKUP($B204,'[1]1920  Prog Access'!$F$7:$BA$325,39,FALSE))</f>
        <v/>
      </c>
      <c r="BL204" s="102" t="str">
        <f>IF(ISNA(VLOOKUP($B204,'[1]1920  Prog Access'!$F$7:$BA$325,40,FALSE)),"",VLOOKUP($B204,'[1]1920  Prog Access'!$F$7:$BA$325,40,FALSE))</f>
        <v/>
      </c>
      <c r="BM204" s="102" t="str">
        <f>IF(ISNA(VLOOKUP($B204,'[1]1920  Prog Access'!$F$7:$BA$325,41,FALSE)),"",VLOOKUP($B204,'[1]1920  Prog Access'!$F$7:$BA$325,41,FALSE))</f>
        <v/>
      </c>
      <c r="BN204" s="102" t="str">
        <f>IF(ISNA(VLOOKUP($B204,'[1]1920  Prog Access'!$F$7:$BA$325,42,FALSE)),"",VLOOKUP($B204,'[1]1920  Prog Access'!$F$7:$BA$325,42,FALSE))</f>
        <v/>
      </c>
      <c r="BO204" s="105"/>
      <c r="BP204" s="104"/>
      <c r="BQ204" s="111"/>
      <c r="BR204" s="106" t="str">
        <f>IF(ISNA(VLOOKUP($B204,'[1]1920  Prog Access'!$F$7:$BA$325,43,FALSE)),"",VLOOKUP($B204,'[1]1920  Prog Access'!$F$7:$BA$325,43,FALSE))</f>
        <v/>
      </c>
      <c r="BS204" s="104"/>
      <c r="BT204" s="111"/>
      <c r="BU204" s="102"/>
      <c r="BV204" s="104"/>
      <c r="BW204" s="111"/>
      <c r="BX204" s="143"/>
      <c r="BZ204" s="112"/>
      <c r="CA204" s="89"/>
      <c r="CB204" s="90"/>
    </row>
    <row r="205" spans="1:80" x14ac:dyDescent="0.25">
      <c r="A205" s="22"/>
      <c r="B205" s="94" t="s">
        <v>356</v>
      </c>
      <c r="C205" s="99" t="s">
        <v>357</v>
      </c>
      <c r="D205" s="100">
        <f>IF(ISNA(VLOOKUP($B205,'[1]1920 enrollment_Rev_Exp by size'!$A$6:$C$339,3,FALSE)),"",VLOOKUP($B205,'[1]1920 enrollment_Rev_Exp by size'!$A$6:$C$339,3,FALSE))</f>
        <v>843.54</v>
      </c>
      <c r="E205" s="101">
        <f>IF(ISNA(VLOOKUP($B205,'[1]1920 enrollment_Rev_Exp by size'!$A$6:$D$339,4,FALSE)),"",VLOOKUP($B205,'[1]1920 enrollment_Rev_Exp by size'!$A$6:$D$339,4,FALSE))</f>
        <v>10451428.66</v>
      </c>
      <c r="F205" s="102">
        <f>IF(ISNA(VLOOKUP($B205,'[1]1920  Prog Access'!$F$7:$BA$325,2,FALSE)),"",VLOOKUP($B205,'[1]1920  Prog Access'!$F$7:$BA$325,2,FALSE))</f>
        <v>5079845.33</v>
      </c>
      <c r="G205" s="102">
        <f>IF(ISNA(VLOOKUP($B205,'[1]1920  Prog Access'!$F$7:$BA$325,3,FALSE)),"",VLOOKUP($B205,'[1]1920  Prog Access'!$F$7:$BA$325,3,FALSE))</f>
        <v>0</v>
      </c>
      <c r="H205" s="102">
        <f>IF(ISNA(VLOOKUP($B205,'[1]1920  Prog Access'!$F$7:$BA$325,4,FALSE)),"",VLOOKUP($B205,'[1]1920  Prog Access'!$F$7:$BA$325,4,FALSE))</f>
        <v>43621.2</v>
      </c>
      <c r="I205" s="103">
        <f t="shared" ref="I205:I259" si="470">SUM(F205:H205)</f>
        <v>5123466.53</v>
      </c>
      <c r="J205" s="104">
        <f t="shared" ref="J205:J259" si="471">I205/E205</f>
        <v>0.49021685902221906</v>
      </c>
      <c r="K205" s="105">
        <f t="shared" ref="K205:K259" si="472">I205/D205</f>
        <v>6073.7683215970792</v>
      </c>
      <c r="L205" s="106">
        <f>IF(ISNA(VLOOKUP($B205,'[1]1920  Prog Access'!$F$7:$BA$325,5,FALSE)),"",VLOOKUP($B205,'[1]1920  Prog Access'!$F$7:$BA$325,5,FALSE))</f>
        <v>1252532.04</v>
      </c>
      <c r="M205" s="102">
        <f>IF(ISNA(VLOOKUP($B205,'[1]1920  Prog Access'!$F$7:$BA$325,6,FALSE)),"",VLOOKUP($B205,'[1]1920  Prog Access'!$F$7:$BA$325,6,FALSE))</f>
        <v>68231.899999999994</v>
      </c>
      <c r="N205" s="102">
        <f>IF(ISNA(VLOOKUP($B205,'[1]1920  Prog Access'!$F$7:$BA$325,7,FALSE)),"",VLOOKUP($B205,'[1]1920  Prog Access'!$F$7:$BA$325,7,FALSE))</f>
        <v>190958.68</v>
      </c>
      <c r="O205" s="102">
        <v>0</v>
      </c>
      <c r="P205" s="102">
        <f>IF(ISNA(VLOOKUP($B205,'[1]1920  Prog Access'!$F$7:$BA$325,8,FALSE)),"",VLOOKUP($B205,'[1]1920  Prog Access'!$F$7:$BA$325,8,FALSE))</f>
        <v>0</v>
      </c>
      <c r="Q205" s="102">
        <f>IF(ISNA(VLOOKUP($B205,'[1]1920  Prog Access'!$F$7:$BA$325,9,FALSE)),"",VLOOKUP($B205,'[1]1920  Prog Access'!$F$7:$BA$325,9,FALSE))</f>
        <v>0</v>
      </c>
      <c r="R205" s="107">
        <f t="shared" si="391"/>
        <v>1511722.6199999999</v>
      </c>
      <c r="S205" s="104">
        <f t="shared" si="392"/>
        <v>0.14464267701368971</v>
      </c>
      <c r="T205" s="105">
        <f t="shared" si="393"/>
        <v>1792.1172914147521</v>
      </c>
      <c r="U205" s="106">
        <f>IF(ISNA(VLOOKUP($B205,'[1]1920  Prog Access'!$F$7:$BA$325,10,FALSE)),"",VLOOKUP($B205,'[1]1920  Prog Access'!$F$7:$BA$325,10,FALSE))</f>
        <v>672865.6</v>
      </c>
      <c r="V205" s="102">
        <f>IF(ISNA(VLOOKUP($B205,'[1]1920  Prog Access'!$F$7:$BA$325,11,FALSE)),"",VLOOKUP($B205,'[1]1920  Prog Access'!$F$7:$BA$325,11,FALSE))</f>
        <v>214545.49</v>
      </c>
      <c r="W205" s="102">
        <f>IF(ISNA(VLOOKUP($B205,'[1]1920  Prog Access'!$F$7:$BA$325,12,FALSE)),"",VLOOKUP($B205,'[1]1920  Prog Access'!$F$7:$BA$325,12,FALSE))</f>
        <v>12242.52</v>
      </c>
      <c r="X205" s="102">
        <f>IF(ISNA(VLOOKUP($B205,'[1]1920  Prog Access'!$F$7:$BA$325,13,FALSE)),"",VLOOKUP($B205,'[1]1920  Prog Access'!$F$7:$BA$325,13,FALSE))</f>
        <v>0</v>
      </c>
      <c r="Y205" s="108">
        <f t="shared" ref="Y205:Y218" si="473">SUM(U205:X205)</f>
        <v>899653.61</v>
      </c>
      <c r="Z205" s="104">
        <f t="shared" ref="Z205:Z218" si="474">Y205/E205</f>
        <v>8.6079486285274995E-2</v>
      </c>
      <c r="AA205" s="105">
        <f t="shared" ref="AA205:AA218" si="475">Y205/D205</f>
        <v>1066.5215757403325</v>
      </c>
      <c r="AB205" s="106">
        <f>IF(ISNA(VLOOKUP($B205,'[1]1920  Prog Access'!$F$7:$BA$325,14,FALSE)),"",VLOOKUP($B205,'[1]1920  Prog Access'!$F$7:$BA$325,14,FALSE))</f>
        <v>0</v>
      </c>
      <c r="AC205" s="102">
        <f>IF(ISNA(VLOOKUP($B205,'[1]1920  Prog Access'!$F$7:$BA$325,15,FALSE)),"",VLOOKUP($B205,'[1]1920  Prog Access'!$F$7:$BA$325,15,FALSE))</f>
        <v>0</v>
      </c>
      <c r="AD205" s="102">
        <v>0</v>
      </c>
      <c r="AE205" s="107">
        <f t="shared" ref="AE205:AE265" si="476">SUM(AB205:AC205)</f>
        <v>0</v>
      </c>
      <c r="AF205" s="104">
        <f t="shared" ref="AF205:AF218" si="477">AE205/E205</f>
        <v>0</v>
      </c>
      <c r="AG205" s="109">
        <f t="shared" ref="AG205:AG218" si="478">AE205/D205</f>
        <v>0</v>
      </c>
      <c r="AH205" s="106">
        <f>IF(ISNA(VLOOKUP($B205,'[1]1920  Prog Access'!$F$7:$BA$325,16,FALSE)),"",VLOOKUP($B205,'[1]1920  Prog Access'!$F$7:$BA$325,16,FALSE))</f>
        <v>120526.03</v>
      </c>
      <c r="AI205" s="102">
        <f>IF(ISNA(VLOOKUP($B205,'[1]1920  Prog Access'!$F$7:$BA$325,17,FALSE)),"",VLOOKUP($B205,'[1]1920  Prog Access'!$F$7:$BA$325,17,FALSE))</f>
        <v>10681.2</v>
      </c>
      <c r="AJ205" s="102">
        <f>IF(ISNA(VLOOKUP($B205,'[1]1920  Prog Access'!$F$7:$BA$325,18,FALSE)),"",VLOOKUP($B205,'[1]1920  Prog Access'!$F$7:$BA$325,18,FALSE))</f>
        <v>0</v>
      </c>
      <c r="AK205" s="102">
        <f>IF(ISNA(VLOOKUP($B205,'[1]1920  Prog Access'!$F$7:$BA$325,19,FALSE)),"",VLOOKUP($B205,'[1]1920  Prog Access'!$F$7:$BA$325,19,FALSE))</f>
        <v>0</v>
      </c>
      <c r="AL205" s="102">
        <f>IF(ISNA(VLOOKUP($B205,'[1]1920  Prog Access'!$F$7:$BA$325,20,FALSE)),"",VLOOKUP($B205,'[1]1920  Prog Access'!$F$7:$BA$325,20,FALSE))</f>
        <v>228772.7</v>
      </c>
      <c r="AM205" s="102">
        <f>IF(ISNA(VLOOKUP($B205,'[1]1920  Prog Access'!$F$7:$BA$325,21,FALSE)),"",VLOOKUP($B205,'[1]1920  Prog Access'!$F$7:$BA$325,21,FALSE))</f>
        <v>0</v>
      </c>
      <c r="AN205" s="102">
        <f>IF(ISNA(VLOOKUP($B205,'[1]1920  Prog Access'!$F$7:$BA$325,22,FALSE)),"",VLOOKUP($B205,'[1]1920  Prog Access'!$F$7:$BA$325,22,FALSE))</f>
        <v>0</v>
      </c>
      <c r="AO205" s="102">
        <f>IF(ISNA(VLOOKUP($B205,'[1]1920  Prog Access'!$F$7:$BA$325,23,FALSE)),"",VLOOKUP($B205,'[1]1920  Prog Access'!$F$7:$BA$325,23,FALSE))</f>
        <v>67918.14</v>
      </c>
      <c r="AP205" s="102">
        <f>IF(ISNA(VLOOKUP($B205,'[1]1920  Prog Access'!$F$7:$BA$325,24,FALSE)),"",VLOOKUP($B205,'[1]1920  Prog Access'!$F$7:$BA$325,24,FALSE))</f>
        <v>0</v>
      </c>
      <c r="AQ205" s="102">
        <f>IF(ISNA(VLOOKUP($B205,'[1]1920  Prog Access'!$F$7:$BA$325,25,FALSE)),"",VLOOKUP($B205,'[1]1920  Prog Access'!$F$7:$BA$325,25,FALSE))</f>
        <v>0</v>
      </c>
      <c r="AR205" s="102">
        <f>IF(ISNA(VLOOKUP($B205,'[1]1920  Prog Access'!$F$7:$BA$325,26,FALSE)),"",VLOOKUP($B205,'[1]1920  Prog Access'!$F$7:$BA$325,26,FALSE))</f>
        <v>0</v>
      </c>
      <c r="AS205" s="102">
        <f>IF(ISNA(VLOOKUP($B205,'[1]1920  Prog Access'!$F$7:$BA$325,27,FALSE)),"",VLOOKUP($B205,'[1]1920  Prog Access'!$F$7:$BA$325,27,FALSE))</f>
        <v>0</v>
      </c>
      <c r="AT205" s="102">
        <f>IF(ISNA(VLOOKUP($B205,'[1]1920  Prog Access'!$F$7:$BA$325,28,FALSE)),"",VLOOKUP($B205,'[1]1920  Prog Access'!$F$7:$BA$325,28,FALSE))</f>
        <v>35087.21</v>
      </c>
      <c r="AU205" s="102">
        <f>IF(ISNA(VLOOKUP($B205,'[1]1920  Prog Access'!$F$7:$BA$325,29,FALSE)),"",VLOOKUP($B205,'[1]1920  Prog Access'!$F$7:$BA$325,29,FALSE))</f>
        <v>0</v>
      </c>
      <c r="AV205" s="102">
        <f>IF(ISNA(VLOOKUP($B205,'[1]1920  Prog Access'!$F$7:$BA$325,30,FALSE)),"",VLOOKUP($B205,'[1]1920  Prog Access'!$F$7:$BA$325,30,FALSE))</f>
        <v>0</v>
      </c>
      <c r="AW205" s="102">
        <f>IF(ISNA(VLOOKUP($B205,'[1]1920  Prog Access'!$F$7:$BA$325,31,FALSE)),"",VLOOKUP($B205,'[1]1920  Prog Access'!$F$7:$BA$325,31,FALSE))</f>
        <v>0</v>
      </c>
      <c r="AX205" s="108">
        <f t="shared" ref="AX205:AX268" si="479">SUM(AH205:AW205)</f>
        <v>462985.28000000009</v>
      </c>
      <c r="AY205" s="104">
        <f t="shared" ref="AY205:AY268" si="480">AX205/E205</f>
        <v>4.4298755228742104E-2</v>
      </c>
      <c r="AZ205" s="105">
        <f t="shared" ref="AZ205:AZ268" si="481">AX205/D205</f>
        <v>548.85989994546799</v>
      </c>
      <c r="BA205" s="106">
        <f>IF(ISNA(VLOOKUP($B205,'[1]1920  Prog Access'!$F$7:$BA$325,32,FALSE)),"",VLOOKUP($B205,'[1]1920  Prog Access'!$F$7:$BA$325,32,FALSE))</f>
        <v>0</v>
      </c>
      <c r="BB205" s="102">
        <f>IF(ISNA(VLOOKUP($B205,'[1]1920  Prog Access'!$F$7:$BA$325,33,FALSE)),"",VLOOKUP($B205,'[1]1920  Prog Access'!$F$7:$BA$325,33,FALSE))</f>
        <v>0</v>
      </c>
      <c r="BC205" s="102">
        <f>IF(ISNA(VLOOKUP($B205,'[1]1920  Prog Access'!$F$7:$BA$325,34,FALSE)),"",VLOOKUP($B205,'[1]1920  Prog Access'!$F$7:$BA$325,34,FALSE))</f>
        <v>20486.759999999998</v>
      </c>
      <c r="BD205" s="102">
        <f>IF(ISNA(VLOOKUP($B205,'[1]1920  Prog Access'!$F$7:$BA$325,35,FALSE)),"",VLOOKUP($B205,'[1]1920  Prog Access'!$F$7:$BA$325,35,FALSE))</f>
        <v>0</v>
      </c>
      <c r="BE205" s="102">
        <f>IF(ISNA(VLOOKUP($B205,'[1]1920  Prog Access'!$F$7:$BA$325,36,FALSE)),"",VLOOKUP($B205,'[1]1920  Prog Access'!$F$7:$BA$325,36,FALSE))</f>
        <v>0</v>
      </c>
      <c r="BF205" s="102">
        <f>IF(ISNA(VLOOKUP($B205,'[1]1920  Prog Access'!$F$7:$BA$325,37,FALSE)),"",VLOOKUP($B205,'[1]1920  Prog Access'!$F$7:$BA$325,37,FALSE))</f>
        <v>0</v>
      </c>
      <c r="BG205" s="102">
        <f>IF(ISNA(VLOOKUP($B205,'[1]1920  Prog Access'!$F$7:$BA$325,38,FALSE)),"",VLOOKUP($B205,'[1]1920  Prog Access'!$F$7:$BA$325,38,FALSE))</f>
        <v>1301.83</v>
      </c>
      <c r="BH205" s="110">
        <f t="shared" ref="BH205:BH218" si="482">SUM(BA205:BG205)</f>
        <v>21788.589999999997</v>
      </c>
      <c r="BI205" s="104">
        <f t="shared" ref="BI205:BI218" si="483">BH205/E205</f>
        <v>2.0847475219717949E-3</v>
      </c>
      <c r="BJ205" s="105">
        <f t="shared" ref="BJ205:BJ218" si="484">BH205/D205</f>
        <v>25.829942859852522</v>
      </c>
      <c r="BK205" s="106">
        <f>IF(ISNA(VLOOKUP($B205,'[1]1920  Prog Access'!$F$7:$BA$325,39,FALSE)),"",VLOOKUP($B205,'[1]1920  Prog Access'!$F$7:$BA$325,39,FALSE))</f>
        <v>0</v>
      </c>
      <c r="BL205" s="102">
        <f>IF(ISNA(VLOOKUP($B205,'[1]1920  Prog Access'!$F$7:$BA$325,40,FALSE)),"",VLOOKUP($B205,'[1]1920  Prog Access'!$F$7:$BA$325,40,FALSE))</f>
        <v>0</v>
      </c>
      <c r="BM205" s="102">
        <f>IF(ISNA(VLOOKUP($B205,'[1]1920  Prog Access'!$F$7:$BA$325,41,FALSE)),"",VLOOKUP($B205,'[1]1920  Prog Access'!$F$7:$BA$325,41,FALSE))</f>
        <v>0</v>
      </c>
      <c r="BN205" s="102">
        <f>IF(ISNA(VLOOKUP($B205,'[1]1920  Prog Access'!$F$7:$BA$325,42,FALSE)),"",VLOOKUP($B205,'[1]1920  Prog Access'!$F$7:$BA$325,42,FALSE))</f>
        <v>134120.57</v>
      </c>
      <c r="BO205" s="105">
        <f t="shared" si="459"/>
        <v>134120.57</v>
      </c>
      <c r="BP205" s="104">
        <f t="shared" si="460"/>
        <v>1.2832749891247882E-2</v>
      </c>
      <c r="BQ205" s="111">
        <f t="shared" si="461"/>
        <v>158.99728525025489</v>
      </c>
      <c r="BR205" s="106">
        <f>IF(ISNA(VLOOKUP($B205,'[1]1920  Prog Access'!$F$7:$BA$325,43,FALSE)),"",VLOOKUP($B205,'[1]1920  Prog Access'!$F$7:$BA$325,43,FALSE))</f>
        <v>1720910.07</v>
      </c>
      <c r="BS205" s="104">
        <f t="shared" si="462"/>
        <v>0.16465787845697261</v>
      </c>
      <c r="BT205" s="111">
        <f t="shared" si="463"/>
        <v>2040.10487943666</v>
      </c>
      <c r="BU205" s="102">
        <f>IF(ISNA(VLOOKUP($B205,'[1]1920  Prog Access'!$F$7:$BA$325,44,FALSE)),"",VLOOKUP($B205,'[1]1920  Prog Access'!$F$7:$BA$325,44,FALSE))</f>
        <v>167754.14000000001</v>
      </c>
      <c r="BV205" s="104">
        <f t="shared" si="464"/>
        <v>1.6050833379558274E-2</v>
      </c>
      <c r="BW205" s="111">
        <f t="shared" si="465"/>
        <v>198.86921782013897</v>
      </c>
      <c r="BX205" s="143">
        <f>IF(ISNA(VLOOKUP($B205,'[1]1920  Prog Access'!$F$7:$BA$325,45,FALSE)),"",VLOOKUP($B205,'[1]1920  Prog Access'!$F$7:$BA$325,45,FALSE))</f>
        <v>409027.25</v>
      </c>
      <c r="BY205" s="97">
        <f t="shared" si="466"/>
        <v>3.9136013200323561E-2</v>
      </c>
      <c r="BZ205" s="112">
        <f t="shared" si="467"/>
        <v>484.89372169665933</v>
      </c>
      <c r="CA205" s="89">
        <f t="shared" si="468"/>
        <v>10451428.66</v>
      </c>
      <c r="CB205" s="90">
        <f t="shared" si="469"/>
        <v>0</v>
      </c>
    </row>
    <row r="206" spans="1:80" x14ac:dyDescent="0.25">
      <c r="A206" s="66"/>
      <c r="B206" s="94" t="s">
        <v>358</v>
      </c>
      <c r="C206" s="99" t="s">
        <v>359</v>
      </c>
      <c r="D206" s="100">
        <f>IF(ISNA(VLOOKUP($B206,'[1]1920 enrollment_Rev_Exp by size'!$A$6:$C$339,3,FALSE)),"",VLOOKUP($B206,'[1]1920 enrollment_Rev_Exp by size'!$A$6:$C$339,3,FALSE))</f>
        <v>52.02</v>
      </c>
      <c r="E206" s="101">
        <f>IF(ISNA(VLOOKUP($B206,'[1]1920 enrollment_Rev_Exp by size'!$A$6:$D$339,4,FALSE)),"",VLOOKUP($B206,'[1]1920 enrollment_Rev_Exp by size'!$A$6:$D$339,4,FALSE))</f>
        <v>1002913.41</v>
      </c>
      <c r="F206" s="102">
        <f>IF(ISNA(VLOOKUP($B206,'[1]1920  Prog Access'!$F$7:$BA$325,2,FALSE)),"",VLOOKUP($B206,'[1]1920  Prog Access'!$F$7:$BA$325,2,FALSE))</f>
        <v>402041.15</v>
      </c>
      <c r="G206" s="102">
        <f>IF(ISNA(VLOOKUP($B206,'[1]1920  Prog Access'!$F$7:$BA$325,3,FALSE)),"",VLOOKUP($B206,'[1]1920  Prog Access'!$F$7:$BA$325,3,FALSE))</f>
        <v>0</v>
      </c>
      <c r="H206" s="102">
        <f>IF(ISNA(VLOOKUP($B206,'[1]1920  Prog Access'!$F$7:$BA$325,4,FALSE)),"",VLOOKUP($B206,'[1]1920  Prog Access'!$F$7:$BA$325,4,FALSE))</f>
        <v>0</v>
      </c>
      <c r="I206" s="103">
        <f t="shared" si="470"/>
        <v>402041.15</v>
      </c>
      <c r="J206" s="104">
        <f t="shared" si="471"/>
        <v>0.40087324188835005</v>
      </c>
      <c r="K206" s="105">
        <f t="shared" si="472"/>
        <v>7728.5880430603611</v>
      </c>
      <c r="L206" s="106">
        <f>IF(ISNA(VLOOKUP($B206,'[1]1920  Prog Access'!$F$7:$BA$325,5,FALSE)),"",VLOOKUP($B206,'[1]1920  Prog Access'!$F$7:$BA$325,5,FALSE))</f>
        <v>85745.45</v>
      </c>
      <c r="M206" s="102">
        <f>IF(ISNA(VLOOKUP($B206,'[1]1920  Prog Access'!$F$7:$BA$325,6,FALSE)),"",VLOOKUP($B206,'[1]1920  Prog Access'!$F$7:$BA$325,6,FALSE))</f>
        <v>4959.9799999999996</v>
      </c>
      <c r="N206" s="102">
        <f>IF(ISNA(VLOOKUP($B206,'[1]1920  Prog Access'!$F$7:$BA$325,7,FALSE)),"",VLOOKUP($B206,'[1]1920  Prog Access'!$F$7:$BA$325,7,FALSE))</f>
        <v>9563.0400000000009</v>
      </c>
      <c r="O206" s="102">
        <v>0</v>
      </c>
      <c r="P206" s="102">
        <f>IF(ISNA(VLOOKUP($B206,'[1]1920  Prog Access'!$F$7:$BA$325,8,FALSE)),"",VLOOKUP($B206,'[1]1920  Prog Access'!$F$7:$BA$325,8,FALSE))</f>
        <v>0</v>
      </c>
      <c r="Q206" s="102">
        <f>IF(ISNA(VLOOKUP($B206,'[1]1920  Prog Access'!$F$7:$BA$325,9,FALSE)),"",VLOOKUP($B206,'[1]1920  Prog Access'!$F$7:$BA$325,9,FALSE))</f>
        <v>0</v>
      </c>
      <c r="R206" s="107">
        <f t="shared" si="391"/>
        <v>100268.47</v>
      </c>
      <c r="S206" s="104">
        <f t="shared" si="392"/>
        <v>9.9977195439035951E-2</v>
      </c>
      <c r="T206" s="105">
        <f t="shared" si="393"/>
        <v>1927.49846212995</v>
      </c>
      <c r="U206" s="106">
        <f>IF(ISNA(VLOOKUP($B206,'[1]1920  Prog Access'!$F$7:$BA$325,10,FALSE)),"",VLOOKUP($B206,'[1]1920  Prog Access'!$F$7:$BA$325,10,FALSE))</f>
        <v>0</v>
      </c>
      <c r="V206" s="102">
        <f>IF(ISNA(VLOOKUP($B206,'[1]1920  Prog Access'!$F$7:$BA$325,11,FALSE)),"",VLOOKUP($B206,'[1]1920  Prog Access'!$F$7:$BA$325,11,FALSE))</f>
        <v>0</v>
      </c>
      <c r="W206" s="102">
        <f>IF(ISNA(VLOOKUP($B206,'[1]1920  Prog Access'!$F$7:$BA$325,12,FALSE)),"",VLOOKUP($B206,'[1]1920  Prog Access'!$F$7:$BA$325,12,FALSE))</f>
        <v>0</v>
      </c>
      <c r="X206" s="102">
        <f>IF(ISNA(VLOOKUP($B206,'[1]1920  Prog Access'!$F$7:$BA$325,13,FALSE)),"",VLOOKUP($B206,'[1]1920  Prog Access'!$F$7:$BA$325,13,FALSE))</f>
        <v>0</v>
      </c>
      <c r="Y206" s="108">
        <f t="shared" si="473"/>
        <v>0</v>
      </c>
      <c r="Z206" s="104">
        <f t="shared" si="474"/>
        <v>0</v>
      </c>
      <c r="AA206" s="105">
        <f t="shared" si="475"/>
        <v>0</v>
      </c>
      <c r="AB206" s="106">
        <f>IF(ISNA(VLOOKUP($B206,'[1]1920  Prog Access'!$F$7:$BA$325,14,FALSE)),"",VLOOKUP($B206,'[1]1920  Prog Access'!$F$7:$BA$325,14,FALSE))</f>
        <v>0</v>
      </c>
      <c r="AC206" s="102">
        <f>IF(ISNA(VLOOKUP($B206,'[1]1920  Prog Access'!$F$7:$BA$325,15,FALSE)),"",VLOOKUP($B206,'[1]1920  Prog Access'!$F$7:$BA$325,15,FALSE))</f>
        <v>0</v>
      </c>
      <c r="AD206" s="102">
        <v>0</v>
      </c>
      <c r="AE206" s="107">
        <f t="shared" si="476"/>
        <v>0</v>
      </c>
      <c r="AF206" s="104">
        <f t="shared" si="477"/>
        <v>0</v>
      </c>
      <c r="AG206" s="109">
        <f t="shared" si="478"/>
        <v>0</v>
      </c>
      <c r="AH206" s="106">
        <f>IF(ISNA(VLOOKUP($B206,'[1]1920  Prog Access'!$F$7:$BA$325,16,FALSE)),"",VLOOKUP($B206,'[1]1920  Prog Access'!$F$7:$BA$325,16,FALSE))</f>
        <v>86873.22</v>
      </c>
      <c r="AI206" s="102">
        <f>IF(ISNA(VLOOKUP($B206,'[1]1920  Prog Access'!$F$7:$BA$325,17,FALSE)),"",VLOOKUP($B206,'[1]1920  Prog Access'!$F$7:$BA$325,17,FALSE))</f>
        <v>17844.580000000002</v>
      </c>
      <c r="AJ206" s="102">
        <f>IF(ISNA(VLOOKUP($B206,'[1]1920  Prog Access'!$F$7:$BA$325,18,FALSE)),"",VLOOKUP($B206,'[1]1920  Prog Access'!$F$7:$BA$325,18,FALSE))</f>
        <v>0</v>
      </c>
      <c r="AK206" s="102">
        <f>IF(ISNA(VLOOKUP($B206,'[1]1920  Prog Access'!$F$7:$BA$325,19,FALSE)),"",VLOOKUP($B206,'[1]1920  Prog Access'!$F$7:$BA$325,19,FALSE))</f>
        <v>0</v>
      </c>
      <c r="AL206" s="102">
        <f>IF(ISNA(VLOOKUP($B206,'[1]1920  Prog Access'!$F$7:$BA$325,20,FALSE)),"",VLOOKUP($B206,'[1]1920  Prog Access'!$F$7:$BA$325,20,FALSE))</f>
        <v>44341.02</v>
      </c>
      <c r="AM206" s="102">
        <f>IF(ISNA(VLOOKUP($B206,'[1]1920  Prog Access'!$F$7:$BA$325,21,FALSE)),"",VLOOKUP($B206,'[1]1920  Prog Access'!$F$7:$BA$325,21,FALSE))</f>
        <v>0</v>
      </c>
      <c r="AN206" s="102">
        <f>IF(ISNA(VLOOKUP($B206,'[1]1920  Prog Access'!$F$7:$BA$325,22,FALSE)),"",VLOOKUP($B206,'[1]1920  Prog Access'!$F$7:$BA$325,22,FALSE))</f>
        <v>0</v>
      </c>
      <c r="AO206" s="102">
        <f>IF(ISNA(VLOOKUP($B206,'[1]1920  Prog Access'!$F$7:$BA$325,23,FALSE)),"",VLOOKUP($B206,'[1]1920  Prog Access'!$F$7:$BA$325,23,FALSE))</f>
        <v>3589</v>
      </c>
      <c r="AP206" s="102">
        <f>IF(ISNA(VLOOKUP($B206,'[1]1920  Prog Access'!$F$7:$BA$325,24,FALSE)),"",VLOOKUP($B206,'[1]1920  Prog Access'!$F$7:$BA$325,24,FALSE))</f>
        <v>0</v>
      </c>
      <c r="AQ206" s="102">
        <f>IF(ISNA(VLOOKUP($B206,'[1]1920  Prog Access'!$F$7:$BA$325,25,FALSE)),"",VLOOKUP($B206,'[1]1920  Prog Access'!$F$7:$BA$325,25,FALSE))</f>
        <v>0</v>
      </c>
      <c r="AR206" s="102">
        <f>IF(ISNA(VLOOKUP($B206,'[1]1920  Prog Access'!$F$7:$BA$325,26,FALSE)),"",VLOOKUP($B206,'[1]1920  Prog Access'!$F$7:$BA$325,26,FALSE))</f>
        <v>0</v>
      </c>
      <c r="AS206" s="102">
        <f>IF(ISNA(VLOOKUP($B206,'[1]1920  Prog Access'!$F$7:$BA$325,27,FALSE)),"",VLOOKUP($B206,'[1]1920  Prog Access'!$F$7:$BA$325,27,FALSE))</f>
        <v>0</v>
      </c>
      <c r="AT206" s="102">
        <f>IF(ISNA(VLOOKUP($B206,'[1]1920  Prog Access'!$F$7:$BA$325,28,FALSE)),"",VLOOKUP($B206,'[1]1920  Prog Access'!$F$7:$BA$325,28,FALSE))</f>
        <v>11457.53</v>
      </c>
      <c r="AU206" s="102">
        <f>IF(ISNA(VLOOKUP($B206,'[1]1920  Prog Access'!$F$7:$BA$325,29,FALSE)),"",VLOOKUP($B206,'[1]1920  Prog Access'!$F$7:$BA$325,29,FALSE))</f>
        <v>0</v>
      </c>
      <c r="AV206" s="102">
        <f>IF(ISNA(VLOOKUP($B206,'[1]1920  Prog Access'!$F$7:$BA$325,30,FALSE)),"",VLOOKUP($B206,'[1]1920  Prog Access'!$F$7:$BA$325,30,FALSE))</f>
        <v>0</v>
      </c>
      <c r="AW206" s="102">
        <f>IF(ISNA(VLOOKUP($B206,'[1]1920  Prog Access'!$F$7:$BA$325,31,FALSE)),"",VLOOKUP($B206,'[1]1920  Prog Access'!$F$7:$BA$325,31,FALSE))</f>
        <v>0</v>
      </c>
      <c r="AX206" s="108">
        <f t="shared" si="479"/>
        <v>164105.35</v>
      </c>
      <c r="AY206" s="104">
        <f t="shared" si="480"/>
        <v>0.16362863270519037</v>
      </c>
      <c r="AZ206" s="105">
        <f t="shared" si="481"/>
        <v>3154.6587850826604</v>
      </c>
      <c r="BA206" s="106">
        <f>IF(ISNA(VLOOKUP($B206,'[1]1920  Prog Access'!$F$7:$BA$325,32,FALSE)),"",VLOOKUP($B206,'[1]1920  Prog Access'!$F$7:$BA$325,32,FALSE))</f>
        <v>0</v>
      </c>
      <c r="BB206" s="102">
        <f>IF(ISNA(VLOOKUP($B206,'[1]1920  Prog Access'!$F$7:$BA$325,33,FALSE)),"",VLOOKUP($B206,'[1]1920  Prog Access'!$F$7:$BA$325,33,FALSE))</f>
        <v>0</v>
      </c>
      <c r="BC206" s="102">
        <f>IF(ISNA(VLOOKUP($B206,'[1]1920  Prog Access'!$F$7:$BA$325,34,FALSE)),"",VLOOKUP($B206,'[1]1920  Prog Access'!$F$7:$BA$325,34,FALSE))</f>
        <v>2002.26</v>
      </c>
      <c r="BD206" s="102">
        <f>IF(ISNA(VLOOKUP($B206,'[1]1920  Prog Access'!$F$7:$BA$325,35,FALSE)),"",VLOOKUP($B206,'[1]1920  Prog Access'!$F$7:$BA$325,35,FALSE))</f>
        <v>0</v>
      </c>
      <c r="BE206" s="102">
        <f>IF(ISNA(VLOOKUP($B206,'[1]1920  Prog Access'!$F$7:$BA$325,36,FALSE)),"",VLOOKUP($B206,'[1]1920  Prog Access'!$F$7:$BA$325,36,FALSE))</f>
        <v>0</v>
      </c>
      <c r="BF206" s="102">
        <f>IF(ISNA(VLOOKUP($B206,'[1]1920  Prog Access'!$F$7:$BA$325,37,FALSE)),"",VLOOKUP($B206,'[1]1920  Prog Access'!$F$7:$BA$325,37,FALSE))</f>
        <v>0</v>
      </c>
      <c r="BG206" s="102">
        <f>IF(ISNA(VLOOKUP($B206,'[1]1920  Prog Access'!$F$7:$BA$325,38,FALSE)),"",VLOOKUP($B206,'[1]1920  Prog Access'!$F$7:$BA$325,38,FALSE))</f>
        <v>0</v>
      </c>
      <c r="BH206" s="110">
        <f t="shared" si="482"/>
        <v>2002.26</v>
      </c>
      <c r="BI206" s="104">
        <f t="shared" si="483"/>
        <v>1.9964435414219859E-3</v>
      </c>
      <c r="BJ206" s="105">
        <f t="shared" si="484"/>
        <v>38.490196078431367</v>
      </c>
      <c r="BK206" s="106">
        <f>IF(ISNA(VLOOKUP($B206,'[1]1920  Prog Access'!$F$7:$BA$325,39,FALSE)),"",VLOOKUP($B206,'[1]1920  Prog Access'!$F$7:$BA$325,39,FALSE))</f>
        <v>0</v>
      </c>
      <c r="BL206" s="102">
        <f>IF(ISNA(VLOOKUP($B206,'[1]1920  Prog Access'!$F$7:$BA$325,40,FALSE)),"",VLOOKUP($B206,'[1]1920  Prog Access'!$F$7:$BA$325,40,FALSE))</f>
        <v>0</v>
      </c>
      <c r="BM206" s="102">
        <f>IF(ISNA(VLOOKUP($B206,'[1]1920  Prog Access'!$F$7:$BA$325,41,FALSE)),"",VLOOKUP($B206,'[1]1920  Prog Access'!$F$7:$BA$325,41,FALSE))</f>
        <v>0</v>
      </c>
      <c r="BN206" s="102">
        <f>IF(ISNA(VLOOKUP($B206,'[1]1920  Prog Access'!$F$7:$BA$325,42,FALSE)),"",VLOOKUP($B206,'[1]1920  Prog Access'!$F$7:$BA$325,42,FALSE))</f>
        <v>0</v>
      </c>
      <c r="BO206" s="105">
        <f t="shared" si="459"/>
        <v>0</v>
      </c>
      <c r="BP206" s="104">
        <f t="shared" si="460"/>
        <v>0</v>
      </c>
      <c r="BQ206" s="111">
        <f t="shared" si="461"/>
        <v>0</v>
      </c>
      <c r="BR206" s="106">
        <f>IF(ISNA(VLOOKUP($B206,'[1]1920  Prog Access'!$F$7:$BA$325,43,FALSE)),"",VLOOKUP($B206,'[1]1920  Prog Access'!$F$7:$BA$325,43,FALSE))</f>
        <v>285393.82</v>
      </c>
      <c r="BS206" s="104">
        <f t="shared" si="462"/>
        <v>0.28456476616460835</v>
      </c>
      <c r="BT206" s="111">
        <f t="shared" si="463"/>
        <v>5486.2326028450598</v>
      </c>
      <c r="BU206" s="102">
        <f>IF(ISNA(VLOOKUP($B206,'[1]1920  Prog Access'!$F$7:$BA$325,44,FALSE)),"",VLOOKUP($B206,'[1]1920  Prog Access'!$F$7:$BA$325,44,FALSE))</f>
        <v>24069.29</v>
      </c>
      <c r="BV206" s="104">
        <f t="shared" si="464"/>
        <v>2.3999369995461522E-2</v>
      </c>
      <c r="BW206" s="111">
        <f t="shared" si="465"/>
        <v>462.69300269127257</v>
      </c>
      <c r="BX206" s="143">
        <f>IF(ISNA(VLOOKUP($B206,'[1]1920  Prog Access'!$F$7:$BA$325,45,FALSE)),"",VLOOKUP($B206,'[1]1920  Prog Access'!$F$7:$BA$325,45,FALSE))</f>
        <v>25033.07</v>
      </c>
      <c r="BY206" s="97">
        <f t="shared" si="466"/>
        <v>2.4960350265931731E-2</v>
      </c>
      <c r="BZ206" s="112">
        <f t="shared" si="467"/>
        <v>481.22010765090346</v>
      </c>
      <c r="CA206" s="89">
        <f t="shared" si="468"/>
        <v>1002913.41</v>
      </c>
      <c r="CB206" s="90">
        <f t="shared" si="469"/>
        <v>0</v>
      </c>
    </row>
    <row r="207" spans="1:80" x14ac:dyDescent="0.25">
      <c r="A207" s="22"/>
      <c r="B207" s="94" t="s">
        <v>360</v>
      </c>
      <c r="C207" s="99" t="s">
        <v>361</v>
      </c>
      <c r="D207" s="100">
        <f>IF(ISNA(VLOOKUP($B207,'[1]1920 enrollment_Rev_Exp by size'!$A$6:$C$339,3,FALSE)),"",VLOOKUP($B207,'[1]1920 enrollment_Rev_Exp by size'!$A$6:$C$339,3,FALSE))</f>
        <v>574.77</v>
      </c>
      <c r="E207" s="101">
        <f>IF(ISNA(VLOOKUP($B207,'[1]1920 enrollment_Rev_Exp by size'!$A$6:$D$339,4,FALSE)),"",VLOOKUP($B207,'[1]1920 enrollment_Rev_Exp by size'!$A$6:$D$339,4,FALSE))</f>
        <v>8469914.4399999995</v>
      </c>
      <c r="F207" s="102">
        <f>IF(ISNA(VLOOKUP($B207,'[1]1920  Prog Access'!$F$7:$BA$325,2,FALSE)),"",VLOOKUP($B207,'[1]1920  Prog Access'!$F$7:$BA$325,2,FALSE))</f>
        <v>4285735.3600000003</v>
      </c>
      <c r="G207" s="102">
        <f>IF(ISNA(VLOOKUP($B207,'[1]1920  Prog Access'!$F$7:$BA$325,3,FALSE)),"",VLOOKUP($B207,'[1]1920  Prog Access'!$F$7:$BA$325,3,FALSE))</f>
        <v>51556.51</v>
      </c>
      <c r="H207" s="102">
        <f>IF(ISNA(VLOOKUP($B207,'[1]1920  Prog Access'!$F$7:$BA$325,4,FALSE)),"",VLOOKUP($B207,'[1]1920  Prog Access'!$F$7:$BA$325,4,FALSE))</f>
        <v>0</v>
      </c>
      <c r="I207" s="103">
        <f t="shared" si="470"/>
        <v>4337291.87</v>
      </c>
      <c r="J207" s="104">
        <f t="shared" si="471"/>
        <v>0.5120821350351209</v>
      </c>
      <c r="K207" s="105">
        <f t="shared" si="472"/>
        <v>7546.1347495519949</v>
      </c>
      <c r="L207" s="106">
        <f>IF(ISNA(VLOOKUP($B207,'[1]1920  Prog Access'!$F$7:$BA$325,5,FALSE)),"",VLOOKUP($B207,'[1]1920  Prog Access'!$F$7:$BA$325,5,FALSE))</f>
        <v>966630.67</v>
      </c>
      <c r="M207" s="102">
        <f>IF(ISNA(VLOOKUP($B207,'[1]1920  Prog Access'!$F$7:$BA$325,6,FALSE)),"",VLOOKUP($B207,'[1]1920  Prog Access'!$F$7:$BA$325,6,FALSE))</f>
        <v>39419.94</v>
      </c>
      <c r="N207" s="102">
        <f>IF(ISNA(VLOOKUP($B207,'[1]1920  Prog Access'!$F$7:$BA$325,7,FALSE)),"",VLOOKUP($B207,'[1]1920  Prog Access'!$F$7:$BA$325,7,FALSE))</f>
        <v>113322</v>
      </c>
      <c r="O207" s="102">
        <v>0</v>
      </c>
      <c r="P207" s="102">
        <f>IF(ISNA(VLOOKUP($B207,'[1]1920  Prog Access'!$F$7:$BA$325,8,FALSE)),"",VLOOKUP($B207,'[1]1920  Prog Access'!$F$7:$BA$325,8,FALSE))</f>
        <v>0</v>
      </c>
      <c r="Q207" s="102">
        <f>IF(ISNA(VLOOKUP($B207,'[1]1920  Prog Access'!$F$7:$BA$325,9,FALSE)),"",VLOOKUP($B207,'[1]1920  Prog Access'!$F$7:$BA$325,9,FALSE))</f>
        <v>0</v>
      </c>
      <c r="R207" s="107">
        <f t="shared" si="391"/>
        <v>1119372.6100000001</v>
      </c>
      <c r="S207" s="104">
        <f t="shared" si="392"/>
        <v>0.1321586679451747</v>
      </c>
      <c r="T207" s="105">
        <f t="shared" si="393"/>
        <v>1947.5139795048456</v>
      </c>
      <c r="U207" s="106">
        <f>IF(ISNA(VLOOKUP($B207,'[1]1920  Prog Access'!$F$7:$BA$325,10,FALSE)),"",VLOOKUP($B207,'[1]1920  Prog Access'!$F$7:$BA$325,10,FALSE))</f>
        <v>283350.57</v>
      </c>
      <c r="V207" s="102">
        <f>IF(ISNA(VLOOKUP($B207,'[1]1920  Prog Access'!$F$7:$BA$325,11,FALSE)),"",VLOOKUP($B207,'[1]1920  Prog Access'!$F$7:$BA$325,11,FALSE))</f>
        <v>88765.61</v>
      </c>
      <c r="W207" s="102">
        <f>IF(ISNA(VLOOKUP($B207,'[1]1920  Prog Access'!$F$7:$BA$325,12,FALSE)),"",VLOOKUP($B207,'[1]1920  Prog Access'!$F$7:$BA$325,12,FALSE))</f>
        <v>3948</v>
      </c>
      <c r="X207" s="102">
        <f>IF(ISNA(VLOOKUP($B207,'[1]1920  Prog Access'!$F$7:$BA$325,13,FALSE)),"",VLOOKUP($B207,'[1]1920  Prog Access'!$F$7:$BA$325,13,FALSE))</f>
        <v>0</v>
      </c>
      <c r="Y207" s="108">
        <f t="shared" si="473"/>
        <v>376064.18</v>
      </c>
      <c r="Z207" s="104">
        <f t="shared" si="474"/>
        <v>4.4399997504579278E-2</v>
      </c>
      <c r="AA207" s="105">
        <f t="shared" si="475"/>
        <v>654.28637541973308</v>
      </c>
      <c r="AB207" s="106">
        <f>IF(ISNA(VLOOKUP($B207,'[1]1920  Prog Access'!$F$7:$BA$325,14,FALSE)),"",VLOOKUP($B207,'[1]1920  Prog Access'!$F$7:$BA$325,14,FALSE))</f>
        <v>0</v>
      </c>
      <c r="AC207" s="102">
        <f>IF(ISNA(VLOOKUP($B207,'[1]1920  Prog Access'!$F$7:$BA$325,15,FALSE)),"",VLOOKUP($B207,'[1]1920  Prog Access'!$F$7:$BA$325,15,FALSE))</f>
        <v>0</v>
      </c>
      <c r="AD207" s="102">
        <v>0</v>
      </c>
      <c r="AE207" s="107">
        <f t="shared" si="476"/>
        <v>0</v>
      </c>
      <c r="AF207" s="104">
        <f t="shared" si="477"/>
        <v>0</v>
      </c>
      <c r="AG207" s="109">
        <f t="shared" si="478"/>
        <v>0</v>
      </c>
      <c r="AH207" s="106">
        <f>IF(ISNA(VLOOKUP($B207,'[1]1920  Prog Access'!$F$7:$BA$325,16,FALSE)),"",VLOOKUP($B207,'[1]1920  Prog Access'!$F$7:$BA$325,16,FALSE))</f>
        <v>140533</v>
      </c>
      <c r="AI207" s="102">
        <f>IF(ISNA(VLOOKUP($B207,'[1]1920  Prog Access'!$F$7:$BA$325,17,FALSE)),"",VLOOKUP($B207,'[1]1920  Prog Access'!$F$7:$BA$325,17,FALSE))</f>
        <v>44816.1</v>
      </c>
      <c r="AJ207" s="102">
        <f>IF(ISNA(VLOOKUP($B207,'[1]1920  Prog Access'!$F$7:$BA$325,18,FALSE)),"",VLOOKUP($B207,'[1]1920  Prog Access'!$F$7:$BA$325,18,FALSE))</f>
        <v>28664.49</v>
      </c>
      <c r="AK207" s="102">
        <f>IF(ISNA(VLOOKUP($B207,'[1]1920  Prog Access'!$F$7:$BA$325,19,FALSE)),"",VLOOKUP($B207,'[1]1920  Prog Access'!$F$7:$BA$325,19,FALSE))</f>
        <v>0</v>
      </c>
      <c r="AL207" s="102">
        <f>IF(ISNA(VLOOKUP($B207,'[1]1920  Prog Access'!$F$7:$BA$325,20,FALSE)),"",VLOOKUP($B207,'[1]1920  Prog Access'!$F$7:$BA$325,20,FALSE))</f>
        <v>328285.11</v>
      </c>
      <c r="AM207" s="102">
        <f>IF(ISNA(VLOOKUP($B207,'[1]1920  Prog Access'!$F$7:$BA$325,21,FALSE)),"",VLOOKUP($B207,'[1]1920  Prog Access'!$F$7:$BA$325,21,FALSE))</f>
        <v>0</v>
      </c>
      <c r="AN207" s="102">
        <f>IF(ISNA(VLOOKUP($B207,'[1]1920  Prog Access'!$F$7:$BA$325,22,FALSE)),"",VLOOKUP($B207,'[1]1920  Prog Access'!$F$7:$BA$325,22,FALSE))</f>
        <v>0</v>
      </c>
      <c r="AO207" s="102">
        <f>IF(ISNA(VLOOKUP($B207,'[1]1920  Prog Access'!$F$7:$BA$325,23,FALSE)),"",VLOOKUP($B207,'[1]1920  Prog Access'!$F$7:$BA$325,23,FALSE))</f>
        <v>42036.63</v>
      </c>
      <c r="AP207" s="102">
        <f>IF(ISNA(VLOOKUP($B207,'[1]1920  Prog Access'!$F$7:$BA$325,24,FALSE)),"",VLOOKUP($B207,'[1]1920  Prog Access'!$F$7:$BA$325,24,FALSE))</f>
        <v>0</v>
      </c>
      <c r="AQ207" s="102">
        <f>IF(ISNA(VLOOKUP($B207,'[1]1920  Prog Access'!$F$7:$BA$325,25,FALSE)),"",VLOOKUP($B207,'[1]1920  Prog Access'!$F$7:$BA$325,25,FALSE))</f>
        <v>0</v>
      </c>
      <c r="AR207" s="102">
        <f>IF(ISNA(VLOOKUP($B207,'[1]1920  Prog Access'!$F$7:$BA$325,26,FALSE)),"",VLOOKUP($B207,'[1]1920  Prog Access'!$F$7:$BA$325,26,FALSE))</f>
        <v>0</v>
      </c>
      <c r="AS207" s="102">
        <f>IF(ISNA(VLOOKUP($B207,'[1]1920  Prog Access'!$F$7:$BA$325,27,FALSE)),"",VLOOKUP($B207,'[1]1920  Prog Access'!$F$7:$BA$325,27,FALSE))</f>
        <v>10675.31</v>
      </c>
      <c r="AT207" s="102">
        <f>IF(ISNA(VLOOKUP($B207,'[1]1920  Prog Access'!$F$7:$BA$325,28,FALSE)),"",VLOOKUP($B207,'[1]1920  Prog Access'!$F$7:$BA$325,28,FALSE))</f>
        <v>61743.21</v>
      </c>
      <c r="AU207" s="102">
        <f>IF(ISNA(VLOOKUP($B207,'[1]1920  Prog Access'!$F$7:$BA$325,29,FALSE)),"",VLOOKUP($B207,'[1]1920  Prog Access'!$F$7:$BA$325,29,FALSE))</f>
        <v>0</v>
      </c>
      <c r="AV207" s="102">
        <f>IF(ISNA(VLOOKUP($B207,'[1]1920  Prog Access'!$F$7:$BA$325,30,FALSE)),"",VLOOKUP($B207,'[1]1920  Prog Access'!$F$7:$BA$325,30,FALSE))</f>
        <v>0</v>
      </c>
      <c r="AW207" s="102">
        <f>IF(ISNA(VLOOKUP($B207,'[1]1920  Prog Access'!$F$7:$BA$325,31,FALSE)),"",VLOOKUP($B207,'[1]1920  Prog Access'!$F$7:$BA$325,31,FALSE))</f>
        <v>0</v>
      </c>
      <c r="AX207" s="108">
        <f t="shared" si="479"/>
        <v>656753.85</v>
      </c>
      <c r="AY207" s="104">
        <f t="shared" si="480"/>
        <v>7.7539608534699669E-2</v>
      </c>
      <c r="AZ207" s="105">
        <f t="shared" si="481"/>
        <v>1142.6376637611565</v>
      </c>
      <c r="BA207" s="106">
        <f>IF(ISNA(VLOOKUP($B207,'[1]1920  Prog Access'!$F$7:$BA$325,32,FALSE)),"",VLOOKUP($B207,'[1]1920  Prog Access'!$F$7:$BA$325,32,FALSE))</f>
        <v>0</v>
      </c>
      <c r="BB207" s="102">
        <f>IF(ISNA(VLOOKUP($B207,'[1]1920  Prog Access'!$F$7:$BA$325,33,FALSE)),"",VLOOKUP($B207,'[1]1920  Prog Access'!$F$7:$BA$325,33,FALSE))</f>
        <v>0</v>
      </c>
      <c r="BC207" s="102">
        <f>IF(ISNA(VLOOKUP($B207,'[1]1920  Prog Access'!$F$7:$BA$325,34,FALSE)),"",VLOOKUP($B207,'[1]1920  Prog Access'!$F$7:$BA$325,34,FALSE))</f>
        <v>8559.31</v>
      </c>
      <c r="BD207" s="102">
        <f>IF(ISNA(VLOOKUP($B207,'[1]1920  Prog Access'!$F$7:$BA$325,35,FALSE)),"",VLOOKUP($B207,'[1]1920  Prog Access'!$F$7:$BA$325,35,FALSE))</f>
        <v>0</v>
      </c>
      <c r="BE207" s="102">
        <f>IF(ISNA(VLOOKUP($B207,'[1]1920  Prog Access'!$F$7:$BA$325,36,FALSE)),"",VLOOKUP($B207,'[1]1920  Prog Access'!$F$7:$BA$325,36,FALSE))</f>
        <v>0</v>
      </c>
      <c r="BF207" s="102">
        <f>IF(ISNA(VLOOKUP($B207,'[1]1920  Prog Access'!$F$7:$BA$325,37,FALSE)),"",VLOOKUP($B207,'[1]1920  Prog Access'!$F$7:$BA$325,37,FALSE))</f>
        <v>0</v>
      </c>
      <c r="BG207" s="102">
        <f>IF(ISNA(VLOOKUP($B207,'[1]1920  Prog Access'!$F$7:$BA$325,38,FALSE)),"",VLOOKUP($B207,'[1]1920  Prog Access'!$F$7:$BA$325,38,FALSE))</f>
        <v>0</v>
      </c>
      <c r="BH207" s="110">
        <f t="shared" si="482"/>
        <v>8559.31</v>
      </c>
      <c r="BI207" s="104">
        <f t="shared" si="483"/>
        <v>1.0105544820592071E-3</v>
      </c>
      <c r="BJ207" s="105">
        <f t="shared" si="484"/>
        <v>14.891713207021938</v>
      </c>
      <c r="BK207" s="106">
        <f>IF(ISNA(VLOOKUP($B207,'[1]1920  Prog Access'!$F$7:$BA$325,39,FALSE)),"",VLOOKUP($B207,'[1]1920  Prog Access'!$F$7:$BA$325,39,FALSE))</f>
        <v>0</v>
      </c>
      <c r="BL207" s="102">
        <f>IF(ISNA(VLOOKUP($B207,'[1]1920  Prog Access'!$F$7:$BA$325,40,FALSE)),"",VLOOKUP($B207,'[1]1920  Prog Access'!$F$7:$BA$325,40,FALSE))</f>
        <v>0</v>
      </c>
      <c r="BM207" s="102">
        <f>IF(ISNA(VLOOKUP($B207,'[1]1920  Prog Access'!$F$7:$BA$325,41,FALSE)),"",VLOOKUP($B207,'[1]1920  Prog Access'!$F$7:$BA$325,41,FALSE))</f>
        <v>0</v>
      </c>
      <c r="BN207" s="102">
        <f>IF(ISNA(VLOOKUP($B207,'[1]1920  Prog Access'!$F$7:$BA$325,42,FALSE)),"",VLOOKUP($B207,'[1]1920  Prog Access'!$F$7:$BA$325,42,FALSE))</f>
        <v>203240.95</v>
      </c>
      <c r="BO207" s="105">
        <f t="shared" si="459"/>
        <v>203240.95</v>
      </c>
      <c r="BP207" s="104">
        <f t="shared" si="460"/>
        <v>2.3995632003102032E-2</v>
      </c>
      <c r="BQ207" s="111">
        <f t="shared" si="461"/>
        <v>353.60396332446027</v>
      </c>
      <c r="BR207" s="106">
        <f>IF(ISNA(VLOOKUP($B207,'[1]1920  Prog Access'!$F$7:$BA$325,43,FALSE)),"",VLOOKUP($B207,'[1]1920  Prog Access'!$F$7:$BA$325,43,FALSE))</f>
        <v>1159871.54</v>
      </c>
      <c r="BS207" s="104">
        <f t="shared" si="462"/>
        <v>0.13694017197179623</v>
      </c>
      <c r="BT207" s="111">
        <f t="shared" si="463"/>
        <v>2017.9750856864487</v>
      </c>
      <c r="BU207" s="102">
        <f>IF(ISNA(VLOOKUP($B207,'[1]1920  Prog Access'!$F$7:$BA$325,44,FALSE)),"",VLOOKUP($B207,'[1]1920  Prog Access'!$F$7:$BA$325,44,FALSE))</f>
        <v>203507.36</v>
      </c>
      <c r="BV207" s="104">
        <f t="shared" si="464"/>
        <v>2.4027085685649499E-2</v>
      </c>
      <c r="BW207" s="111">
        <f t="shared" si="465"/>
        <v>354.06747046644745</v>
      </c>
      <c r="BX207" s="143">
        <f>IF(ISNA(VLOOKUP($B207,'[1]1920  Prog Access'!$F$7:$BA$325,45,FALSE)),"",VLOOKUP($B207,'[1]1920  Prog Access'!$F$7:$BA$325,45,FALSE))</f>
        <v>405252.77</v>
      </c>
      <c r="BY207" s="97">
        <f t="shared" si="466"/>
        <v>4.7846146837818591E-2</v>
      </c>
      <c r="BZ207" s="112">
        <f t="shared" si="467"/>
        <v>705.06945386850396</v>
      </c>
      <c r="CA207" s="89">
        <f t="shared" si="468"/>
        <v>8469914.4400000013</v>
      </c>
      <c r="CB207" s="90">
        <f t="shared" si="469"/>
        <v>0</v>
      </c>
    </row>
    <row r="208" spans="1:80" x14ac:dyDescent="0.25">
      <c r="A208" s="99"/>
      <c r="B208" s="94" t="s">
        <v>362</v>
      </c>
      <c r="C208" s="99" t="s">
        <v>363</v>
      </c>
      <c r="D208" s="100">
        <f>IF(ISNA(VLOOKUP($B208,'[1]1920 enrollment_Rev_Exp by size'!$A$6:$C$339,3,FALSE)),"",VLOOKUP($B208,'[1]1920 enrollment_Rev_Exp by size'!$A$6:$C$339,3,FALSE))</f>
        <v>354.31</v>
      </c>
      <c r="E208" s="101">
        <f>IF(ISNA(VLOOKUP($B208,'[1]1920 enrollment_Rev_Exp by size'!$A$6:$D$339,4,FALSE)),"",VLOOKUP($B208,'[1]1920 enrollment_Rev_Exp by size'!$A$6:$D$339,4,FALSE))</f>
        <v>5667860.8899999997</v>
      </c>
      <c r="F208" s="102">
        <f>IF(ISNA(VLOOKUP($B208,'[1]1920  Prog Access'!$F$7:$BA$325,2,FALSE)),"",VLOOKUP($B208,'[1]1920  Prog Access'!$F$7:$BA$325,2,FALSE))</f>
        <v>2400867.5</v>
      </c>
      <c r="G208" s="102">
        <f>IF(ISNA(VLOOKUP($B208,'[1]1920  Prog Access'!$F$7:$BA$325,3,FALSE)),"",VLOOKUP($B208,'[1]1920  Prog Access'!$F$7:$BA$325,3,FALSE))</f>
        <v>0</v>
      </c>
      <c r="H208" s="102">
        <f>IF(ISNA(VLOOKUP($B208,'[1]1920  Prog Access'!$F$7:$BA$325,4,FALSE)),"",VLOOKUP($B208,'[1]1920  Prog Access'!$F$7:$BA$325,4,FALSE))</f>
        <v>7399.44</v>
      </c>
      <c r="I208" s="103">
        <f t="shared" si="470"/>
        <v>2408266.94</v>
      </c>
      <c r="J208" s="104">
        <f t="shared" si="471"/>
        <v>0.4248987381198765</v>
      </c>
      <c r="K208" s="105">
        <f t="shared" si="472"/>
        <v>6797.0617256075184</v>
      </c>
      <c r="L208" s="106">
        <f>IF(ISNA(VLOOKUP($B208,'[1]1920  Prog Access'!$F$7:$BA$325,5,FALSE)),"",VLOOKUP($B208,'[1]1920  Prog Access'!$F$7:$BA$325,5,FALSE))</f>
        <v>702111.03</v>
      </c>
      <c r="M208" s="102">
        <f>IF(ISNA(VLOOKUP($B208,'[1]1920  Prog Access'!$F$7:$BA$325,6,FALSE)),"",VLOOKUP($B208,'[1]1920  Prog Access'!$F$7:$BA$325,6,FALSE))</f>
        <v>59181.11</v>
      </c>
      <c r="N208" s="102">
        <f>IF(ISNA(VLOOKUP($B208,'[1]1920  Prog Access'!$F$7:$BA$325,7,FALSE)),"",VLOOKUP($B208,'[1]1920  Prog Access'!$F$7:$BA$325,7,FALSE))</f>
        <v>98157.13</v>
      </c>
      <c r="O208" s="102">
        <v>0</v>
      </c>
      <c r="P208" s="102">
        <f>IF(ISNA(VLOOKUP($B208,'[1]1920  Prog Access'!$F$7:$BA$325,8,FALSE)),"",VLOOKUP($B208,'[1]1920  Prog Access'!$F$7:$BA$325,8,FALSE))</f>
        <v>0</v>
      </c>
      <c r="Q208" s="102">
        <f>IF(ISNA(VLOOKUP($B208,'[1]1920  Prog Access'!$F$7:$BA$325,9,FALSE)),"",VLOOKUP($B208,'[1]1920  Prog Access'!$F$7:$BA$325,9,FALSE))</f>
        <v>0</v>
      </c>
      <c r="R208" s="107">
        <f t="shared" si="391"/>
        <v>859449.27</v>
      </c>
      <c r="S208" s="104">
        <f t="shared" si="392"/>
        <v>0.15163556175423354</v>
      </c>
      <c r="T208" s="105">
        <f t="shared" si="393"/>
        <v>2425.6985972735743</v>
      </c>
      <c r="U208" s="106">
        <f>IF(ISNA(VLOOKUP($B208,'[1]1920  Prog Access'!$F$7:$BA$325,10,FALSE)),"",VLOOKUP($B208,'[1]1920  Prog Access'!$F$7:$BA$325,10,FALSE))</f>
        <v>373369.53</v>
      </c>
      <c r="V208" s="102">
        <f>IF(ISNA(VLOOKUP($B208,'[1]1920  Prog Access'!$F$7:$BA$325,11,FALSE)),"",VLOOKUP($B208,'[1]1920  Prog Access'!$F$7:$BA$325,11,FALSE))</f>
        <v>139013.37</v>
      </c>
      <c r="W208" s="102">
        <f>IF(ISNA(VLOOKUP($B208,'[1]1920  Prog Access'!$F$7:$BA$325,12,FALSE)),"",VLOOKUP($B208,'[1]1920  Prog Access'!$F$7:$BA$325,12,FALSE))</f>
        <v>0</v>
      </c>
      <c r="X208" s="102">
        <f>IF(ISNA(VLOOKUP($B208,'[1]1920  Prog Access'!$F$7:$BA$325,13,FALSE)),"",VLOOKUP($B208,'[1]1920  Prog Access'!$F$7:$BA$325,13,FALSE))</f>
        <v>0</v>
      </c>
      <c r="Y208" s="108">
        <f t="shared" si="473"/>
        <v>512382.9</v>
      </c>
      <c r="Z208" s="104">
        <f t="shared" si="474"/>
        <v>9.0401460082412163E-2</v>
      </c>
      <c r="AA208" s="105">
        <f t="shared" si="475"/>
        <v>1446.1429256865458</v>
      </c>
      <c r="AB208" s="106">
        <f>IF(ISNA(VLOOKUP($B208,'[1]1920  Prog Access'!$F$7:$BA$325,14,FALSE)),"",VLOOKUP($B208,'[1]1920  Prog Access'!$F$7:$BA$325,14,FALSE))</f>
        <v>0</v>
      </c>
      <c r="AC208" s="102">
        <f>IF(ISNA(VLOOKUP($B208,'[1]1920  Prog Access'!$F$7:$BA$325,15,FALSE)),"",VLOOKUP($B208,'[1]1920  Prog Access'!$F$7:$BA$325,15,FALSE))</f>
        <v>0</v>
      </c>
      <c r="AD208" s="102">
        <v>0</v>
      </c>
      <c r="AE208" s="107">
        <f t="shared" si="476"/>
        <v>0</v>
      </c>
      <c r="AF208" s="104">
        <f t="shared" si="477"/>
        <v>0</v>
      </c>
      <c r="AG208" s="109">
        <f t="shared" si="478"/>
        <v>0</v>
      </c>
      <c r="AH208" s="106">
        <f>IF(ISNA(VLOOKUP($B208,'[1]1920  Prog Access'!$F$7:$BA$325,16,FALSE)),"",VLOOKUP($B208,'[1]1920  Prog Access'!$F$7:$BA$325,16,FALSE))</f>
        <v>107064.17</v>
      </c>
      <c r="AI208" s="102">
        <f>IF(ISNA(VLOOKUP($B208,'[1]1920  Prog Access'!$F$7:$BA$325,17,FALSE)),"",VLOOKUP($B208,'[1]1920  Prog Access'!$F$7:$BA$325,17,FALSE))</f>
        <v>41197.339999999997</v>
      </c>
      <c r="AJ208" s="102">
        <f>IF(ISNA(VLOOKUP($B208,'[1]1920  Prog Access'!$F$7:$BA$325,18,FALSE)),"",VLOOKUP($B208,'[1]1920  Prog Access'!$F$7:$BA$325,18,FALSE))</f>
        <v>0</v>
      </c>
      <c r="AK208" s="102">
        <f>IF(ISNA(VLOOKUP($B208,'[1]1920  Prog Access'!$F$7:$BA$325,19,FALSE)),"",VLOOKUP($B208,'[1]1920  Prog Access'!$F$7:$BA$325,19,FALSE))</f>
        <v>0</v>
      </c>
      <c r="AL208" s="102">
        <f>IF(ISNA(VLOOKUP($B208,'[1]1920  Prog Access'!$F$7:$BA$325,20,FALSE)),"",VLOOKUP($B208,'[1]1920  Prog Access'!$F$7:$BA$325,20,FALSE))</f>
        <v>211418.15</v>
      </c>
      <c r="AM208" s="102">
        <f>IF(ISNA(VLOOKUP($B208,'[1]1920  Prog Access'!$F$7:$BA$325,21,FALSE)),"",VLOOKUP($B208,'[1]1920  Prog Access'!$F$7:$BA$325,21,FALSE))</f>
        <v>0</v>
      </c>
      <c r="AN208" s="102">
        <f>IF(ISNA(VLOOKUP($B208,'[1]1920  Prog Access'!$F$7:$BA$325,22,FALSE)),"",VLOOKUP($B208,'[1]1920  Prog Access'!$F$7:$BA$325,22,FALSE))</f>
        <v>0</v>
      </c>
      <c r="AO208" s="102">
        <f>IF(ISNA(VLOOKUP($B208,'[1]1920  Prog Access'!$F$7:$BA$325,23,FALSE)),"",VLOOKUP($B208,'[1]1920  Prog Access'!$F$7:$BA$325,23,FALSE))</f>
        <v>7828.54</v>
      </c>
      <c r="AP208" s="102">
        <f>IF(ISNA(VLOOKUP($B208,'[1]1920  Prog Access'!$F$7:$BA$325,24,FALSE)),"",VLOOKUP($B208,'[1]1920  Prog Access'!$F$7:$BA$325,24,FALSE))</f>
        <v>0</v>
      </c>
      <c r="AQ208" s="102">
        <f>IF(ISNA(VLOOKUP($B208,'[1]1920  Prog Access'!$F$7:$BA$325,25,FALSE)),"",VLOOKUP($B208,'[1]1920  Prog Access'!$F$7:$BA$325,25,FALSE))</f>
        <v>0</v>
      </c>
      <c r="AR208" s="102">
        <f>IF(ISNA(VLOOKUP($B208,'[1]1920  Prog Access'!$F$7:$BA$325,26,FALSE)),"",VLOOKUP($B208,'[1]1920  Prog Access'!$F$7:$BA$325,26,FALSE))</f>
        <v>0</v>
      </c>
      <c r="AS208" s="102">
        <f>IF(ISNA(VLOOKUP($B208,'[1]1920  Prog Access'!$F$7:$BA$325,27,FALSE)),"",VLOOKUP($B208,'[1]1920  Prog Access'!$F$7:$BA$325,27,FALSE))</f>
        <v>0</v>
      </c>
      <c r="AT208" s="102">
        <f>IF(ISNA(VLOOKUP($B208,'[1]1920  Prog Access'!$F$7:$BA$325,28,FALSE)),"",VLOOKUP($B208,'[1]1920  Prog Access'!$F$7:$BA$325,28,FALSE))</f>
        <v>0</v>
      </c>
      <c r="AU208" s="102">
        <f>IF(ISNA(VLOOKUP($B208,'[1]1920  Prog Access'!$F$7:$BA$325,29,FALSE)),"",VLOOKUP($B208,'[1]1920  Prog Access'!$F$7:$BA$325,29,FALSE))</f>
        <v>0</v>
      </c>
      <c r="AV208" s="102">
        <f>IF(ISNA(VLOOKUP($B208,'[1]1920  Prog Access'!$F$7:$BA$325,30,FALSE)),"",VLOOKUP($B208,'[1]1920  Prog Access'!$F$7:$BA$325,30,FALSE))</f>
        <v>0</v>
      </c>
      <c r="AW208" s="102">
        <f>IF(ISNA(VLOOKUP($B208,'[1]1920  Prog Access'!$F$7:$BA$325,31,FALSE)),"",VLOOKUP($B208,'[1]1920  Prog Access'!$F$7:$BA$325,31,FALSE))</f>
        <v>0</v>
      </c>
      <c r="AX208" s="108">
        <f t="shared" si="479"/>
        <v>367508.2</v>
      </c>
      <c r="AY208" s="104">
        <f t="shared" si="480"/>
        <v>6.4840723357979246E-2</v>
      </c>
      <c r="AZ208" s="105">
        <f t="shared" si="481"/>
        <v>1037.2504304140443</v>
      </c>
      <c r="BA208" s="106">
        <f>IF(ISNA(VLOOKUP($B208,'[1]1920  Prog Access'!$F$7:$BA$325,32,FALSE)),"",VLOOKUP($B208,'[1]1920  Prog Access'!$F$7:$BA$325,32,FALSE))</f>
        <v>0</v>
      </c>
      <c r="BB208" s="102">
        <f>IF(ISNA(VLOOKUP($B208,'[1]1920  Prog Access'!$F$7:$BA$325,33,FALSE)),"",VLOOKUP($B208,'[1]1920  Prog Access'!$F$7:$BA$325,33,FALSE))</f>
        <v>0</v>
      </c>
      <c r="BC208" s="102">
        <f>IF(ISNA(VLOOKUP($B208,'[1]1920  Prog Access'!$F$7:$BA$325,34,FALSE)),"",VLOOKUP($B208,'[1]1920  Prog Access'!$F$7:$BA$325,34,FALSE))</f>
        <v>6657.15</v>
      </c>
      <c r="BD208" s="102">
        <f>IF(ISNA(VLOOKUP($B208,'[1]1920  Prog Access'!$F$7:$BA$325,35,FALSE)),"",VLOOKUP($B208,'[1]1920  Prog Access'!$F$7:$BA$325,35,FALSE))</f>
        <v>0</v>
      </c>
      <c r="BE208" s="102">
        <f>IF(ISNA(VLOOKUP($B208,'[1]1920  Prog Access'!$F$7:$BA$325,36,FALSE)),"",VLOOKUP($B208,'[1]1920  Prog Access'!$F$7:$BA$325,36,FALSE))</f>
        <v>0</v>
      </c>
      <c r="BF208" s="102">
        <f>IF(ISNA(VLOOKUP($B208,'[1]1920  Prog Access'!$F$7:$BA$325,37,FALSE)),"",VLOOKUP($B208,'[1]1920  Prog Access'!$F$7:$BA$325,37,FALSE))</f>
        <v>0</v>
      </c>
      <c r="BG208" s="102">
        <f>IF(ISNA(VLOOKUP($B208,'[1]1920  Prog Access'!$F$7:$BA$325,38,FALSE)),"",VLOOKUP($B208,'[1]1920  Prog Access'!$F$7:$BA$325,38,FALSE))</f>
        <v>0</v>
      </c>
      <c r="BH208" s="110">
        <f t="shared" si="482"/>
        <v>6657.15</v>
      </c>
      <c r="BI208" s="104">
        <f t="shared" si="483"/>
        <v>1.1745436469242632E-3</v>
      </c>
      <c r="BJ208" s="105">
        <f t="shared" si="484"/>
        <v>18.789054782535068</v>
      </c>
      <c r="BK208" s="106">
        <f>IF(ISNA(VLOOKUP($B208,'[1]1920  Prog Access'!$F$7:$BA$325,39,FALSE)),"",VLOOKUP($B208,'[1]1920  Prog Access'!$F$7:$BA$325,39,FALSE))</f>
        <v>0</v>
      </c>
      <c r="BL208" s="102">
        <f>IF(ISNA(VLOOKUP($B208,'[1]1920  Prog Access'!$F$7:$BA$325,40,FALSE)),"",VLOOKUP($B208,'[1]1920  Prog Access'!$F$7:$BA$325,40,FALSE))</f>
        <v>0</v>
      </c>
      <c r="BM208" s="102">
        <f>IF(ISNA(VLOOKUP($B208,'[1]1920  Prog Access'!$F$7:$BA$325,41,FALSE)),"",VLOOKUP($B208,'[1]1920  Prog Access'!$F$7:$BA$325,41,FALSE))</f>
        <v>0</v>
      </c>
      <c r="BN208" s="102">
        <f>IF(ISNA(VLOOKUP($B208,'[1]1920  Prog Access'!$F$7:$BA$325,42,FALSE)),"",VLOOKUP($B208,'[1]1920  Prog Access'!$F$7:$BA$325,42,FALSE))</f>
        <v>52283.48</v>
      </c>
      <c r="BO208" s="105">
        <f t="shared" si="459"/>
        <v>52283.48</v>
      </c>
      <c r="BP208" s="104">
        <f t="shared" si="460"/>
        <v>9.2245524395712548E-3</v>
      </c>
      <c r="BQ208" s="111">
        <f t="shared" si="461"/>
        <v>147.56422342016879</v>
      </c>
      <c r="BR208" s="106">
        <f>IF(ISNA(VLOOKUP($B208,'[1]1920  Prog Access'!$F$7:$BA$325,43,FALSE)),"",VLOOKUP($B208,'[1]1920  Prog Access'!$F$7:$BA$325,43,FALSE))</f>
        <v>1072737.54</v>
      </c>
      <c r="BS208" s="104">
        <f t="shared" si="462"/>
        <v>0.18926673763159352</v>
      </c>
      <c r="BT208" s="111">
        <f t="shared" si="463"/>
        <v>3027.6806751150125</v>
      </c>
      <c r="BU208" s="102">
        <f>IF(ISNA(VLOOKUP($B208,'[1]1920  Prog Access'!$F$7:$BA$325,44,FALSE)),"",VLOOKUP($B208,'[1]1920  Prog Access'!$F$7:$BA$325,44,FALSE))</f>
        <v>110693.23</v>
      </c>
      <c r="BV208" s="104">
        <f t="shared" si="464"/>
        <v>1.9529983559635318E-2</v>
      </c>
      <c r="BW208" s="111">
        <f t="shared" si="465"/>
        <v>312.41915271937</v>
      </c>
      <c r="BX208" s="143">
        <f>IF(ISNA(VLOOKUP($B208,'[1]1920  Prog Access'!$F$7:$BA$325,45,FALSE)),"",VLOOKUP($B208,'[1]1920  Prog Access'!$F$7:$BA$325,45,FALSE))</f>
        <v>277882.18</v>
      </c>
      <c r="BY208" s="97">
        <f t="shared" si="466"/>
        <v>4.9027699407774281E-2</v>
      </c>
      <c r="BZ208" s="112">
        <f t="shared" si="467"/>
        <v>784.29110101323693</v>
      </c>
      <c r="CA208" s="89">
        <f t="shared" si="468"/>
        <v>5667860.8899999997</v>
      </c>
      <c r="CB208" s="90">
        <f t="shared" si="469"/>
        <v>0</v>
      </c>
    </row>
    <row r="209" spans="1:80" x14ac:dyDescent="0.25">
      <c r="A209" s="22"/>
      <c r="B209" s="94" t="s">
        <v>364</v>
      </c>
      <c r="C209" s="99" t="s">
        <v>365</v>
      </c>
      <c r="D209" s="100">
        <f>IF(ISNA(VLOOKUP($B209,'[1]1920 enrollment_Rev_Exp by size'!$A$6:$C$339,3,FALSE)),"",VLOOKUP($B209,'[1]1920 enrollment_Rev_Exp by size'!$A$6:$C$339,3,FALSE))</f>
        <v>651.36</v>
      </c>
      <c r="E209" s="101">
        <f>IF(ISNA(VLOOKUP($B209,'[1]1920 enrollment_Rev_Exp by size'!$A$6:$D$339,4,FALSE)),"",VLOOKUP($B209,'[1]1920 enrollment_Rev_Exp by size'!$A$6:$D$339,4,FALSE))</f>
        <v>8604187.6199999992</v>
      </c>
      <c r="F209" s="102">
        <f>IF(ISNA(VLOOKUP($B209,'[1]1920  Prog Access'!$F$7:$BA$325,2,FALSE)),"",VLOOKUP($B209,'[1]1920  Prog Access'!$F$7:$BA$325,2,FALSE))</f>
        <v>4659007.04</v>
      </c>
      <c r="G209" s="102">
        <f>IF(ISNA(VLOOKUP($B209,'[1]1920  Prog Access'!$F$7:$BA$325,3,FALSE)),"",VLOOKUP($B209,'[1]1920  Prog Access'!$F$7:$BA$325,3,FALSE))</f>
        <v>0</v>
      </c>
      <c r="H209" s="102">
        <f>IF(ISNA(VLOOKUP($B209,'[1]1920  Prog Access'!$F$7:$BA$325,4,FALSE)),"",VLOOKUP($B209,'[1]1920  Prog Access'!$F$7:$BA$325,4,FALSE))</f>
        <v>20092.54</v>
      </c>
      <c r="I209" s="103">
        <f t="shared" si="470"/>
        <v>4679099.58</v>
      </c>
      <c r="J209" s="104">
        <f t="shared" si="471"/>
        <v>0.54381654453044115</v>
      </c>
      <c r="K209" s="105">
        <f t="shared" si="472"/>
        <v>7183.5844694178331</v>
      </c>
      <c r="L209" s="106">
        <f>IF(ISNA(VLOOKUP($B209,'[1]1920  Prog Access'!$F$7:$BA$325,5,FALSE)),"",VLOOKUP($B209,'[1]1920  Prog Access'!$F$7:$BA$325,5,FALSE))</f>
        <v>813426.63</v>
      </c>
      <c r="M209" s="102">
        <f>IF(ISNA(VLOOKUP($B209,'[1]1920  Prog Access'!$F$7:$BA$325,6,FALSE)),"",VLOOKUP($B209,'[1]1920  Prog Access'!$F$7:$BA$325,6,FALSE))</f>
        <v>83591.100000000006</v>
      </c>
      <c r="N209" s="102">
        <f>IF(ISNA(VLOOKUP($B209,'[1]1920  Prog Access'!$F$7:$BA$325,7,FALSE)),"",VLOOKUP($B209,'[1]1920  Prog Access'!$F$7:$BA$325,7,FALSE))</f>
        <v>124644.04</v>
      </c>
      <c r="O209" s="102">
        <v>0</v>
      </c>
      <c r="P209" s="102">
        <f>IF(ISNA(VLOOKUP($B209,'[1]1920  Prog Access'!$F$7:$BA$325,8,FALSE)),"",VLOOKUP($B209,'[1]1920  Prog Access'!$F$7:$BA$325,8,FALSE))</f>
        <v>0</v>
      </c>
      <c r="Q209" s="102">
        <f>IF(ISNA(VLOOKUP($B209,'[1]1920  Prog Access'!$F$7:$BA$325,9,FALSE)),"",VLOOKUP($B209,'[1]1920  Prog Access'!$F$7:$BA$325,9,FALSE))</f>
        <v>0</v>
      </c>
      <c r="R209" s="107">
        <f t="shared" si="391"/>
        <v>1021661.77</v>
      </c>
      <c r="S209" s="104">
        <f t="shared" si="392"/>
        <v>0.11874006183049739</v>
      </c>
      <c r="T209" s="105">
        <f t="shared" si="393"/>
        <v>1568.5055422500614</v>
      </c>
      <c r="U209" s="106">
        <f>IF(ISNA(VLOOKUP($B209,'[1]1920  Prog Access'!$F$7:$BA$325,10,FALSE)),"",VLOOKUP($B209,'[1]1920  Prog Access'!$F$7:$BA$325,10,FALSE))</f>
        <v>346911.03</v>
      </c>
      <c r="V209" s="102">
        <f>IF(ISNA(VLOOKUP($B209,'[1]1920  Prog Access'!$F$7:$BA$325,11,FALSE)),"",VLOOKUP($B209,'[1]1920  Prog Access'!$F$7:$BA$325,11,FALSE))</f>
        <v>115167.34</v>
      </c>
      <c r="W209" s="102">
        <f>IF(ISNA(VLOOKUP($B209,'[1]1920  Prog Access'!$F$7:$BA$325,12,FALSE)),"",VLOOKUP($B209,'[1]1920  Prog Access'!$F$7:$BA$325,12,FALSE))</f>
        <v>4794.1899999999996</v>
      </c>
      <c r="X209" s="102">
        <f>IF(ISNA(VLOOKUP($B209,'[1]1920  Prog Access'!$F$7:$BA$325,13,FALSE)),"",VLOOKUP($B209,'[1]1920  Prog Access'!$F$7:$BA$325,13,FALSE))</f>
        <v>0</v>
      </c>
      <c r="Y209" s="108">
        <f t="shared" si="473"/>
        <v>466872.56</v>
      </c>
      <c r="Z209" s="104">
        <f t="shared" si="474"/>
        <v>5.4261085487580296E-2</v>
      </c>
      <c r="AA209" s="105">
        <f t="shared" si="475"/>
        <v>716.76578236305579</v>
      </c>
      <c r="AB209" s="106">
        <f>IF(ISNA(VLOOKUP($B209,'[1]1920  Prog Access'!$F$7:$BA$325,14,FALSE)),"",VLOOKUP($B209,'[1]1920  Prog Access'!$F$7:$BA$325,14,FALSE))</f>
        <v>0</v>
      </c>
      <c r="AC209" s="102">
        <f>IF(ISNA(VLOOKUP($B209,'[1]1920  Prog Access'!$F$7:$BA$325,15,FALSE)),"",VLOOKUP($B209,'[1]1920  Prog Access'!$F$7:$BA$325,15,FALSE))</f>
        <v>0</v>
      </c>
      <c r="AD209" s="102">
        <v>0</v>
      </c>
      <c r="AE209" s="107">
        <f t="shared" si="476"/>
        <v>0</v>
      </c>
      <c r="AF209" s="104">
        <f t="shared" si="477"/>
        <v>0</v>
      </c>
      <c r="AG209" s="109">
        <f t="shared" si="478"/>
        <v>0</v>
      </c>
      <c r="AH209" s="106">
        <f>IF(ISNA(VLOOKUP($B209,'[1]1920  Prog Access'!$F$7:$BA$325,16,FALSE)),"",VLOOKUP($B209,'[1]1920  Prog Access'!$F$7:$BA$325,16,FALSE))</f>
        <v>139982.15</v>
      </c>
      <c r="AI209" s="102">
        <f>IF(ISNA(VLOOKUP($B209,'[1]1920  Prog Access'!$F$7:$BA$325,17,FALSE)),"",VLOOKUP($B209,'[1]1920  Prog Access'!$F$7:$BA$325,17,FALSE))</f>
        <v>31353.439999999999</v>
      </c>
      <c r="AJ209" s="102">
        <f>IF(ISNA(VLOOKUP($B209,'[1]1920  Prog Access'!$F$7:$BA$325,18,FALSE)),"",VLOOKUP($B209,'[1]1920  Prog Access'!$F$7:$BA$325,18,FALSE))</f>
        <v>0</v>
      </c>
      <c r="AK209" s="102">
        <f>IF(ISNA(VLOOKUP($B209,'[1]1920  Prog Access'!$F$7:$BA$325,19,FALSE)),"",VLOOKUP($B209,'[1]1920  Prog Access'!$F$7:$BA$325,19,FALSE))</f>
        <v>0</v>
      </c>
      <c r="AL209" s="102">
        <f>IF(ISNA(VLOOKUP($B209,'[1]1920  Prog Access'!$F$7:$BA$325,20,FALSE)),"",VLOOKUP($B209,'[1]1920  Prog Access'!$F$7:$BA$325,20,FALSE))</f>
        <v>103343.25</v>
      </c>
      <c r="AM209" s="102">
        <f>IF(ISNA(VLOOKUP($B209,'[1]1920  Prog Access'!$F$7:$BA$325,21,FALSE)),"",VLOOKUP($B209,'[1]1920  Prog Access'!$F$7:$BA$325,21,FALSE))</f>
        <v>0</v>
      </c>
      <c r="AN209" s="102">
        <f>IF(ISNA(VLOOKUP($B209,'[1]1920  Prog Access'!$F$7:$BA$325,22,FALSE)),"",VLOOKUP($B209,'[1]1920  Prog Access'!$F$7:$BA$325,22,FALSE))</f>
        <v>0</v>
      </c>
      <c r="AO209" s="102">
        <f>IF(ISNA(VLOOKUP($B209,'[1]1920  Prog Access'!$F$7:$BA$325,23,FALSE)),"",VLOOKUP($B209,'[1]1920  Prog Access'!$F$7:$BA$325,23,FALSE))</f>
        <v>40183.910000000003</v>
      </c>
      <c r="AP209" s="102">
        <f>IF(ISNA(VLOOKUP($B209,'[1]1920  Prog Access'!$F$7:$BA$325,24,FALSE)),"",VLOOKUP($B209,'[1]1920  Prog Access'!$F$7:$BA$325,24,FALSE))</f>
        <v>0</v>
      </c>
      <c r="AQ209" s="102">
        <f>IF(ISNA(VLOOKUP($B209,'[1]1920  Prog Access'!$F$7:$BA$325,25,FALSE)),"",VLOOKUP($B209,'[1]1920  Prog Access'!$F$7:$BA$325,25,FALSE))</f>
        <v>0</v>
      </c>
      <c r="AR209" s="102">
        <f>IF(ISNA(VLOOKUP($B209,'[1]1920  Prog Access'!$F$7:$BA$325,26,FALSE)),"",VLOOKUP($B209,'[1]1920  Prog Access'!$F$7:$BA$325,26,FALSE))</f>
        <v>0</v>
      </c>
      <c r="AS209" s="102">
        <f>IF(ISNA(VLOOKUP($B209,'[1]1920  Prog Access'!$F$7:$BA$325,27,FALSE)),"",VLOOKUP($B209,'[1]1920  Prog Access'!$F$7:$BA$325,27,FALSE))</f>
        <v>0</v>
      </c>
      <c r="AT209" s="102">
        <f>IF(ISNA(VLOOKUP($B209,'[1]1920  Prog Access'!$F$7:$BA$325,28,FALSE)),"",VLOOKUP($B209,'[1]1920  Prog Access'!$F$7:$BA$325,28,FALSE))</f>
        <v>0</v>
      </c>
      <c r="AU209" s="102">
        <f>IF(ISNA(VLOOKUP($B209,'[1]1920  Prog Access'!$F$7:$BA$325,29,FALSE)),"",VLOOKUP($B209,'[1]1920  Prog Access'!$F$7:$BA$325,29,FALSE))</f>
        <v>0</v>
      </c>
      <c r="AV209" s="102">
        <f>IF(ISNA(VLOOKUP($B209,'[1]1920  Prog Access'!$F$7:$BA$325,30,FALSE)),"",VLOOKUP($B209,'[1]1920  Prog Access'!$F$7:$BA$325,30,FALSE))</f>
        <v>0</v>
      </c>
      <c r="AW209" s="102">
        <f>IF(ISNA(VLOOKUP($B209,'[1]1920  Prog Access'!$F$7:$BA$325,31,FALSE)),"",VLOOKUP($B209,'[1]1920  Prog Access'!$F$7:$BA$325,31,FALSE))</f>
        <v>0</v>
      </c>
      <c r="AX209" s="108">
        <f t="shared" si="479"/>
        <v>314862.75</v>
      </c>
      <c r="AY209" s="104">
        <f t="shared" si="480"/>
        <v>3.6594128801668326E-2</v>
      </c>
      <c r="AZ209" s="105">
        <f t="shared" si="481"/>
        <v>483.39282424465733</v>
      </c>
      <c r="BA209" s="106">
        <f>IF(ISNA(VLOOKUP($B209,'[1]1920  Prog Access'!$F$7:$BA$325,32,FALSE)),"",VLOOKUP($B209,'[1]1920  Prog Access'!$F$7:$BA$325,32,FALSE))</f>
        <v>0</v>
      </c>
      <c r="BB209" s="102">
        <f>IF(ISNA(VLOOKUP($B209,'[1]1920  Prog Access'!$F$7:$BA$325,33,FALSE)),"",VLOOKUP($B209,'[1]1920  Prog Access'!$F$7:$BA$325,33,FALSE))</f>
        <v>0</v>
      </c>
      <c r="BC209" s="102">
        <f>IF(ISNA(VLOOKUP($B209,'[1]1920  Prog Access'!$F$7:$BA$325,34,FALSE)),"",VLOOKUP($B209,'[1]1920  Prog Access'!$F$7:$BA$325,34,FALSE))</f>
        <v>21717.32</v>
      </c>
      <c r="BD209" s="102">
        <f>IF(ISNA(VLOOKUP($B209,'[1]1920  Prog Access'!$F$7:$BA$325,35,FALSE)),"",VLOOKUP($B209,'[1]1920  Prog Access'!$F$7:$BA$325,35,FALSE))</f>
        <v>0</v>
      </c>
      <c r="BE209" s="102">
        <f>IF(ISNA(VLOOKUP($B209,'[1]1920  Prog Access'!$F$7:$BA$325,36,FALSE)),"",VLOOKUP($B209,'[1]1920  Prog Access'!$F$7:$BA$325,36,FALSE))</f>
        <v>0</v>
      </c>
      <c r="BF209" s="102">
        <f>IF(ISNA(VLOOKUP($B209,'[1]1920  Prog Access'!$F$7:$BA$325,37,FALSE)),"",VLOOKUP($B209,'[1]1920  Prog Access'!$F$7:$BA$325,37,FALSE))</f>
        <v>0</v>
      </c>
      <c r="BG209" s="102">
        <f>IF(ISNA(VLOOKUP($B209,'[1]1920  Prog Access'!$F$7:$BA$325,38,FALSE)),"",VLOOKUP($B209,'[1]1920  Prog Access'!$F$7:$BA$325,38,FALSE))</f>
        <v>13142.75</v>
      </c>
      <c r="BH209" s="110">
        <f t="shared" si="482"/>
        <v>34860.07</v>
      </c>
      <c r="BI209" s="104">
        <f t="shared" si="483"/>
        <v>4.0515236928317941E-3</v>
      </c>
      <c r="BJ209" s="105">
        <f t="shared" si="484"/>
        <v>53.518898919184473</v>
      </c>
      <c r="BK209" s="106">
        <f>IF(ISNA(VLOOKUP($B209,'[1]1920  Prog Access'!$F$7:$BA$325,39,FALSE)),"",VLOOKUP($B209,'[1]1920  Prog Access'!$F$7:$BA$325,39,FALSE))</f>
        <v>0</v>
      </c>
      <c r="BL209" s="102">
        <f>IF(ISNA(VLOOKUP($B209,'[1]1920  Prog Access'!$F$7:$BA$325,40,FALSE)),"",VLOOKUP($B209,'[1]1920  Prog Access'!$F$7:$BA$325,40,FALSE))</f>
        <v>0</v>
      </c>
      <c r="BM209" s="102">
        <f>IF(ISNA(VLOOKUP($B209,'[1]1920  Prog Access'!$F$7:$BA$325,41,FALSE)),"",VLOOKUP($B209,'[1]1920  Prog Access'!$F$7:$BA$325,41,FALSE))</f>
        <v>0</v>
      </c>
      <c r="BN209" s="102">
        <f>IF(ISNA(VLOOKUP($B209,'[1]1920  Prog Access'!$F$7:$BA$325,42,FALSE)),"",VLOOKUP($B209,'[1]1920  Prog Access'!$F$7:$BA$325,42,FALSE))</f>
        <v>104028.79</v>
      </c>
      <c r="BO209" s="105">
        <f t="shared" si="459"/>
        <v>104028.79</v>
      </c>
      <c r="BP209" s="104">
        <f t="shared" si="460"/>
        <v>1.2090483680085071E-2</v>
      </c>
      <c r="BQ209" s="111">
        <f t="shared" si="461"/>
        <v>159.71012957504297</v>
      </c>
      <c r="BR209" s="106">
        <f>IF(ISNA(VLOOKUP($B209,'[1]1920  Prog Access'!$F$7:$BA$325,43,FALSE)),"",VLOOKUP($B209,'[1]1920  Prog Access'!$F$7:$BA$325,43,FALSE))</f>
        <v>1411486.31</v>
      </c>
      <c r="BS209" s="104">
        <f t="shared" si="462"/>
        <v>0.16404643556575538</v>
      </c>
      <c r="BT209" s="111">
        <f t="shared" si="463"/>
        <v>2166.9834039548023</v>
      </c>
      <c r="BU209" s="102">
        <f>IF(ISNA(VLOOKUP($B209,'[1]1920  Prog Access'!$F$7:$BA$325,44,FALSE)),"",VLOOKUP($B209,'[1]1920  Prog Access'!$F$7:$BA$325,44,FALSE))</f>
        <v>189085.96</v>
      </c>
      <c r="BV209" s="104">
        <f t="shared" si="464"/>
        <v>2.1976038686148502E-2</v>
      </c>
      <c r="BW209" s="111">
        <f t="shared" si="465"/>
        <v>290.29409236059934</v>
      </c>
      <c r="BX209" s="143">
        <f>IF(ISNA(VLOOKUP($B209,'[1]1920  Prog Access'!$F$7:$BA$325,45,FALSE)),"",VLOOKUP($B209,'[1]1920  Prog Access'!$F$7:$BA$325,45,FALSE))</f>
        <v>382229.83</v>
      </c>
      <c r="BY209" s="97">
        <f t="shared" si="466"/>
        <v>4.4423697724992203E-2</v>
      </c>
      <c r="BZ209" s="112">
        <f t="shared" si="467"/>
        <v>586.81808830754119</v>
      </c>
      <c r="CA209" s="89">
        <f t="shared" si="468"/>
        <v>8604187.620000001</v>
      </c>
      <c r="CB209" s="90">
        <f t="shared" si="469"/>
        <v>0</v>
      </c>
    </row>
    <row r="210" spans="1:80" x14ac:dyDescent="0.25">
      <c r="A210" s="22"/>
      <c r="B210" s="94" t="s">
        <v>366</v>
      </c>
      <c r="C210" s="99" t="s">
        <v>367</v>
      </c>
      <c r="D210" s="100">
        <f>IF(ISNA(VLOOKUP($B210,'[1]1920 enrollment_Rev_Exp by size'!$A$6:$C$339,3,FALSE)),"",VLOOKUP($B210,'[1]1920 enrollment_Rev_Exp by size'!$A$6:$C$339,3,FALSE))</f>
        <v>694.97</v>
      </c>
      <c r="E210" s="101">
        <f>IF(ISNA(VLOOKUP($B210,'[1]1920 enrollment_Rev_Exp by size'!$A$6:$D$339,4,FALSE)),"",VLOOKUP($B210,'[1]1920 enrollment_Rev_Exp by size'!$A$6:$D$339,4,FALSE))</f>
        <v>10469556.890000001</v>
      </c>
      <c r="F210" s="102">
        <f>IF(ISNA(VLOOKUP($B210,'[1]1920  Prog Access'!$F$7:$BA$325,2,FALSE)),"",VLOOKUP($B210,'[1]1920  Prog Access'!$F$7:$BA$325,2,FALSE))</f>
        <v>4346401.78</v>
      </c>
      <c r="G210" s="102">
        <f>IF(ISNA(VLOOKUP($B210,'[1]1920  Prog Access'!$F$7:$BA$325,3,FALSE)),"",VLOOKUP($B210,'[1]1920  Prog Access'!$F$7:$BA$325,3,FALSE))</f>
        <v>172497.84</v>
      </c>
      <c r="H210" s="102">
        <f>IF(ISNA(VLOOKUP($B210,'[1]1920  Prog Access'!$F$7:$BA$325,4,FALSE)),"",VLOOKUP($B210,'[1]1920  Prog Access'!$F$7:$BA$325,4,FALSE))</f>
        <v>10832.39</v>
      </c>
      <c r="I210" s="103">
        <f t="shared" si="470"/>
        <v>4529732.01</v>
      </c>
      <c r="J210" s="104">
        <f t="shared" si="471"/>
        <v>0.43265747133258087</v>
      </c>
      <c r="K210" s="105">
        <f t="shared" si="472"/>
        <v>6517.8813617854003</v>
      </c>
      <c r="L210" s="106">
        <f>IF(ISNA(VLOOKUP($B210,'[1]1920  Prog Access'!$F$7:$BA$325,5,FALSE)),"",VLOOKUP($B210,'[1]1920  Prog Access'!$F$7:$BA$325,5,FALSE))</f>
        <v>1515043.31</v>
      </c>
      <c r="M210" s="102">
        <f>IF(ISNA(VLOOKUP($B210,'[1]1920  Prog Access'!$F$7:$BA$325,6,FALSE)),"",VLOOKUP($B210,'[1]1920  Prog Access'!$F$7:$BA$325,6,FALSE))</f>
        <v>38475</v>
      </c>
      <c r="N210" s="102">
        <f>IF(ISNA(VLOOKUP($B210,'[1]1920  Prog Access'!$F$7:$BA$325,7,FALSE)),"",VLOOKUP($B210,'[1]1920  Prog Access'!$F$7:$BA$325,7,FALSE))</f>
        <v>208730.83</v>
      </c>
      <c r="O210" s="102">
        <v>0</v>
      </c>
      <c r="P210" s="102">
        <f>IF(ISNA(VLOOKUP($B210,'[1]1920  Prog Access'!$F$7:$BA$325,8,FALSE)),"",VLOOKUP($B210,'[1]1920  Prog Access'!$F$7:$BA$325,8,FALSE))</f>
        <v>0</v>
      </c>
      <c r="Q210" s="102">
        <f>IF(ISNA(VLOOKUP($B210,'[1]1920  Prog Access'!$F$7:$BA$325,9,FALSE)),"",VLOOKUP($B210,'[1]1920  Prog Access'!$F$7:$BA$325,9,FALSE))</f>
        <v>0</v>
      </c>
      <c r="R210" s="107">
        <f t="shared" si="391"/>
        <v>1762249.1400000001</v>
      </c>
      <c r="S210" s="104">
        <f t="shared" si="392"/>
        <v>0.168321272668494</v>
      </c>
      <c r="T210" s="105">
        <f t="shared" si="393"/>
        <v>2535.7197289091619</v>
      </c>
      <c r="U210" s="106">
        <f>IF(ISNA(VLOOKUP($B210,'[1]1920  Prog Access'!$F$7:$BA$325,10,FALSE)),"",VLOOKUP($B210,'[1]1920  Prog Access'!$F$7:$BA$325,10,FALSE))</f>
        <v>335935.3</v>
      </c>
      <c r="V210" s="102">
        <f>IF(ISNA(VLOOKUP($B210,'[1]1920  Prog Access'!$F$7:$BA$325,11,FALSE)),"",VLOOKUP($B210,'[1]1920  Prog Access'!$F$7:$BA$325,11,FALSE))</f>
        <v>25583.68</v>
      </c>
      <c r="W210" s="102">
        <f>IF(ISNA(VLOOKUP($B210,'[1]1920  Prog Access'!$F$7:$BA$325,12,FALSE)),"",VLOOKUP($B210,'[1]1920  Prog Access'!$F$7:$BA$325,12,FALSE))</f>
        <v>9001.39</v>
      </c>
      <c r="X210" s="102">
        <f>IF(ISNA(VLOOKUP($B210,'[1]1920  Prog Access'!$F$7:$BA$325,13,FALSE)),"",VLOOKUP($B210,'[1]1920  Prog Access'!$F$7:$BA$325,13,FALSE))</f>
        <v>0</v>
      </c>
      <c r="Y210" s="108">
        <f t="shared" si="473"/>
        <v>370520.37</v>
      </c>
      <c r="Z210" s="104">
        <f t="shared" si="474"/>
        <v>3.5390262825153812E-2</v>
      </c>
      <c r="AA210" s="105">
        <f t="shared" si="475"/>
        <v>533.1458480222168</v>
      </c>
      <c r="AB210" s="106">
        <f>IF(ISNA(VLOOKUP($B210,'[1]1920  Prog Access'!$F$7:$BA$325,14,FALSE)),"",VLOOKUP($B210,'[1]1920  Prog Access'!$F$7:$BA$325,14,FALSE))</f>
        <v>0</v>
      </c>
      <c r="AC210" s="102">
        <f>IF(ISNA(VLOOKUP($B210,'[1]1920  Prog Access'!$F$7:$BA$325,15,FALSE)),"",VLOOKUP($B210,'[1]1920  Prog Access'!$F$7:$BA$325,15,FALSE))</f>
        <v>0</v>
      </c>
      <c r="AD210" s="102">
        <v>0</v>
      </c>
      <c r="AE210" s="107">
        <f t="shared" si="476"/>
        <v>0</v>
      </c>
      <c r="AF210" s="104">
        <f t="shared" si="477"/>
        <v>0</v>
      </c>
      <c r="AG210" s="109">
        <f t="shared" si="478"/>
        <v>0</v>
      </c>
      <c r="AH210" s="106">
        <f>IF(ISNA(VLOOKUP($B210,'[1]1920  Prog Access'!$F$7:$BA$325,16,FALSE)),"",VLOOKUP($B210,'[1]1920  Prog Access'!$F$7:$BA$325,16,FALSE))</f>
        <v>404359.61</v>
      </c>
      <c r="AI210" s="102">
        <f>IF(ISNA(VLOOKUP($B210,'[1]1920  Prog Access'!$F$7:$BA$325,17,FALSE)),"",VLOOKUP($B210,'[1]1920  Prog Access'!$F$7:$BA$325,17,FALSE))</f>
        <v>57773.39</v>
      </c>
      <c r="AJ210" s="102">
        <f>IF(ISNA(VLOOKUP($B210,'[1]1920  Prog Access'!$F$7:$BA$325,18,FALSE)),"",VLOOKUP($B210,'[1]1920  Prog Access'!$F$7:$BA$325,18,FALSE))</f>
        <v>53966.48</v>
      </c>
      <c r="AK210" s="102">
        <f>IF(ISNA(VLOOKUP($B210,'[1]1920  Prog Access'!$F$7:$BA$325,19,FALSE)),"",VLOOKUP($B210,'[1]1920  Prog Access'!$F$7:$BA$325,19,FALSE))</f>
        <v>0</v>
      </c>
      <c r="AL210" s="102">
        <f>IF(ISNA(VLOOKUP($B210,'[1]1920  Prog Access'!$F$7:$BA$325,20,FALSE)),"",VLOOKUP($B210,'[1]1920  Prog Access'!$F$7:$BA$325,20,FALSE))</f>
        <v>463721.1</v>
      </c>
      <c r="AM210" s="102">
        <f>IF(ISNA(VLOOKUP($B210,'[1]1920  Prog Access'!$F$7:$BA$325,21,FALSE)),"",VLOOKUP($B210,'[1]1920  Prog Access'!$F$7:$BA$325,21,FALSE))</f>
        <v>0</v>
      </c>
      <c r="AN210" s="102">
        <f>IF(ISNA(VLOOKUP($B210,'[1]1920  Prog Access'!$F$7:$BA$325,22,FALSE)),"",VLOOKUP($B210,'[1]1920  Prog Access'!$F$7:$BA$325,22,FALSE))</f>
        <v>0</v>
      </c>
      <c r="AO210" s="102">
        <f>IF(ISNA(VLOOKUP($B210,'[1]1920  Prog Access'!$F$7:$BA$325,23,FALSE)),"",VLOOKUP($B210,'[1]1920  Prog Access'!$F$7:$BA$325,23,FALSE))</f>
        <v>21438.03</v>
      </c>
      <c r="AP210" s="102">
        <f>IF(ISNA(VLOOKUP($B210,'[1]1920  Prog Access'!$F$7:$BA$325,24,FALSE)),"",VLOOKUP($B210,'[1]1920  Prog Access'!$F$7:$BA$325,24,FALSE))</f>
        <v>0</v>
      </c>
      <c r="AQ210" s="102">
        <f>IF(ISNA(VLOOKUP($B210,'[1]1920  Prog Access'!$F$7:$BA$325,25,FALSE)),"",VLOOKUP($B210,'[1]1920  Prog Access'!$F$7:$BA$325,25,FALSE))</f>
        <v>17703.62</v>
      </c>
      <c r="AR210" s="102">
        <f>IF(ISNA(VLOOKUP($B210,'[1]1920  Prog Access'!$F$7:$BA$325,26,FALSE)),"",VLOOKUP($B210,'[1]1920  Prog Access'!$F$7:$BA$325,26,FALSE))</f>
        <v>0</v>
      </c>
      <c r="AS210" s="102">
        <f>IF(ISNA(VLOOKUP($B210,'[1]1920  Prog Access'!$F$7:$BA$325,27,FALSE)),"",VLOOKUP($B210,'[1]1920  Prog Access'!$F$7:$BA$325,27,FALSE))</f>
        <v>0</v>
      </c>
      <c r="AT210" s="102">
        <f>IF(ISNA(VLOOKUP($B210,'[1]1920  Prog Access'!$F$7:$BA$325,28,FALSE)),"",VLOOKUP($B210,'[1]1920  Prog Access'!$F$7:$BA$325,28,FALSE))</f>
        <v>87582.86</v>
      </c>
      <c r="AU210" s="102">
        <f>IF(ISNA(VLOOKUP($B210,'[1]1920  Prog Access'!$F$7:$BA$325,29,FALSE)),"",VLOOKUP($B210,'[1]1920  Prog Access'!$F$7:$BA$325,29,FALSE))</f>
        <v>0</v>
      </c>
      <c r="AV210" s="102">
        <f>IF(ISNA(VLOOKUP($B210,'[1]1920  Prog Access'!$F$7:$BA$325,30,FALSE)),"",VLOOKUP($B210,'[1]1920  Prog Access'!$F$7:$BA$325,30,FALSE))</f>
        <v>0</v>
      </c>
      <c r="AW210" s="102">
        <f>IF(ISNA(VLOOKUP($B210,'[1]1920  Prog Access'!$F$7:$BA$325,31,FALSE)),"",VLOOKUP($B210,'[1]1920  Prog Access'!$F$7:$BA$325,31,FALSE))</f>
        <v>0</v>
      </c>
      <c r="AX210" s="108">
        <f t="shared" si="479"/>
        <v>1106545.0900000001</v>
      </c>
      <c r="AY210" s="104">
        <f t="shared" si="480"/>
        <v>0.1056916831940535</v>
      </c>
      <c r="AZ210" s="105">
        <f t="shared" si="481"/>
        <v>1592.2199375512612</v>
      </c>
      <c r="BA210" s="106">
        <f>IF(ISNA(VLOOKUP($B210,'[1]1920  Prog Access'!$F$7:$BA$325,32,FALSE)),"",VLOOKUP($B210,'[1]1920  Prog Access'!$F$7:$BA$325,32,FALSE))</f>
        <v>0</v>
      </c>
      <c r="BB210" s="102">
        <f>IF(ISNA(VLOOKUP($B210,'[1]1920  Prog Access'!$F$7:$BA$325,33,FALSE)),"",VLOOKUP($B210,'[1]1920  Prog Access'!$F$7:$BA$325,33,FALSE))</f>
        <v>0</v>
      </c>
      <c r="BC210" s="102">
        <f>IF(ISNA(VLOOKUP($B210,'[1]1920  Prog Access'!$F$7:$BA$325,34,FALSE)),"",VLOOKUP($B210,'[1]1920  Prog Access'!$F$7:$BA$325,34,FALSE))</f>
        <v>18868.09</v>
      </c>
      <c r="BD210" s="102">
        <f>IF(ISNA(VLOOKUP($B210,'[1]1920  Prog Access'!$F$7:$BA$325,35,FALSE)),"",VLOOKUP($B210,'[1]1920  Prog Access'!$F$7:$BA$325,35,FALSE))</f>
        <v>0</v>
      </c>
      <c r="BE210" s="102">
        <f>IF(ISNA(VLOOKUP($B210,'[1]1920  Prog Access'!$F$7:$BA$325,36,FALSE)),"",VLOOKUP($B210,'[1]1920  Prog Access'!$F$7:$BA$325,36,FALSE))</f>
        <v>0</v>
      </c>
      <c r="BF210" s="102">
        <f>IF(ISNA(VLOOKUP($B210,'[1]1920  Prog Access'!$F$7:$BA$325,37,FALSE)),"",VLOOKUP($B210,'[1]1920  Prog Access'!$F$7:$BA$325,37,FALSE))</f>
        <v>0</v>
      </c>
      <c r="BG210" s="102">
        <f>IF(ISNA(VLOOKUP($B210,'[1]1920  Prog Access'!$F$7:$BA$325,38,FALSE)),"",VLOOKUP($B210,'[1]1920  Prog Access'!$F$7:$BA$325,38,FALSE))</f>
        <v>292.64</v>
      </c>
      <c r="BH210" s="110">
        <f t="shared" si="482"/>
        <v>19160.73</v>
      </c>
      <c r="BI210" s="104">
        <f t="shared" si="483"/>
        <v>1.8301376267701812E-3</v>
      </c>
      <c r="BJ210" s="105">
        <f t="shared" si="484"/>
        <v>27.570585780681178</v>
      </c>
      <c r="BK210" s="106">
        <f>IF(ISNA(VLOOKUP($B210,'[1]1920  Prog Access'!$F$7:$BA$325,39,FALSE)),"",VLOOKUP($B210,'[1]1920  Prog Access'!$F$7:$BA$325,39,FALSE))</f>
        <v>0</v>
      </c>
      <c r="BL210" s="102">
        <f>IF(ISNA(VLOOKUP($B210,'[1]1920  Prog Access'!$F$7:$BA$325,40,FALSE)),"",VLOOKUP($B210,'[1]1920  Prog Access'!$F$7:$BA$325,40,FALSE))</f>
        <v>0</v>
      </c>
      <c r="BM210" s="102">
        <f>IF(ISNA(VLOOKUP($B210,'[1]1920  Prog Access'!$F$7:$BA$325,41,FALSE)),"",VLOOKUP($B210,'[1]1920  Prog Access'!$F$7:$BA$325,41,FALSE))</f>
        <v>76043.520000000004</v>
      </c>
      <c r="BN210" s="102">
        <f>IF(ISNA(VLOOKUP($B210,'[1]1920  Prog Access'!$F$7:$BA$325,42,FALSE)),"",VLOOKUP($B210,'[1]1920  Prog Access'!$F$7:$BA$325,42,FALSE))</f>
        <v>244024.21</v>
      </c>
      <c r="BO210" s="105">
        <f t="shared" si="459"/>
        <v>320067.73</v>
      </c>
      <c r="BP210" s="104">
        <f t="shared" si="460"/>
        <v>3.0571277596830555E-2</v>
      </c>
      <c r="BQ210" s="111">
        <f t="shared" si="461"/>
        <v>460.54898772608885</v>
      </c>
      <c r="BR210" s="106">
        <f>IF(ISNA(VLOOKUP($B210,'[1]1920  Prog Access'!$F$7:$BA$325,43,FALSE)),"",VLOOKUP($B210,'[1]1920  Prog Access'!$F$7:$BA$325,43,FALSE))</f>
        <v>1636633.23</v>
      </c>
      <c r="BS210" s="104">
        <f t="shared" si="462"/>
        <v>0.15632306574151486</v>
      </c>
      <c r="BT210" s="111">
        <f t="shared" si="463"/>
        <v>2354.9696101990012</v>
      </c>
      <c r="BU210" s="102">
        <f>IF(ISNA(VLOOKUP($B210,'[1]1920  Prog Access'!$F$7:$BA$325,44,FALSE)),"",VLOOKUP($B210,'[1]1920  Prog Access'!$F$7:$BA$325,44,FALSE))</f>
        <v>274793.65999999997</v>
      </c>
      <c r="BV210" s="104">
        <f t="shared" si="464"/>
        <v>2.6246923617413952E-2</v>
      </c>
      <c r="BW210" s="111">
        <f t="shared" si="465"/>
        <v>395.403628933623</v>
      </c>
      <c r="BX210" s="143">
        <f>IF(ISNA(VLOOKUP($B210,'[1]1920  Prog Access'!$F$7:$BA$325,45,FALSE)),"",VLOOKUP($B210,'[1]1920  Prog Access'!$F$7:$BA$325,45,FALSE))</f>
        <v>449854.93</v>
      </c>
      <c r="BY210" s="97">
        <f t="shared" si="466"/>
        <v>4.2967905397188207E-2</v>
      </c>
      <c r="BZ210" s="112">
        <f t="shared" si="467"/>
        <v>647.30122163546628</v>
      </c>
      <c r="CA210" s="89">
        <f t="shared" si="468"/>
        <v>10469556.890000001</v>
      </c>
      <c r="CB210" s="90">
        <f t="shared" si="469"/>
        <v>0</v>
      </c>
    </row>
    <row r="211" spans="1:80" x14ac:dyDescent="0.25">
      <c r="A211" s="22"/>
      <c r="B211" s="94" t="s">
        <v>368</v>
      </c>
      <c r="C211" s="99" t="s">
        <v>369</v>
      </c>
      <c r="D211" s="100">
        <f>IF(ISNA(VLOOKUP($B211,'[1]1920 enrollment_Rev_Exp by size'!$A$6:$C$339,3,FALSE)),"",VLOOKUP($B211,'[1]1920 enrollment_Rev_Exp by size'!$A$6:$C$339,3,FALSE))</f>
        <v>92.86</v>
      </c>
      <c r="E211" s="101">
        <f>IF(ISNA(VLOOKUP($B211,'[1]1920 enrollment_Rev_Exp by size'!$A$6:$D$339,4,FALSE)),"",VLOOKUP($B211,'[1]1920 enrollment_Rev_Exp by size'!$A$6:$D$339,4,FALSE))</f>
        <v>1695301.65</v>
      </c>
      <c r="F211" s="102">
        <f>IF(ISNA(VLOOKUP($B211,'[1]1920  Prog Access'!$F$7:$BA$325,2,FALSE)),"",VLOOKUP($B211,'[1]1920  Prog Access'!$F$7:$BA$325,2,FALSE))</f>
        <v>635758.25</v>
      </c>
      <c r="G211" s="102">
        <f>IF(ISNA(VLOOKUP($B211,'[1]1920  Prog Access'!$F$7:$BA$325,3,FALSE)),"",VLOOKUP($B211,'[1]1920  Prog Access'!$F$7:$BA$325,3,FALSE))</f>
        <v>0</v>
      </c>
      <c r="H211" s="102">
        <f>IF(ISNA(VLOOKUP($B211,'[1]1920  Prog Access'!$F$7:$BA$325,4,FALSE)),"",VLOOKUP($B211,'[1]1920  Prog Access'!$F$7:$BA$325,4,FALSE))</f>
        <v>0</v>
      </c>
      <c r="I211" s="103">
        <f t="shared" si="470"/>
        <v>635758.25</v>
      </c>
      <c r="J211" s="104">
        <f t="shared" si="471"/>
        <v>0.37501187473037617</v>
      </c>
      <c r="K211" s="105">
        <f t="shared" si="472"/>
        <v>6846.4166487185012</v>
      </c>
      <c r="L211" s="106">
        <f>IF(ISNA(VLOOKUP($B211,'[1]1920  Prog Access'!$F$7:$BA$325,5,FALSE)),"",VLOOKUP($B211,'[1]1920  Prog Access'!$F$7:$BA$325,5,FALSE))</f>
        <v>247785.02</v>
      </c>
      <c r="M211" s="102">
        <f>IF(ISNA(VLOOKUP($B211,'[1]1920  Prog Access'!$F$7:$BA$325,6,FALSE)),"",VLOOKUP($B211,'[1]1920  Prog Access'!$F$7:$BA$325,6,FALSE))</f>
        <v>9477.64</v>
      </c>
      <c r="N211" s="102">
        <f>IF(ISNA(VLOOKUP($B211,'[1]1920  Prog Access'!$F$7:$BA$325,7,FALSE)),"",VLOOKUP($B211,'[1]1920  Prog Access'!$F$7:$BA$325,7,FALSE))</f>
        <v>23876.959999999999</v>
      </c>
      <c r="O211" s="102">
        <v>0</v>
      </c>
      <c r="P211" s="102">
        <f>IF(ISNA(VLOOKUP($B211,'[1]1920  Prog Access'!$F$7:$BA$325,8,FALSE)),"",VLOOKUP($B211,'[1]1920  Prog Access'!$F$7:$BA$325,8,FALSE))</f>
        <v>0</v>
      </c>
      <c r="Q211" s="102">
        <f>IF(ISNA(VLOOKUP($B211,'[1]1920  Prog Access'!$F$7:$BA$325,9,FALSE)),"",VLOOKUP($B211,'[1]1920  Prog Access'!$F$7:$BA$325,9,FALSE))</f>
        <v>0</v>
      </c>
      <c r="R211" s="107">
        <f t="shared" si="391"/>
        <v>281139.62</v>
      </c>
      <c r="S211" s="104">
        <f t="shared" si="392"/>
        <v>0.16583456991267601</v>
      </c>
      <c r="T211" s="105">
        <f t="shared" si="393"/>
        <v>3027.5642903295284</v>
      </c>
      <c r="U211" s="106">
        <f>IF(ISNA(VLOOKUP($B211,'[1]1920  Prog Access'!$F$7:$BA$325,10,FALSE)),"",VLOOKUP($B211,'[1]1920  Prog Access'!$F$7:$BA$325,10,FALSE))</f>
        <v>0</v>
      </c>
      <c r="V211" s="102">
        <f>IF(ISNA(VLOOKUP($B211,'[1]1920  Prog Access'!$F$7:$BA$325,11,FALSE)),"",VLOOKUP($B211,'[1]1920  Prog Access'!$F$7:$BA$325,11,FALSE))</f>
        <v>0</v>
      </c>
      <c r="W211" s="102">
        <f>IF(ISNA(VLOOKUP($B211,'[1]1920  Prog Access'!$F$7:$BA$325,12,FALSE)),"",VLOOKUP($B211,'[1]1920  Prog Access'!$F$7:$BA$325,12,FALSE))</f>
        <v>0</v>
      </c>
      <c r="X211" s="102">
        <f>IF(ISNA(VLOOKUP($B211,'[1]1920  Prog Access'!$F$7:$BA$325,13,FALSE)),"",VLOOKUP($B211,'[1]1920  Prog Access'!$F$7:$BA$325,13,FALSE))</f>
        <v>0</v>
      </c>
      <c r="Y211" s="108">
        <f t="shared" si="473"/>
        <v>0</v>
      </c>
      <c r="Z211" s="104">
        <f t="shared" si="474"/>
        <v>0</v>
      </c>
      <c r="AA211" s="105">
        <f t="shared" si="475"/>
        <v>0</v>
      </c>
      <c r="AB211" s="106">
        <f>IF(ISNA(VLOOKUP($B211,'[1]1920  Prog Access'!$F$7:$BA$325,14,FALSE)),"",VLOOKUP($B211,'[1]1920  Prog Access'!$F$7:$BA$325,14,FALSE))</f>
        <v>0</v>
      </c>
      <c r="AC211" s="102">
        <f>IF(ISNA(VLOOKUP($B211,'[1]1920  Prog Access'!$F$7:$BA$325,15,FALSE)),"",VLOOKUP($B211,'[1]1920  Prog Access'!$F$7:$BA$325,15,FALSE))</f>
        <v>0</v>
      </c>
      <c r="AD211" s="102">
        <v>0</v>
      </c>
      <c r="AE211" s="107">
        <f t="shared" si="476"/>
        <v>0</v>
      </c>
      <c r="AF211" s="104">
        <f t="shared" si="477"/>
        <v>0</v>
      </c>
      <c r="AG211" s="109">
        <f t="shared" si="478"/>
        <v>0</v>
      </c>
      <c r="AH211" s="106">
        <f>IF(ISNA(VLOOKUP($B211,'[1]1920  Prog Access'!$F$7:$BA$325,16,FALSE)),"",VLOOKUP($B211,'[1]1920  Prog Access'!$F$7:$BA$325,16,FALSE))</f>
        <v>28117.54</v>
      </c>
      <c r="AI211" s="102">
        <f>IF(ISNA(VLOOKUP($B211,'[1]1920  Prog Access'!$F$7:$BA$325,17,FALSE)),"",VLOOKUP($B211,'[1]1920  Prog Access'!$F$7:$BA$325,17,FALSE))</f>
        <v>1008.95</v>
      </c>
      <c r="AJ211" s="102">
        <f>IF(ISNA(VLOOKUP($B211,'[1]1920  Prog Access'!$F$7:$BA$325,18,FALSE)),"",VLOOKUP($B211,'[1]1920  Prog Access'!$F$7:$BA$325,18,FALSE))</f>
        <v>0</v>
      </c>
      <c r="AK211" s="102">
        <f>IF(ISNA(VLOOKUP($B211,'[1]1920  Prog Access'!$F$7:$BA$325,19,FALSE)),"",VLOOKUP($B211,'[1]1920  Prog Access'!$F$7:$BA$325,19,FALSE))</f>
        <v>0</v>
      </c>
      <c r="AL211" s="102">
        <f>IF(ISNA(VLOOKUP($B211,'[1]1920  Prog Access'!$F$7:$BA$325,20,FALSE)),"",VLOOKUP($B211,'[1]1920  Prog Access'!$F$7:$BA$325,20,FALSE))</f>
        <v>45830.6</v>
      </c>
      <c r="AM211" s="102">
        <f>IF(ISNA(VLOOKUP($B211,'[1]1920  Prog Access'!$F$7:$BA$325,21,FALSE)),"",VLOOKUP($B211,'[1]1920  Prog Access'!$F$7:$BA$325,21,FALSE))</f>
        <v>0</v>
      </c>
      <c r="AN211" s="102">
        <f>IF(ISNA(VLOOKUP($B211,'[1]1920  Prog Access'!$F$7:$BA$325,22,FALSE)),"",VLOOKUP($B211,'[1]1920  Prog Access'!$F$7:$BA$325,22,FALSE))</f>
        <v>0</v>
      </c>
      <c r="AO211" s="102">
        <f>IF(ISNA(VLOOKUP($B211,'[1]1920  Prog Access'!$F$7:$BA$325,23,FALSE)),"",VLOOKUP($B211,'[1]1920  Prog Access'!$F$7:$BA$325,23,FALSE))</f>
        <v>0</v>
      </c>
      <c r="AP211" s="102">
        <f>IF(ISNA(VLOOKUP($B211,'[1]1920  Prog Access'!$F$7:$BA$325,24,FALSE)),"",VLOOKUP($B211,'[1]1920  Prog Access'!$F$7:$BA$325,24,FALSE))</f>
        <v>0</v>
      </c>
      <c r="AQ211" s="102">
        <f>IF(ISNA(VLOOKUP($B211,'[1]1920  Prog Access'!$F$7:$BA$325,25,FALSE)),"",VLOOKUP($B211,'[1]1920  Prog Access'!$F$7:$BA$325,25,FALSE))</f>
        <v>0</v>
      </c>
      <c r="AR211" s="102">
        <f>IF(ISNA(VLOOKUP($B211,'[1]1920  Prog Access'!$F$7:$BA$325,26,FALSE)),"",VLOOKUP($B211,'[1]1920  Prog Access'!$F$7:$BA$325,26,FALSE))</f>
        <v>0</v>
      </c>
      <c r="AS211" s="102">
        <f>IF(ISNA(VLOOKUP($B211,'[1]1920  Prog Access'!$F$7:$BA$325,27,FALSE)),"",VLOOKUP($B211,'[1]1920  Prog Access'!$F$7:$BA$325,27,FALSE))</f>
        <v>0</v>
      </c>
      <c r="AT211" s="102">
        <f>IF(ISNA(VLOOKUP($B211,'[1]1920  Prog Access'!$F$7:$BA$325,28,FALSE)),"",VLOOKUP($B211,'[1]1920  Prog Access'!$F$7:$BA$325,28,FALSE))</f>
        <v>0</v>
      </c>
      <c r="AU211" s="102">
        <f>IF(ISNA(VLOOKUP($B211,'[1]1920  Prog Access'!$F$7:$BA$325,29,FALSE)),"",VLOOKUP($B211,'[1]1920  Prog Access'!$F$7:$BA$325,29,FALSE))</f>
        <v>0</v>
      </c>
      <c r="AV211" s="102">
        <f>IF(ISNA(VLOOKUP($B211,'[1]1920  Prog Access'!$F$7:$BA$325,30,FALSE)),"",VLOOKUP($B211,'[1]1920  Prog Access'!$F$7:$BA$325,30,FALSE))</f>
        <v>0</v>
      </c>
      <c r="AW211" s="102">
        <f>IF(ISNA(VLOOKUP($B211,'[1]1920  Prog Access'!$F$7:$BA$325,31,FALSE)),"",VLOOKUP($B211,'[1]1920  Prog Access'!$F$7:$BA$325,31,FALSE))</f>
        <v>0</v>
      </c>
      <c r="AX211" s="108">
        <f t="shared" si="479"/>
        <v>74957.09</v>
      </c>
      <c r="AY211" s="104">
        <f t="shared" si="480"/>
        <v>4.4214603342124986E-2</v>
      </c>
      <c r="AZ211" s="105">
        <f t="shared" si="481"/>
        <v>807.20536291191036</v>
      </c>
      <c r="BA211" s="106">
        <f>IF(ISNA(VLOOKUP($B211,'[1]1920  Prog Access'!$F$7:$BA$325,32,FALSE)),"",VLOOKUP($B211,'[1]1920  Prog Access'!$F$7:$BA$325,32,FALSE))</f>
        <v>0</v>
      </c>
      <c r="BB211" s="102">
        <f>IF(ISNA(VLOOKUP($B211,'[1]1920  Prog Access'!$F$7:$BA$325,33,FALSE)),"",VLOOKUP($B211,'[1]1920  Prog Access'!$F$7:$BA$325,33,FALSE))</f>
        <v>0</v>
      </c>
      <c r="BC211" s="102">
        <f>IF(ISNA(VLOOKUP($B211,'[1]1920  Prog Access'!$F$7:$BA$325,34,FALSE)),"",VLOOKUP($B211,'[1]1920  Prog Access'!$F$7:$BA$325,34,FALSE))</f>
        <v>879.17</v>
      </c>
      <c r="BD211" s="102">
        <f>IF(ISNA(VLOOKUP($B211,'[1]1920  Prog Access'!$F$7:$BA$325,35,FALSE)),"",VLOOKUP($B211,'[1]1920  Prog Access'!$F$7:$BA$325,35,FALSE))</f>
        <v>0</v>
      </c>
      <c r="BE211" s="102">
        <f>IF(ISNA(VLOOKUP($B211,'[1]1920  Prog Access'!$F$7:$BA$325,36,FALSE)),"",VLOOKUP($B211,'[1]1920  Prog Access'!$F$7:$BA$325,36,FALSE))</f>
        <v>0</v>
      </c>
      <c r="BF211" s="102">
        <f>IF(ISNA(VLOOKUP($B211,'[1]1920  Prog Access'!$F$7:$BA$325,37,FALSE)),"",VLOOKUP($B211,'[1]1920  Prog Access'!$F$7:$BA$325,37,FALSE))</f>
        <v>0</v>
      </c>
      <c r="BG211" s="102">
        <f>IF(ISNA(VLOOKUP($B211,'[1]1920  Prog Access'!$F$7:$BA$325,38,FALSE)),"",VLOOKUP($B211,'[1]1920  Prog Access'!$F$7:$BA$325,38,FALSE))</f>
        <v>66686.73</v>
      </c>
      <c r="BH211" s="110">
        <f t="shared" si="482"/>
        <v>67565.899999999994</v>
      </c>
      <c r="BI211" s="104">
        <f t="shared" si="483"/>
        <v>3.9854795162854936E-2</v>
      </c>
      <c r="BJ211" s="105">
        <f t="shared" si="484"/>
        <v>727.61038121903937</v>
      </c>
      <c r="BK211" s="106">
        <f>IF(ISNA(VLOOKUP($B211,'[1]1920  Prog Access'!$F$7:$BA$325,39,FALSE)),"",VLOOKUP($B211,'[1]1920  Prog Access'!$F$7:$BA$325,39,FALSE))</f>
        <v>0</v>
      </c>
      <c r="BL211" s="102">
        <f>IF(ISNA(VLOOKUP($B211,'[1]1920  Prog Access'!$F$7:$BA$325,40,FALSE)),"",VLOOKUP($B211,'[1]1920  Prog Access'!$F$7:$BA$325,40,FALSE))</f>
        <v>0</v>
      </c>
      <c r="BM211" s="102">
        <f>IF(ISNA(VLOOKUP($B211,'[1]1920  Prog Access'!$F$7:$BA$325,41,FALSE)),"",VLOOKUP($B211,'[1]1920  Prog Access'!$F$7:$BA$325,41,FALSE))</f>
        <v>0</v>
      </c>
      <c r="BN211" s="102">
        <f>IF(ISNA(VLOOKUP($B211,'[1]1920  Prog Access'!$F$7:$BA$325,42,FALSE)),"",VLOOKUP($B211,'[1]1920  Prog Access'!$F$7:$BA$325,42,FALSE))</f>
        <v>38956.15</v>
      </c>
      <c r="BO211" s="105">
        <f t="shared" si="459"/>
        <v>38956.15</v>
      </c>
      <c r="BP211" s="104">
        <f t="shared" si="460"/>
        <v>2.2978889922038361E-2</v>
      </c>
      <c r="BQ211" s="111">
        <f t="shared" si="461"/>
        <v>419.51486108119752</v>
      </c>
      <c r="BR211" s="106">
        <f>IF(ISNA(VLOOKUP($B211,'[1]1920  Prog Access'!$F$7:$BA$325,43,FALSE)),"",VLOOKUP($B211,'[1]1920  Prog Access'!$F$7:$BA$325,43,FALSE))</f>
        <v>377494.97</v>
      </c>
      <c r="BS211" s="104">
        <f t="shared" si="462"/>
        <v>0.2226712691514221</v>
      </c>
      <c r="BT211" s="111">
        <f t="shared" si="463"/>
        <v>4065.20536291191</v>
      </c>
      <c r="BU211" s="102">
        <f>IF(ISNA(VLOOKUP($B211,'[1]1920  Prog Access'!$F$7:$BA$325,44,FALSE)),"",VLOOKUP($B211,'[1]1920  Prog Access'!$F$7:$BA$325,44,FALSE))</f>
        <v>75021.17</v>
      </c>
      <c r="BV211" s="104">
        <f t="shared" si="464"/>
        <v>4.4252401925049742E-2</v>
      </c>
      <c r="BW211" s="111">
        <f t="shared" si="465"/>
        <v>807.89543398664659</v>
      </c>
      <c r="BX211" s="143">
        <f>IF(ISNA(VLOOKUP($B211,'[1]1920  Prog Access'!$F$7:$BA$325,45,FALSE)),"",VLOOKUP($B211,'[1]1920  Prog Access'!$F$7:$BA$325,45,FALSE))</f>
        <v>144408.5</v>
      </c>
      <c r="BY211" s="97">
        <f t="shared" si="466"/>
        <v>8.5181595853457706E-2</v>
      </c>
      <c r="BZ211" s="112">
        <f t="shared" si="467"/>
        <v>1555.120611673487</v>
      </c>
      <c r="CA211" s="89">
        <f t="shared" si="468"/>
        <v>1695301.65</v>
      </c>
      <c r="CB211" s="90">
        <f t="shared" si="469"/>
        <v>0</v>
      </c>
    </row>
    <row r="212" spans="1:80" x14ac:dyDescent="0.25">
      <c r="A212" s="22"/>
      <c r="B212" s="94" t="s">
        <v>370</v>
      </c>
      <c r="C212" s="99" t="s">
        <v>371</v>
      </c>
      <c r="D212" s="100">
        <f>IF(ISNA(VLOOKUP($B212,'[1]1920 enrollment_Rev_Exp by size'!$A$6:$C$339,3,FALSE)),"",VLOOKUP($B212,'[1]1920 enrollment_Rev_Exp by size'!$A$6:$C$339,3,FALSE))</f>
        <v>839.33999999999992</v>
      </c>
      <c r="E212" s="101">
        <f>IF(ISNA(VLOOKUP($B212,'[1]1920 enrollment_Rev_Exp by size'!$A$6:$D$339,4,FALSE)),"",VLOOKUP($B212,'[1]1920 enrollment_Rev_Exp by size'!$A$6:$D$339,4,FALSE))</f>
        <v>11362085.24</v>
      </c>
      <c r="F212" s="102">
        <f>IF(ISNA(VLOOKUP($B212,'[1]1920  Prog Access'!$F$7:$BA$325,2,FALSE)),"",VLOOKUP($B212,'[1]1920  Prog Access'!$F$7:$BA$325,2,FALSE))</f>
        <v>5347919.8600000003</v>
      </c>
      <c r="G212" s="102">
        <f>IF(ISNA(VLOOKUP($B212,'[1]1920  Prog Access'!$F$7:$BA$325,3,FALSE)),"",VLOOKUP($B212,'[1]1920  Prog Access'!$F$7:$BA$325,3,FALSE))</f>
        <v>145824.32000000001</v>
      </c>
      <c r="H212" s="102">
        <f>IF(ISNA(VLOOKUP($B212,'[1]1920  Prog Access'!$F$7:$BA$325,4,FALSE)),"",VLOOKUP($B212,'[1]1920  Prog Access'!$F$7:$BA$325,4,FALSE))</f>
        <v>0</v>
      </c>
      <c r="I212" s="103">
        <f t="shared" si="470"/>
        <v>5493744.1800000006</v>
      </c>
      <c r="J212" s="104">
        <f t="shared" si="471"/>
        <v>0.4835154871624604</v>
      </c>
      <c r="K212" s="105">
        <f t="shared" si="472"/>
        <v>6545.3143898777626</v>
      </c>
      <c r="L212" s="106">
        <f>IF(ISNA(VLOOKUP($B212,'[1]1920  Prog Access'!$F$7:$BA$325,5,FALSE)),"",VLOOKUP($B212,'[1]1920  Prog Access'!$F$7:$BA$325,5,FALSE))</f>
        <v>1816746.69</v>
      </c>
      <c r="M212" s="102">
        <f>IF(ISNA(VLOOKUP($B212,'[1]1920  Prog Access'!$F$7:$BA$325,6,FALSE)),"",VLOOKUP($B212,'[1]1920  Prog Access'!$F$7:$BA$325,6,FALSE))</f>
        <v>34756.660000000003</v>
      </c>
      <c r="N212" s="102">
        <f>IF(ISNA(VLOOKUP($B212,'[1]1920  Prog Access'!$F$7:$BA$325,7,FALSE)),"",VLOOKUP($B212,'[1]1920  Prog Access'!$F$7:$BA$325,7,FALSE))</f>
        <v>170857.37</v>
      </c>
      <c r="O212" s="102">
        <v>0</v>
      </c>
      <c r="P212" s="102">
        <f>IF(ISNA(VLOOKUP($B212,'[1]1920  Prog Access'!$F$7:$BA$325,8,FALSE)),"",VLOOKUP($B212,'[1]1920  Prog Access'!$F$7:$BA$325,8,FALSE))</f>
        <v>0</v>
      </c>
      <c r="Q212" s="102">
        <f>IF(ISNA(VLOOKUP($B212,'[1]1920  Prog Access'!$F$7:$BA$325,9,FALSE)),"",VLOOKUP($B212,'[1]1920  Prog Access'!$F$7:$BA$325,9,FALSE))</f>
        <v>0</v>
      </c>
      <c r="R212" s="107">
        <f t="shared" si="391"/>
        <v>2022360.7199999997</v>
      </c>
      <c r="S212" s="104">
        <f t="shared" si="392"/>
        <v>0.17799203907398248</v>
      </c>
      <c r="T212" s="105">
        <f t="shared" si="393"/>
        <v>2409.4654371291726</v>
      </c>
      <c r="U212" s="106">
        <f>IF(ISNA(VLOOKUP($B212,'[1]1920  Prog Access'!$F$7:$BA$325,10,FALSE)),"",VLOOKUP($B212,'[1]1920  Prog Access'!$F$7:$BA$325,10,FALSE))</f>
        <v>476103.05</v>
      </c>
      <c r="V212" s="102">
        <f>IF(ISNA(VLOOKUP($B212,'[1]1920  Prog Access'!$F$7:$BA$325,11,FALSE)),"",VLOOKUP($B212,'[1]1920  Prog Access'!$F$7:$BA$325,11,FALSE))</f>
        <v>179311.91</v>
      </c>
      <c r="W212" s="102">
        <f>IF(ISNA(VLOOKUP($B212,'[1]1920  Prog Access'!$F$7:$BA$325,12,FALSE)),"",VLOOKUP($B212,'[1]1920  Prog Access'!$F$7:$BA$325,12,FALSE))</f>
        <v>7449</v>
      </c>
      <c r="X212" s="102">
        <f>IF(ISNA(VLOOKUP($B212,'[1]1920  Prog Access'!$F$7:$BA$325,13,FALSE)),"",VLOOKUP($B212,'[1]1920  Prog Access'!$F$7:$BA$325,13,FALSE))</f>
        <v>0</v>
      </c>
      <c r="Y212" s="108">
        <f t="shared" si="473"/>
        <v>662863.96</v>
      </c>
      <c r="Z212" s="104">
        <f t="shared" si="474"/>
        <v>5.8339991823543116E-2</v>
      </c>
      <c r="AA212" s="105">
        <f t="shared" si="475"/>
        <v>789.74427526389786</v>
      </c>
      <c r="AB212" s="106">
        <f>IF(ISNA(VLOOKUP($B212,'[1]1920  Prog Access'!$F$7:$BA$325,14,FALSE)),"",VLOOKUP($B212,'[1]1920  Prog Access'!$F$7:$BA$325,14,FALSE))</f>
        <v>0</v>
      </c>
      <c r="AC212" s="102">
        <f>IF(ISNA(VLOOKUP($B212,'[1]1920  Prog Access'!$F$7:$BA$325,15,FALSE)),"",VLOOKUP($B212,'[1]1920  Prog Access'!$F$7:$BA$325,15,FALSE))</f>
        <v>0</v>
      </c>
      <c r="AD212" s="102">
        <v>0</v>
      </c>
      <c r="AE212" s="107">
        <f t="shared" si="476"/>
        <v>0</v>
      </c>
      <c r="AF212" s="104">
        <f t="shared" si="477"/>
        <v>0</v>
      </c>
      <c r="AG212" s="109">
        <f t="shared" si="478"/>
        <v>0</v>
      </c>
      <c r="AH212" s="106">
        <f>IF(ISNA(VLOOKUP($B212,'[1]1920  Prog Access'!$F$7:$BA$325,16,FALSE)),"",VLOOKUP($B212,'[1]1920  Prog Access'!$F$7:$BA$325,16,FALSE))</f>
        <v>118045.9</v>
      </c>
      <c r="AI212" s="102">
        <f>IF(ISNA(VLOOKUP($B212,'[1]1920  Prog Access'!$F$7:$BA$325,17,FALSE)),"",VLOOKUP($B212,'[1]1920  Prog Access'!$F$7:$BA$325,17,FALSE))</f>
        <v>31670</v>
      </c>
      <c r="AJ212" s="102">
        <f>IF(ISNA(VLOOKUP($B212,'[1]1920  Prog Access'!$F$7:$BA$325,18,FALSE)),"",VLOOKUP($B212,'[1]1920  Prog Access'!$F$7:$BA$325,18,FALSE))</f>
        <v>0</v>
      </c>
      <c r="AK212" s="102">
        <f>IF(ISNA(VLOOKUP($B212,'[1]1920  Prog Access'!$F$7:$BA$325,19,FALSE)),"",VLOOKUP($B212,'[1]1920  Prog Access'!$F$7:$BA$325,19,FALSE))</f>
        <v>0</v>
      </c>
      <c r="AL212" s="102">
        <f>IF(ISNA(VLOOKUP($B212,'[1]1920  Prog Access'!$F$7:$BA$325,20,FALSE)),"",VLOOKUP($B212,'[1]1920  Prog Access'!$F$7:$BA$325,20,FALSE))</f>
        <v>302723.49</v>
      </c>
      <c r="AM212" s="102">
        <f>IF(ISNA(VLOOKUP($B212,'[1]1920  Prog Access'!$F$7:$BA$325,21,FALSE)),"",VLOOKUP($B212,'[1]1920  Prog Access'!$F$7:$BA$325,21,FALSE))</f>
        <v>0</v>
      </c>
      <c r="AN212" s="102">
        <f>IF(ISNA(VLOOKUP($B212,'[1]1920  Prog Access'!$F$7:$BA$325,22,FALSE)),"",VLOOKUP($B212,'[1]1920  Prog Access'!$F$7:$BA$325,22,FALSE))</f>
        <v>0</v>
      </c>
      <c r="AO212" s="102">
        <f>IF(ISNA(VLOOKUP($B212,'[1]1920  Prog Access'!$F$7:$BA$325,23,FALSE)),"",VLOOKUP($B212,'[1]1920  Prog Access'!$F$7:$BA$325,23,FALSE))</f>
        <v>54421.89</v>
      </c>
      <c r="AP212" s="102">
        <f>IF(ISNA(VLOOKUP($B212,'[1]1920  Prog Access'!$F$7:$BA$325,24,FALSE)),"",VLOOKUP($B212,'[1]1920  Prog Access'!$F$7:$BA$325,24,FALSE))</f>
        <v>0</v>
      </c>
      <c r="AQ212" s="102">
        <f>IF(ISNA(VLOOKUP($B212,'[1]1920  Prog Access'!$F$7:$BA$325,25,FALSE)),"",VLOOKUP($B212,'[1]1920  Prog Access'!$F$7:$BA$325,25,FALSE))</f>
        <v>0</v>
      </c>
      <c r="AR212" s="102">
        <f>IF(ISNA(VLOOKUP($B212,'[1]1920  Prog Access'!$F$7:$BA$325,26,FALSE)),"",VLOOKUP($B212,'[1]1920  Prog Access'!$F$7:$BA$325,26,FALSE))</f>
        <v>0</v>
      </c>
      <c r="AS212" s="102">
        <f>IF(ISNA(VLOOKUP($B212,'[1]1920  Prog Access'!$F$7:$BA$325,27,FALSE)),"",VLOOKUP($B212,'[1]1920  Prog Access'!$F$7:$BA$325,27,FALSE))</f>
        <v>0</v>
      </c>
      <c r="AT212" s="102">
        <f>IF(ISNA(VLOOKUP($B212,'[1]1920  Prog Access'!$F$7:$BA$325,28,FALSE)),"",VLOOKUP($B212,'[1]1920  Prog Access'!$F$7:$BA$325,28,FALSE))</f>
        <v>5806.82</v>
      </c>
      <c r="AU212" s="102">
        <f>IF(ISNA(VLOOKUP($B212,'[1]1920  Prog Access'!$F$7:$BA$325,29,FALSE)),"",VLOOKUP($B212,'[1]1920  Prog Access'!$F$7:$BA$325,29,FALSE))</f>
        <v>0</v>
      </c>
      <c r="AV212" s="102">
        <f>IF(ISNA(VLOOKUP($B212,'[1]1920  Prog Access'!$F$7:$BA$325,30,FALSE)),"",VLOOKUP($B212,'[1]1920  Prog Access'!$F$7:$BA$325,30,FALSE))</f>
        <v>0</v>
      </c>
      <c r="AW212" s="102">
        <f>IF(ISNA(VLOOKUP($B212,'[1]1920  Prog Access'!$F$7:$BA$325,31,FALSE)),"",VLOOKUP($B212,'[1]1920  Prog Access'!$F$7:$BA$325,31,FALSE))</f>
        <v>0</v>
      </c>
      <c r="AX212" s="108">
        <f t="shared" si="479"/>
        <v>512668.10000000003</v>
      </c>
      <c r="AY212" s="104">
        <f t="shared" si="480"/>
        <v>4.512095175937969E-2</v>
      </c>
      <c r="AZ212" s="105">
        <f t="shared" si="481"/>
        <v>610.79908022970437</v>
      </c>
      <c r="BA212" s="106">
        <f>IF(ISNA(VLOOKUP($B212,'[1]1920  Prog Access'!$F$7:$BA$325,32,FALSE)),"",VLOOKUP($B212,'[1]1920  Prog Access'!$F$7:$BA$325,32,FALSE))</f>
        <v>0</v>
      </c>
      <c r="BB212" s="102">
        <f>IF(ISNA(VLOOKUP($B212,'[1]1920  Prog Access'!$F$7:$BA$325,33,FALSE)),"",VLOOKUP($B212,'[1]1920  Prog Access'!$F$7:$BA$325,33,FALSE))</f>
        <v>0</v>
      </c>
      <c r="BC212" s="102">
        <f>IF(ISNA(VLOOKUP($B212,'[1]1920  Prog Access'!$F$7:$BA$325,34,FALSE)),"",VLOOKUP($B212,'[1]1920  Prog Access'!$F$7:$BA$325,34,FALSE))</f>
        <v>23739.81</v>
      </c>
      <c r="BD212" s="102">
        <f>IF(ISNA(VLOOKUP($B212,'[1]1920  Prog Access'!$F$7:$BA$325,35,FALSE)),"",VLOOKUP($B212,'[1]1920  Prog Access'!$F$7:$BA$325,35,FALSE))</f>
        <v>0</v>
      </c>
      <c r="BE212" s="102">
        <f>IF(ISNA(VLOOKUP($B212,'[1]1920  Prog Access'!$F$7:$BA$325,36,FALSE)),"",VLOOKUP($B212,'[1]1920  Prog Access'!$F$7:$BA$325,36,FALSE))</f>
        <v>0</v>
      </c>
      <c r="BF212" s="102">
        <f>IF(ISNA(VLOOKUP($B212,'[1]1920  Prog Access'!$F$7:$BA$325,37,FALSE)),"",VLOOKUP($B212,'[1]1920  Prog Access'!$F$7:$BA$325,37,FALSE))</f>
        <v>0</v>
      </c>
      <c r="BG212" s="102">
        <f>IF(ISNA(VLOOKUP($B212,'[1]1920  Prog Access'!$F$7:$BA$325,38,FALSE)),"",VLOOKUP($B212,'[1]1920  Prog Access'!$F$7:$BA$325,38,FALSE))</f>
        <v>0</v>
      </c>
      <c r="BH212" s="110">
        <f t="shared" si="482"/>
        <v>23739.81</v>
      </c>
      <c r="BI212" s="104">
        <f t="shared" si="483"/>
        <v>2.0893884791872942E-3</v>
      </c>
      <c r="BJ212" s="105">
        <f t="shared" si="484"/>
        <v>28.283901637000504</v>
      </c>
      <c r="BK212" s="106">
        <f>IF(ISNA(VLOOKUP($B212,'[1]1920  Prog Access'!$F$7:$BA$325,39,FALSE)),"",VLOOKUP($B212,'[1]1920  Prog Access'!$F$7:$BA$325,39,FALSE))</f>
        <v>0</v>
      </c>
      <c r="BL212" s="102">
        <f>IF(ISNA(VLOOKUP($B212,'[1]1920  Prog Access'!$F$7:$BA$325,40,FALSE)),"",VLOOKUP($B212,'[1]1920  Prog Access'!$F$7:$BA$325,40,FALSE))</f>
        <v>0</v>
      </c>
      <c r="BM212" s="102">
        <f>IF(ISNA(VLOOKUP($B212,'[1]1920  Prog Access'!$F$7:$BA$325,41,FALSE)),"",VLOOKUP($B212,'[1]1920  Prog Access'!$F$7:$BA$325,41,FALSE))</f>
        <v>0</v>
      </c>
      <c r="BN212" s="102">
        <f>IF(ISNA(VLOOKUP($B212,'[1]1920  Prog Access'!$F$7:$BA$325,42,FALSE)),"",VLOOKUP($B212,'[1]1920  Prog Access'!$F$7:$BA$325,42,FALSE))</f>
        <v>154853.43</v>
      </c>
      <c r="BO212" s="105">
        <f t="shared" si="459"/>
        <v>154853.43</v>
      </c>
      <c r="BP212" s="104">
        <f t="shared" si="460"/>
        <v>1.3628962178072869E-2</v>
      </c>
      <c r="BQ212" s="111">
        <f t="shared" si="461"/>
        <v>184.49428122095932</v>
      </c>
      <c r="BR212" s="106">
        <f>IF(ISNA(VLOOKUP($B212,'[1]1920  Prog Access'!$F$7:$BA$325,43,FALSE)),"",VLOOKUP($B212,'[1]1920  Prog Access'!$F$7:$BA$325,43,FALSE))</f>
        <v>1812562.2</v>
      </c>
      <c r="BS212" s="104">
        <f t="shared" si="462"/>
        <v>0.15952724889080308</v>
      </c>
      <c r="BT212" s="111">
        <f t="shared" si="463"/>
        <v>2159.5088998498823</v>
      </c>
      <c r="BU212" s="102">
        <f>IF(ISNA(VLOOKUP($B212,'[1]1920  Prog Access'!$F$7:$BA$325,44,FALSE)),"",VLOOKUP($B212,'[1]1920  Prog Access'!$F$7:$BA$325,44,FALSE))</f>
        <v>173794.9</v>
      </c>
      <c r="BV212" s="104">
        <f t="shared" si="464"/>
        <v>1.5296039092204521E-2</v>
      </c>
      <c r="BW212" s="111">
        <f t="shared" si="465"/>
        <v>207.06138156170326</v>
      </c>
      <c r="BX212" s="143">
        <f>IF(ISNA(VLOOKUP($B212,'[1]1920  Prog Access'!$F$7:$BA$325,45,FALSE)),"",VLOOKUP($B212,'[1]1920  Prog Access'!$F$7:$BA$325,45,FALSE))</f>
        <v>505497.94</v>
      </c>
      <c r="BY212" s="97">
        <f t="shared" si="466"/>
        <v>4.4489891540366582E-2</v>
      </c>
      <c r="BZ212" s="112">
        <f t="shared" si="467"/>
        <v>602.2564634117283</v>
      </c>
      <c r="CA212" s="89">
        <f t="shared" si="468"/>
        <v>11362085.240000002</v>
      </c>
      <c r="CB212" s="90">
        <f t="shared" si="469"/>
        <v>0</v>
      </c>
    </row>
    <row r="213" spans="1:80" x14ac:dyDescent="0.25">
      <c r="A213" s="22"/>
      <c r="B213" s="94" t="s">
        <v>372</v>
      </c>
      <c r="C213" s="99" t="s">
        <v>373</v>
      </c>
      <c r="D213" s="100">
        <f>IF(ISNA(VLOOKUP($B213,'[1]1920 enrollment_Rev_Exp by size'!$A$6:$C$339,3,FALSE)),"",VLOOKUP($B213,'[1]1920 enrollment_Rev_Exp by size'!$A$6:$C$339,3,FALSE))</f>
        <v>832.60999999999979</v>
      </c>
      <c r="E213" s="101">
        <f>IF(ISNA(VLOOKUP($B213,'[1]1920 enrollment_Rev_Exp by size'!$A$6:$D$339,4,FALSE)),"",VLOOKUP($B213,'[1]1920 enrollment_Rev_Exp by size'!$A$6:$D$339,4,FALSE))</f>
        <v>11573359.140000001</v>
      </c>
      <c r="F213" s="102">
        <f>IF(ISNA(VLOOKUP($B213,'[1]1920  Prog Access'!$F$7:$BA$325,2,FALSE)),"",VLOOKUP($B213,'[1]1920  Prog Access'!$F$7:$BA$325,2,FALSE))</f>
        <v>5406560.4100000001</v>
      </c>
      <c r="G213" s="102">
        <f>IF(ISNA(VLOOKUP($B213,'[1]1920  Prog Access'!$F$7:$BA$325,3,FALSE)),"",VLOOKUP($B213,'[1]1920  Prog Access'!$F$7:$BA$325,3,FALSE))</f>
        <v>0</v>
      </c>
      <c r="H213" s="102">
        <f>IF(ISNA(VLOOKUP($B213,'[1]1920  Prog Access'!$F$7:$BA$325,4,FALSE)),"",VLOOKUP($B213,'[1]1920  Prog Access'!$F$7:$BA$325,4,FALSE))</f>
        <v>0</v>
      </c>
      <c r="I213" s="103">
        <f t="shared" si="470"/>
        <v>5406560.4100000001</v>
      </c>
      <c r="J213" s="104">
        <f t="shared" si="471"/>
        <v>0.46715567577210776</v>
      </c>
      <c r="K213" s="105">
        <f t="shared" si="472"/>
        <v>6493.5088576884755</v>
      </c>
      <c r="L213" s="106">
        <f>IF(ISNA(VLOOKUP($B213,'[1]1920  Prog Access'!$F$7:$BA$325,5,FALSE)),"",VLOOKUP($B213,'[1]1920  Prog Access'!$F$7:$BA$325,5,FALSE))</f>
        <v>1237117.6200000001</v>
      </c>
      <c r="M213" s="102">
        <f>IF(ISNA(VLOOKUP($B213,'[1]1920  Prog Access'!$F$7:$BA$325,6,FALSE)),"",VLOOKUP($B213,'[1]1920  Prog Access'!$F$7:$BA$325,6,FALSE))</f>
        <v>19171.59</v>
      </c>
      <c r="N213" s="102">
        <f>IF(ISNA(VLOOKUP($B213,'[1]1920  Prog Access'!$F$7:$BA$325,7,FALSE)),"",VLOOKUP($B213,'[1]1920  Prog Access'!$F$7:$BA$325,7,FALSE))</f>
        <v>171170.2</v>
      </c>
      <c r="O213" s="102">
        <v>0</v>
      </c>
      <c r="P213" s="102">
        <f>IF(ISNA(VLOOKUP($B213,'[1]1920  Prog Access'!$F$7:$BA$325,8,FALSE)),"",VLOOKUP($B213,'[1]1920  Prog Access'!$F$7:$BA$325,8,FALSE))</f>
        <v>0</v>
      </c>
      <c r="Q213" s="102">
        <f>IF(ISNA(VLOOKUP($B213,'[1]1920  Prog Access'!$F$7:$BA$325,9,FALSE)),"",VLOOKUP($B213,'[1]1920  Prog Access'!$F$7:$BA$325,9,FALSE))</f>
        <v>0</v>
      </c>
      <c r="R213" s="107">
        <f t="shared" si="391"/>
        <v>1427459.4100000001</v>
      </c>
      <c r="S213" s="104">
        <f t="shared" si="392"/>
        <v>0.12334011178020006</v>
      </c>
      <c r="T213" s="105">
        <f t="shared" si="393"/>
        <v>1714.4394254212664</v>
      </c>
      <c r="U213" s="106">
        <f>IF(ISNA(VLOOKUP($B213,'[1]1920  Prog Access'!$F$7:$BA$325,10,FALSE)),"",VLOOKUP($B213,'[1]1920  Prog Access'!$F$7:$BA$325,10,FALSE))</f>
        <v>694879.38</v>
      </c>
      <c r="V213" s="102">
        <f>IF(ISNA(VLOOKUP($B213,'[1]1920  Prog Access'!$F$7:$BA$325,11,FALSE)),"",VLOOKUP($B213,'[1]1920  Prog Access'!$F$7:$BA$325,11,FALSE))</f>
        <v>100644.16</v>
      </c>
      <c r="W213" s="102">
        <f>IF(ISNA(VLOOKUP($B213,'[1]1920  Prog Access'!$F$7:$BA$325,12,FALSE)),"",VLOOKUP($B213,'[1]1920  Prog Access'!$F$7:$BA$325,12,FALSE))</f>
        <v>5602</v>
      </c>
      <c r="X213" s="102">
        <f>IF(ISNA(VLOOKUP($B213,'[1]1920  Prog Access'!$F$7:$BA$325,13,FALSE)),"",VLOOKUP($B213,'[1]1920  Prog Access'!$F$7:$BA$325,13,FALSE))</f>
        <v>0</v>
      </c>
      <c r="Y213" s="108">
        <f t="shared" si="473"/>
        <v>801125.54</v>
      </c>
      <c r="Z213" s="104">
        <f t="shared" si="474"/>
        <v>6.9221522490487575E-2</v>
      </c>
      <c r="AA213" s="105">
        <f t="shared" si="475"/>
        <v>962.18582529635751</v>
      </c>
      <c r="AB213" s="106">
        <f>IF(ISNA(VLOOKUP($B213,'[1]1920  Prog Access'!$F$7:$BA$325,14,FALSE)),"",VLOOKUP($B213,'[1]1920  Prog Access'!$F$7:$BA$325,14,FALSE))</f>
        <v>0</v>
      </c>
      <c r="AC213" s="102">
        <f>IF(ISNA(VLOOKUP($B213,'[1]1920  Prog Access'!$F$7:$BA$325,15,FALSE)),"",VLOOKUP($B213,'[1]1920  Prog Access'!$F$7:$BA$325,15,FALSE))</f>
        <v>0</v>
      </c>
      <c r="AD213" s="102">
        <v>0</v>
      </c>
      <c r="AE213" s="107">
        <f t="shared" si="476"/>
        <v>0</v>
      </c>
      <c r="AF213" s="104">
        <f t="shared" si="477"/>
        <v>0</v>
      </c>
      <c r="AG213" s="109">
        <f t="shared" si="478"/>
        <v>0</v>
      </c>
      <c r="AH213" s="106">
        <f>IF(ISNA(VLOOKUP($B213,'[1]1920  Prog Access'!$F$7:$BA$325,16,FALSE)),"",VLOOKUP($B213,'[1]1920  Prog Access'!$F$7:$BA$325,16,FALSE))</f>
        <v>135745.01999999999</v>
      </c>
      <c r="AI213" s="102">
        <f>IF(ISNA(VLOOKUP($B213,'[1]1920  Prog Access'!$F$7:$BA$325,17,FALSE)),"",VLOOKUP($B213,'[1]1920  Prog Access'!$F$7:$BA$325,17,FALSE))</f>
        <v>25704.22</v>
      </c>
      <c r="AJ213" s="102">
        <f>IF(ISNA(VLOOKUP($B213,'[1]1920  Prog Access'!$F$7:$BA$325,18,FALSE)),"",VLOOKUP($B213,'[1]1920  Prog Access'!$F$7:$BA$325,18,FALSE))</f>
        <v>0</v>
      </c>
      <c r="AK213" s="102">
        <f>IF(ISNA(VLOOKUP($B213,'[1]1920  Prog Access'!$F$7:$BA$325,19,FALSE)),"",VLOOKUP($B213,'[1]1920  Prog Access'!$F$7:$BA$325,19,FALSE))</f>
        <v>0</v>
      </c>
      <c r="AL213" s="102">
        <f>IF(ISNA(VLOOKUP($B213,'[1]1920  Prog Access'!$F$7:$BA$325,20,FALSE)),"",VLOOKUP($B213,'[1]1920  Prog Access'!$F$7:$BA$325,20,FALSE))</f>
        <v>503609.4</v>
      </c>
      <c r="AM213" s="102">
        <f>IF(ISNA(VLOOKUP($B213,'[1]1920  Prog Access'!$F$7:$BA$325,21,FALSE)),"",VLOOKUP($B213,'[1]1920  Prog Access'!$F$7:$BA$325,21,FALSE))</f>
        <v>0</v>
      </c>
      <c r="AN213" s="102">
        <f>IF(ISNA(VLOOKUP($B213,'[1]1920  Prog Access'!$F$7:$BA$325,22,FALSE)),"",VLOOKUP($B213,'[1]1920  Prog Access'!$F$7:$BA$325,22,FALSE))</f>
        <v>0</v>
      </c>
      <c r="AO213" s="102">
        <f>IF(ISNA(VLOOKUP($B213,'[1]1920  Prog Access'!$F$7:$BA$325,23,FALSE)),"",VLOOKUP($B213,'[1]1920  Prog Access'!$F$7:$BA$325,23,FALSE))</f>
        <v>1815.38</v>
      </c>
      <c r="AP213" s="102">
        <f>IF(ISNA(VLOOKUP($B213,'[1]1920  Prog Access'!$F$7:$BA$325,24,FALSE)),"",VLOOKUP($B213,'[1]1920  Prog Access'!$F$7:$BA$325,24,FALSE))</f>
        <v>0</v>
      </c>
      <c r="AQ213" s="102">
        <f>IF(ISNA(VLOOKUP($B213,'[1]1920  Prog Access'!$F$7:$BA$325,25,FALSE)),"",VLOOKUP($B213,'[1]1920  Prog Access'!$F$7:$BA$325,25,FALSE))</f>
        <v>0</v>
      </c>
      <c r="AR213" s="102">
        <f>IF(ISNA(VLOOKUP($B213,'[1]1920  Prog Access'!$F$7:$BA$325,26,FALSE)),"",VLOOKUP($B213,'[1]1920  Prog Access'!$F$7:$BA$325,26,FALSE))</f>
        <v>0</v>
      </c>
      <c r="AS213" s="102">
        <f>IF(ISNA(VLOOKUP($B213,'[1]1920  Prog Access'!$F$7:$BA$325,27,FALSE)),"",VLOOKUP($B213,'[1]1920  Prog Access'!$F$7:$BA$325,27,FALSE))</f>
        <v>4926.79</v>
      </c>
      <c r="AT213" s="102">
        <f>IF(ISNA(VLOOKUP($B213,'[1]1920  Prog Access'!$F$7:$BA$325,28,FALSE)),"",VLOOKUP($B213,'[1]1920  Prog Access'!$F$7:$BA$325,28,FALSE))</f>
        <v>58588.73</v>
      </c>
      <c r="AU213" s="102">
        <f>IF(ISNA(VLOOKUP($B213,'[1]1920  Prog Access'!$F$7:$BA$325,29,FALSE)),"",VLOOKUP($B213,'[1]1920  Prog Access'!$F$7:$BA$325,29,FALSE))</f>
        <v>0</v>
      </c>
      <c r="AV213" s="102">
        <f>IF(ISNA(VLOOKUP($B213,'[1]1920  Prog Access'!$F$7:$BA$325,30,FALSE)),"",VLOOKUP($B213,'[1]1920  Prog Access'!$F$7:$BA$325,30,FALSE))</f>
        <v>0</v>
      </c>
      <c r="AW213" s="102">
        <f>IF(ISNA(VLOOKUP($B213,'[1]1920  Prog Access'!$F$7:$BA$325,31,FALSE)),"",VLOOKUP($B213,'[1]1920  Prog Access'!$F$7:$BA$325,31,FALSE))</f>
        <v>0</v>
      </c>
      <c r="AX213" s="108">
        <f t="shared" si="479"/>
        <v>730389.54</v>
      </c>
      <c r="AY213" s="104">
        <f t="shared" si="480"/>
        <v>6.3109554552370009E-2</v>
      </c>
      <c r="AZ213" s="105">
        <f t="shared" si="481"/>
        <v>877.22888267015799</v>
      </c>
      <c r="BA213" s="106">
        <f>IF(ISNA(VLOOKUP($B213,'[1]1920  Prog Access'!$F$7:$BA$325,32,FALSE)),"",VLOOKUP($B213,'[1]1920  Prog Access'!$F$7:$BA$325,32,FALSE))</f>
        <v>0</v>
      </c>
      <c r="BB213" s="102">
        <f>IF(ISNA(VLOOKUP($B213,'[1]1920  Prog Access'!$F$7:$BA$325,33,FALSE)),"",VLOOKUP($B213,'[1]1920  Prog Access'!$F$7:$BA$325,33,FALSE))</f>
        <v>0</v>
      </c>
      <c r="BC213" s="102">
        <f>IF(ISNA(VLOOKUP($B213,'[1]1920  Prog Access'!$F$7:$BA$325,34,FALSE)),"",VLOOKUP($B213,'[1]1920  Prog Access'!$F$7:$BA$325,34,FALSE))</f>
        <v>21384.62</v>
      </c>
      <c r="BD213" s="102">
        <f>IF(ISNA(VLOOKUP($B213,'[1]1920  Prog Access'!$F$7:$BA$325,35,FALSE)),"",VLOOKUP($B213,'[1]1920  Prog Access'!$F$7:$BA$325,35,FALSE))</f>
        <v>0</v>
      </c>
      <c r="BE213" s="102">
        <f>IF(ISNA(VLOOKUP($B213,'[1]1920  Prog Access'!$F$7:$BA$325,36,FALSE)),"",VLOOKUP($B213,'[1]1920  Prog Access'!$F$7:$BA$325,36,FALSE))</f>
        <v>0</v>
      </c>
      <c r="BF213" s="102">
        <f>IF(ISNA(VLOOKUP($B213,'[1]1920  Prog Access'!$F$7:$BA$325,37,FALSE)),"",VLOOKUP($B213,'[1]1920  Prog Access'!$F$7:$BA$325,37,FALSE))</f>
        <v>0</v>
      </c>
      <c r="BG213" s="102">
        <f>IF(ISNA(VLOOKUP($B213,'[1]1920  Prog Access'!$F$7:$BA$325,38,FALSE)),"",VLOOKUP($B213,'[1]1920  Prog Access'!$F$7:$BA$325,38,FALSE))</f>
        <v>0</v>
      </c>
      <c r="BH213" s="110">
        <f t="shared" si="482"/>
        <v>21384.62</v>
      </c>
      <c r="BI213" s="104">
        <f t="shared" si="483"/>
        <v>1.8477453037891295E-3</v>
      </c>
      <c r="BJ213" s="105">
        <f t="shared" si="484"/>
        <v>25.683837571011644</v>
      </c>
      <c r="BK213" s="106">
        <f>IF(ISNA(VLOOKUP($B213,'[1]1920  Prog Access'!$F$7:$BA$325,39,FALSE)),"",VLOOKUP($B213,'[1]1920  Prog Access'!$F$7:$BA$325,39,FALSE))</f>
        <v>0</v>
      </c>
      <c r="BL213" s="102">
        <f>IF(ISNA(VLOOKUP($B213,'[1]1920  Prog Access'!$F$7:$BA$325,40,FALSE)),"",VLOOKUP($B213,'[1]1920  Prog Access'!$F$7:$BA$325,40,FALSE))</f>
        <v>0</v>
      </c>
      <c r="BM213" s="102">
        <f>IF(ISNA(VLOOKUP($B213,'[1]1920  Prog Access'!$F$7:$BA$325,41,FALSE)),"",VLOOKUP($B213,'[1]1920  Prog Access'!$F$7:$BA$325,41,FALSE))</f>
        <v>258735.99</v>
      </c>
      <c r="BN213" s="102">
        <f>IF(ISNA(VLOOKUP($B213,'[1]1920  Prog Access'!$F$7:$BA$325,42,FALSE)),"",VLOOKUP($B213,'[1]1920  Prog Access'!$F$7:$BA$325,42,FALSE))</f>
        <v>34836.35</v>
      </c>
      <c r="BO213" s="105">
        <f t="shared" si="459"/>
        <v>293572.33999999997</v>
      </c>
      <c r="BP213" s="104">
        <f t="shared" si="460"/>
        <v>2.536621705493881E-2</v>
      </c>
      <c r="BQ213" s="111">
        <f t="shared" si="461"/>
        <v>352.59285860126596</v>
      </c>
      <c r="BR213" s="106">
        <f>IF(ISNA(VLOOKUP($B213,'[1]1920  Prog Access'!$F$7:$BA$325,43,FALSE)),"",VLOOKUP($B213,'[1]1920  Prog Access'!$F$7:$BA$325,43,FALSE))</f>
        <v>1750876.86</v>
      </c>
      <c r="BS213" s="104">
        <f t="shared" si="462"/>
        <v>0.15128510563096551</v>
      </c>
      <c r="BT213" s="111">
        <f t="shared" si="463"/>
        <v>2102.8775296957765</v>
      </c>
      <c r="BU213" s="102">
        <f>IF(ISNA(VLOOKUP($B213,'[1]1920  Prog Access'!$F$7:$BA$325,44,FALSE)),"",VLOOKUP($B213,'[1]1920  Prog Access'!$F$7:$BA$325,44,FALSE))</f>
        <v>430408.04</v>
      </c>
      <c r="BV213" s="104">
        <f t="shared" si="464"/>
        <v>3.7189551865924375E-2</v>
      </c>
      <c r="BW213" s="111">
        <f t="shared" si="465"/>
        <v>516.93835048822393</v>
      </c>
      <c r="BX213" s="143">
        <f>IF(ISNA(VLOOKUP($B213,'[1]1920  Prog Access'!$F$7:$BA$325,45,FALSE)),"",VLOOKUP($B213,'[1]1920  Prog Access'!$F$7:$BA$325,45,FALSE))</f>
        <v>711582.38</v>
      </c>
      <c r="BY213" s="97">
        <f t="shared" si="466"/>
        <v>6.1484515549216766E-2</v>
      </c>
      <c r="BZ213" s="112">
        <f t="shared" si="467"/>
        <v>854.64068411381106</v>
      </c>
      <c r="CA213" s="89">
        <f t="shared" si="468"/>
        <v>11573359.140000001</v>
      </c>
      <c r="CB213" s="90">
        <f t="shared" si="469"/>
        <v>0</v>
      </c>
    </row>
    <row r="214" spans="1:80" x14ac:dyDescent="0.25">
      <c r="A214" s="66"/>
      <c r="B214" s="94" t="s">
        <v>374</v>
      </c>
      <c r="C214" s="99" t="s">
        <v>375</v>
      </c>
      <c r="D214" s="100">
        <f>IF(ISNA(VLOOKUP($B214,'[1]1920 enrollment_Rev_Exp by size'!$A$6:$C$339,3,FALSE)),"",VLOOKUP($B214,'[1]1920 enrollment_Rev_Exp by size'!$A$6:$C$339,3,FALSE))</f>
        <v>267.86</v>
      </c>
      <c r="E214" s="101">
        <f>IF(ISNA(VLOOKUP($B214,'[1]1920 enrollment_Rev_Exp by size'!$A$6:$D$339,4,FALSE)),"",VLOOKUP($B214,'[1]1920 enrollment_Rev_Exp by size'!$A$6:$D$339,4,FALSE))</f>
        <v>5207519.59</v>
      </c>
      <c r="F214" s="102">
        <f>IF(ISNA(VLOOKUP($B214,'[1]1920  Prog Access'!$F$7:$BA$325,2,FALSE)),"",VLOOKUP($B214,'[1]1920  Prog Access'!$F$7:$BA$325,2,FALSE))</f>
        <v>2670221.69</v>
      </c>
      <c r="G214" s="102">
        <f>IF(ISNA(VLOOKUP($B214,'[1]1920  Prog Access'!$F$7:$BA$325,3,FALSE)),"",VLOOKUP($B214,'[1]1920  Prog Access'!$F$7:$BA$325,3,FALSE))</f>
        <v>0</v>
      </c>
      <c r="H214" s="102">
        <f>IF(ISNA(VLOOKUP($B214,'[1]1920  Prog Access'!$F$7:$BA$325,4,FALSE)),"",VLOOKUP($B214,'[1]1920  Prog Access'!$F$7:$BA$325,4,FALSE))</f>
        <v>10046.27</v>
      </c>
      <c r="I214" s="103">
        <f t="shared" si="470"/>
        <v>2680267.96</v>
      </c>
      <c r="J214" s="104">
        <f t="shared" si="471"/>
        <v>0.51469186311788795</v>
      </c>
      <c r="K214" s="105">
        <f t="shared" si="472"/>
        <v>10006.226984245501</v>
      </c>
      <c r="L214" s="106">
        <f>IF(ISNA(VLOOKUP($B214,'[1]1920  Prog Access'!$F$7:$BA$325,5,FALSE)),"",VLOOKUP($B214,'[1]1920  Prog Access'!$F$7:$BA$325,5,FALSE))</f>
        <v>524571.53</v>
      </c>
      <c r="M214" s="102">
        <f>IF(ISNA(VLOOKUP($B214,'[1]1920  Prog Access'!$F$7:$BA$325,6,FALSE)),"",VLOOKUP($B214,'[1]1920  Prog Access'!$F$7:$BA$325,6,FALSE))</f>
        <v>86310.35</v>
      </c>
      <c r="N214" s="102">
        <f>IF(ISNA(VLOOKUP($B214,'[1]1920  Prog Access'!$F$7:$BA$325,7,FALSE)),"",VLOOKUP($B214,'[1]1920  Prog Access'!$F$7:$BA$325,7,FALSE))</f>
        <v>59042.51</v>
      </c>
      <c r="O214" s="102">
        <v>0</v>
      </c>
      <c r="P214" s="102">
        <f>IF(ISNA(VLOOKUP($B214,'[1]1920  Prog Access'!$F$7:$BA$325,8,FALSE)),"",VLOOKUP($B214,'[1]1920  Prog Access'!$F$7:$BA$325,8,FALSE))</f>
        <v>0</v>
      </c>
      <c r="Q214" s="102">
        <f>IF(ISNA(VLOOKUP($B214,'[1]1920  Prog Access'!$F$7:$BA$325,9,FALSE)),"",VLOOKUP($B214,'[1]1920  Prog Access'!$F$7:$BA$325,9,FALSE))</f>
        <v>0</v>
      </c>
      <c r="R214" s="107">
        <f t="shared" si="391"/>
        <v>669924.39</v>
      </c>
      <c r="S214" s="104">
        <f t="shared" si="392"/>
        <v>0.12864558230111239</v>
      </c>
      <c r="T214" s="105">
        <f t="shared" si="393"/>
        <v>2501.0243784066301</v>
      </c>
      <c r="U214" s="106">
        <f>IF(ISNA(VLOOKUP($B214,'[1]1920  Prog Access'!$F$7:$BA$325,10,FALSE)),"",VLOOKUP($B214,'[1]1920  Prog Access'!$F$7:$BA$325,10,FALSE))</f>
        <v>180284.7</v>
      </c>
      <c r="V214" s="102">
        <f>IF(ISNA(VLOOKUP($B214,'[1]1920  Prog Access'!$F$7:$BA$325,11,FALSE)),"",VLOOKUP($B214,'[1]1920  Prog Access'!$F$7:$BA$325,11,FALSE))</f>
        <v>86618.38</v>
      </c>
      <c r="W214" s="102">
        <f>IF(ISNA(VLOOKUP($B214,'[1]1920  Prog Access'!$F$7:$BA$325,12,FALSE)),"",VLOOKUP($B214,'[1]1920  Prog Access'!$F$7:$BA$325,12,FALSE))</f>
        <v>1563.48</v>
      </c>
      <c r="X214" s="102">
        <f>IF(ISNA(VLOOKUP($B214,'[1]1920  Prog Access'!$F$7:$BA$325,13,FALSE)),"",VLOOKUP($B214,'[1]1920  Prog Access'!$F$7:$BA$325,13,FALSE))</f>
        <v>0</v>
      </c>
      <c r="Y214" s="108">
        <f t="shared" si="473"/>
        <v>268466.56</v>
      </c>
      <c r="Z214" s="104">
        <f t="shared" si="474"/>
        <v>5.1553634193817789E-2</v>
      </c>
      <c r="AA214" s="105">
        <f t="shared" si="475"/>
        <v>1002.2644665123571</v>
      </c>
      <c r="AB214" s="106">
        <f>IF(ISNA(VLOOKUP($B214,'[1]1920  Prog Access'!$F$7:$BA$325,14,FALSE)),"",VLOOKUP($B214,'[1]1920  Prog Access'!$F$7:$BA$325,14,FALSE))</f>
        <v>0</v>
      </c>
      <c r="AC214" s="102">
        <f>IF(ISNA(VLOOKUP($B214,'[1]1920  Prog Access'!$F$7:$BA$325,15,FALSE)),"",VLOOKUP($B214,'[1]1920  Prog Access'!$F$7:$BA$325,15,FALSE))</f>
        <v>0</v>
      </c>
      <c r="AD214" s="102">
        <v>0</v>
      </c>
      <c r="AE214" s="107">
        <f t="shared" si="476"/>
        <v>0</v>
      </c>
      <c r="AF214" s="104">
        <f t="shared" si="477"/>
        <v>0</v>
      </c>
      <c r="AG214" s="109">
        <f t="shared" si="478"/>
        <v>0</v>
      </c>
      <c r="AH214" s="106">
        <f>IF(ISNA(VLOOKUP($B214,'[1]1920  Prog Access'!$F$7:$BA$325,16,FALSE)),"",VLOOKUP($B214,'[1]1920  Prog Access'!$F$7:$BA$325,16,FALSE))</f>
        <v>47295.839999999997</v>
      </c>
      <c r="AI214" s="102">
        <f>IF(ISNA(VLOOKUP($B214,'[1]1920  Prog Access'!$F$7:$BA$325,17,FALSE)),"",VLOOKUP($B214,'[1]1920  Prog Access'!$F$7:$BA$325,17,FALSE))</f>
        <v>37190.379999999997</v>
      </c>
      <c r="AJ214" s="102">
        <f>IF(ISNA(VLOOKUP($B214,'[1]1920  Prog Access'!$F$7:$BA$325,18,FALSE)),"",VLOOKUP($B214,'[1]1920  Prog Access'!$F$7:$BA$325,18,FALSE))</f>
        <v>0</v>
      </c>
      <c r="AK214" s="102">
        <f>IF(ISNA(VLOOKUP($B214,'[1]1920  Prog Access'!$F$7:$BA$325,19,FALSE)),"",VLOOKUP($B214,'[1]1920  Prog Access'!$F$7:$BA$325,19,FALSE))</f>
        <v>0</v>
      </c>
      <c r="AL214" s="102">
        <f>IF(ISNA(VLOOKUP($B214,'[1]1920  Prog Access'!$F$7:$BA$325,20,FALSE)),"",VLOOKUP($B214,'[1]1920  Prog Access'!$F$7:$BA$325,20,FALSE))</f>
        <v>143745.31</v>
      </c>
      <c r="AM214" s="102">
        <f>IF(ISNA(VLOOKUP($B214,'[1]1920  Prog Access'!$F$7:$BA$325,21,FALSE)),"",VLOOKUP($B214,'[1]1920  Prog Access'!$F$7:$BA$325,21,FALSE))</f>
        <v>0</v>
      </c>
      <c r="AN214" s="102">
        <f>IF(ISNA(VLOOKUP($B214,'[1]1920  Prog Access'!$F$7:$BA$325,22,FALSE)),"",VLOOKUP($B214,'[1]1920  Prog Access'!$F$7:$BA$325,22,FALSE))</f>
        <v>0</v>
      </c>
      <c r="AO214" s="102">
        <f>IF(ISNA(VLOOKUP($B214,'[1]1920  Prog Access'!$F$7:$BA$325,23,FALSE)),"",VLOOKUP($B214,'[1]1920  Prog Access'!$F$7:$BA$325,23,FALSE))</f>
        <v>0</v>
      </c>
      <c r="AP214" s="102">
        <f>IF(ISNA(VLOOKUP($B214,'[1]1920  Prog Access'!$F$7:$BA$325,24,FALSE)),"",VLOOKUP($B214,'[1]1920  Prog Access'!$F$7:$BA$325,24,FALSE))</f>
        <v>0</v>
      </c>
      <c r="AQ214" s="102">
        <f>IF(ISNA(VLOOKUP($B214,'[1]1920  Prog Access'!$F$7:$BA$325,25,FALSE)),"",VLOOKUP($B214,'[1]1920  Prog Access'!$F$7:$BA$325,25,FALSE))</f>
        <v>0</v>
      </c>
      <c r="AR214" s="102">
        <f>IF(ISNA(VLOOKUP($B214,'[1]1920  Prog Access'!$F$7:$BA$325,26,FALSE)),"",VLOOKUP($B214,'[1]1920  Prog Access'!$F$7:$BA$325,26,FALSE))</f>
        <v>0</v>
      </c>
      <c r="AS214" s="102">
        <f>IF(ISNA(VLOOKUP($B214,'[1]1920  Prog Access'!$F$7:$BA$325,27,FALSE)),"",VLOOKUP($B214,'[1]1920  Prog Access'!$F$7:$BA$325,27,FALSE))</f>
        <v>0</v>
      </c>
      <c r="AT214" s="102">
        <f>IF(ISNA(VLOOKUP($B214,'[1]1920  Prog Access'!$F$7:$BA$325,28,FALSE)),"",VLOOKUP($B214,'[1]1920  Prog Access'!$F$7:$BA$325,28,FALSE))</f>
        <v>0</v>
      </c>
      <c r="AU214" s="102">
        <f>IF(ISNA(VLOOKUP($B214,'[1]1920  Prog Access'!$F$7:$BA$325,29,FALSE)),"",VLOOKUP($B214,'[1]1920  Prog Access'!$F$7:$BA$325,29,FALSE))</f>
        <v>0</v>
      </c>
      <c r="AV214" s="102">
        <f>IF(ISNA(VLOOKUP($B214,'[1]1920  Prog Access'!$F$7:$BA$325,30,FALSE)),"",VLOOKUP($B214,'[1]1920  Prog Access'!$F$7:$BA$325,30,FALSE))</f>
        <v>0</v>
      </c>
      <c r="AW214" s="102">
        <f>IF(ISNA(VLOOKUP($B214,'[1]1920  Prog Access'!$F$7:$BA$325,31,FALSE)),"",VLOOKUP($B214,'[1]1920  Prog Access'!$F$7:$BA$325,31,FALSE))</f>
        <v>0</v>
      </c>
      <c r="AX214" s="108">
        <f t="shared" si="479"/>
        <v>228231.53</v>
      </c>
      <c r="AY214" s="104">
        <f t="shared" si="480"/>
        <v>4.3827301281453269E-2</v>
      </c>
      <c r="AZ214" s="105">
        <f t="shared" si="481"/>
        <v>852.05529007690575</v>
      </c>
      <c r="BA214" s="106">
        <f>IF(ISNA(VLOOKUP($B214,'[1]1920  Prog Access'!$F$7:$BA$325,32,FALSE)),"",VLOOKUP($B214,'[1]1920  Prog Access'!$F$7:$BA$325,32,FALSE))</f>
        <v>0</v>
      </c>
      <c r="BB214" s="102">
        <f>IF(ISNA(VLOOKUP($B214,'[1]1920  Prog Access'!$F$7:$BA$325,33,FALSE)),"",VLOOKUP($B214,'[1]1920  Prog Access'!$F$7:$BA$325,33,FALSE))</f>
        <v>0</v>
      </c>
      <c r="BC214" s="102">
        <f>IF(ISNA(VLOOKUP($B214,'[1]1920  Prog Access'!$F$7:$BA$325,34,FALSE)),"",VLOOKUP($B214,'[1]1920  Prog Access'!$F$7:$BA$325,34,FALSE))</f>
        <v>7394.86</v>
      </c>
      <c r="BD214" s="102">
        <f>IF(ISNA(VLOOKUP($B214,'[1]1920  Prog Access'!$F$7:$BA$325,35,FALSE)),"",VLOOKUP($B214,'[1]1920  Prog Access'!$F$7:$BA$325,35,FALSE))</f>
        <v>0</v>
      </c>
      <c r="BE214" s="102">
        <f>IF(ISNA(VLOOKUP($B214,'[1]1920  Prog Access'!$F$7:$BA$325,36,FALSE)),"",VLOOKUP($B214,'[1]1920  Prog Access'!$F$7:$BA$325,36,FALSE))</f>
        <v>5205.3999999999996</v>
      </c>
      <c r="BF214" s="102">
        <f>IF(ISNA(VLOOKUP($B214,'[1]1920  Prog Access'!$F$7:$BA$325,37,FALSE)),"",VLOOKUP($B214,'[1]1920  Prog Access'!$F$7:$BA$325,37,FALSE))</f>
        <v>0</v>
      </c>
      <c r="BG214" s="102">
        <f>IF(ISNA(VLOOKUP($B214,'[1]1920  Prog Access'!$F$7:$BA$325,38,FALSE)),"",VLOOKUP($B214,'[1]1920  Prog Access'!$F$7:$BA$325,38,FALSE))</f>
        <v>0</v>
      </c>
      <c r="BH214" s="110">
        <f t="shared" si="482"/>
        <v>12600.259999999998</v>
      </c>
      <c r="BI214" s="104">
        <f t="shared" si="483"/>
        <v>2.4196279595752801E-3</v>
      </c>
      <c r="BJ214" s="105">
        <f t="shared" si="484"/>
        <v>47.040468901665044</v>
      </c>
      <c r="BK214" s="106">
        <f>IF(ISNA(VLOOKUP($B214,'[1]1920  Prog Access'!$F$7:$BA$325,39,FALSE)),"",VLOOKUP($B214,'[1]1920  Prog Access'!$F$7:$BA$325,39,FALSE))</f>
        <v>0</v>
      </c>
      <c r="BL214" s="102">
        <f>IF(ISNA(VLOOKUP($B214,'[1]1920  Prog Access'!$F$7:$BA$325,40,FALSE)),"",VLOOKUP($B214,'[1]1920  Prog Access'!$F$7:$BA$325,40,FALSE))</f>
        <v>0</v>
      </c>
      <c r="BM214" s="102">
        <f>IF(ISNA(VLOOKUP($B214,'[1]1920  Prog Access'!$F$7:$BA$325,41,FALSE)),"",VLOOKUP($B214,'[1]1920  Prog Access'!$F$7:$BA$325,41,FALSE))</f>
        <v>72091.740000000005</v>
      </c>
      <c r="BN214" s="102">
        <f>IF(ISNA(VLOOKUP($B214,'[1]1920  Prog Access'!$F$7:$BA$325,42,FALSE)),"",VLOOKUP($B214,'[1]1920  Prog Access'!$F$7:$BA$325,42,FALSE))</f>
        <v>126816.27</v>
      </c>
      <c r="BO214" s="105">
        <f t="shared" si="459"/>
        <v>198908.01</v>
      </c>
      <c r="BP214" s="104">
        <f t="shared" si="460"/>
        <v>3.819630566190535E-2</v>
      </c>
      <c r="BQ214" s="111">
        <f t="shared" si="461"/>
        <v>742.58198312551337</v>
      </c>
      <c r="BR214" s="106">
        <f>IF(ISNA(VLOOKUP($B214,'[1]1920  Prog Access'!$F$7:$BA$325,43,FALSE)),"",VLOOKUP($B214,'[1]1920  Prog Access'!$F$7:$BA$325,43,FALSE))</f>
        <v>865062.7</v>
      </c>
      <c r="BS214" s="104">
        <f t="shared" si="462"/>
        <v>0.1661179924625113</v>
      </c>
      <c r="BT214" s="111">
        <f t="shared" si="463"/>
        <v>3229.5329649817063</v>
      </c>
      <c r="BU214" s="102">
        <f>IF(ISNA(VLOOKUP($B214,'[1]1920  Prog Access'!$F$7:$BA$325,44,FALSE)),"",VLOOKUP($B214,'[1]1920  Prog Access'!$F$7:$BA$325,44,FALSE))</f>
        <v>113974.76</v>
      </c>
      <c r="BV214" s="104">
        <f t="shared" si="464"/>
        <v>2.1886573450221047E-2</v>
      </c>
      <c r="BW214" s="111">
        <f t="shared" si="465"/>
        <v>425.50123198685878</v>
      </c>
      <c r="BX214" s="143">
        <f>IF(ISNA(VLOOKUP($B214,'[1]1920  Prog Access'!$F$7:$BA$325,45,FALSE)),"",VLOOKUP($B214,'[1]1920  Prog Access'!$F$7:$BA$325,45,FALSE))</f>
        <v>170083.42</v>
      </c>
      <c r="BY214" s="97">
        <f t="shared" si="466"/>
        <v>3.2661119571515622E-2</v>
      </c>
      <c r="BZ214" s="112">
        <f t="shared" si="467"/>
        <v>634.97132830583143</v>
      </c>
      <c r="CA214" s="89">
        <f t="shared" si="468"/>
        <v>5207519.59</v>
      </c>
      <c r="CB214" s="90">
        <f t="shared" si="469"/>
        <v>0</v>
      </c>
    </row>
    <row r="215" spans="1:80" x14ac:dyDescent="0.25">
      <c r="A215" s="99"/>
      <c r="B215" s="94" t="s">
        <v>376</v>
      </c>
      <c r="C215" s="99" t="s">
        <v>377</v>
      </c>
      <c r="D215" s="100">
        <f>IF(ISNA(VLOOKUP($B215,'[1]1920 enrollment_Rev_Exp by size'!$A$6:$C$339,3,FALSE)),"",VLOOKUP($B215,'[1]1920 enrollment_Rev_Exp by size'!$A$6:$C$339,3,FALSE))</f>
        <v>3170.22</v>
      </c>
      <c r="E215" s="101">
        <f>IF(ISNA(VLOOKUP($B215,'[1]1920 enrollment_Rev_Exp by size'!$A$6:$D$339,4,FALSE)),"",VLOOKUP($B215,'[1]1920 enrollment_Rev_Exp by size'!$A$6:$D$339,4,FALSE))</f>
        <v>44692368.109999999</v>
      </c>
      <c r="F215" s="102">
        <f>IF(ISNA(VLOOKUP($B215,'[1]1920  Prog Access'!$F$7:$BA$325,2,FALSE)),"",VLOOKUP($B215,'[1]1920  Prog Access'!$F$7:$BA$325,2,FALSE))</f>
        <v>22624517.25</v>
      </c>
      <c r="G215" s="102">
        <f>IF(ISNA(VLOOKUP($B215,'[1]1920  Prog Access'!$F$7:$BA$325,3,FALSE)),"",VLOOKUP($B215,'[1]1920  Prog Access'!$F$7:$BA$325,3,FALSE))</f>
        <v>326192.55</v>
      </c>
      <c r="H215" s="102">
        <f>IF(ISNA(VLOOKUP($B215,'[1]1920  Prog Access'!$F$7:$BA$325,4,FALSE)),"",VLOOKUP($B215,'[1]1920  Prog Access'!$F$7:$BA$325,4,FALSE))</f>
        <v>43984.71</v>
      </c>
      <c r="I215" s="103">
        <f t="shared" si="470"/>
        <v>22994694.510000002</v>
      </c>
      <c r="J215" s="104">
        <f t="shared" si="471"/>
        <v>0.51451054133904572</v>
      </c>
      <c r="K215" s="105">
        <f t="shared" si="472"/>
        <v>7253.3434619679401</v>
      </c>
      <c r="L215" s="106">
        <f>IF(ISNA(VLOOKUP($B215,'[1]1920  Prog Access'!$F$7:$BA$325,5,FALSE)),"",VLOOKUP($B215,'[1]1920  Prog Access'!$F$7:$BA$325,5,FALSE))</f>
        <v>5227858.17</v>
      </c>
      <c r="M215" s="102">
        <f>IF(ISNA(VLOOKUP($B215,'[1]1920  Prog Access'!$F$7:$BA$325,6,FALSE)),"",VLOOKUP($B215,'[1]1920  Prog Access'!$F$7:$BA$325,6,FALSE))</f>
        <v>142897.60000000001</v>
      </c>
      <c r="N215" s="102">
        <f>IF(ISNA(VLOOKUP($B215,'[1]1920  Prog Access'!$F$7:$BA$325,7,FALSE)),"",VLOOKUP($B215,'[1]1920  Prog Access'!$F$7:$BA$325,7,FALSE))</f>
        <v>835468.02</v>
      </c>
      <c r="O215" s="102">
        <v>0</v>
      </c>
      <c r="P215" s="102">
        <f>IF(ISNA(VLOOKUP($B215,'[1]1920  Prog Access'!$F$7:$BA$325,8,FALSE)),"",VLOOKUP($B215,'[1]1920  Prog Access'!$F$7:$BA$325,8,FALSE))</f>
        <v>0</v>
      </c>
      <c r="Q215" s="102">
        <f>IF(ISNA(VLOOKUP($B215,'[1]1920  Prog Access'!$F$7:$BA$325,9,FALSE)),"",VLOOKUP($B215,'[1]1920  Prog Access'!$F$7:$BA$325,9,FALSE))</f>
        <v>0</v>
      </c>
      <c r="R215" s="107">
        <f t="shared" si="391"/>
        <v>6206223.7899999991</v>
      </c>
      <c r="S215" s="104">
        <f t="shared" si="392"/>
        <v>0.13886540482090376</v>
      </c>
      <c r="T215" s="105">
        <f t="shared" si="393"/>
        <v>1957.6634397612781</v>
      </c>
      <c r="U215" s="106">
        <f>IF(ISNA(VLOOKUP($B215,'[1]1920  Prog Access'!$F$7:$BA$325,10,FALSE)),"",VLOOKUP($B215,'[1]1920  Prog Access'!$F$7:$BA$325,10,FALSE))</f>
        <v>1516052.12</v>
      </c>
      <c r="V215" s="102">
        <f>IF(ISNA(VLOOKUP($B215,'[1]1920  Prog Access'!$F$7:$BA$325,11,FALSE)),"",VLOOKUP($B215,'[1]1920  Prog Access'!$F$7:$BA$325,11,FALSE))</f>
        <v>0</v>
      </c>
      <c r="W215" s="102">
        <f>IF(ISNA(VLOOKUP($B215,'[1]1920  Prog Access'!$F$7:$BA$325,12,FALSE)),"",VLOOKUP($B215,'[1]1920  Prog Access'!$F$7:$BA$325,12,FALSE))</f>
        <v>56479.43</v>
      </c>
      <c r="X215" s="102">
        <f>IF(ISNA(VLOOKUP($B215,'[1]1920  Prog Access'!$F$7:$BA$325,13,FALSE)),"",VLOOKUP($B215,'[1]1920  Prog Access'!$F$7:$BA$325,13,FALSE))</f>
        <v>0</v>
      </c>
      <c r="Y215" s="108">
        <f t="shared" si="473"/>
        <v>1572531.55</v>
      </c>
      <c r="Z215" s="104">
        <f t="shared" si="474"/>
        <v>3.5185684189514746E-2</v>
      </c>
      <c r="AA215" s="105">
        <f t="shared" si="475"/>
        <v>496.03231006050061</v>
      </c>
      <c r="AB215" s="106">
        <f>IF(ISNA(VLOOKUP($B215,'[1]1920  Prog Access'!$F$7:$BA$325,14,FALSE)),"",VLOOKUP($B215,'[1]1920  Prog Access'!$F$7:$BA$325,14,FALSE))</f>
        <v>0</v>
      </c>
      <c r="AC215" s="102">
        <f>IF(ISNA(VLOOKUP($B215,'[1]1920  Prog Access'!$F$7:$BA$325,15,FALSE)),"",VLOOKUP($B215,'[1]1920  Prog Access'!$F$7:$BA$325,15,FALSE))</f>
        <v>0</v>
      </c>
      <c r="AD215" s="102">
        <v>0</v>
      </c>
      <c r="AE215" s="107">
        <f t="shared" si="476"/>
        <v>0</v>
      </c>
      <c r="AF215" s="104">
        <f t="shared" si="477"/>
        <v>0</v>
      </c>
      <c r="AG215" s="109">
        <f t="shared" si="478"/>
        <v>0</v>
      </c>
      <c r="AH215" s="106">
        <f>IF(ISNA(VLOOKUP($B215,'[1]1920  Prog Access'!$F$7:$BA$325,16,FALSE)),"",VLOOKUP($B215,'[1]1920  Prog Access'!$F$7:$BA$325,16,FALSE))</f>
        <v>654695.54</v>
      </c>
      <c r="AI215" s="102">
        <f>IF(ISNA(VLOOKUP($B215,'[1]1920  Prog Access'!$F$7:$BA$325,17,FALSE)),"",VLOOKUP($B215,'[1]1920  Prog Access'!$F$7:$BA$325,17,FALSE))</f>
        <v>93232.98</v>
      </c>
      <c r="AJ215" s="102">
        <f>IF(ISNA(VLOOKUP($B215,'[1]1920  Prog Access'!$F$7:$BA$325,18,FALSE)),"",VLOOKUP($B215,'[1]1920  Prog Access'!$F$7:$BA$325,18,FALSE))</f>
        <v>18059.560000000001</v>
      </c>
      <c r="AK215" s="102">
        <f>IF(ISNA(VLOOKUP($B215,'[1]1920  Prog Access'!$F$7:$BA$325,19,FALSE)),"",VLOOKUP($B215,'[1]1920  Prog Access'!$F$7:$BA$325,19,FALSE))</f>
        <v>0</v>
      </c>
      <c r="AL215" s="102">
        <f>IF(ISNA(VLOOKUP($B215,'[1]1920  Prog Access'!$F$7:$BA$325,20,FALSE)),"",VLOOKUP($B215,'[1]1920  Prog Access'!$F$7:$BA$325,20,FALSE))</f>
        <v>1223566.3899999999</v>
      </c>
      <c r="AM215" s="102">
        <f>IF(ISNA(VLOOKUP($B215,'[1]1920  Prog Access'!$F$7:$BA$325,21,FALSE)),"",VLOOKUP($B215,'[1]1920  Prog Access'!$F$7:$BA$325,21,FALSE))</f>
        <v>2428880.5699999998</v>
      </c>
      <c r="AN215" s="102">
        <f>IF(ISNA(VLOOKUP($B215,'[1]1920  Prog Access'!$F$7:$BA$325,22,FALSE)),"",VLOOKUP($B215,'[1]1920  Prog Access'!$F$7:$BA$325,22,FALSE))</f>
        <v>451248.49</v>
      </c>
      <c r="AO215" s="102">
        <f>IF(ISNA(VLOOKUP($B215,'[1]1920  Prog Access'!$F$7:$BA$325,23,FALSE)),"",VLOOKUP($B215,'[1]1920  Prog Access'!$F$7:$BA$325,23,FALSE))</f>
        <v>308367.26</v>
      </c>
      <c r="AP215" s="102">
        <f>IF(ISNA(VLOOKUP($B215,'[1]1920  Prog Access'!$F$7:$BA$325,24,FALSE)),"",VLOOKUP($B215,'[1]1920  Prog Access'!$F$7:$BA$325,24,FALSE))</f>
        <v>19225.03</v>
      </c>
      <c r="AQ215" s="102">
        <f>IF(ISNA(VLOOKUP($B215,'[1]1920  Prog Access'!$F$7:$BA$325,25,FALSE)),"",VLOOKUP($B215,'[1]1920  Prog Access'!$F$7:$BA$325,25,FALSE))</f>
        <v>0</v>
      </c>
      <c r="AR215" s="102">
        <f>IF(ISNA(VLOOKUP($B215,'[1]1920  Prog Access'!$F$7:$BA$325,26,FALSE)),"",VLOOKUP($B215,'[1]1920  Prog Access'!$F$7:$BA$325,26,FALSE))</f>
        <v>0</v>
      </c>
      <c r="AS215" s="102">
        <f>IF(ISNA(VLOOKUP($B215,'[1]1920  Prog Access'!$F$7:$BA$325,27,FALSE)),"",VLOOKUP($B215,'[1]1920  Prog Access'!$F$7:$BA$325,27,FALSE))</f>
        <v>3353.71</v>
      </c>
      <c r="AT215" s="102">
        <f>IF(ISNA(VLOOKUP($B215,'[1]1920  Prog Access'!$F$7:$BA$325,28,FALSE)),"",VLOOKUP($B215,'[1]1920  Prog Access'!$F$7:$BA$325,28,FALSE))</f>
        <v>203668.43</v>
      </c>
      <c r="AU215" s="102">
        <f>IF(ISNA(VLOOKUP($B215,'[1]1920  Prog Access'!$F$7:$BA$325,29,FALSE)),"",VLOOKUP($B215,'[1]1920  Prog Access'!$F$7:$BA$325,29,FALSE))</f>
        <v>0</v>
      </c>
      <c r="AV215" s="102">
        <f>IF(ISNA(VLOOKUP($B215,'[1]1920  Prog Access'!$F$7:$BA$325,30,FALSE)),"",VLOOKUP($B215,'[1]1920  Prog Access'!$F$7:$BA$325,30,FALSE))</f>
        <v>0</v>
      </c>
      <c r="AW215" s="102">
        <f>IF(ISNA(VLOOKUP($B215,'[1]1920  Prog Access'!$F$7:$BA$325,31,FALSE)),"",VLOOKUP($B215,'[1]1920  Prog Access'!$F$7:$BA$325,31,FALSE))</f>
        <v>284977.81</v>
      </c>
      <c r="AX215" s="108">
        <f t="shared" si="479"/>
        <v>5689275.7699999996</v>
      </c>
      <c r="AY215" s="104">
        <f t="shared" si="480"/>
        <v>0.12729859729064152</v>
      </c>
      <c r="AZ215" s="105">
        <f t="shared" si="481"/>
        <v>1794.5996713161862</v>
      </c>
      <c r="BA215" s="106">
        <f>IF(ISNA(VLOOKUP($B215,'[1]1920  Prog Access'!$F$7:$BA$325,32,FALSE)),"",VLOOKUP($B215,'[1]1920  Prog Access'!$F$7:$BA$325,32,FALSE))</f>
        <v>0</v>
      </c>
      <c r="BB215" s="102">
        <f>IF(ISNA(VLOOKUP($B215,'[1]1920  Prog Access'!$F$7:$BA$325,33,FALSE)),"",VLOOKUP($B215,'[1]1920  Prog Access'!$F$7:$BA$325,33,FALSE))</f>
        <v>0</v>
      </c>
      <c r="BC215" s="102">
        <f>IF(ISNA(VLOOKUP($B215,'[1]1920  Prog Access'!$F$7:$BA$325,34,FALSE)),"",VLOOKUP($B215,'[1]1920  Prog Access'!$F$7:$BA$325,34,FALSE))</f>
        <v>77385.88</v>
      </c>
      <c r="BD215" s="102">
        <f>IF(ISNA(VLOOKUP($B215,'[1]1920  Prog Access'!$F$7:$BA$325,35,FALSE)),"",VLOOKUP($B215,'[1]1920  Prog Access'!$F$7:$BA$325,35,FALSE))</f>
        <v>0</v>
      </c>
      <c r="BE215" s="102">
        <f>IF(ISNA(VLOOKUP($B215,'[1]1920  Prog Access'!$F$7:$BA$325,36,FALSE)),"",VLOOKUP($B215,'[1]1920  Prog Access'!$F$7:$BA$325,36,FALSE))</f>
        <v>3317.91</v>
      </c>
      <c r="BF215" s="102">
        <f>IF(ISNA(VLOOKUP($B215,'[1]1920  Prog Access'!$F$7:$BA$325,37,FALSE)),"",VLOOKUP($B215,'[1]1920  Prog Access'!$F$7:$BA$325,37,FALSE))</f>
        <v>0</v>
      </c>
      <c r="BG215" s="102">
        <f>IF(ISNA(VLOOKUP($B215,'[1]1920  Prog Access'!$F$7:$BA$325,38,FALSE)),"",VLOOKUP($B215,'[1]1920  Prog Access'!$F$7:$BA$325,38,FALSE))</f>
        <v>1886.36</v>
      </c>
      <c r="BH215" s="110">
        <f t="shared" si="482"/>
        <v>82590.150000000009</v>
      </c>
      <c r="BI215" s="104">
        <f t="shared" si="483"/>
        <v>1.8479698770206877E-3</v>
      </c>
      <c r="BJ215" s="105">
        <f t="shared" si="484"/>
        <v>26.051867062853688</v>
      </c>
      <c r="BK215" s="106">
        <f>IF(ISNA(VLOOKUP($B215,'[1]1920  Prog Access'!$F$7:$BA$325,39,FALSE)),"",VLOOKUP($B215,'[1]1920  Prog Access'!$F$7:$BA$325,39,FALSE))</f>
        <v>0</v>
      </c>
      <c r="BL215" s="102">
        <f>IF(ISNA(VLOOKUP($B215,'[1]1920  Prog Access'!$F$7:$BA$325,40,FALSE)),"",VLOOKUP($B215,'[1]1920  Prog Access'!$F$7:$BA$325,40,FALSE))</f>
        <v>0</v>
      </c>
      <c r="BM215" s="102">
        <f>IF(ISNA(VLOOKUP($B215,'[1]1920  Prog Access'!$F$7:$BA$325,41,FALSE)),"",VLOOKUP($B215,'[1]1920  Prog Access'!$F$7:$BA$325,41,FALSE))</f>
        <v>0</v>
      </c>
      <c r="BN215" s="102">
        <f>IF(ISNA(VLOOKUP($B215,'[1]1920  Prog Access'!$F$7:$BA$325,42,FALSE)),"",VLOOKUP($B215,'[1]1920  Prog Access'!$F$7:$BA$325,42,FALSE))</f>
        <v>180592.8</v>
      </c>
      <c r="BO215" s="105">
        <f t="shared" si="459"/>
        <v>180592.8</v>
      </c>
      <c r="BP215" s="104">
        <f t="shared" si="460"/>
        <v>4.0407972912849975E-3</v>
      </c>
      <c r="BQ215" s="111">
        <f t="shared" si="461"/>
        <v>56.965384105834929</v>
      </c>
      <c r="BR215" s="106">
        <f>IF(ISNA(VLOOKUP($B215,'[1]1920  Prog Access'!$F$7:$BA$325,43,FALSE)),"",VLOOKUP($B215,'[1]1920  Prog Access'!$F$7:$BA$325,43,FALSE))</f>
        <v>5544420.5</v>
      </c>
      <c r="BS215" s="104">
        <f t="shared" si="462"/>
        <v>0.12405743384091177</v>
      </c>
      <c r="BT215" s="111">
        <f t="shared" si="463"/>
        <v>1748.9071736346375</v>
      </c>
      <c r="BU215" s="102">
        <f>IF(ISNA(VLOOKUP($B215,'[1]1920  Prog Access'!$F$7:$BA$325,44,FALSE)),"",VLOOKUP($B215,'[1]1920  Prog Access'!$F$7:$BA$325,44,FALSE))</f>
        <v>1028401.59</v>
      </c>
      <c r="BV215" s="104">
        <f t="shared" si="464"/>
        <v>2.3010675725860522E-2</v>
      </c>
      <c r="BW215" s="111">
        <f t="shared" si="465"/>
        <v>324.39439218729302</v>
      </c>
      <c r="BX215" s="143">
        <f>IF(ISNA(VLOOKUP($B215,'[1]1920  Prog Access'!$F$7:$BA$325,45,FALSE)),"",VLOOKUP($B215,'[1]1920  Prog Access'!$F$7:$BA$325,45,FALSE))</f>
        <v>1393637.45</v>
      </c>
      <c r="BY215" s="97">
        <f t="shared" si="466"/>
        <v>3.1182895624816333E-2</v>
      </c>
      <c r="BZ215" s="112">
        <f t="shared" si="467"/>
        <v>439.60275627558974</v>
      </c>
      <c r="CA215" s="89">
        <f t="shared" si="468"/>
        <v>44692368.109999999</v>
      </c>
      <c r="CB215" s="90">
        <f t="shared" si="469"/>
        <v>0</v>
      </c>
    </row>
    <row r="216" spans="1:80" x14ac:dyDescent="0.25">
      <c r="A216" s="22"/>
      <c r="B216" s="94" t="s">
        <v>378</v>
      </c>
      <c r="C216" s="99" t="s">
        <v>379</v>
      </c>
      <c r="D216" s="100">
        <f>IF(ISNA(VLOOKUP($B216,'[1]1920 enrollment_Rev_Exp by size'!$A$6:$C$339,3,FALSE)),"",VLOOKUP($B216,'[1]1920 enrollment_Rev_Exp by size'!$A$6:$C$339,3,FALSE))</f>
        <v>373.62000000000006</v>
      </c>
      <c r="E216" s="101">
        <f>IF(ISNA(VLOOKUP($B216,'[1]1920 enrollment_Rev_Exp by size'!$A$6:$D$339,4,FALSE)),"",VLOOKUP($B216,'[1]1920 enrollment_Rev_Exp by size'!$A$6:$D$339,4,FALSE))</f>
        <v>6563409.8600000003</v>
      </c>
      <c r="F216" s="102">
        <f>IF(ISNA(VLOOKUP($B216,'[1]1920  Prog Access'!$F$7:$BA$325,2,FALSE)),"",VLOOKUP($B216,'[1]1920  Prog Access'!$F$7:$BA$325,2,FALSE))</f>
        <v>3123336.52</v>
      </c>
      <c r="G216" s="102">
        <f>IF(ISNA(VLOOKUP($B216,'[1]1920  Prog Access'!$F$7:$BA$325,3,FALSE)),"",VLOOKUP($B216,'[1]1920  Prog Access'!$F$7:$BA$325,3,FALSE))</f>
        <v>0</v>
      </c>
      <c r="H216" s="102">
        <f>IF(ISNA(VLOOKUP($B216,'[1]1920  Prog Access'!$F$7:$BA$325,4,FALSE)),"",VLOOKUP($B216,'[1]1920  Prog Access'!$F$7:$BA$325,4,FALSE))</f>
        <v>7350</v>
      </c>
      <c r="I216" s="103">
        <f t="shared" si="470"/>
        <v>3130686.52</v>
      </c>
      <c r="J216" s="104">
        <f t="shared" si="471"/>
        <v>0.4769908609668938</v>
      </c>
      <c r="K216" s="105">
        <f t="shared" si="472"/>
        <v>8379.3333333333321</v>
      </c>
      <c r="L216" s="106">
        <f>IF(ISNA(VLOOKUP($B216,'[1]1920  Prog Access'!$F$7:$BA$325,5,FALSE)),"",VLOOKUP($B216,'[1]1920  Prog Access'!$F$7:$BA$325,5,FALSE))</f>
        <v>538712.43999999994</v>
      </c>
      <c r="M216" s="102">
        <f>IF(ISNA(VLOOKUP($B216,'[1]1920  Prog Access'!$F$7:$BA$325,6,FALSE)),"",VLOOKUP($B216,'[1]1920  Prog Access'!$F$7:$BA$325,6,FALSE))</f>
        <v>3375</v>
      </c>
      <c r="N216" s="102">
        <f>IF(ISNA(VLOOKUP($B216,'[1]1920  Prog Access'!$F$7:$BA$325,7,FALSE)),"",VLOOKUP($B216,'[1]1920  Prog Access'!$F$7:$BA$325,7,FALSE))</f>
        <v>116377.35</v>
      </c>
      <c r="O216" s="102">
        <v>0</v>
      </c>
      <c r="P216" s="102">
        <f>IF(ISNA(VLOOKUP($B216,'[1]1920  Prog Access'!$F$7:$BA$325,8,FALSE)),"",VLOOKUP($B216,'[1]1920  Prog Access'!$F$7:$BA$325,8,FALSE))</f>
        <v>0</v>
      </c>
      <c r="Q216" s="102">
        <f>IF(ISNA(VLOOKUP($B216,'[1]1920  Prog Access'!$F$7:$BA$325,9,FALSE)),"",VLOOKUP($B216,'[1]1920  Prog Access'!$F$7:$BA$325,9,FALSE))</f>
        <v>0</v>
      </c>
      <c r="R216" s="107">
        <f t="shared" si="391"/>
        <v>658464.78999999992</v>
      </c>
      <c r="S216" s="104">
        <f t="shared" si="392"/>
        <v>0.10032358241299895</v>
      </c>
      <c r="T216" s="105">
        <f t="shared" si="393"/>
        <v>1762.3917081526679</v>
      </c>
      <c r="U216" s="106">
        <f>IF(ISNA(VLOOKUP($B216,'[1]1920  Prog Access'!$F$7:$BA$325,10,FALSE)),"",VLOOKUP($B216,'[1]1920  Prog Access'!$F$7:$BA$325,10,FALSE))</f>
        <v>276220.89</v>
      </c>
      <c r="V216" s="102">
        <f>IF(ISNA(VLOOKUP($B216,'[1]1920  Prog Access'!$F$7:$BA$325,11,FALSE)),"",VLOOKUP($B216,'[1]1920  Prog Access'!$F$7:$BA$325,11,FALSE))</f>
        <v>57797.1</v>
      </c>
      <c r="W216" s="102">
        <f>IF(ISNA(VLOOKUP($B216,'[1]1920  Prog Access'!$F$7:$BA$325,12,FALSE)),"",VLOOKUP($B216,'[1]1920  Prog Access'!$F$7:$BA$325,12,FALSE))</f>
        <v>3517.59</v>
      </c>
      <c r="X216" s="102">
        <f>IF(ISNA(VLOOKUP($B216,'[1]1920  Prog Access'!$F$7:$BA$325,13,FALSE)),"",VLOOKUP($B216,'[1]1920  Prog Access'!$F$7:$BA$325,13,FALSE))</f>
        <v>0</v>
      </c>
      <c r="Y216" s="108">
        <f t="shared" si="473"/>
        <v>337535.58</v>
      </c>
      <c r="Z216" s="104">
        <f t="shared" si="474"/>
        <v>5.1426863048287523E-2</v>
      </c>
      <c r="AA216" s="105">
        <f t="shared" si="475"/>
        <v>903.41946362614408</v>
      </c>
      <c r="AB216" s="106">
        <f>IF(ISNA(VLOOKUP($B216,'[1]1920  Prog Access'!$F$7:$BA$325,14,FALSE)),"",VLOOKUP($B216,'[1]1920  Prog Access'!$F$7:$BA$325,14,FALSE))</f>
        <v>0</v>
      </c>
      <c r="AC216" s="102">
        <f>IF(ISNA(VLOOKUP($B216,'[1]1920  Prog Access'!$F$7:$BA$325,15,FALSE)),"",VLOOKUP($B216,'[1]1920  Prog Access'!$F$7:$BA$325,15,FALSE))</f>
        <v>0</v>
      </c>
      <c r="AD216" s="102">
        <v>0</v>
      </c>
      <c r="AE216" s="107">
        <f t="shared" si="476"/>
        <v>0</v>
      </c>
      <c r="AF216" s="104">
        <f t="shared" si="477"/>
        <v>0</v>
      </c>
      <c r="AG216" s="109">
        <f t="shared" si="478"/>
        <v>0</v>
      </c>
      <c r="AH216" s="106">
        <f>IF(ISNA(VLOOKUP($B216,'[1]1920  Prog Access'!$F$7:$BA$325,16,FALSE)),"",VLOOKUP($B216,'[1]1920  Prog Access'!$F$7:$BA$325,16,FALSE))</f>
        <v>137709.07999999999</v>
      </c>
      <c r="AI216" s="102">
        <f>IF(ISNA(VLOOKUP($B216,'[1]1920  Prog Access'!$F$7:$BA$325,17,FALSE)),"",VLOOKUP($B216,'[1]1920  Prog Access'!$F$7:$BA$325,17,FALSE))</f>
        <v>51518.03</v>
      </c>
      <c r="AJ216" s="102">
        <f>IF(ISNA(VLOOKUP($B216,'[1]1920  Prog Access'!$F$7:$BA$325,18,FALSE)),"",VLOOKUP($B216,'[1]1920  Prog Access'!$F$7:$BA$325,18,FALSE))</f>
        <v>0</v>
      </c>
      <c r="AK216" s="102">
        <f>IF(ISNA(VLOOKUP($B216,'[1]1920  Prog Access'!$F$7:$BA$325,19,FALSE)),"",VLOOKUP($B216,'[1]1920  Prog Access'!$F$7:$BA$325,19,FALSE))</f>
        <v>0</v>
      </c>
      <c r="AL216" s="102">
        <f>IF(ISNA(VLOOKUP($B216,'[1]1920  Prog Access'!$F$7:$BA$325,20,FALSE)),"",VLOOKUP($B216,'[1]1920  Prog Access'!$F$7:$BA$325,20,FALSE))</f>
        <v>272951.28999999998</v>
      </c>
      <c r="AM216" s="102">
        <f>IF(ISNA(VLOOKUP($B216,'[1]1920  Prog Access'!$F$7:$BA$325,21,FALSE)),"",VLOOKUP($B216,'[1]1920  Prog Access'!$F$7:$BA$325,21,FALSE))</f>
        <v>0</v>
      </c>
      <c r="AN216" s="102">
        <f>IF(ISNA(VLOOKUP($B216,'[1]1920  Prog Access'!$F$7:$BA$325,22,FALSE)),"",VLOOKUP($B216,'[1]1920  Prog Access'!$F$7:$BA$325,22,FALSE))</f>
        <v>0</v>
      </c>
      <c r="AO216" s="102">
        <f>IF(ISNA(VLOOKUP($B216,'[1]1920  Prog Access'!$F$7:$BA$325,23,FALSE)),"",VLOOKUP($B216,'[1]1920  Prog Access'!$F$7:$BA$325,23,FALSE))</f>
        <v>40613.629999999997</v>
      </c>
      <c r="AP216" s="102">
        <f>IF(ISNA(VLOOKUP($B216,'[1]1920  Prog Access'!$F$7:$BA$325,24,FALSE)),"",VLOOKUP($B216,'[1]1920  Prog Access'!$F$7:$BA$325,24,FALSE))</f>
        <v>0</v>
      </c>
      <c r="AQ216" s="102">
        <f>IF(ISNA(VLOOKUP($B216,'[1]1920  Prog Access'!$F$7:$BA$325,25,FALSE)),"",VLOOKUP($B216,'[1]1920  Prog Access'!$F$7:$BA$325,25,FALSE))</f>
        <v>0</v>
      </c>
      <c r="AR216" s="102">
        <f>IF(ISNA(VLOOKUP($B216,'[1]1920  Prog Access'!$F$7:$BA$325,26,FALSE)),"",VLOOKUP($B216,'[1]1920  Prog Access'!$F$7:$BA$325,26,FALSE))</f>
        <v>0</v>
      </c>
      <c r="AS216" s="102">
        <f>IF(ISNA(VLOOKUP($B216,'[1]1920  Prog Access'!$F$7:$BA$325,27,FALSE)),"",VLOOKUP($B216,'[1]1920  Prog Access'!$F$7:$BA$325,27,FALSE))</f>
        <v>0</v>
      </c>
      <c r="AT216" s="102">
        <f>IF(ISNA(VLOOKUP($B216,'[1]1920  Prog Access'!$F$7:$BA$325,28,FALSE)),"",VLOOKUP($B216,'[1]1920  Prog Access'!$F$7:$BA$325,28,FALSE))</f>
        <v>0</v>
      </c>
      <c r="AU216" s="102">
        <f>IF(ISNA(VLOOKUP($B216,'[1]1920  Prog Access'!$F$7:$BA$325,29,FALSE)),"",VLOOKUP($B216,'[1]1920  Prog Access'!$F$7:$BA$325,29,FALSE))</f>
        <v>0</v>
      </c>
      <c r="AV216" s="102">
        <f>IF(ISNA(VLOOKUP($B216,'[1]1920  Prog Access'!$F$7:$BA$325,30,FALSE)),"",VLOOKUP($B216,'[1]1920  Prog Access'!$F$7:$BA$325,30,FALSE))</f>
        <v>0</v>
      </c>
      <c r="AW216" s="102">
        <f>IF(ISNA(VLOOKUP($B216,'[1]1920  Prog Access'!$F$7:$BA$325,31,FALSE)),"",VLOOKUP($B216,'[1]1920  Prog Access'!$F$7:$BA$325,31,FALSE))</f>
        <v>0</v>
      </c>
      <c r="AX216" s="108">
        <f t="shared" si="479"/>
        <v>502792.02999999997</v>
      </c>
      <c r="AY216" s="104">
        <f t="shared" si="480"/>
        <v>7.6605307412571058E-2</v>
      </c>
      <c r="AZ216" s="105">
        <f t="shared" si="481"/>
        <v>1345.7310368823935</v>
      </c>
      <c r="BA216" s="106">
        <f>IF(ISNA(VLOOKUP($B216,'[1]1920  Prog Access'!$F$7:$BA$325,32,FALSE)),"",VLOOKUP($B216,'[1]1920  Prog Access'!$F$7:$BA$325,32,FALSE))</f>
        <v>0</v>
      </c>
      <c r="BB216" s="102">
        <f>IF(ISNA(VLOOKUP($B216,'[1]1920  Prog Access'!$F$7:$BA$325,33,FALSE)),"",VLOOKUP($B216,'[1]1920  Prog Access'!$F$7:$BA$325,33,FALSE))</f>
        <v>0</v>
      </c>
      <c r="BC216" s="102">
        <f>IF(ISNA(VLOOKUP($B216,'[1]1920  Prog Access'!$F$7:$BA$325,34,FALSE)),"",VLOOKUP($B216,'[1]1920  Prog Access'!$F$7:$BA$325,34,FALSE))</f>
        <v>781.76</v>
      </c>
      <c r="BD216" s="102">
        <f>IF(ISNA(VLOOKUP($B216,'[1]1920  Prog Access'!$F$7:$BA$325,35,FALSE)),"",VLOOKUP($B216,'[1]1920  Prog Access'!$F$7:$BA$325,35,FALSE))</f>
        <v>0</v>
      </c>
      <c r="BE216" s="102">
        <f>IF(ISNA(VLOOKUP($B216,'[1]1920  Prog Access'!$F$7:$BA$325,36,FALSE)),"",VLOOKUP($B216,'[1]1920  Prog Access'!$F$7:$BA$325,36,FALSE))</f>
        <v>0</v>
      </c>
      <c r="BF216" s="102">
        <f>IF(ISNA(VLOOKUP($B216,'[1]1920  Prog Access'!$F$7:$BA$325,37,FALSE)),"",VLOOKUP($B216,'[1]1920  Prog Access'!$F$7:$BA$325,37,FALSE))</f>
        <v>0</v>
      </c>
      <c r="BG216" s="102">
        <f>IF(ISNA(VLOOKUP($B216,'[1]1920  Prog Access'!$F$7:$BA$325,38,FALSE)),"",VLOOKUP($B216,'[1]1920  Prog Access'!$F$7:$BA$325,38,FALSE))</f>
        <v>115637.96</v>
      </c>
      <c r="BH216" s="110">
        <f t="shared" si="482"/>
        <v>116419.72</v>
      </c>
      <c r="BI216" s="104">
        <f t="shared" si="483"/>
        <v>1.7737688561780599E-2</v>
      </c>
      <c r="BJ216" s="105">
        <f t="shared" si="484"/>
        <v>311.59927198758089</v>
      </c>
      <c r="BK216" s="106">
        <f>IF(ISNA(VLOOKUP($B216,'[1]1920  Prog Access'!$F$7:$BA$325,39,FALSE)),"",VLOOKUP($B216,'[1]1920  Prog Access'!$F$7:$BA$325,39,FALSE))</f>
        <v>0</v>
      </c>
      <c r="BL216" s="102">
        <f>IF(ISNA(VLOOKUP($B216,'[1]1920  Prog Access'!$F$7:$BA$325,40,FALSE)),"",VLOOKUP($B216,'[1]1920  Prog Access'!$F$7:$BA$325,40,FALSE))</f>
        <v>0</v>
      </c>
      <c r="BM216" s="102">
        <f>IF(ISNA(VLOOKUP($B216,'[1]1920  Prog Access'!$F$7:$BA$325,41,FALSE)),"",VLOOKUP($B216,'[1]1920  Prog Access'!$F$7:$BA$325,41,FALSE))</f>
        <v>0</v>
      </c>
      <c r="BN216" s="102">
        <f>IF(ISNA(VLOOKUP($B216,'[1]1920  Prog Access'!$F$7:$BA$325,42,FALSE)),"",VLOOKUP($B216,'[1]1920  Prog Access'!$F$7:$BA$325,42,FALSE))</f>
        <v>115629.4</v>
      </c>
      <c r="BO216" s="105">
        <f t="shared" si="459"/>
        <v>115629.4</v>
      </c>
      <c r="BP216" s="104">
        <f t="shared" si="460"/>
        <v>1.7617275542198121E-2</v>
      </c>
      <c r="BQ216" s="111">
        <f t="shared" si="461"/>
        <v>309.48396766768366</v>
      </c>
      <c r="BR216" s="106">
        <f>IF(ISNA(VLOOKUP($B216,'[1]1920  Prog Access'!$F$7:$BA$325,43,FALSE)),"",VLOOKUP($B216,'[1]1920  Prog Access'!$F$7:$BA$325,43,FALSE))</f>
        <v>1141810.6599999999</v>
      </c>
      <c r="BS216" s="104">
        <f t="shared" si="462"/>
        <v>0.1739660762248969</v>
      </c>
      <c r="BT216" s="111">
        <f t="shared" si="463"/>
        <v>3056.0747818639252</v>
      </c>
      <c r="BU216" s="102">
        <f>IF(ISNA(VLOOKUP($B216,'[1]1920  Prog Access'!$F$7:$BA$325,44,FALSE)),"",VLOOKUP($B216,'[1]1920  Prog Access'!$F$7:$BA$325,44,FALSE))</f>
        <v>114204.47</v>
      </c>
      <c r="BV216" s="104">
        <f t="shared" si="464"/>
        <v>1.7400173451913605E-2</v>
      </c>
      <c r="BW216" s="111">
        <f t="shared" si="465"/>
        <v>305.67011937262453</v>
      </c>
      <c r="BX216" s="143">
        <f>IF(ISNA(VLOOKUP($B216,'[1]1920  Prog Access'!$F$7:$BA$325,45,FALSE)),"",VLOOKUP($B216,'[1]1920  Prog Access'!$F$7:$BA$325,45,FALSE))</f>
        <v>445866.69</v>
      </c>
      <c r="BY216" s="97">
        <f t="shared" si="466"/>
        <v>6.7932172378459388E-2</v>
      </c>
      <c r="BZ216" s="112">
        <f t="shared" si="467"/>
        <v>1193.3694395374978</v>
      </c>
      <c r="CA216" s="89">
        <f t="shared" si="468"/>
        <v>6563409.8599999994</v>
      </c>
      <c r="CB216" s="90">
        <f t="shared" si="469"/>
        <v>0</v>
      </c>
    </row>
    <row r="217" spans="1:80" s="127" customFormat="1" x14ac:dyDescent="0.25">
      <c r="A217" s="22"/>
      <c r="B217" s="94" t="s">
        <v>380</v>
      </c>
      <c r="C217" s="99" t="s">
        <v>381</v>
      </c>
      <c r="D217" s="100">
        <f>IF(ISNA(VLOOKUP($B217,'[1]1920 enrollment_Rev_Exp by size'!$A$6:$C$339,3,FALSE)),"",VLOOKUP($B217,'[1]1920 enrollment_Rev_Exp by size'!$A$6:$C$339,3,FALSE))</f>
        <v>3558.97</v>
      </c>
      <c r="E217" s="101">
        <f>IF(ISNA(VLOOKUP($B217,'[1]1920 enrollment_Rev_Exp by size'!$A$6:$D$339,4,FALSE)),"",VLOOKUP($B217,'[1]1920 enrollment_Rev_Exp by size'!$A$6:$D$339,4,FALSE))</f>
        <v>52888306.020000003</v>
      </c>
      <c r="F217" s="102">
        <f>IF(ISNA(VLOOKUP($B217,'[1]1920  Prog Access'!$F$7:$BA$325,2,FALSE)),"",VLOOKUP($B217,'[1]1920  Prog Access'!$F$7:$BA$325,2,FALSE))</f>
        <v>24619985.829999998</v>
      </c>
      <c r="G217" s="102">
        <f>IF(ISNA(VLOOKUP($B217,'[1]1920  Prog Access'!$F$7:$BA$325,3,FALSE)),"",VLOOKUP($B217,'[1]1920  Prog Access'!$F$7:$BA$325,3,FALSE))</f>
        <v>0</v>
      </c>
      <c r="H217" s="102">
        <f>IF(ISNA(VLOOKUP($B217,'[1]1920  Prog Access'!$F$7:$BA$325,4,FALSE)),"",VLOOKUP($B217,'[1]1920  Prog Access'!$F$7:$BA$325,4,FALSE))</f>
        <v>147698.15</v>
      </c>
      <c r="I217" s="103">
        <f t="shared" si="470"/>
        <v>24767683.979999997</v>
      </c>
      <c r="J217" s="104">
        <f t="shared" si="471"/>
        <v>0.46830170682029332</v>
      </c>
      <c r="K217" s="105">
        <f t="shared" si="472"/>
        <v>6959.2280856539946</v>
      </c>
      <c r="L217" s="106">
        <f>IF(ISNA(VLOOKUP($B217,'[1]1920  Prog Access'!$F$7:$BA$325,5,FALSE)),"",VLOOKUP($B217,'[1]1920  Prog Access'!$F$7:$BA$325,5,FALSE))</f>
        <v>7484565.6200000001</v>
      </c>
      <c r="M217" s="102">
        <f>IF(ISNA(VLOOKUP($B217,'[1]1920  Prog Access'!$F$7:$BA$325,6,FALSE)),"",VLOOKUP($B217,'[1]1920  Prog Access'!$F$7:$BA$325,6,FALSE))</f>
        <v>362030.59</v>
      </c>
      <c r="N217" s="102">
        <f>IF(ISNA(VLOOKUP($B217,'[1]1920  Prog Access'!$F$7:$BA$325,7,FALSE)),"",VLOOKUP($B217,'[1]1920  Prog Access'!$F$7:$BA$325,7,FALSE))</f>
        <v>796924.29</v>
      </c>
      <c r="O217" s="102">
        <v>0</v>
      </c>
      <c r="P217" s="102">
        <f>IF(ISNA(VLOOKUP($B217,'[1]1920  Prog Access'!$F$7:$BA$325,8,FALSE)),"",VLOOKUP($B217,'[1]1920  Prog Access'!$F$7:$BA$325,8,FALSE))</f>
        <v>0</v>
      </c>
      <c r="Q217" s="102">
        <f>IF(ISNA(VLOOKUP($B217,'[1]1920  Prog Access'!$F$7:$BA$325,9,FALSE)),"",VLOOKUP($B217,'[1]1920  Prog Access'!$F$7:$BA$325,9,FALSE))</f>
        <v>0</v>
      </c>
      <c r="R217" s="107">
        <f t="shared" si="391"/>
        <v>8643520.5</v>
      </c>
      <c r="S217" s="104">
        <f t="shared" si="392"/>
        <v>0.16342970971184831</v>
      </c>
      <c r="T217" s="105">
        <f t="shared" si="393"/>
        <v>2428.6578701141061</v>
      </c>
      <c r="U217" s="106">
        <f>IF(ISNA(VLOOKUP($B217,'[1]1920  Prog Access'!$F$7:$BA$325,10,FALSE)),"",VLOOKUP($B217,'[1]1920  Prog Access'!$F$7:$BA$325,10,FALSE))</f>
        <v>1476553.45</v>
      </c>
      <c r="V217" s="102">
        <f>IF(ISNA(VLOOKUP($B217,'[1]1920  Prog Access'!$F$7:$BA$325,11,FALSE)),"",VLOOKUP($B217,'[1]1920  Prog Access'!$F$7:$BA$325,11,FALSE))</f>
        <v>429650.75</v>
      </c>
      <c r="W217" s="102">
        <f>IF(ISNA(VLOOKUP($B217,'[1]1920  Prog Access'!$F$7:$BA$325,12,FALSE)),"",VLOOKUP($B217,'[1]1920  Prog Access'!$F$7:$BA$325,12,FALSE))</f>
        <v>40887.370000000003</v>
      </c>
      <c r="X217" s="102">
        <f>IF(ISNA(VLOOKUP($B217,'[1]1920  Prog Access'!$F$7:$BA$325,13,FALSE)),"",VLOOKUP($B217,'[1]1920  Prog Access'!$F$7:$BA$325,13,FALSE))</f>
        <v>0</v>
      </c>
      <c r="Y217" s="108">
        <f t="shared" si="473"/>
        <v>1947091.57</v>
      </c>
      <c r="Z217" s="104">
        <f t="shared" si="474"/>
        <v>3.6815162301921653E-2</v>
      </c>
      <c r="AA217" s="105">
        <f t="shared" si="475"/>
        <v>547.09412273775843</v>
      </c>
      <c r="AB217" s="106">
        <f>IF(ISNA(VLOOKUP($B217,'[1]1920  Prog Access'!$F$7:$BA$325,14,FALSE)),"",VLOOKUP($B217,'[1]1920  Prog Access'!$F$7:$BA$325,14,FALSE))</f>
        <v>0</v>
      </c>
      <c r="AC217" s="102">
        <f>IF(ISNA(VLOOKUP($B217,'[1]1920  Prog Access'!$F$7:$BA$325,15,FALSE)),"",VLOOKUP($B217,'[1]1920  Prog Access'!$F$7:$BA$325,15,FALSE))</f>
        <v>0</v>
      </c>
      <c r="AD217" s="102">
        <v>0</v>
      </c>
      <c r="AE217" s="107">
        <f t="shared" si="476"/>
        <v>0</v>
      </c>
      <c r="AF217" s="104">
        <f t="shared" si="477"/>
        <v>0</v>
      </c>
      <c r="AG217" s="109">
        <f t="shared" si="478"/>
        <v>0</v>
      </c>
      <c r="AH217" s="106">
        <f>IF(ISNA(VLOOKUP($B217,'[1]1920  Prog Access'!$F$7:$BA$325,16,FALSE)),"",VLOOKUP($B217,'[1]1920  Prog Access'!$F$7:$BA$325,16,FALSE))</f>
        <v>1377791.21</v>
      </c>
      <c r="AI217" s="102">
        <f>IF(ISNA(VLOOKUP($B217,'[1]1920  Prog Access'!$F$7:$BA$325,17,FALSE)),"",VLOOKUP($B217,'[1]1920  Prog Access'!$F$7:$BA$325,17,FALSE))</f>
        <v>285115.45</v>
      </c>
      <c r="AJ217" s="102">
        <f>IF(ISNA(VLOOKUP($B217,'[1]1920  Prog Access'!$F$7:$BA$325,18,FALSE)),"",VLOOKUP($B217,'[1]1920  Prog Access'!$F$7:$BA$325,18,FALSE))</f>
        <v>68604.679999999993</v>
      </c>
      <c r="AK217" s="102">
        <f>IF(ISNA(VLOOKUP($B217,'[1]1920  Prog Access'!$F$7:$BA$325,19,FALSE)),"",VLOOKUP($B217,'[1]1920  Prog Access'!$F$7:$BA$325,19,FALSE))</f>
        <v>0</v>
      </c>
      <c r="AL217" s="102">
        <f>IF(ISNA(VLOOKUP($B217,'[1]1920  Prog Access'!$F$7:$BA$325,20,FALSE)),"",VLOOKUP($B217,'[1]1920  Prog Access'!$F$7:$BA$325,20,FALSE))</f>
        <v>2383970.79</v>
      </c>
      <c r="AM217" s="102">
        <f>IF(ISNA(VLOOKUP($B217,'[1]1920  Prog Access'!$F$7:$BA$325,21,FALSE)),"",VLOOKUP($B217,'[1]1920  Prog Access'!$F$7:$BA$325,21,FALSE))</f>
        <v>0</v>
      </c>
      <c r="AN217" s="102">
        <f>IF(ISNA(VLOOKUP($B217,'[1]1920  Prog Access'!$F$7:$BA$325,22,FALSE)),"",VLOOKUP($B217,'[1]1920  Prog Access'!$F$7:$BA$325,22,FALSE))</f>
        <v>0</v>
      </c>
      <c r="AO217" s="102">
        <f>IF(ISNA(VLOOKUP($B217,'[1]1920  Prog Access'!$F$7:$BA$325,23,FALSE)),"",VLOOKUP($B217,'[1]1920  Prog Access'!$F$7:$BA$325,23,FALSE))</f>
        <v>317393.62</v>
      </c>
      <c r="AP217" s="102">
        <f>IF(ISNA(VLOOKUP($B217,'[1]1920  Prog Access'!$F$7:$BA$325,24,FALSE)),"",VLOOKUP($B217,'[1]1920  Prog Access'!$F$7:$BA$325,24,FALSE))</f>
        <v>0</v>
      </c>
      <c r="AQ217" s="102">
        <f>IF(ISNA(VLOOKUP($B217,'[1]1920  Prog Access'!$F$7:$BA$325,25,FALSE)),"",VLOOKUP($B217,'[1]1920  Prog Access'!$F$7:$BA$325,25,FALSE))</f>
        <v>0</v>
      </c>
      <c r="AR217" s="102">
        <f>IF(ISNA(VLOOKUP($B217,'[1]1920  Prog Access'!$F$7:$BA$325,26,FALSE)),"",VLOOKUP($B217,'[1]1920  Prog Access'!$F$7:$BA$325,26,FALSE))</f>
        <v>0</v>
      </c>
      <c r="AS217" s="102">
        <f>IF(ISNA(VLOOKUP($B217,'[1]1920  Prog Access'!$F$7:$BA$325,27,FALSE)),"",VLOOKUP($B217,'[1]1920  Prog Access'!$F$7:$BA$325,27,FALSE))</f>
        <v>42780.89</v>
      </c>
      <c r="AT217" s="102">
        <f>IF(ISNA(VLOOKUP($B217,'[1]1920  Prog Access'!$F$7:$BA$325,28,FALSE)),"",VLOOKUP($B217,'[1]1920  Prog Access'!$F$7:$BA$325,28,FALSE))</f>
        <v>678640.27</v>
      </c>
      <c r="AU217" s="102">
        <f>IF(ISNA(VLOOKUP($B217,'[1]1920  Prog Access'!$F$7:$BA$325,29,FALSE)),"",VLOOKUP($B217,'[1]1920  Prog Access'!$F$7:$BA$325,29,FALSE))</f>
        <v>0</v>
      </c>
      <c r="AV217" s="102">
        <f>IF(ISNA(VLOOKUP($B217,'[1]1920  Prog Access'!$F$7:$BA$325,30,FALSE)),"",VLOOKUP($B217,'[1]1920  Prog Access'!$F$7:$BA$325,30,FALSE))</f>
        <v>0</v>
      </c>
      <c r="AW217" s="102">
        <f>IF(ISNA(VLOOKUP($B217,'[1]1920  Prog Access'!$F$7:$BA$325,31,FALSE)),"",VLOOKUP($B217,'[1]1920  Prog Access'!$F$7:$BA$325,31,FALSE))</f>
        <v>0</v>
      </c>
      <c r="AX217" s="108">
        <f t="shared" si="479"/>
        <v>5154296.91</v>
      </c>
      <c r="AY217" s="104">
        <f t="shared" si="480"/>
        <v>9.7456267705962718E-2</v>
      </c>
      <c r="AZ217" s="105">
        <f t="shared" si="481"/>
        <v>1448.2552283385362</v>
      </c>
      <c r="BA217" s="106">
        <f>IF(ISNA(VLOOKUP($B217,'[1]1920  Prog Access'!$F$7:$BA$325,32,FALSE)),"",VLOOKUP($B217,'[1]1920  Prog Access'!$F$7:$BA$325,32,FALSE))</f>
        <v>0</v>
      </c>
      <c r="BB217" s="102">
        <f>IF(ISNA(VLOOKUP($B217,'[1]1920  Prog Access'!$F$7:$BA$325,33,FALSE)),"",VLOOKUP($B217,'[1]1920  Prog Access'!$F$7:$BA$325,33,FALSE))</f>
        <v>0</v>
      </c>
      <c r="BC217" s="102">
        <f>IF(ISNA(VLOOKUP($B217,'[1]1920  Prog Access'!$F$7:$BA$325,34,FALSE)),"",VLOOKUP($B217,'[1]1920  Prog Access'!$F$7:$BA$325,34,FALSE))</f>
        <v>86326.36</v>
      </c>
      <c r="BD217" s="102">
        <f>IF(ISNA(VLOOKUP($B217,'[1]1920  Prog Access'!$F$7:$BA$325,35,FALSE)),"",VLOOKUP($B217,'[1]1920  Prog Access'!$F$7:$BA$325,35,FALSE))</f>
        <v>0</v>
      </c>
      <c r="BE217" s="102">
        <f>IF(ISNA(VLOOKUP($B217,'[1]1920  Prog Access'!$F$7:$BA$325,36,FALSE)),"",VLOOKUP($B217,'[1]1920  Prog Access'!$F$7:$BA$325,36,FALSE))</f>
        <v>0</v>
      </c>
      <c r="BF217" s="102">
        <f>IF(ISNA(VLOOKUP($B217,'[1]1920  Prog Access'!$F$7:$BA$325,37,FALSE)),"",VLOOKUP($B217,'[1]1920  Prog Access'!$F$7:$BA$325,37,FALSE))</f>
        <v>0</v>
      </c>
      <c r="BG217" s="102">
        <f>IF(ISNA(VLOOKUP($B217,'[1]1920  Prog Access'!$F$7:$BA$325,38,FALSE)),"",VLOOKUP($B217,'[1]1920  Prog Access'!$F$7:$BA$325,38,FALSE))</f>
        <v>61665.43</v>
      </c>
      <c r="BH217" s="110">
        <f t="shared" si="482"/>
        <v>147991.79</v>
      </c>
      <c r="BI217" s="104">
        <f t="shared" si="483"/>
        <v>2.7981949345104022E-3</v>
      </c>
      <c r="BJ217" s="105">
        <f t="shared" si="484"/>
        <v>41.582758494733028</v>
      </c>
      <c r="BK217" s="106">
        <f>IF(ISNA(VLOOKUP($B217,'[1]1920  Prog Access'!$F$7:$BA$325,39,FALSE)),"",VLOOKUP($B217,'[1]1920  Prog Access'!$F$7:$BA$325,39,FALSE))</f>
        <v>0</v>
      </c>
      <c r="BL217" s="102">
        <f>IF(ISNA(VLOOKUP($B217,'[1]1920  Prog Access'!$F$7:$BA$325,40,FALSE)),"",VLOOKUP($B217,'[1]1920  Prog Access'!$F$7:$BA$325,40,FALSE))</f>
        <v>0</v>
      </c>
      <c r="BM217" s="102">
        <f>IF(ISNA(VLOOKUP($B217,'[1]1920  Prog Access'!$F$7:$BA$325,41,FALSE)),"",VLOOKUP($B217,'[1]1920  Prog Access'!$F$7:$BA$325,41,FALSE))</f>
        <v>0</v>
      </c>
      <c r="BN217" s="102">
        <f>IF(ISNA(VLOOKUP($B217,'[1]1920  Prog Access'!$F$7:$BA$325,42,FALSE)),"",VLOOKUP($B217,'[1]1920  Prog Access'!$F$7:$BA$325,42,FALSE))</f>
        <v>642759.18000000005</v>
      </c>
      <c r="BO217" s="105">
        <f t="shared" si="459"/>
        <v>642759.18000000005</v>
      </c>
      <c r="BP217" s="104">
        <f t="shared" si="460"/>
        <v>1.2153143641184824E-2</v>
      </c>
      <c r="BQ217" s="111">
        <f t="shared" si="461"/>
        <v>180.60258445561499</v>
      </c>
      <c r="BR217" s="106">
        <f>IF(ISNA(VLOOKUP($B217,'[1]1920  Prog Access'!$F$7:$BA$325,43,FALSE)),"",VLOOKUP($B217,'[1]1920  Prog Access'!$F$7:$BA$325,43,FALSE))</f>
        <v>6952886.4000000004</v>
      </c>
      <c r="BS217" s="104">
        <f t="shared" si="462"/>
        <v>0.13146358662670588</v>
      </c>
      <c r="BT217" s="111">
        <f t="shared" si="463"/>
        <v>1953.6232112099851</v>
      </c>
      <c r="BU217" s="102">
        <f>IF(ISNA(VLOOKUP($B217,'[1]1920  Prog Access'!$F$7:$BA$325,44,FALSE)),"",VLOOKUP($B217,'[1]1920  Prog Access'!$F$7:$BA$325,44,FALSE))</f>
        <v>1897409.9</v>
      </c>
      <c r="BV217" s="104">
        <f t="shared" si="464"/>
        <v>3.5875792642753278E-2</v>
      </c>
      <c r="BW217" s="111">
        <f t="shared" si="465"/>
        <v>533.13455859420003</v>
      </c>
      <c r="BX217" s="143">
        <f>IF(ISNA(VLOOKUP($B217,'[1]1920  Prog Access'!$F$7:$BA$325,45,FALSE)),"",VLOOKUP($B217,'[1]1920  Prog Access'!$F$7:$BA$325,45,FALSE))</f>
        <v>2734665.79</v>
      </c>
      <c r="BY217" s="97">
        <f t="shared" si="466"/>
        <v>5.1706435614819489E-2</v>
      </c>
      <c r="BZ217" s="112">
        <f t="shared" si="467"/>
        <v>768.38686192915372</v>
      </c>
      <c r="CA217" s="89">
        <f t="shared" si="468"/>
        <v>52888306.019999996</v>
      </c>
      <c r="CB217" s="90">
        <f t="shared" si="469"/>
        <v>0</v>
      </c>
    </row>
    <row r="218" spans="1:80" s="127" customFormat="1" x14ac:dyDescent="0.25">
      <c r="A218" s="66"/>
      <c r="B218" s="114" t="s">
        <v>382</v>
      </c>
      <c r="C218" s="115" t="s">
        <v>52</v>
      </c>
      <c r="D218" s="116">
        <f>SUM(D205:D217)</f>
        <v>12306.449999999999</v>
      </c>
      <c r="E218" s="116">
        <f t="shared" ref="E218:H218" si="485">SUM(E205:E217)</f>
        <v>178648211.52000001</v>
      </c>
      <c r="F218" s="116">
        <f t="shared" si="485"/>
        <v>85602197.969999999</v>
      </c>
      <c r="G218" s="116">
        <f t="shared" si="485"/>
        <v>696071.22</v>
      </c>
      <c r="H218" s="116">
        <f t="shared" si="485"/>
        <v>291024.69999999995</v>
      </c>
      <c r="I218" s="117">
        <f t="shared" si="470"/>
        <v>86589293.890000001</v>
      </c>
      <c r="J218" s="118">
        <f t="shared" si="471"/>
        <v>0.48469163588747244</v>
      </c>
      <c r="K218" s="75">
        <f t="shared" si="472"/>
        <v>7036.0903339305814</v>
      </c>
      <c r="L218" s="119">
        <f>SUM(L205:L217)</f>
        <v>22412846.219999999</v>
      </c>
      <c r="M218" s="119">
        <f t="shared" ref="M218:Q218" si="486">SUM(M205:M217)</f>
        <v>951878.4600000002</v>
      </c>
      <c r="N218" s="119">
        <f t="shared" si="486"/>
        <v>2919092.42</v>
      </c>
      <c r="O218" s="119">
        <f t="shared" si="486"/>
        <v>0</v>
      </c>
      <c r="P218" s="119">
        <f t="shared" si="486"/>
        <v>0</v>
      </c>
      <c r="Q218" s="119">
        <f t="shared" si="486"/>
        <v>0</v>
      </c>
      <c r="R218" s="120">
        <f t="shared" si="391"/>
        <v>26283817.100000001</v>
      </c>
      <c r="S218" s="118">
        <f t="shared" si="392"/>
        <v>0.14712611380975105</v>
      </c>
      <c r="T218" s="75">
        <f t="shared" si="393"/>
        <v>2135.7757192366607</v>
      </c>
      <c r="U218" s="119">
        <f>SUM(U205:U217)</f>
        <v>6632525.6200000001</v>
      </c>
      <c r="V218" s="119">
        <f t="shared" ref="V218:X218" si="487">SUM(V205:V217)</f>
        <v>1437097.79</v>
      </c>
      <c r="W218" s="119">
        <f t="shared" si="487"/>
        <v>145484.97</v>
      </c>
      <c r="X218" s="119">
        <f t="shared" si="487"/>
        <v>0</v>
      </c>
      <c r="Y218" s="122">
        <f t="shared" si="473"/>
        <v>8215108.3799999999</v>
      </c>
      <c r="Z218" s="118">
        <f t="shared" si="474"/>
        <v>4.5984834161523651E-2</v>
      </c>
      <c r="AA218" s="75">
        <f t="shared" si="475"/>
        <v>667.54493619199695</v>
      </c>
      <c r="AB218" s="119">
        <f>SUM(AB205:AB217)</f>
        <v>0</v>
      </c>
      <c r="AC218" s="119">
        <f t="shared" ref="AC218:AD218" si="488">SUM(AC205:AC217)</f>
        <v>0</v>
      </c>
      <c r="AD218" s="119">
        <f t="shared" si="488"/>
        <v>0</v>
      </c>
      <c r="AE218" s="120">
        <f t="shared" si="476"/>
        <v>0</v>
      </c>
      <c r="AF218" s="118">
        <f t="shared" si="477"/>
        <v>0</v>
      </c>
      <c r="AG218" s="123">
        <f t="shared" si="478"/>
        <v>0</v>
      </c>
      <c r="AH218" s="119">
        <f>SUM(AH205:AH217)</f>
        <v>3498738.31</v>
      </c>
      <c r="AI218" s="119">
        <f t="shared" ref="AI218:AW218" si="489">SUM(AI205:AI217)</f>
        <v>729106.06</v>
      </c>
      <c r="AJ218" s="119">
        <f t="shared" si="489"/>
        <v>169295.21</v>
      </c>
      <c r="AK218" s="119">
        <f t="shared" si="489"/>
        <v>0</v>
      </c>
      <c r="AL218" s="119">
        <f t="shared" si="489"/>
        <v>6256278.6000000006</v>
      </c>
      <c r="AM218" s="119">
        <f t="shared" si="489"/>
        <v>2428880.5699999998</v>
      </c>
      <c r="AN218" s="119">
        <f t="shared" si="489"/>
        <v>451248.49</v>
      </c>
      <c r="AO218" s="119">
        <f t="shared" si="489"/>
        <v>905606.03</v>
      </c>
      <c r="AP218" s="119">
        <f t="shared" si="489"/>
        <v>19225.03</v>
      </c>
      <c r="AQ218" s="119">
        <f t="shared" si="489"/>
        <v>17703.62</v>
      </c>
      <c r="AR218" s="119">
        <f t="shared" si="489"/>
        <v>0</v>
      </c>
      <c r="AS218" s="119">
        <f t="shared" si="489"/>
        <v>61736.7</v>
      </c>
      <c r="AT218" s="119">
        <f t="shared" si="489"/>
        <v>1142575.06</v>
      </c>
      <c r="AU218" s="119">
        <f t="shared" si="489"/>
        <v>0</v>
      </c>
      <c r="AV218" s="119">
        <f t="shared" si="489"/>
        <v>0</v>
      </c>
      <c r="AW218" s="119">
        <f t="shared" si="489"/>
        <v>284977.81</v>
      </c>
      <c r="AX218" s="122">
        <f t="shared" si="479"/>
        <v>15965371.489999998</v>
      </c>
      <c r="AY218" s="118">
        <f t="shared" si="480"/>
        <v>8.9367653637062269E-2</v>
      </c>
      <c r="AZ218" s="75">
        <f t="shared" si="481"/>
        <v>1297.3173815356988</v>
      </c>
      <c r="BA218" s="119">
        <f>SUM(BA205:BA217)</f>
        <v>0</v>
      </c>
      <c r="BB218" s="119">
        <f t="shared" ref="BB218:BG218" si="490">SUM(BB205:BB217)</f>
        <v>0</v>
      </c>
      <c r="BC218" s="119">
        <f t="shared" si="490"/>
        <v>296183.34999999998</v>
      </c>
      <c r="BD218" s="119">
        <f t="shared" si="490"/>
        <v>0</v>
      </c>
      <c r="BE218" s="119">
        <f t="shared" si="490"/>
        <v>8523.31</v>
      </c>
      <c r="BF218" s="119">
        <f t="shared" si="490"/>
        <v>0</v>
      </c>
      <c r="BG218" s="119">
        <f t="shared" si="490"/>
        <v>260613.7</v>
      </c>
      <c r="BH218" s="124">
        <f t="shared" si="482"/>
        <v>565320.36</v>
      </c>
      <c r="BI218" s="118">
        <f t="shared" si="483"/>
        <v>3.164433358666517E-3</v>
      </c>
      <c r="BJ218" s="75">
        <f t="shared" si="484"/>
        <v>45.936916007459509</v>
      </c>
      <c r="BK218" s="119">
        <f>SUM(BK205:BK217)</f>
        <v>0</v>
      </c>
      <c r="BL218" s="119">
        <f t="shared" ref="BL218:BN218" si="491">SUM(BL205:BL217)</f>
        <v>0</v>
      </c>
      <c r="BM218" s="119">
        <f t="shared" si="491"/>
        <v>406871.25</v>
      </c>
      <c r="BN218" s="119">
        <f t="shared" si="491"/>
        <v>2032141.58</v>
      </c>
      <c r="BO218" s="75">
        <f t="shared" si="459"/>
        <v>2439012.83</v>
      </c>
      <c r="BP218" s="118">
        <f t="shared" si="460"/>
        <v>1.3652601440831934E-2</v>
      </c>
      <c r="BQ218" s="86">
        <f t="shared" si="461"/>
        <v>198.18979722015695</v>
      </c>
      <c r="BR218" s="119">
        <f>SUM(BR205:BR217)</f>
        <v>25732146.800000004</v>
      </c>
      <c r="BS218" s="118">
        <f t="shared" si="462"/>
        <v>0.1440380879330507</v>
      </c>
      <c r="BT218" s="86">
        <f t="shared" si="463"/>
        <v>2090.9479825619906</v>
      </c>
      <c r="BU218" s="121">
        <f>SUM(BU205:BU217)</f>
        <v>4803118.4700000007</v>
      </c>
      <c r="BV218" s="118">
        <f t="shared" si="464"/>
        <v>2.6885902910157498E-2</v>
      </c>
      <c r="BW218" s="86">
        <f t="shared" si="465"/>
        <v>390.29277086405921</v>
      </c>
      <c r="BX218" s="144">
        <f>SUM(BX205:BX217)</f>
        <v>8055022.2000000002</v>
      </c>
      <c r="BY218" s="125">
        <f t="shared" si="466"/>
        <v>4.5088736861483916E-2</v>
      </c>
      <c r="BZ218" s="126">
        <f t="shared" si="467"/>
        <v>654.53662104018633</v>
      </c>
      <c r="CA218" s="89">
        <f t="shared" si="468"/>
        <v>178648211.52000001</v>
      </c>
      <c r="CB218" s="90">
        <f t="shared" si="469"/>
        <v>0</v>
      </c>
    </row>
    <row r="219" spans="1:80" x14ac:dyDescent="0.25">
      <c r="A219" s="22"/>
      <c r="B219" s="128"/>
      <c r="C219" s="99"/>
      <c r="D219" s="100" t="str">
        <f>IF(ISNA(VLOOKUP($B219,'[1]1920 enrollment_Rev_Exp by size'!$A$6:$C$339,3,FALSE)),"",VLOOKUP($B219,'[1]1920 enrollment_Rev_Exp by size'!$A$6:$C$339,3,FALSE))</f>
        <v/>
      </c>
      <c r="E219" s="101" t="str">
        <f>IF(ISNA(VLOOKUP($B219,'[1]1920 enrollment_Rev_Exp by size'!$A$6:$D$339,4,FALSE)),"",VLOOKUP($B219,'[1]1920 enrollment_Rev_Exp by size'!$A$6:$D$339,4,FALSE))</f>
        <v/>
      </c>
      <c r="F219" s="102" t="str">
        <f>IF(ISNA(VLOOKUP($B219,'[1]1920  Prog Access'!$F$7:$BA$325,2,FALSE)),"",VLOOKUP($B219,'[1]1920  Prog Access'!$F$7:$BA$325,2,FALSE))</f>
        <v/>
      </c>
      <c r="G219" s="102" t="str">
        <f>IF(ISNA(VLOOKUP($B219,'[1]1920  Prog Access'!$F$7:$BA$325,3,FALSE)),"",VLOOKUP($B219,'[1]1920  Prog Access'!$F$7:$BA$325,3,FALSE))</f>
        <v/>
      </c>
      <c r="H219" s="102" t="str">
        <f>IF(ISNA(VLOOKUP($B219,'[1]1920  Prog Access'!$F$7:$BA$325,4,FALSE)),"",VLOOKUP($B219,'[1]1920  Prog Access'!$F$7:$BA$325,4,FALSE))</f>
        <v/>
      </c>
      <c r="I219" s="103"/>
      <c r="J219" s="104"/>
      <c r="K219" s="105"/>
      <c r="L219" s="106" t="str">
        <f>IF(ISNA(VLOOKUP($B219,'[1]1920  Prog Access'!$F$7:$BA$325,5,FALSE)),"",VLOOKUP($B219,'[1]1920  Prog Access'!$F$7:$BA$325,5,FALSE))</f>
        <v/>
      </c>
      <c r="M219" s="102" t="str">
        <f>IF(ISNA(VLOOKUP($B219,'[1]1920  Prog Access'!$F$7:$BA$325,6,FALSE)),"",VLOOKUP($B219,'[1]1920  Prog Access'!$F$7:$BA$325,6,FALSE))</f>
        <v/>
      </c>
      <c r="N219" s="102" t="str">
        <f>IF(ISNA(VLOOKUP($B219,'[1]1920  Prog Access'!$F$7:$BA$325,7,FALSE)),"",VLOOKUP($B219,'[1]1920  Prog Access'!$F$7:$BA$325,7,FALSE))</f>
        <v/>
      </c>
      <c r="O219" s="102">
        <v>0</v>
      </c>
      <c r="P219" s="102" t="str">
        <f>IF(ISNA(VLOOKUP($B219,'[1]1920  Prog Access'!$F$7:$BA$325,8,FALSE)),"",VLOOKUP($B219,'[1]1920  Prog Access'!$F$7:$BA$325,8,FALSE))</f>
        <v/>
      </c>
      <c r="Q219" s="102" t="str">
        <f>IF(ISNA(VLOOKUP($B219,'[1]1920  Prog Access'!$F$7:$BA$325,9,FALSE)),"",VLOOKUP($B219,'[1]1920  Prog Access'!$F$7:$BA$325,9,FALSE))</f>
        <v/>
      </c>
      <c r="R219" s="107"/>
      <c r="S219" s="104"/>
      <c r="T219" s="105"/>
      <c r="U219" s="106"/>
      <c r="V219" s="102"/>
      <c r="W219" s="102"/>
      <c r="X219" s="102"/>
      <c r="Y219" s="108"/>
      <c r="Z219" s="104"/>
      <c r="AA219" s="105"/>
      <c r="AB219" s="106"/>
      <c r="AC219" s="102"/>
      <c r="AD219" s="102"/>
      <c r="AE219" s="107"/>
      <c r="AF219" s="104"/>
      <c r="AG219" s="109"/>
      <c r="AH219" s="106" t="str">
        <f>IF(ISNA(VLOOKUP($B219,'[1]1920  Prog Access'!$F$7:$BA$325,16,FALSE)),"",VLOOKUP($B219,'[1]1920  Prog Access'!$F$7:$BA$325,16,FALSE))</f>
        <v/>
      </c>
      <c r="AI219" s="102" t="str">
        <f>IF(ISNA(VLOOKUP($B219,'[1]1920  Prog Access'!$F$7:$BA$325,17,FALSE)),"",VLOOKUP($B219,'[1]1920  Prog Access'!$F$7:$BA$325,17,FALSE))</f>
        <v/>
      </c>
      <c r="AJ219" s="102" t="str">
        <f>IF(ISNA(VLOOKUP($B219,'[1]1920  Prog Access'!$F$7:$BA$325,18,FALSE)),"",VLOOKUP($B219,'[1]1920  Prog Access'!$F$7:$BA$325,18,FALSE))</f>
        <v/>
      </c>
      <c r="AK219" s="102" t="str">
        <f>IF(ISNA(VLOOKUP($B219,'[1]1920  Prog Access'!$F$7:$BA$325,19,FALSE)),"",VLOOKUP($B219,'[1]1920  Prog Access'!$F$7:$BA$325,19,FALSE))</f>
        <v/>
      </c>
      <c r="AL219" s="102" t="str">
        <f>IF(ISNA(VLOOKUP($B219,'[1]1920  Prog Access'!$F$7:$BA$325,20,FALSE)),"",VLOOKUP($B219,'[1]1920  Prog Access'!$F$7:$BA$325,20,FALSE))</f>
        <v/>
      </c>
      <c r="AM219" s="102" t="str">
        <f>IF(ISNA(VLOOKUP($B219,'[1]1920  Prog Access'!$F$7:$BA$325,21,FALSE)),"",VLOOKUP($B219,'[1]1920  Prog Access'!$F$7:$BA$325,21,FALSE))</f>
        <v/>
      </c>
      <c r="AN219" s="102" t="str">
        <f>IF(ISNA(VLOOKUP($B219,'[1]1920  Prog Access'!$F$7:$BA$325,22,FALSE)),"",VLOOKUP($B219,'[1]1920  Prog Access'!$F$7:$BA$325,22,FALSE))</f>
        <v/>
      </c>
      <c r="AO219" s="102" t="str">
        <f>IF(ISNA(VLOOKUP($B219,'[1]1920  Prog Access'!$F$7:$BA$325,23,FALSE)),"",VLOOKUP($B219,'[1]1920  Prog Access'!$F$7:$BA$325,23,FALSE))</f>
        <v/>
      </c>
      <c r="AP219" s="102" t="str">
        <f>IF(ISNA(VLOOKUP($B219,'[1]1920  Prog Access'!$F$7:$BA$325,24,FALSE)),"",VLOOKUP($B219,'[1]1920  Prog Access'!$F$7:$BA$325,24,FALSE))</f>
        <v/>
      </c>
      <c r="AQ219" s="102" t="str">
        <f>IF(ISNA(VLOOKUP($B219,'[1]1920  Prog Access'!$F$7:$BA$325,25,FALSE)),"",VLOOKUP($B219,'[1]1920  Prog Access'!$F$7:$BA$325,25,FALSE))</f>
        <v/>
      </c>
      <c r="AR219" s="102" t="str">
        <f>IF(ISNA(VLOOKUP($B219,'[1]1920  Prog Access'!$F$7:$BA$325,26,FALSE)),"",VLOOKUP($B219,'[1]1920  Prog Access'!$F$7:$BA$325,26,FALSE))</f>
        <v/>
      </c>
      <c r="AS219" s="102" t="str">
        <f>IF(ISNA(VLOOKUP($B219,'[1]1920  Prog Access'!$F$7:$BA$325,27,FALSE)),"",VLOOKUP($B219,'[1]1920  Prog Access'!$F$7:$BA$325,27,FALSE))</f>
        <v/>
      </c>
      <c r="AT219" s="102" t="str">
        <f>IF(ISNA(VLOOKUP($B219,'[1]1920  Prog Access'!$F$7:$BA$325,28,FALSE)),"",VLOOKUP($B219,'[1]1920  Prog Access'!$F$7:$BA$325,28,FALSE))</f>
        <v/>
      </c>
      <c r="AU219" s="102" t="str">
        <f>IF(ISNA(VLOOKUP($B219,'[1]1920  Prog Access'!$F$7:$BA$325,29,FALSE)),"",VLOOKUP($B219,'[1]1920  Prog Access'!$F$7:$BA$325,29,FALSE))</f>
        <v/>
      </c>
      <c r="AV219" s="102" t="str">
        <f>IF(ISNA(VLOOKUP($B219,'[1]1920  Prog Access'!$F$7:$BA$325,30,FALSE)),"",VLOOKUP($B219,'[1]1920  Prog Access'!$F$7:$BA$325,30,FALSE))</f>
        <v/>
      </c>
      <c r="AW219" s="102" t="str">
        <f>IF(ISNA(VLOOKUP($B219,'[1]1920  Prog Access'!$F$7:$BA$325,31,FALSE)),"",VLOOKUP($B219,'[1]1920  Prog Access'!$F$7:$BA$325,31,FALSE))</f>
        <v/>
      </c>
      <c r="AX219" s="108">
        <f t="shared" si="479"/>
        <v>0</v>
      </c>
      <c r="AY219" s="104"/>
      <c r="AZ219" s="105"/>
      <c r="BA219" s="106" t="str">
        <f>IF(ISNA(VLOOKUP($B219,'[1]1920  Prog Access'!$F$7:$BA$325,32,FALSE)),"",VLOOKUP($B219,'[1]1920  Prog Access'!$F$7:$BA$325,32,FALSE))</f>
        <v/>
      </c>
      <c r="BB219" s="102" t="str">
        <f>IF(ISNA(VLOOKUP($B219,'[1]1920  Prog Access'!$F$7:$BA$325,33,FALSE)),"",VLOOKUP($B219,'[1]1920  Prog Access'!$F$7:$BA$325,33,FALSE))</f>
        <v/>
      </c>
      <c r="BC219" s="102" t="str">
        <f>IF(ISNA(VLOOKUP($B219,'[1]1920  Prog Access'!$F$7:$BA$325,34,FALSE)),"",VLOOKUP($B219,'[1]1920  Prog Access'!$F$7:$BA$325,34,FALSE))</f>
        <v/>
      </c>
      <c r="BD219" s="102" t="str">
        <f>IF(ISNA(VLOOKUP($B219,'[1]1920  Prog Access'!$F$7:$BA$325,35,FALSE)),"",VLOOKUP($B219,'[1]1920  Prog Access'!$F$7:$BA$325,35,FALSE))</f>
        <v/>
      </c>
      <c r="BE219" s="102" t="str">
        <f>IF(ISNA(VLOOKUP($B219,'[1]1920  Prog Access'!$F$7:$BA$325,36,FALSE)),"",VLOOKUP($B219,'[1]1920  Prog Access'!$F$7:$BA$325,36,FALSE))</f>
        <v/>
      </c>
      <c r="BF219" s="102" t="str">
        <f>IF(ISNA(VLOOKUP($B219,'[1]1920  Prog Access'!$F$7:$BA$325,37,FALSE)),"",VLOOKUP($B219,'[1]1920  Prog Access'!$F$7:$BA$325,37,FALSE))</f>
        <v/>
      </c>
      <c r="BG219" s="102" t="str">
        <f>IF(ISNA(VLOOKUP($B219,'[1]1920  Prog Access'!$F$7:$BA$325,38,FALSE)),"",VLOOKUP($B219,'[1]1920  Prog Access'!$F$7:$BA$325,38,FALSE))</f>
        <v/>
      </c>
      <c r="BH219" s="110"/>
      <c r="BI219" s="104"/>
      <c r="BJ219" s="105"/>
      <c r="BK219" s="106" t="str">
        <f>IF(ISNA(VLOOKUP($B219,'[1]1920  Prog Access'!$F$7:$BA$325,39,FALSE)),"",VLOOKUP($B219,'[1]1920  Prog Access'!$F$7:$BA$325,39,FALSE))</f>
        <v/>
      </c>
      <c r="BL219" s="102" t="str">
        <f>IF(ISNA(VLOOKUP($B219,'[1]1920  Prog Access'!$F$7:$BA$325,40,FALSE)),"",VLOOKUP($B219,'[1]1920  Prog Access'!$F$7:$BA$325,40,FALSE))</f>
        <v/>
      </c>
      <c r="BM219" s="102" t="str">
        <f>IF(ISNA(VLOOKUP($B219,'[1]1920  Prog Access'!$F$7:$BA$325,41,FALSE)),"",VLOOKUP($B219,'[1]1920  Prog Access'!$F$7:$BA$325,41,FALSE))</f>
        <v/>
      </c>
      <c r="BN219" s="102" t="str">
        <f>IF(ISNA(VLOOKUP($B219,'[1]1920  Prog Access'!$F$7:$BA$325,42,FALSE)),"",VLOOKUP($B219,'[1]1920  Prog Access'!$F$7:$BA$325,42,FALSE))</f>
        <v/>
      </c>
      <c r="BO219" s="105"/>
      <c r="BP219" s="104"/>
      <c r="BQ219" s="111"/>
      <c r="BR219" s="106" t="str">
        <f>IF(ISNA(VLOOKUP($B219,'[1]1920  Prog Access'!$F$7:$BA$325,43,FALSE)),"",VLOOKUP($B219,'[1]1920  Prog Access'!$F$7:$BA$325,43,FALSE))</f>
        <v/>
      </c>
      <c r="BS219" s="104"/>
      <c r="BT219" s="111"/>
      <c r="BU219" s="102"/>
      <c r="BV219" s="104"/>
      <c r="BW219" s="111"/>
      <c r="BX219" s="143"/>
      <c r="BZ219" s="112"/>
      <c r="CA219" s="89"/>
      <c r="CB219" s="90"/>
    </row>
    <row r="220" spans="1:80" x14ac:dyDescent="0.25">
      <c r="A220" s="66" t="s">
        <v>383</v>
      </c>
      <c r="B220" s="94"/>
      <c r="C220" s="99"/>
      <c r="D220" s="100" t="str">
        <f>IF(ISNA(VLOOKUP($B220,'[1]1920 enrollment_Rev_Exp by size'!$A$6:$C$339,3,FALSE)),"",VLOOKUP($B220,'[1]1920 enrollment_Rev_Exp by size'!$A$6:$C$339,3,FALSE))</f>
        <v/>
      </c>
      <c r="E220" s="101" t="str">
        <f>IF(ISNA(VLOOKUP($B220,'[1]1920 enrollment_Rev_Exp by size'!$A$6:$D$339,4,FALSE)),"",VLOOKUP($B220,'[1]1920 enrollment_Rev_Exp by size'!$A$6:$D$339,4,FALSE))</f>
        <v/>
      </c>
      <c r="F220" s="102" t="str">
        <f>IF(ISNA(VLOOKUP($B220,'[1]1920  Prog Access'!$F$7:$BA$325,2,FALSE)),"",VLOOKUP($B220,'[1]1920  Prog Access'!$F$7:$BA$325,2,FALSE))</f>
        <v/>
      </c>
      <c r="G220" s="102" t="str">
        <f>IF(ISNA(VLOOKUP($B220,'[1]1920  Prog Access'!$F$7:$BA$325,3,FALSE)),"",VLOOKUP($B220,'[1]1920  Prog Access'!$F$7:$BA$325,3,FALSE))</f>
        <v/>
      </c>
      <c r="H220" s="102" t="str">
        <f>IF(ISNA(VLOOKUP($B220,'[1]1920  Prog Access'!$F$7:$BA$325,4,FALSE)),"",VLOOKUP($B220,'[1]1920  Prog Access'!$F$7:$BA$325,4,FALSE))</f>
        <v/>
      </c>
      <c r="I220" s="103"/>
      <c r="J220" s="104"/>
      <c r="K220" s="105"/>
      <c r="L220" s="106" t="str">
        <f>IF(ISNA(VLOOKUP($B220,'[1]1920  Prog Access'!$F$7:$BA$325,5,FALSE)),"",VLOOKUP($B220,'[1]1920  Prog Access'!$F$7:$BA$325,5,FALSE))</f>
        <v/>
      </c>
      <c r="M220" s="102" t="str">
        <f>IF(ISNA(VLOOKUP($B220,'[1]1920  Prog Access'!$F$7:$BA$325,6,FALSE)),"",VLOOKUP($B220,'[1]1920  Prog Access'!$F$7:$BA$325,6,FALSE))</f>
        <v/>
      </c>
      <c r="N220" s="102" t="str">
        <f>IF(ISNA(VLOOKUP($B220,'[1]1920  Prog Access'!$F$7:$BA$325,7,FALSE)),"",VLOOKUP($B220,'[1]1920  Prog Access'!$F$7:$BA$325,7,FALSE))</f>
        <v/>
      </c>
      <c r="O220" s="102">
        <v>0</v>
      </c>
      <c r="P220" s="102" t="str">
        <f>IF(ISNA(VLOOKUP($B220,'[1]1920  Prog Access'!$F$7:$BA$325,8,FALSE)),"",VLOOKUP($B220,'[1]1920  Prog Access'!$F$7:$BA$325,8,FALSE))</f>
        <v/>
      </c>
      <c r="Q220" s="102" t="str">
        <f>IF(ISNA(VLOOKUP($B220,'[1]1920  Prog Access'!$F$7:$BA$325,9,FALSE)),"",VLOOKUP($B220,'[1]1920  Prog Access'!$F$7:$BA$325,9,FALSE))</f>
        <v/>
      </c>
      <c r="R220" s="107"/>
      <c r="S220" s="104"/>
      <c r="T220" s="105"/>
      <c r="U220" s="106" t="str">
        <f>IF(ISNA(VLOOKUP($B220,'[1]1920  Prog Access'!$F$7:$BA$325,17,FALSE)),"",VLOOKUP($B220,'[1]1920  Prog Access'!$F$7:$BA$325,17,FALSE))</f>
        <v/>
      </c>
      <c r="V220" s="102" t="str">
        <f>IF(ISNA(VLOOKUP($B220,'[1]1920  Prog Access'!$F$7:$BA$325,18,FALSE)),"",VLOOKUP($B220,'[1]1920  Prog Access'!$F$7:$BA$325,18,FALSE))</f>
        <v/>
      </c>
      <c r="W220" s="102" t="str">
        <f>IF(ISNA(VLOOKUP($B220,'[1]1920  Prog Access'!$F$7:$BA$325,19,FALSE)),"",VLOOKUP($B220,'[1]1920  Prog Access'!$F$7:$BA$325,19,FALSE))</f>
        <v/>
      </c>
      <c r="X220" s="102" t="str">
        <f>IF(ISNA(VLOOKUP($B220,'[1]1920  Prog Access'!$F$7:$BA$325,20,FALSE)),"",VLOOKUP($B220,'[1]1920  Prog Access'!$F$7:$BA$325,20,FALSE))</f>
        <v/>
      </c>
      <c r="Y220" s="108"/>
      <c r="Z220" s="104"/>
      <c r="AA220" s="105"/>
      <c r="AB220" s="106" t="str">
        <f>IF(ISNA(VLOOKUP($B220,'[1]1920  Prog Access'!$F$7:$BA$325,21,FALSE)),"",VLOOKUP($B220,'[1]1920  Prog Access'!$F$7:$BA$325,21,FALSE))</f>
        <v/>
      </c>
      <c r="AC220" s="102" t="str">
        <f>IF(ISNA(VLOOKUP($B220,'[1]1920  Prog Access'!$F$7:$BA$325,22,FALSE)),"",VLOOKUP($B220,'[1]1920  Prog Access'!$F$7:$BA$325,22,FALSE))</f>
        <v/>
      </c>
      <c r="AD220" s="102"/>
      <c r="AE220" s="107"/>
      <c r="AF220" s="104"/>
      <c r="AG220" s="109"/>
      <c r="AH220" s="106" t="str">
        <f>IF(ISNA(VLOOKUP($B220,'[1]1920  Prog Access'!$F$7:$BA$325,16,FALSE)),"",VLOOKUP($B220,'[1]1920  Prog Access'!$F$7:$BA$325,16,FALSE))</f>
        <v/>
      </c>
      <c r="AI220" s="102" t="str">
        <f>IF(ISNA(VLOOKUP($B220,'[1]1920  Prog Access'!$F$7:$BA$325,17,FALSE)),"",VLOOKUP($B220,'[1]1920  Prog Access'!$F$7:$BA$325,17,FALSE))</f>
        <v/>
      </c>
      <c r="AJ220" s="102" t="str">
        <f>IF(ISNA(VLOOKUP($B220,'[1]1920  Prog Access'!$F$7:$BA$325,18,FALSE)),"",VLOOKUP($B220,'[1]1920  Prog Access'!$F$7:$BA$325,18,FALSE))</f>
        <v/>
      </c>
      <c r="AK220" s="102" t="str">
        <f>IF(ISNA(VLOOKUP($B220,'[1]1920  Prog Access'!$F$7:$BA$325,19,FALSE)),"",VLOOKUP($B220,'[1]1920  Prog Access'!$F$7:$BA$325,19,FALSE))</f>
        <v/>
      </c>
      <c r="AL220" s="102" t="str">
        <f>IF(ISNA(VLOOKUP($B220,'[1]1920  Prog Access'!$F$7:$BA$325,20,FALSE)),"",VLOOKUP($B220,'[1]1920  Prog Access'!$F$7:$BA$325,20,FALSE))</f>
        <v/>
      </c>
      <c r="AM220" s="102" t="str">
        <f>IF(ISNA(VLOOKUP($B220,'[1]1920  Prog Access'!$F$7:$BA$325,21,FALSE)),"",VLOOKUP($B220,'[1]1920  Prog Access'!$F$7:$BA$325,21,FALSE))</f>
        <v/>
      </c>
      <c r="AN220" s="102" t="str">
        <f>IF(ISNA(VLOOKUP($B220,'[1]1920  Prog Access'!$F$7:$BA$325,22,FALSE)),"",VLOOKUP($B220,'[1]1920  Prog Access'!$F$7:$BA$325,22,FALSE))</f>
        <v/>
      </c>
      <c r="AO220" s="102" t="str">
        <f>IF(ISNA(VLOOKUP($B220,'[1]1920  Prog Access'!$F$7:$BA$325,23,FALSE)),"",VLOOKUP($B220,'[1]1920  Prog Access'!$F$7:$BA$325,23,FALSE))</f>
        <v/>
      </c>
      <c r="AP220" s="102" t="str">
        <f>IF(ISNA(VLOOKUP($B220,'[1]1920  Prog Access'!$F$7:$BA$325,24,FALSE)),"",VLOOKUP($B220,'[1]1920  Prog Access'!$F$7:$BA$325,24,FALSE))</f>
        <v/>
      </c>
      <c r="AQ220" s="102" t="str">
        <f>IF(ISNA(VLOOKUP($B220,'[1]1920  Prog Access'!$F$7:$BA$325,25,FALSE)),"",VLOOKUP($B220,'[1]1920  Prog Access'!$F$7:$BA$325,25,FALSE))</f>
        <v/>
      </c>
      <c r="AR220" s="102" t="str">
        <f>IF(ISNA(VLOOKUP($B220,'[1]1920  Prog Access'!$F$7:$BA$325,26,FALSE)),"",VLOOKUP($B220,'[1]1920  Prog Access'!$F$7:$BA$325,26,FALSE))</f>
        <v/>
      </c>
      <c r="AS220" s="102" t="str">
        <f>IF(ISNA(VLOOKUP($B220,'[1]1920  Prog Access'!$F$7:$BA$325,27,FALSE)),"",VLOOKUP($B220,'[1]1920  Prog Access'!$F$7:$BA$325,27,FALSE))</f>
        <v/>
      </c>
      <c r="AT220" s="102" t="str">
        <f>IF(ISNA(VLOOKUP($B220,'[1]1920  Prog Access'!$F$7:$BA$325,28,FALSE)),"",VLOOKUP($B220,'[1]1920  Prog Access'!$F$7:$BA$325,28,FALSE))</f>
        <v/>
      </c>
      <c r="AU220" s="102" t="str">
        <f>IF(ISNA(VLOOKUP($B220,'[1]1920  Prog Access'!$F$7:$BA$325,29,FALSE)),"",VLOOKUP($B220,'[1]1920  Prog Access'!$F$7:$BA$325,29,FALSE))</f>
        <v/>
      </c>
      <c r="AV220" s="102" t="str">
        <f>IF(ISNA(VLOOKUP($B220,'[1]1920  Prog Access'!$F$7:$BA$325,30,FALSE)),"",VLOOKUP($B220,'[1]1920  Prog Access'!$F$7:$BA$325,30,FALSE))</f>
        <v/>
      </c>
      <c r="AW220" s="102" t="str">
        <f>IF(ISNA(VLOOKUP($B220,'[1]1920  Prog Access'!$F$7:$BA$325,31,FALSE)),"",VLOOKUP($B220,'[1]1920  Prog Access'!$F$7:$BA$325,31,FALSE))</f>
        <v/>
      </c>
      <c r="AX220" s="108">
        <f t="shared" si="479"/>
        <v>0</v>
      </c>
      <c r="AY220" s="104"/>
      <c r="AZ220" s="105"/>
      <c r="BA220" s="106" t="str">
        <f>IF(ISNA(VLOOKUP($B220,'[1]1920  Prog Access'!$F$7:$BA$325,32,FALSE)),"",VLOOKUP($B220,'[1]1920  Prog Access'!$F$7:$BA$325,32,FALSE))</f>
        <v/>
      </c>
      <c r="BB220" s="102" t="str">
        <f>IF(ISNA(VLOOKUP($B220,'[1]1920  Prog Access'!$F$7:$BA$325,33,FALSE)),"",VLOOKUP($B220,'[1]1920  Prog Access'!$F$7:$BA$325,33,FALSE))</f>
        <v/>
      </c>
      <c r="BC220" s="102" t="str">
        <f>IF(ISNA(VLOOKUP($B220,'[1]1920  Prog Access'!$F$7:$BA$325,34,FALSE)),"",VLOOKUP($B220,'[1]1920  Prog Access'!$F$7:$BA$325,34,FALSE))</f>
        <v/>
      </c>
      <c r="BD220" s="102" t="str">
        <f>IF(ISNA(VLOOKUP($B220,'[1]1920  Prog Access'!$F$7:$BA$325,35,FALSE)),"",VLOOKUP($B220,'[1]1920  Prog Access'!$F$7:$BA$325,35,FALSE))</f>
        <v/>
      </c>
      <c r="BE220" s="102" t="str">
        <f>IF(ISNA(VLOOKUP($B220,'[1]1920  Prog Access'!$F$7:$BA$325,36,FALSE)),"",VLOOKUP($B220,'[1]1920  Prog Access'!$F$7:$BA$325,36,FALSE))</f>
        <v/>
      </c>
      <c r="BF220" s="102" t="str">
        <f>IF(ISNA(VLOOKUP($B220,'[1]1920  Prog Access'!$F$7:$BA$325,37,FALSE)),"",VLOOKUP($B220,'[1]1920  Prog Access'!$F$7:$BA$325,37,FALSE))</f>
        <v/>
      </c>
      <c r="BG220" s="102" t="str">
        <f>IF(ISNA(VLOOKUP($B220,'[1]1920  Prog Access'!$F$7:$BA$325,38,FALSE)),"",VLOOKUP($B220,'[1]1920  Prog Access'!$F$7:$BA$325,38,FALSE))</f>
        <v/>
      </c>
      <c r="BH220" s="110"/>
      <c r="BI220" s="104"/>
      <c r="BJ220" s="105"/>
      <c r="BK220" s="106" t="str">
        <f>IF(ISNA(VLOOKUP($B220,'[1]1920  Prog Access'!$F$7:$BA$325,39,FALSE)),"",VLOOKUP($B220,'[1]1920  Prog Access'!$F$7:$BA$325,39,FALSE))</f>
        <v/>
      </c>
      <c r="BL220" s="102" t="str">
        <f>IF(ISNA(VLOOKUP($B220,'[1]1920  Prog Access'!$F$7:$BA$325,40,FALSE)),"",VLOOKUP($B220,'[1]1920  Prog Access'!$F$7:$BA$325,40,FALSE))</f>
        <v/>
      </c>
      <c r="BM220" s="102" t="str">
        <f>IF(ISNA(VLOOKUP($B220,'[1]1920  Prog Access'!$F$7:$BA$325,41,FALSE)),"",VLOOKUP($B220,'[1]1920  Prog Access'!$F$7:$BA$325,41,FALSE))</f>
        <v/>
      </c>
      <c r="BN220" s="102" t="str">
        <f>IF(ISNA(VLOOKUP($B220,'[1]1920  Prog Access'!$F$7:$BA$325,42,FALSE)),"",VLOOKUP($B220,'[1]1920  Prog Access'!$F$7:$BA$325,42,FALSE))</f>
        <v/>
      </c>
      <c r="BO220" s="105"/>
      <c r="BP220" s="104"/>
      <c r="BQ220" s="111"/>
      <c r="BR220" s="106" t="str">
        <f>IF(ISNA(VLOOKUP($B220,'[1]1920  Prog Access'!$F$7:$BA$325,43,FALSE)),"",VLOOKUP($B220,'[1]1920  Prog Access'!$F$7:$BA$325,43,FALSE))</f>
        <v/>
      </c>
      <c r="BS220" s="104"/>
      <c r="BT220" s="111"/>
      <c r="BU220" s="102"/>
      <c r="BV220" s="104"/>
      <c r="BW220" s="111"/>
      <c r="BX220" s="143"/>
      <c r="BZ220" s="112"/>
      <c r="CA220" s="89"/>
      <c r="CB220" s="90"/>
    </row>
    <row r="221" spans="1:80" x14ac:dyDescent="0.25">
      <c r="A221" s="22"/>
      <c r="B221" s="94" t="s">
        <v>384</v>
      </c>
      <c r="C221" s="99" t="s">
        <v>385</v>
      </c>
      <c r="D221" s="100">
        <f>IF(ISNA(VLOOKUP($B221,'[1]1920 enrollment_Rev_Exp by size'!$A$6:$C$339,3,FALSE)),"",VLOOKUP($B221,'[1]1920 enrollment_Rev_Exp by size'!$A$6:$C$339,3,FALSE))</f>
        <v>75.260000000000005</v>
      </c>
      <c r="E221" s="101">
        <f>IF(ISNA(VLOOKUP($B221,'[1]1920 enrollment_Rev_Exp by size'!$A$6:$D$339,4,FALSE)),"",VLOOKUP($B221,'[1]1920 enrollment_Rev_Exp by size'!$A$6:$D$339,4,FALSE))</f>
        <v>2317874.96</v>
      </c>
      <c r="F221" s="102">
        <f>IF(ISNA(VLOOKUP($B221,'[1]1920  Prog Access'!$F$7:$BA$325,2,FALSE)),"",VLOOKUP($B221,'[1]1920  Prog Access'!$F$7:$BA$325,2,FALSE))</f>
        <v>1267412.76</v>
      </c>
      <c r="G221" s="102">
        <f>IF(ISNA(VLOOKUP($B221,'[1]1920  Prog Access'!$F$7:$BA$325,3,FALSE)),"",VLOOKUP($B221,'[1]1920  Prog Access'!$F$7:$BA$325,3,FALSE))</f>
        <v>0</v>
      </c>
      <c r="H221" s="102">
        <f>IF(ISNA(VLOOKUP($B221,'[1]1920  Prog Access'!$F$7:$BA$325,4,FALSE)),"",VLOOKUP($B221,'[1]1920  Prog Access'!$F$7:$BA$325,4,FALSE))</f>
        <v>0</v>
      </c>
      <c r="I221" s="103">
        <f t="shared" ref="I221:I229" si="492">SUM(F221:H221)</f>
        <v>1267412.76</v>
      </c>
      <c r="J221" s="104">
        <f t="shared" ref="J221:J229" si="493">I221/E221</f>
        <v>0.5467994528919714</v>
      </c>
      <c r="K221" s="105">
        <f t="shared" ref="K221:K229" si="494">I221/D221</f>
        <v>16840.456550624502</v>
      </c>
      <c r="L221" s="106">
        <f>IF(ISNA(VLOOKUP($B221,'[1]1920  Prog Access'!$F$7:$BA$325,5,FALSE)),"",VLOOKUP($B221,'[1]1920  Prog Access'!$F$7:$BA$325,5,FALSE))</f>
        <v>125378.32</v>
      </c>
      <c r="M221" s="102">
        <f>IF(ISNA(VLOOKUP($B221,'[1]1920  Prog Access'!$F$7:$BA$325,6,FALSE)),"",VLOOKUP($B221,'[1]1920  Prog Access'!$F$7:$BA$325,6,FALSE))</f>
        <v>0</v>
      </c>
      <c r="N221" s="102">
        <f>IF(ISNA(VLOOKUP($B221,'[1]1920  Prog Access'!$F$7:$BA$325,7,FALSE)),"",VLOOKUP($B221,'[1]1920  Prog Access'!$F$7:$BA$325,7,FALSE))</f>
        <v>19566</v>
      </c>
      <c r="O221" s="102">
        <v>0</v>
      </c>
      <c r="P221" s="102">
        <f>IF(ISNA(VLOOKUP($B221,'[1]1920  Prog Access'!$F$7:$BA$325,8,FALSE)),"",VLOOKUP($B221,'[1]1920  Prog Access'!$F$7:$BA$325,8,FALSE))</f>
        <v>0</v>
      </c>
      <c r="Q221" s="102">
        <f>IF(ISNA(VLOOKUP($B221,'[1]1920  Prog Access'!$F$7:$BA$325,9,FALSE)),"",VLOOKUP($B221,'[1]1920  Prog Access'!$F$7:$BA$325,9,FALSE))</f>
        <v>0</v>
      </c>
      <c r="R221" s="107">
        <f t="shared" si="391"/>
        <v>144944.32000000001</v>
      </c>
      <c r="S221" s="104">
        <f t="shared" si="392"/>
        <v>6.2533278326627251E-2</v>
      </c>
      <c r="T221" s="105">
        <f t="shared" si="393"/>
        <v>1925.9144299760828</v>
      </c>
      <c r="U221" s="106">
        <f>IF(ISNA(VLOOKUP($B221,'[1]1920  Prog Access'!$F$7:$BA$325,10,FALSE)),"",VLOOKUP($B221,'[1]1920  Prog Access'!$F$7:$BA$325,10,FALSE))</f>
        <v>96156.45</v>
      </c>
      <c r="V221" s="102">
        <f>IF(ISNA(VLOOKUP($B221,'[1]1920  Prog Access'!$F$7:$BA$325,11,FALSE)),"",VLOOKUP($B221,'[1]1920  Prog Access'!$F$7:$BA$325,11,FALSE))</f>
        <v>0</v>
      </c>
      <c r="W221" s="102">
        <f>IF(ISNA(VLOOKUP($B221,'[1]1920  Prog Access'!$F$7:$BA$325,12,FALSE)),"",VLOOKUP($B221,'[1]1920  Prog Access'!$F$7:$BA$325,12,FALSE))</f>
        <v>1098</v>
      </c>
      <c r="X221" s="102">
        <f>IF(ISNA(VLOOKUP($B221,'[1]1920  Prog Access'!$F$7:$BA$325,13,FALSE)),"",VLOOKUP($B221,'[1]1920  Prog Access'!$F$7:$BA$325,13,FALSE))</f>
        <v>0</v>
      </c>
      <c r="Y221" s="108">
        <f t="shared" ref="Y221:Y265" si="495">SUM(U221:X221)</f>
        <v>97254.45</v>
      </c>
      <c r="Z221" s="104">
        <f t="shared" ref="Z221:Z229" si="496">Y221/E221</f>
        <v>4.1958454048789583E-2</v>
      </c>
      <c r="AA221" s="105">
        <f t="shared" ref="AA221:AA229" si="497">Y221/D221</f>
        <v>1292.2462131278235</v>
      </c>
      <c r="AB221" s="106">
        <f>IF(ISNA(VLOOKUP($B221,'[1]1920  Prog Access'!$F$7:$BA$325,14,FALSE)),"",VLOOKUP($B221,'[1]1920  Prog Access'!$F$7:$BA$325,14,FALSE))</f>
        <v>0</v>
      </c>
      <c r="AC221" s="102">
        <f>IF(ISNA(VLOOKUP($B221,'[1]1920  Prog Access'!$F$7:$BA$325,15,FALSE)),"",VLOOKUP($B221,'[1]1920  Prog Access'!$F$7:$BA$325,15,FALSE))</f>
        <v>0</v>
      </c>
      <c r="AD221" s="102">
        <v>0</v>
      </c>
      <c r="AE221" s="107">
        <f t="shared" ref="AE221:AE229" si="498">SUM(AB221:AC221)</f>
        <v>0</v>
      </c>
      <c r="AF221" s="104">
        <f t="shared" ref="AF221:AF229" si="499">AE221/E221</f>
        <v>0</v>
      </c>
      <c r="AG221" s="109">
        <f t="shared" ref="AG221:AG229" si="500">AE221/D221</f>
        <v>0</v>
      </c>
      <c r="AH221" s="106">
        <f>IF(ISNA(VLOOKUP($B221,'[1]1920  Prog Access'!$F$7:$BA$325,16,FALSE)),"",VLOOKUP($B221,'[1]1920  Prog Access'!$F$7:$BA$325,16,FALSE))</f>
        <v>24879.18</v>
      </c>
      <c r="AI221" s="102">
        <f>IF(ISNA(VLOOKUP($B221,'[1]1920  Prog Access'!$F$7:$BA$325,17,FALSE)),"",VLOOKUP($B221,'[1]1920  Prog Access'!$F$7:$BA$325,17,FALSE))</f>
        <v>20976.639999999999</v>
      </c>
      <c r="AJ221" s="102">
        <f>IF(ISNA(VLOOKUP($B221,'[1]1920  Prog Access'!$F$7:$BA$325,18,FALSE)),"",VLOOKUP($B221,'[1]1920  Prog Access'!$F$7:$BA$325,18,FALSE))</f>
        <v>0</v>
      </c>
      <c r="AK221" s="102">
        <f>IF(ISNA(VLOOKUP($B221,'[1]1920  Prog Access'!$F$7:$BA$325,19,FALSE)),"",VLOOKUP($B221,'[1]1920  Prog Access'!$F$7:$BA$325,19,FALSE))</f>
        <v>0</v>
      </c>
      <c r="AL221" s="102">
        <f>IF(ISNA(VLOOKUP($B221,'[1]1920  Prog Access'!$F$7:$BA$325,20,FALSE)),"",VLOOKUP($B221,'[1]1920  Prog Access'!$F$7:$BA$325,20,FALSE))</f>
        <v>28835.63</v>
      </c>
      <c r="AM221" s="102">
        <f>IF(ISNA(VLOOKUP($B221,'[1]1920  Prog Access'!$F$7:$BA$325,21,FALSE)),"",VLOOKUP($B221,'[1]1920  Prog Access'!$F$7:$BA$325,21,FALSE))</f>
        <v>0</v>
      </c>
      <c r="AN221" s="102">
        <f>IF(ISNA(VLOOKUP($B221,'[1]1920  Prog Access'!$F$7:$BA$325,22,FALSE)),"",VLOOKUP($B221,'[1]1920  Prog Access'!$F$7:$BA$325,22,FALSE))</f>
        <v>0</v>
      </c>
      <c r="AO221" s="102">
        <f>IF(ISNA(VLOOKUP($B221,'[1]1920  Prog Access'!$F$7:$BA$325,23,FALSE)),"",VLOOKUP($B221,'[1]1920  Prog Access'!$F$7:$BA$325,23,FALSE))</f>
        <v>0</v>
      </c>
      <c r="AP221" s="102">
        <f>IF(ISNA(VLOOKUP($B221,'[1]1920  Prog Access'!$F$7:$BA$325,24,FALSE)),"",VLOOKUP($B221,'[1]1920  Prog Access'!$F$7:$BA$325,24,FALSE))</f>
        <v>0</v>
      </c>
      <c r="AQ221" s="102">
        <f>IF(ISNA(VLOOKUP($B221,'[1]1920  Prog Access'!$F$7:$BA$325,25,FALSE)),"",VLOOKUP($B221,'[1]1920  Prog Access'!$F$7:$BA$325,25,FALSE))</f>
        <v>0</v>
      </c>
      <c r="AR221" s="102">
        <f>IF(ISNA(VLOOKUP($B221,'[1]1920  Prog Access'!$F$7:$BA$325,26,FALSE)),"",VLOOKUP($B221,'[1]1920  Prog Access'!$F$7:$BA$325,26,FALSE))</f>
        <v>0</v>
      </c>
      <c r="AS221" s="102">
        <f>IF(ISNA(VLOOKUP($B221,'[1]1920  Prog Access'!$F$7:$BA$325,27,FALSE)),"",VLOOKUP($B221,'[1]1920  Prog Access'!$F$7:$BA$325,27,FALSE))</f>
        <v>0</v>
      </c>
      <c r="AT221" s="102">
        <f>IF(ISNA(VLOOKUP($B221,'[1]1920  Prog Access'!$F$7:$BA$325,28,FALSE)),"",VLOOKUP($B221,'[1]1920  Prog Access'!$F$7:$BA$325,28,FALSE))</f>
        <v>0</v>
      </c>
      <c r="AU221" s="102">
        <f>IF(ISNA(VLOOKUP($B221,'[1]1920  Prog Access'!$F$7:$BA$325,29,FALSE)),"",VLOOKUP($B221,'[1]1920  Prog Access'!$F$7:$BA$325,29,FALSE))</f>
        <v>0</v>
      </c>
      <c r="AV221" s="102">
        <f>IF(ISNA(VLOOKUP($B221,'[1]1920  Prog Access'!$F$7:$BA$325,30,FALSE)),"",VLOOKUP($B221,'[1]1920  Prog Access'!$F$7:$BA$325,30,FALSE))</f>
        <v>0</v>
      </c>
      <c r="AW221" s="102">
        <f>IF(ISNA(VLOOKUP($B221,'[1]1920  Prog Access'!$F$7:$BA$325,31,FALSE)),"",VLOOKUP($B221,'[1]1920  Prog Access'!$F$7:$BA$325,31,FALSE))</f>
        <v>0</v>
      </c>
      <c r="AX221" s="108">
        <f t="shared" si="479"/>
        <v>74691.45</v>
      </c>
      <c r="AY221" s="104">
        <f t="shared" si="480"/>
        <v>3.2224106687791305E-2</v>
      </c>
      <c r="AZ221" s="105">
        <f t="shared" si="481"/>
        <v>992.44552218974206</v>
      </c>
      <c r="BA221" s="106">
        <f>IF(ISNA(VLOOKUP($B221,'[1]1920  Prog Access'!$F$7:$BA$325,32,FALSE)),"",VLOOKUP($B221,'[1]1920  Prog Access'!$F$7:$BA$325,32,FALSE))</f>
        <v>400</v>
      </c>
      <c r="BB221" s="102">
        <f>IF(ISNA(VLOOKUP($B221,'[1]1920  Prog Access'!$F$7:$BA$325,33,FALSE)),"",VLOOKUP($B221,'[1]1920  Prog Access'!$F$7:$BA$325,33,FALSE))</f>
        <v>0</v>
      </c>
      <c r="BC221" s="102">
        <f>IF(ISNA(VLOOKUP($B221,'[1]1920  Prog Access'!$F$7:$BA$325,34,FALSE)),"",VLOOKUP($B221,'[1]1920  Prog Access'!$F$7:$BA$325,34,FALSE))</f>
        <v>787.43</v>
      </c>
      <c r="BD221" s="102">
        <f>IF(ISNA(VLOOKUP($B221,'[1]1920  Prog Access'!$F$7:$BA$325,35,FALSE)),"",VLOOKUP($B221,'[1]1920  Prog Access'!$F$7:$BA$325,35,FALSE))</f>
        <v>0</v>
      </c>
      <c r="BE221" s="102">
        <f>IF(ISNA(VLOOKUP($B221,'[1]1920  Prog Access'!$F$7:$BA$325,36,FALSE)),"",VLOOKUP($B221,'[1]1920  Prog Access'!$F$7:$BA$325,36,FALSE))</f>
        <v>0</v>
      </c>
      <c r="BF221" s="102">
        <f>IF(ISNA(VLOOKUP($B221,'[1]1920  Prog Access'!$F$7:$BA$325,37,FALSE)),"",VLOOKUP($B221,'[1]1920  Prog Access'!$F$7:$BA$325,37,FALSE))</f>
        <v>0</v>
      </c>
      <c r="BG221" s="102">
        <f>IF(ISNA(VLOOKUP($B221,'[1]1920  Prog Access'!$F$7:$BA$325,38,FALSE)),"",VLOOKUP($B221,'[1]1920  Prog Access'!$F$7:$BA$325,38,FALSE))</f>
        <v>0</v>
      </c>
      <c r="BH221" s="110">
        <f t="shared" ref="BH221:BH229" si="501">SUM(BA221:BG221)</f>
        <v>1187.4299999999998</v>
      </c>
      <c r="BI221" s="104">
        <f t="shared" ref="BI221:BI229" si="502">BH221/E221</f>
        <v>5.1229251814342901E-4</v>
      </c>
      <c r="BJ221" s="105">
        <f t="shared" ref="BJ221:BJ229" si="503">BH221/D221</f>
        <v>15.777703959606693</v>
      </c>
      <c r="BK221" s="106">
        <f>IF(ISNA(VLOOKUP($B221,'[1]1920  Prog Access'!$F$7:$BA$325,39,FALSE)),"",VLOOKUP($B221,'[1]1920  Prog Access'!$F$7:$BA$325,39,FALSE))</f>
        <v>0</v>
      </c>
      <c r="BL221" s="102">
        <f>IF(ISNA(VLOOKUP($B221,'[1]1920  Prog Access'!$F$7:$BA$325,40,FALSE)),"",VLOOKUP($B221,'[1]1920  Prog Access'!$F$7:$BA$325,40,FALSE))</f>
        <v>0</v>
      </c>
      <c r="BM221" s="102">
        <f>IF(ISNA(VLOOKUP($B221,'[1]1920  Prog Access'!$F$7:$BA$325,41,FALSE)),"",VLOOKUP($B221,'[1]1920  Prog Access'!$F$7:$BA$325,41,FALSE))</f>
        <v>0</v>
      </c>
      <c r="BN221" s="102">
        <f>IF(ISNA(VLOOKUP($B221,'[1]1920  Prog Access'!$F$7:$BA$325,42,FALSE)),"",VLOOKUP($B221,'[1]1920  Prog Access'!$F$7:$BA$325,42,FALSE))</f>
        <v>31736.720000000001</v>
      </c>
      <c r="BO221" s="105">
        <f t="shared" si="459"/>
        <v>31736.720000000001</v>
      </c>
      <c r="BP221" s="104">
        <f t="shared" si="460"/>
        <v>1.3692162238121768E-2</v>
      </c>
      <c r="BQ221" s="111">
        <f t="shared" si="461"/>
        <v>421.69439277172467</v>
      </c>
      <c r="BR221" s="106">
        <f>IF(ISNA(VLOOKUP($B221,'[1]1920  Prog Access'!$F$7:$BA$325,43,FALSE)),"",VLOOKUP($B221,'[1]1920  Prog Access'!$F$7:$BA$325,43,FALSE))</f>
        <v>496393.01</v>
      </c>
      <c r="BS221" s="104">
        <f t="shared" si="462"/>
        <v>0.21415866626386093</v>
      </c>
      <c r="BT221" s="111">
        <f t="shared" si="463"/>
        <v>6595.708344406059</v>
      </c>
      <c r="BU221" s="102">
        <f>IF(ISNA(VLOOKUP($B221,'[1]1920  Prog Access'!$F$7:$BA$325,44,FALSE)),"",VLOOKUP($B221,'[1]1920  Prog Access'!$F$7:$BA$325,44,FALSE))</f>
        <v>73110.990000000005</v>
      </c>
      <c r="BV221" s="104">
        <f t="shared" si="464"/>
        <v>3.1542249371381108E-2</v>
      </c>
      <c r="BW221" s="111">
        <f t="shared" si="465"/>
        <v>971.44552218974218</v>
      </c>
      <c r="BX221" s="143">
        <f>IF(ISNA(VLOOKUP($B221,'[1]1920  Prog Access'!$F$7:$BA$325,45,FALSE)),"",VLOOKUP($B221,'[1]1920  Prog Access'!$F$7:$BA$325,45,FALSE))</f>
        <v>131143.82999999999</v>
      </c>
      <c r="BY221" s="97">
        <f t="shared" si="466"/>
        <v>5.6579337653313272E-2</v>
      </c>
      <c r="BZ221" s="112">
        <f t="shared" si="467"/>
        <v>1742.5435822482059</v>
      </c>
      <c r="CA221" s="89">
        <f t="shared" si="468"/>
        <v>2317874.96</v>
      </c>
      <c r="CB221" s="90">
        <f t="shared" si="469"/>
        <v>0</v>
      </c>
    </row>
    <row r="222" spans="1:80" x14ac:dyDescent="0.25">
      <c r="A222" s="22"/>
      <c r="B222" s="94" t="s">
        <v>386</v>
      </c>
      <c r="C222" s="99" t="s">
        <v>387</v>
      </c>
      <c r="D222" s="100">
        <f>IF(ISNA(VLOOKUP($B222,'[1]1920 enrollment_Rev_Exp by size'!$A$6:$C$339,3,FALSE)),"",VLOOKUP($B222,'[1]1920 enrollment_Rev_Exp by size'!$A$6:$C$339,3,FALSE))</f>
        <v>655.71999999999991</v>
      </c>
      <c r="E222" s="101">
        <f>IF(ISNA(VLOOKUP($B222,'[1]1920 enrollment_Rev_Exp by size'!$A$6:$D$339,4,FALSE)),"",VLOOKUP($B222,'[1]1920 enrollment_Rev_Exp by size'!$A$6:$D$339,4,FALSE))</f>
        <v>8680828.2599999998</v>
      </c>
      <c r="F222" s="102">
        <f>IF(ISNA(VLOOKUP($B222,'[1]1920  Prog Access'!$F$7:$BA$325,2,FALSE)),"",VLOOKUP($B222,'[1]1920  Prog Access'!$F$7:$BA$325,2,FALSE))</f>
        <v>4106312.02</v>
      </c>
      <c r="G222" s="102">
        <f>IF(ISNA(VLOOKUP($B222,'[1]1920  Prog Access'!$F$7:$BA$325,3,FALSE)),"",VLOOKUP($B222,'[1]1920  Prog Access'!$F$7:$BA$325,3,FALSE))</f>
        <v>0</v>
      </c>
      <c r="H222" s="102">
        <f>IF(ISNA(VLOOKUP($B222,'[1]1920  Prog Access'!$F$7:$BA$325,4,FALSE)),"",VLOOKUP($B222,'[1]1920  Prog Access'!$F$7:$BA$325,4,FALSE))</f>
        <v>0</v>
      </c>
      <c r="I222" s="103">
        <f t="shared" si="492"/>
        <v>4106312.02</v>
      </c>
      <c r="J222" s="104">
        <f t="shared" si="493"/>
        <v>0.47303228413368015</v>
      </c>
      <c r="K222" s="105">
        <f t="shared" si="494"/>
        <v>6262.2949124626375</v>
      </c>
      <c r="L222" s="106">
        <f>IF(ISNA(VLOOKUP($B222,'[1]1920  Prog Access'!$F$7:$BA$325,5,FALSE)),"",VLOOKUP($B222,'[1]1920  Prog Access'!$F$7:$BA$325,5,FALSE))</f>
        <v>747105.53</v>
      </c>
      <c r="M222" s="102">
        <f>IF(ISNA(VLOOKUP($B222,'[1]1920  Prog Access'!$F$7:$BA$325,6,FALSE)),"",VLOOKUP($B222,'[1]1920  Prog Access'!$F$7:$BA$325,6,FALSE))</f>
        <v>5172.3599999999997</v>
      </c>
      <c r="N222" s="102">
        <f>IF(ISNA(VLOOKUP($B222,'[1]1920  Prog Access'!$F$7:$BA$325,7,FALSE)),"",VLOOKUP($B222,'[1]1920  Prog Access'!$F$7:$BA$325,7,FALSE))</f>
        <v>119547.99</v>
      </c>
      <c r="O222" s="102">
        <v>0</v>
      </c>
      <c r="P222" s="102">
        <f>IF(ISNA(VLOOKUP($B222,'[1]1920  Prog Access'!$F$7:$BA$325,8,FALSE)),"",VLOOKUP($B222,'[1]1920  Prog Access'!$F$7:$BA$325,8,FALSE))</f>
        <v>0</v>
      </c>
      <c r="Q222" s="102">
        <f>IF(ISNA(VLOOKUP($B222,'[1]1920  Prog Access'!$F$7:$BA$325,9,FALSE)),"",VLOOKUP($B222,'[1]1920  Prog Access'!$F$7:$BA$325,9,FALSE))</f>
        <v>0</v>
      </c>
      <c r="R222" s="107">
        <f t="shared" si="391"/>
        <v>871825.88</v>
      </c>
      <c r="S222" s="104">
        <f t="shared" si="392"/>
        <v>0.10043118627484517</v>
      </c>
      <c r="T222" s="105">
        <f t="shared" si="393"/>
        <v>1329.570365399866</v>
      </c>
      <c r="U222" s="106">
        <f>IF(ISNA(VLOOKUP($B222,'[1]1920  Prog Access'!$F$7:$BA$325,10,FALSE)),"",VLOOKUP($B222,'[1]1920  Prog Access'!$F$7:$BA$325,10,FALSE))</f>
        <v>271629.71000000002</v>
      </c>
      <c r="V222" s="102">
        <f>IF(ISNA(VLOOKUP($B222,'[1]1920  Prog Access'!$F$7:$BA$325,11,FALSE)),"",VLOOKUP($B222,'[1]1920  Prog Access'!$F$7:$BA$325,11,FALSE))</f>
        <v>76314.02</v>
      </c>
      <c r="W222" s="102">
        <f>IF(ISNA(VLOOKUP($B222,'[1]1920  Prog Access'!$F$7:$BA$325,12,FALSE)),"",VLOOKUP($B222,'[1]1920  Prog Access'!$F$7:$BA$325,12,FALSE))</f>
        <v>0</v>
      </c>
      <c r="X222" s="102">
        <f>IF(ISNA(VLOOKUP($B222,'[1]1920  Prog Access'!$F$7:$BA$325,13,FALSE)),"",VLOOKUP($B222,'[1]1920  Prog Access'!$F$7:$BA$325,13,FALSE))</f>
        <v>0</v>
      </c>
      <c r="Y222" s="108">
        <f t="shared" si="495"/>
        <v>347943.73000000004</v>
      </c>
      <c r="Z222" s="104">
        <f t="shared" si="496"/>
        <v>4.0081858502289971E-2</v>
      </c>
      <c r="AA222" s="105">
        <f t="shared" si="497"/>
        <v>530.62851521991104</v>
      </c>
      <c r="AB222" s="106">
        <f>IF(ISNA(VLOOKUP($B222,'[1]1920  Prog Access'!$F$7:$BA$325,14,FALSE)),"",VLOOKUP($B222,'[1]1920  Prog Access'!$F$7:$BA$325,14,FALSE))</f>
        <v>0</v>
      </c>
      <c r="AC222" s="102">
        <f>IF(ISNA(VLOOKUP($B222,'[1]1920  Prog Access'!$F$7:$BA$325,15,FALSE)),"",VLOOKUP($B222,'[1]1920  Prog Access'!$F$7:$BA$325,15,FALSE))</f>
        <v>0</v>
      </c>
      <c r="AD222" s="102">
        <v>0</v>
      </c>
      <c r="AE222" s="107">
        <f t="shared" si="498"/>
        <v>0</v>
      </c>
      <c r="AF222" s="104">
        <f t="shared" si="499"/>
        <v>0</v>
      </c>
      <c r="AG222" s="109">
        <f t="shared" si="500"/>
        <v>0</v>
      </c>
      <c r="AH222" s="106">
        <f>IF(ISNA(VLOOKUP($B222,'[1]1920  Prog Access'!$F$7:$BA$325,16,FALSE)),"",VLOOKUP($B222,'[1]1920  Prog Access'!$F$7:$BA$325,16,FALSE))</f>
        <v>115347.92</v>
      </c>
      <c r="AI222" s="102">
        <f>IF(ISNA(VLOOKUP($B222,'[1]1920  Prog Access'!$F$7:$BA$325,17,FALSE)),"",VLOOKUP($B222,'[1]1920  Prog Access'!$F$7:$BA$325,17,FALSE))</f>
        <v>60931.09</v>
      </c>
      <c r="AJ222" s="102">
        <f>IF(ISNA(VLOOKUP($B222,'[1]1920  Prog Access'!$F$7:$BA$325,18,FALSE)),"",VLOOKUP($B222,'[1]1920  Prog Access'!$F$7:$BA$325,18,FALSE))</f>
        <v>0</v>
      </c>
      <c r="AK222" s="102">
        <f>IF(ISNA(VLOOKUP($B222,'[1]1920  Prog Access'!$F$7:$BA$325,19,FALSE)),"",VLOOKUP($B222,'[1]1920  Prog Access'!$F$7:$BA$325,19,FALSE))</f>
        <v>0</v>
      </c>
      <c r="AL222" s="102">
        <f>IF(ISNA(VLOOKUP($B222,'[1]1920  Prog Access'!$F$7:$BA$325,20,FALSE)),"",VLOOKUP($B222,'[1]1920  Prog Access'!$F$7:$BA$325,20,FALSE))</f>
        <v>119734.59</v>
      </c>
      <c r="AM222" s="102">
        <f>IF(ISNA(VLOOKUP($B222,'[1]1920  Prog Access'!$F$7:$BA$325,21,FALSE)),"",VLOOKUP($B222,'[1]1920  Prog Access'!$F$7:$BA$325,21,FALSE))</f>
        <v>0</v>
      </c>
      <c r="AN222" s="102">
        <f>IF(ISNA(VLOOKUP($B222,'[1]1920  Prog Access'!$F$7:$BA$325,22,FALSE)),"",VLOOKUP($B222,'[1]1920  Prog Access'!$F$7:$BA$325,22,FALSE))</f>
        <v>0</v>
      </c>
      <c r="AO222" s="102">
        <f>IF(ISNA(VLOOKUP($B222,'[1]1920  Prog Access'!$F$7:$BA$325,23,FALSE)),"",VLOOKUP($B222,'[1]1920  Prog Access'!$F$7:$BA$325,23,FALSE))</f>
        <v>41368.379999999997</v>
      </c>
      <c r="AP222" s="102">
        <f>IF(ISNA(VLOOKUP($B222,'[1]1920  Prog Access'!$F$7:$BA$325,24,FALSE)),"",VLOOKUP($B222,'[1]1920  Prog Access'!$F$7:$BA$325,24,FALSE))</f>
        <v>0</v>
      </c>
      <c r="AQ222" s="102">
        <f>IF(ISNA(VLOOKUP($B222,'[1]1920  Prog Access'!$F$7:$BA$325,25,FALSE)),"",VLOOKUP($B222,'[1]1920  Prog Access'!$F$7:$BA$325,25,FALSE))</f>
        <v>0</v>
      </c>
      <c r="AR222" s="102">
        <f>IF(ISNA(VLOOKUP($B222,'[1]1920  Prog Access'!$F$7:$BA$325,26,FALSE)),"",VLOOKUP($B222,'[1]1920  Prog Access'!$F$7:$BA$325,26,FALSE))</f>
        <v>0</v>
      </c>
      <c r="AS222" s="102">
        <f>IF(ISNA(VLOOKUP($B222,'[1]1920  Prog Access'!$F$7:$BA$325,27,FALSE)),"",VLOOKUP($B222,'[1]1920  Prog Access'!$F$7:$BA$325,27,FALSE))</f>
        <v>0</v>
      </c>
      <c r="AT222" s="102">
        <f>IF(ISNA(VLOOKUP($B222,'[1]1920  Prog Access'!$F$7:$BA$325,28,FALSE)),"",VLOOKUP($B222,'[1]1920  Prog Access'!$F$7:$BA$325,28,FALSE))</f>
        <v>11658.24</v>
      </c>
      <c r="AU222" s="102">
        <f>IF(ISNA(VLOOKUP($B222,'[1]1920  Prog Access'!$F$7:$BA$325,29,FALSE)),"",VLOOKUP($B222,'[1]1920  Prog Access'!$F$7:$BA$325,29,FALSE))</f>
        <v>0</v>
      </c>
      <c r="AV222" s="102">
        <f>IF(ISNA(VLOOKUP($B222,'[1]1920  Prog Access'!$F$7:$BA$325,30,FALSE)),"",VLOOKUP($B222,'[1]1920  Prog Access'!$F$7:$BA$325,30,FALSE))</f>
        <v>0</v>
      </c>
      <c r="AW222" s="102">
        <f>IF(ISNA(VLOOKUP($B222,'[1]1920  Prog Access'!$F$7:$BA$325,31,FALSE)),"",VLOOKUP($B222,'[1]1920  Prog Access'!$F$7:$BA$325,31,FALSE))</f>
        <v>0</v>
      </c>
      <c r="AX222" s="108">
        <f t="shared" si="479"/>
        <v>349040.22</v>
      </c>
      <c r="AY222" s="104">
        <f t="shared" si="480"/>
        <v>4.0208170182138819E-2</v>
      </c>
      <c r="AZ222" s="105">
        <f t="shared" si="481"/>
        <v>532.30070761910576</v>
      </c>
      <c r="BA222" s="106">
        <f>IF(ISNA(VLOOKUP($B222,'[1]1920  Prog Access'!$F$7:$BA$325,32,FALSE)),"",VLOOKUP($B222,'[1]1920  Prog Access'!$F$7:$BA$325,32,FALSE))</f>
        <v>0</v>
      </c>
      <c r="BB222" s="102">
        <f>IF(ISNA(VLOOKUP($B222,'[1]1920  Prog Access'!$F$7:$BA$325,33,FALSE)),"",VLOOKUP($B222,'[1]1920  Prog Access'!$F$7:$BA$325,33,FALSE))</f>
        <v>0</v>
      </c>
      <c r="BC222" s="102">
        <f>IF(ISNA(VLOOKUP($B222,'[1]1920  Prog Access'!$F$7:$BA$325,34,FALSE)),"",VLOOKUP($B222,'[1]1920  Prog Access'!$F$7:$BA$325,34,FALSE))</f>
        <v>317.05</v>
      </c>
      <c r="BD222" s="102">
        <f>IF(ISNA(VLOOKUP($B222,'[1]1920  Prog Access'!$F$7:$BA$325,35,FALSE)),"",VLOOKUP($B222,'[1]1920  Prog Access'!$F$7:$BA$325,35,FALSE))</f>
        <v>0</v>
      </c>
      <c r="BE222" s="102">
        <f>IF(ISNA(VLOOKUP($B222,'[1]1920  Prog Access'!$F$7:$BA$325,36,FALSE)),"",VLOOKUP($B222,'[1]1920  Prog Access'!$F$7:$BA$325,36,FALSE))</f>
        <v>0</v>
      </c>
      <c r="BF222" s="102">
        <f>IF(ISNA(VLOOKUP($B222,'[1]1920  Prog Access'!$F$7:$BA$325,37,FALSE)),"",VLOOKUP($B222,'[1]1920  Prog Access'!$F$7:$BA$325,37,FALSE))</f>
        <v>0</v>
      </c>
      <c r="BG222" s="102">
        <f>IF(ISNA(VLOOKUP($B222,'[1]1920  Prog Access'!$F$7:$BA$325,38,FALSE)),"",VLOOKUP($B222,'[1]1920  Prog Access'!$F$7:$BA$325,38,FALSE))</f>
        <v>12002.8</v>
      </c>
      <c r="BH222" s="110">
        <f t="shared" si="501"/>
        <v>12319.849999999999</v>
      </c>
      <c r="BI222" s="104">
        <f t="shared" si="502"/>
        <v>1.4192021349815299E-3</v>
      </c>
      <c r="BJ222" s="105">
        <f t="shared" si="503"/>
        <v>18.788278533520405</v>
      </c>
      <c r="BK222" s="106">
        <f>IF(ISNA(VLOOKUP($B222,'[1]1920  Prog Access'!$F$7:$BA$325,39,FALSE)),"",VLOOKUP($B222,'[1]1920  Prog Access'!$F$7:$BA$325,39,FALSE))</f>
        <v>0</v>
      </c>
      <c r="BL222" s="102">
        <f>IF(ISNA(VLOOKUP($B222,'[1]1920  Prog Access'!$F$7:$BA$325,40,FALSE)),"",VLOOKUP($B222,'[1]1920  Prog Access'!$F$7:$BA$325,40,FALSE))</f>
        <v>0</v>
      </c>
      <c r="BM222" s="102">
        <f>IF(ISNA(VLOOKUP($B222,'[1]1920  Prog Access'!$F$7:$BA$325,41,FALSE)),"",VLOOKUP($B222,'[1]1920  Prog Access'!$F$7:$BA$325,41,FALSE))</f>
        <v>18125.97</v>
      </c>
      <c r="BN222" s="102">
        <f>IF(ISNA(VLOOKUP($B222,'[1]1920  Prog Access'!$F$7:$BA$325,42,FALSE)),"",VLOOKUP($B222,'[1]1920  Prog Access'!$F$7:$BA$325,42,FALSE))</f>
        <v>110797.11</v>
      </c>
      <c r="BO222" s="105">
        <f t="shared" si="459"/>
        <v>128923.08</v>
      </c>
      <c r="BP222" s="104">
        <f t="shared" si="460"/>
        <v>1.4851472248801291E-2</v>
      </c>
      <c r="BQ222" s="111">
        <f t="shared" si="461"/>
        <v>196.61300555114991</v>
      </c>
      <c r="BR222" s="106">
        <f>IF(ISNA(VLOOKUP($B222,'[1]1920  Prog Access'!$F$7:$BA$325,43,FALSE)),"",VLOOKUP($B222,'[1]1920  Prog Access'!$F$7:$BA$325,43,FALSE))</f>
        <v>1960657.02</v>
      </c>
      <c r="BS222" s="104">
        <f t="shared" si="462"/>
        <v>0.22586059316879056</v>
      </c>
      <c r="BT222" s="111">
        <f t="shared" si="463"/>
        <v>2990.0826877325694</v>
      </c>
      <c r="BU222" s="102">
        <f>IF(ISNA(VLOOKUP($B222,'[1]1920  Prog Access'!$F$7:$BA$325,44,FALSE)),"",VLOOKUP($B222,'[1]1920  Prog Access'!$F$7:$BA$325,44,FALSE))</f>
        <v>206283.73</v>
      </c>
      <c r="BV222" s="104">
        <f t="shared" si="464"/>
        <v>2.3763139163865916E-2</v>
      </c>
      <c r="BW222" s="111">
        <f t="shared" si="465"/>
        <v>314.59118221191977</v>
      </c>
      <c r="BX222" s="143">
        <f>IF(ISNA(VLOOKUP($B222,'[1]1920  Prog Access'!$F$7:$BA$325,45,FALSE)),"",VLOOKUP($B222,'[1]1920  Prog Access'!$F$7:$BA$325,45,FALSE))</f>
        <v>697522.73</v>
      </c>
      <c r="BY222" s="97">
        <f t="shared" si="466"/>
        <v>8.035209419060664E-2</v>
      </c>
      <c r="BZ222" s="112">
        <f t="shared" si="467"/>
        <v>1063.7508845238822</v>
      </c>
      <c r="CA222" s="89">
        <f t="shared" si="468"/>
        <v>8680828.2599999998</v>
      </c>
      <c r="CB222" s="90">
        <f t="shared" si="469"/>
        <v>0</v>
      </c>
    </row>
    <row r="223" spans="1:80" x14ac:dyDescent="0.25">
      <c r="A223" s="66"/>
      <c r="B223" s="21" t="s">
        <v>388</v>
      </c>
      <c r="C223" s="99" t="s">
        <v>389</v>
      </c>
      <c r="D223" s="100">
        <f>IF(ISNA(VLOOKUP($B223,'[1]1920 enrollment_Rev_Exp by size'!$A$6:$C$339,3,FALSE)),"",VLOOKUP($B223,'[1]1920 enrollment_Rev_Exp by size'!$A$6:$C$339,3,FALSE))</f>
        <v>95.57</v>
      </c>
      <c r="E223" s="101">
        <f>IF(ISNA(VLOOKUP($B223,'[1]1920 enrollment_Rev_Exp by size'!$A$6:$D$339,4,FALSE)),"",VLOOKUP($B223,'[1]1920 enrollment_Rev_Exp by size'!$A$6:$D$339,4,FALSE))</f>
        <v>2380344.31</v>
      </c>
      <c r="F223" s="102">
        <f>IF(ISNA(VLOOKUP($B223,'[1]1920  Prog Access'!$F$7:$BA$325,2,FALSE)),"",VLOOKUP($B223,'[1]1920  Prog Access'!$F$7:$BA$325,2,FALSE))</f>
        <v>1171750.8</v>
      </c>
      <c r="G223" s="102">
        <f>IF(ISNA(VLOOKUP($B223,'[1]1920  Prog Access'!$F$7:$BA$325,3,FALSE)),"",VLOOKUP($B223,'[1]1920  Prog Access'!$F$7:$BA$325,3,FALSE))</f>
        <v>0</v>
      </c>
      <c r="H223" s="102">
        <f>IF(ISNA(VLOOKUP($B223,'[1]1920  Prog Access'!$F$7:$BA$325,4,FALSE)),"",VLOOKUP($B223,'[1]1920  Prog Access'!$F$7:$BA$325,4,FALSE))</f>
        <v>0</v>
      </c>
      <c r="I223" s="103">
        <f t="shared" si="492"/>
        <v>1171750.8</v>
      </c>
      <c r="J223" s="104">
        <f t="shared" si="493"/>
        <v>0.49226105445224433</v>
      </c>
      <c r="K223" s="105">
        <f t="shared" si="494"/>
        <v>12260.655017264833</v>
      </c>
      <c r="L223" s="106">
        <f>IF(ISNA(VLOOKUP($B223,'[1]1920  Prog Access'!$F$7:$BA$325,5,FALSE)),"",VLOOKUP($B223,'[1]1920  Prog Access'!$F$7:$BA$325,5,FALSE))</f>
        <v>116138.98</v>
      </c>
      <c r="M223" s="102">
        <f>IF(ISNA(VLOOKUP($B223,'[1]1920  Prog Access'!$F$7:$BA$325,6,FALSE)),"",VLOOKUP($B223,'[1]1920  Prog Access'!$F$7:$BA$325,6,FALSE))</f>
        <v>0</v>
      </c>
      <c r="N223" s="102">
        <f>IF(ISNA(VLOOKUP($B223,'[1]1920  Prog Access'!$F$7:$BA$325,7,FALSE)),"",VLOOKUP($B223,'[1]1920  Prog Access'!$F$7:$BA$325,7,FALSE))</f>
        <v>35019.980000000003</v>
      </c>
      <c r="O223" s="102">
        <v>0</v>
      </c>
      <c r="P223" s="102">
        <f>IF(ISNA(VLOOKUP($B223,'[1]1920  Prog Access'!$F$7:$BA$325,8,FALSE)),"",VLOOKUP($B223,'[1]1920  Prog Access'!$F$7:$BA$325,8,FALSE))</f>
        <v>0</v>
      </c>
      <c r="Q223" s="102">
        <f>IF(ISNA(VLOOKUP($B223,'[1]1920  Prog Access'!$F$7:$BA$325,9,FALSE)),"",VLOOKUP($B223,'[1]1920  Prog Access'!$F$7:$BA$325,9,FALSE))</f>
        <v>0</v>
      </c>
      <c r="R223" s="107">
        <f t="shared" si="391"/>
        <v>151158.96</v>
      </c>
      <c r="S223" s="104">
        <f t="shared" si="392"/>
        <v>6.3502981213671553E-2</v>
      </c>
      <c r="T223" s="105">
        <f t="shared" si="393"/>
        <v>1581.6570053364026</v>
      </c>
      <c r="U223" s="106">
        <f>IF(ISNA(VLOOKUP($B223,'[1]1920  Prog Access'!$F$7:$BA$325,10,FALSE)),"",VLOOKUP($B223,'[1]1920  Prog Access'!$F$7:$BA$325,10,FALSE))</f>
        <v>28782.26</v>
      </c>
      <c r="V223" s="102">
        <f>IF(ISNA(VLOOKUP($B223,'[1]1920  Prog Access'!$F$7:$BA$325,11,FALSE)),"",VLOOKUP($B223,'[1]1920  Prog Access'!$F$7:$BA$325,11,FALSE))</f>
        <v>0</v>
      </c>
      <c r="W223" s="102">
        <f>IF(ISNA(VLOOKUP($B223,'[1]1920  Prog Access'!$F$7:$BA$325,12,FALSE)),"",VLOOKUP($B223,'[1]1920  Prog Access'!$F$7:$BA$325,12,FALSE))</f>
        <v>0</v>
      </c>
      <c r="X223" s="102">
        <f>IF(ISNA(VLOOKUP($B223,'[1]1920  Prog Access'!$F$7:$BA$325,13,FALSE)),"",VLOOKUP($B223,'[1]1920  Prog Access'!$F$7:$BA$325,13,FALSE))</f>
        <v>0</v>
      </c>
      <c r="Y223" s="108">
        <f t="shared" si="495"/>
        <v>28782.26</v>
      </c>
      <c r="Z223" s="104">
        <f t="shared" si="496"/>
        <v>1.2091637280826822E-2</v>
      </c>
      <c r="AA223" s="105">
        <f t="shared" si="497"/>
        <v>301.16417285759132</v>
      </c>
      <c r="AB223" s="106">
        <f>IF(ISNA(VLOOKUP($B223,'[1]1920  Prog Access'!$F$7:$BA$325,14,FALSE)),"",VLOOKUP($B223,'[1]1920  Prog Access'!$F$7:$BA$325,14,FALSE))</f>
        <v>0</v>
      </c>
      <c r="AC223" s="102">
        <f>IF(ISNA(VLOOKUP($B223,'[1]1920  Prog Access'!$F$7:$BA$325,15,FALSE)),"",VLOOKUP($B223,'[1]1920  Prog Access'!$F$7:$BA$325,15,FALSE))</f>
        <v>0</v>
      </c>
      <c r="AD223" s="102">
        <v>0</v>
      </c>
      <c r="AE223" s="107">
        <f t="shared" si="498"/>
        <v>0</v>
      </c>
      <c r="AF223" s="104">
        <f t="shared" si="499"/>
        <v>0</v>
      </c>
      <c r="AG223" s="109">
        <f t="shared" si="500"/>
        <v>0</v>
      </c>
      <c r="AH223" s="106">
        <f>IF(ISNA(VLOOKUP($B223,'[1]1920  Prog Access'!$F$7:$BA$325,16,FALSE)),"",VLOOKUP($B223,'[1]1920  Prog Access'!$F$7:$BA$325,16,FALSE))</f>
        <v>17746.63</v>
      </c>
      <c r="AI223" s="102">
        <f>IF(ISNA(VLOOKUP($B223,'[1]1920  Prog Access'!$F$7:$BA$325,17,FALSE)),"",VLOOKUP($B223,'[1]1920  Prog Access'!$F$7:$BA$325,17,FALSE))</f>
        <v>41581.1</v>
      </c>
      <c r="AJ223" s="102">
        <f>IF(ISNA(VLOOKUP($B223,'[1]1920  Prog Access'!$F$7:$BA$325,18,FALSE)),"",VLOOKUP($B223,'[1]1920  Prog Access'!$F$7:$BA$325,18,FALSE))</f>
        <v>0</v>
      </c>
      <c r="AK223" s="102">
        <f>IF(ISNA(VLOOKUP($B223,'[1]1920  Prog Access'!$F$7:$BA$325,19,FALSE)),"",VLOOKUP($B223,'[1]1920  Prog Access'!$F$7:$BA$325,19,FALSE))</f>
        <v>0</v>
      </c>
      <c r="AL223" s="102">
        <f>IF(ISNA(VLOOKUP($B223,'[1]1920  Prog Access'!$F$7:$BA$325,20,FALSE)),"",VLOOKUP($B223,'[1]1920  Prog Access'!$F$7:$BA$325,20,FALSE))</f>
        <v>16411.439999999999</v>
      </c>
      <c r="AM223" s="102">
        <f>IF(ISNA(VLOOKUP($B223,'[1]1920  Prog Access'!$F$7:$BA$325,21,FALSE)),"",VLOOKUP($B223,'[1]1920  Prog Access'!$F$7:$BA$325,21,FALSE))</f>
        <v>0</v>
      </c>
      <c r="AN223" s="102">
        <f>IF(ISNA(VLOOKUP($B223,'[1]1920  Prog Access'!$F$7:$BA$325,22,FALSE)),"",VLOOKUP($B223,'[1]1920  Prog Access'!$F$7:$BA$325,22,FALSE))</f>
        <v>0</v>
      </c>
      <c r="AO223" s="102">
        <f>IF(ISNA(VLOOKUP($B223,'[1]1920  Prog Access'!$F$7:$BA$325,23,FALSE)),"",VLOOKUP($B223,'[1]1920  Prog Access'!$F$7:$BA$325,23,FALSE))</f>
        <v>8032.35</v>
      </c>
      <c r="AP223" s="102">
        <f>IF(ISNA(VLOOKUP($B223,'[1]1920  Prog Access'!$F$7:$BA$325,24,FALSE)),"",VLOOKUP($B223,'[1]1920  Prog Access'!$F$7:$BA$325,24,FALSE))</f>
        <v>0</v>
      </c>
      <c r="AQ223" s="102">
        <f>IF(ISNA(VLOOKUP($B223,'[1]1920  Prog Access'!$F$7:$BA$325,25,FALSE)),"",VLOOKUP($B223,'[1]1920  Prog Access'!$F$7:$BA$325,25,FALSE))</f>
        <v>0</v>
      </c>
      <c r="AR223" s="102">
        <f>IF(ISNA(VLOOKUP($B223,'[1]1920  Prog Access'!$F$7:$BA$325,26,FALSE)),"",VLOOKUP($B223,'[1]1920  Prog Access'!$F$7:$BA$325,26,FALSE))</f>
        <v>0</v>
      </c>
      <c r="AS223" s="102">
        <f>IF(ISNA(VLOOKUP($B223,'[1]1920  Prog Access'!$F$7:$BA$325,27,FALSE)),"",VLOOKUP($B223,'[1]1920  Prog Access'!$F$7:$BA$325,27,FALSE))</f>
        <v>0</v>
      </c>
      <c r="AT223" s="102">
        <f>IF(ISNA(VLOOKUP($B223,'[1]1920  Prog Access'!$F$7:$BA$325,28,FALSE)),"",VLOOKUP($B223,'[1]1920  Prog Access'!$F$7:$BA$325,28,FALSE))</f>
        <v>0</v>
      </c>
      <c r="AU223" s="102">
        <f>IF(ISNA(VLOOKUP($B223,'[1]1920  Prog Access'!$F$7:$BA$325,29,FALSE)),"",VLOOKUP($B223,'[1]1920  Prog Access'!$F$7:$BA$325,29,FALSE))</f>
        <v>0</v>
      </c>
      <c r="AV223" s="102">
        <f>IF(ISNA(VLOOKUP($B223,'[1]1920  Prog Access'!$F$7:$BA$325,30,FALSE)),"",VLOOKUP($B223,'[1]1920  Prog Access'!$F$7:$BA$325,30,FALSE))</f>
        <v>0</v>
      </c>
      <c r="AW223" s="102">
        <f>IF(ISNA(VLOOKUP($B223,'[1]1920  Prog Access'!$F$7:$BA$325,31,FALSE)),"",VLOOKUP($B223,'[1]1920  Prog Access'!$F$7:$BA$325,31,FALSE))</f>
        <v>0</v>
      </c>
      <c r="AX223" s="108">
        <f t="shared" si="479"/>
        <v>83771.520000000004</v>
      </c>
      <c r="AY223" s="104">
        <f t="shared" si="480"/>
        <v>3.5193026339958355E-2</v>
      </c>
      <c r="AZ223" s="105">
        <f t="shared" si="481"/>
        <v>876.54619650517952</v>
      </c>
      <c r="BA223" s="106">
        <f>IF(ISNA(VLOOKUP($B223,'[1]1920  Prog Access'!$F$7:$BA$325,32,FALSE)),"",VLOOKUP($B223,'[1]1920  Prog Access'!$F$7:$BA$325,32,FALSE))</f>
        <v>1615</v>
      </c>
      <c r="BB223" s="102">
        <f>IF(ISNA(VLOOKUP($B223,'[1]1920  Prog Access'!$F$7:$BA$325,33,FALSE)),"",VLOOKUP($B223,'[1]1920  Prog Access'!$F$7:$BA$325,33,FALSE))</f>
        <v>0</v>
      </c>
      <c r="BC223" s="102">
        <f>IF(ISNA(VLOOKUP($B223,'[1]1920  Prog Access'!$F$7:$BA$325,34,FALSE)),"",VLOOKUP($B223,'[1]1920  Prog Access'!$F$7:$BA$325,34,FALSE))</f>
        <v>0</v>
      </c>
      <c r="BD223" s="102">
        <f>IF(ISNA(VLOOKUP($B223,'[1]1920  Prog Access'!$F$7:$BA$325,35,FALSE)),"",VLOOKUP($B223,'[1]1920  Prog Access'!$F$7:$BA$325,35,FALSE))</f>
        <v>0</v>
      </c>
      <c r="BE223" s="102">
        <f>IF(ISNA(VLOOKUP($B223,'[1]1920  Prog Access'!$F$7:$BA$325,36,FALSE)),"",VLOOKUP($B223,'[1]1920  Prog Access'!$F$7:$BA$325,36,FALSE))</f>
        <v>0</v>
      </c>
      <c r="BF223" s="102">
        <f>IF(ISNA(VLOOKUP($B223,'[1]1920  Prog Access'!$F$7:$BA$325,37,FALSE)),"",VLOOKUP($B223,'[1]1920  Prog Access'!$F$7:$BA$325,37,FALSE))</f>
        <v>0</v>
      </c>
      <c r="BG223" s="102">
        <f>IF(ISNA(VLOOKUP($B223,'[1]1920  Prog Access'!$F$7:$BA$325,38,FALSE)),"",VLOOKUP($B223,'[1]1920  Prog Access'!$F$7:$BA$325,38,FALSE))</f>
        <v>0</v>
      </c>
      <c r="BH223" s="110">
        <f t="shared" si="501"/>
        <v>1615</v>
      </c>
      <c r="BI223" s="104">
        <f t="shared" si="502"/>
        <v>6.7847327515404697E-4</v>
      </c>
      <c r="BJ223" s="105">
        <f t="shared" si="503"/>
        <v>16.898608349900599</v>
      </c>
      <c r="BK223" s="106">
        <f>IF(ISNA(VLOOKUP($B223,'[1]1920  Prog Access'!$F$7:$BA$325,39,FALSE)),"",VLOOKUP($B223,'[1]1920  Prog Access'!$F$7:$BA$325,39,FALSE))</f>
        <v>0</v>
      </c>
      <c r="BL223" s="102">
        <f>IF(ISNA(VLOOKUP($B223,'[1]1920  Prog Access'!$F$7:$BA$325,40,FALSE)),"",VLOOKUP($B223,'[1]1920  Prog Access'!$F$7:$BA$325,40,FALSE))</f>
        <v>0</v>
      </c>
      <c r="BM223" s="102">
        <f>IF(ISNA(VLOOKUP($B223,'[1]1920  Prog Access'!$F$7:$BA$325,41,FALSE)),"",VLOOKUP($B223,'[1]1920  Prog Access'!$F$7:$BA$325,41,FALSE))</f>
        <v>0</v>
      </c>
      <c r="BN223" s="102">
        <f>IF(ISNA(VLOOKUP($B223,'[1]1920  Prog Access'!$F$7:$BA$325,42,FALSE)),"",VLOOKUP($B223,'[1]1920  Prog Access'!$F$7:$BA$325,42,FALSE))</f>
        <v>26573.46</v>
      </c>
      <c r="BO223" s="105">
        <f t="shared" si="459"/>
        <v>26573.46</v>
      </c>
      <c r="BP223" s="104">
        <f t="shared" si="460"/>
        <v>1.1163704296207467E-2</v>
      </c>
      <c r="BQ223" s="111">
        <f t="shared" si="461"/>
        <v>278.05231767290991</v>
      </c>
      <c r="BR223" s="106">
        <f>IF(ISNA(VLOOKUP($B223,'[1]1920  Prog Access'!$F$7:$BA$325,43,FALSE)),"",VLOOKUP($B223,'[1]1920  Prog Access'!$F$7:$BA$325,43,FALSE))</f>
        <v>653901.6</v>
      </c>
      <c r="BS223" s="104">
        <f t="shared" si="462"/>
        <v>0.27470882983310929</v>
      </c>
      <c r="BT223" s="111">
        <f t="shared" si="463"/>
        <v>6842.1220048132263</v>
      </c>
      <c r="BU223" s="102">
        <f>IF(ISNA(VLOOKUP($B223,'[1]1920  Prog Access'!$F$7:$BA$325,44,FALSE)),"",VLOOKUP($B223,'[1]1920  Prog Access'!$F$7:$BA$325,44,FALSE))</f>
        <v>84456.01</v>
      </c>
      <c r="BV223" s="104">
        <f t="shared" si="464"/>
        <v>3.5480585579655069E-2</v>
      </c>
      <c r="BW223" s="111">
        <f t="shared" si="465"/>
        <v>883.70838129120023</v>
      </c>
      <c r="BX223" s="143">
        <f>IF(ISNA(VLOOKUP($B223,'[1]1920  Prog Access'!$F$7:$BA$325,45,FALSE)),"",VLOOKUP($B223,'[1]1920  Prog Access'!$F$7:$BA$325,45,FALSE))</f>
        <v>178334.7</v>
      </c>
      <c r="BY223" s="97">
        <f t="shared" si="466"/>
        <v>7.4919707729173016E-2</v>
      </c>
      <c r="BZ223" s="112">
        <f t="shared" si="467"/>
        <v>1866.0113006173488</v>
      </c>
      <c r="CA223" s="89">
        <f t="shared" si="468"/>
        <v>2380344.31</v>
      </c>
      <c r="CB223" s="90">
        <f t="shared" si="469"/>
        <v>0</v>
      </c>
    </row>
    <row r="224" spans="1:80" x14ac:dyDescent="0.25">
      <c r="A224" s="22"/>
      <c r="B224" s="94" t="s">
        <v>390</v>
      </c>
      <c r="C224" s="99" t="s">
        <v>391</v>
      </c>
      <c r="D224" s="100">
        <f>IF(ISNA(VLOOKUP($B224,'[1]1920 enrollment_Rev_Exp by size'!$A$6:$C$339,3,FALSE)),"",VLOOKUP($B224,'[1]1920 enrollment_Rev_Exp by size'!$A$6:$C$339,3,FALSE))</f>
        <v>89.350000000000023</v>
      </c>
      <c r="E224" s="101">
        <f>IF(ISNA(VLOOKUP($B224,'[1]1920 enrollment_Rev_Exp by size'!$A$6:$D$339,4,FALSE)),"",VLOOKUP($B224,'[1]1920 enrollment_Rev_Exp by size'!$A$6:$D$339,4,FALSE))</f>
        <v>2775227.74</v>
      </c>
      <c r="F224" s="102">
        <f>IF(ISNA(VLOOKUP($B224,'[1]1920  Prog Access'!$F$7:$BA$325,2,FALSE)),"",VLOOKUP($B224,'[1]1920  Prog Access'!$F$7:$BA$325,2,FALSE))</f>
        <v>1128238.28</v>
      </c>
      <c r="G224" s="102">
        <f>IF(ISNA(VLOOKUP($B224,'[1]1920  Prog Access'!$F$7:$BA$325,3,FALSE)),"",VLOOKUP($B224,'[1]1920  Prog Access'!$F$7:$BA$325,3,FALSE))</f>
        <v>0</v>
      </c>
      <c r="H224" s="102">
        <f>IF(ISNA(VLOOKUP($B224,'[1]1920  Prog Access'!$F$7:$BA$325,4,FALSE)),"",VLOOKUP($B224,'[1]1920  Prog Access'!$F$7:$BA$325,4,FALSE))</f>
        <v>0</v>
      </c>
      <c r="I224" s="103">
        <f t="shared" si="492"/>
        <v>1128238.28</v>
      </c>
      <c r="J224" s="104">
        <f t="shared" si="493"/>
        <v>0.40653898912094327</v>
      </c>
      <c r="K224" s="105">
        <f t="shared" si="494"/>
        <v>12627.17716843872</v>
      </c>
      <c r="L224" s="106">
        <f>IF(ISNA(VLOOKUP($B224,'[1]1920  Prog Access'!$F$7:$BA$325,5,FALSE)),"",VLOOKUP($B224,'[1]1920  Prog Access'!$F$7:$BA$325,5,FALSE))</f>
        <v>199332.27</v>
      </c>
      <c r="M224" s="102">
        <f>IF(ISNA(VLOOKUP($B224,'[1]1920  Prog Access'!$F$7:$BA$325,6,FALSE)),"",VLOOKUP($B224,'[1]1920  Prog Access'!$F$7:$BA$325,6,FALSE))</f>
        <v>0</v>
      </c>
      <c r="N224" s="102">
        <f>IF(ISNA(VLOOKUP($B224,'[1]1920  Prog Access'!$F$7:$BA$325,7,FALSE)),"",VLOOKUP($B224,'[1]1920  Prog Access'!$F$7:$BA$325,7,FALSE))</f>
        <v>17915.060000000001</v>
      </c>
      <c r="O224" s="102">
        <v>0</v>
      </c>
      <c r="P224" s="102">
        <f>IF(ISNA(VLOOKUP($B224,'[1]1920  Prog Access'!$F$7:$BA$325,8,FALSE)),"",VLOOKUP($B224,'[1]1920  Prog Access'!$F$7:$BA$325,8,FALSE))</f>
        <v>0</v>
      </c>
      <c r="Q224" s="102">
        <f>IF(ISNA(VLOOKUP($B224,'[1]1920  Prog Access'!$F$7:$BA$325,9,FALSE)),"",VLOOKUP($B224,'[1]1920  Prog Access'!$F$7:$BA$325,9,FALSE))</f>
        <v>0</v>
      </c>
      <c r="R224" s="107">
        <f t="shared" si="391"/>
        <v>217247.33</v>
      </c>
      <c r="S224" s="104">
        <f t="shared" si="392"/>
        <v>7.8280901732410604E-2</v>
      </c>
      <c r="T224" s="105">
        <f t="shared" si="393"/>
        <v>2431.4194739787345</v>
      </c>
      <c r="U224" s="106">
        <f>IF(ISNA(VLOOKUP($B224,'[1]1920  Prog Access'!$F$7:$BA$325,10,FALSE)),"",VLOOKUP($B224,'[1]1920  Prog Access'!$F$7:$BA$325,10,FALSE))</f>
        <v>64049.79</v>
      </c>
      <c r="V224" s="102">
        <f>IF(ISNA(VLOOKUP($B224,'[1]1920  Prog Access'!$F$7:$BA$325,11,FALSE)),"",VLOOKUP($B224,'[1]1920  Prog Access'!$F$7:$BA$325,11,FALSE))</f>
        <v>31806.1</v>
      </c>
      <c r="W224" s="102">
        <f>IF(ISNA(VLOOKUP($B224,'[1]1920  Prog Access'!$F$7:$BA$325,12,FALSE)),"",VLOOKUP($B224,'[1]1920  Prog Access'!$F$7:$BA$325,12,FALSE))</f>
        <v>0</v>
      </c>
      <c r="X224" s="102">
        <f>IF(ISNA(VLOOKUP($B224,'[1]1920  Prog Access'!$F$7:$BA$325,13,FALSE)),"",VLOOKUP($B224,'[1]1920  Prog Access'!$F$7:$BA$325,13,FALSE))</f>
        <v>0</v>
      </c>
      <c r="Y224" s="108">
        <f t="shared" si="495"/>
        <v>95855.89</v>
      </c>
      <c r="Z224" s="104">
        <f t="shared" si="496"/>
        <v>3.4539828432242466E-2</v>
      </c>
      <c r="AA224" s="105">
        <f t="shared" si="497"/>
        <v>1072.81354224958</v>
      </c>
      <c r="AB224" s="106">
        <f>IF(ISNA(VLOOKUP($B224,'[1]1920  Prog Access'!$F$7:$BA$325,14,FALSE)),"",VLOOKUP($B224,'[1]1920  Prog Access'!$F$7:$BA$325,14,FALSE))</f>
        <v>0</v>
      </c>
      <c r="AC224" s="102">
        <f>IF(ISNA(VLOOKUP($B224,'[1]1920  Prog Access'!$F$7:$BA$325,15,FALSE)),"",VLOOKUP($B224,'[1]1920  Prog Access'!$F$7:$BA$325,15,FALSE))</f>
        <v>0</v>
      </c>
      <c r="AD224" s="102">
        <v>0</v>
      </c>
      <c r="AE224" s="107">
        <f t="shared" si="498"/>
        <v>0</v>
      </c>
      <c r="AF224" s="104">
        <f t="shared" si="499"/>
        <v>0</v>
      </c>
      <c r="AG224" s="109">
        <f t="shared" si="500"/>
        <v>0</v>
      </c>
      <c r="AH224" s="106">
        <f>IF(ISNA(VLOOKUP($B224,'[1]1920  Prog Access'!$F$7:$BA$325,16,FALSE)),"",VLOOKUP($B224,'[1]1920  Prog Access'!$F$7:$BA$325,16,FALSE))</f>
        <v>37269.14</v>
      </c>
      <c r="AI224" s="102">
        <f>IF(ISNA(VLOOKUP($B224,'[1]1920  Prog Access'!$F$7:$BA$325,17,FALSE)),"",VLOOKUP($B224,'[1]1920  Prog Access'!$F$7:$BA$325,17,FALSE))</f>
        <v>33063.339999999997</v>
      </c>
      <c r="AJ224" s="102">
        <f>IF(ISNA(VLOOKUP($B224,'[1]1920  Prog Access'!$F$7:$BA$325,18,FALSE)),"",VLOOKUP($B224,'[1]1920  Prog Access'!$F$7:$BA$325,18,FALSE))</f>
        <v>0</v>
      </c>
      <c r="AK224" s="102">
        <f>IF(ISNA(VLOOKUP($B224,'[1]1920  Prog Access'!$F$7:$BA$325,19,FALSE)),"",VLOOKUP($B224,'[1]1920  Prog Access'!$F$7:$BA$325,19,FALSE))</f>
        <v>0</v>
      </c>
      <c r="AL224" s="102">
        <f>IF(ISNA(VLOOKUP($B224,'[1]1920  Prog Access'!$F$7:$BA$325,20,FALSE)),"",VLOOKUP($B224,'[1]1920  Prog Access'!$F$7:$BA$325,20,FALSE))</f>
        <v>39189.019999999997</v>
      </c>
      <c r="AM224" s="102">
        <f>IF(ISNA(VLOOKUP($B224,'[1]1920  Prog Access'!$F$7:$BA$325,21,FALSE)),"",VLOOKUP($B224,'[1]1920  Prog Access'!$F$7:$BA$325,21,FALSE))</f>
        <v>0</v>
      </c>
      <c r="AN224" s="102">
        <f>IF(ISNA(VLOOKUP($B224,'[1]1920  Prog Access'!$F$7:$BA$325,22,FALSE)),"",VLOOKUP($B224,'[1]1920  Prog Access'!$F$7:$BA$325,22,FALSE))</f>
        <v>0</v>
      </c>
      <c r="AO224" s="102">
        <f>IF(ISNA(VLOOKUP($B224,'[1]1920  Prog Access'!$F$7:$BA$325,23,FALSE)),"",VLOOKUP($B224,'[1]1920  Prog Access'!$F$7:$BA$325,23,FALSE))</f>
        <v>138.85</v>
      </c>
      <c r="AP224" s="102">
        <f>IF(ISNA(VLOOKUP($B224,'[1]1920  Prog Access'!$F$7:$BA$325,24,FALSE)),"",VLOOKUP($B224,'[1]1920  Prog Access'!$F$7:$BA$325,24,FALSE))</f>
        <v>0</v>
      </c>
      <c r="AQ224" s="102">
        <f>IF(ISNA(VLOOKUP($B224,'[1]1920  Prog Access'!$F$7:$BA$325,25,FALSE)),"",VLOOKUP($B224,'[1]1920  Prog Access'!$F$7:$BA$325,25,FALSE))</f>
        <v>0</v>
      </c>
      <c r="AR224" s="102">
        <f>IF(ISNA(VLOOKUP($B224,'[1]1920  Prog Access'!$F$7:$BA$325,26,FALSE)),"",VLOOKUP($B224,'[1]1920  Prog Access'!$F$7:$BA$325,26,FALSE))</f>
        <v>0</v>
      </c>
      <c r="AS224" s="102">
        <f>IF(ISNA(VLOOKUP($B224,'[1]1920  Prog Access'!$F$7:$BA$325,27,FALSE)),"",VLOOKUP($B224,'[1]1920  Prog Access'!$F$7:$BA$325,27,FALSE))</f>
        <v>0</v>
      </c>
      <c r="AT224" s="102">
        <f>IF(ISNA(VLOOKUP($B224,'[1]1920  Prog Access'!$F$7:$BA$325,28,FALSE)),"",VLOOKUP($B224,'[1]1920  Prog Access'!$F$7:$BA$325,28,FALSE))</f>
        <v>0</v>
      </c>
      <c r="AU224" s="102">
        <f>IF(ISNA(VLOOKUP($B224,'[1]1920  Prog Access'!$F$7:$BA$325,29,FALSE)),"",VLOOKUP($B224,'[1]1920  Prog Access'!$F$7:$BA$325,29,FALSE))</f>
        <v>0</v>
      </c>
      <c r="AV224" s="102">
        <f>IF(ISNA(VLOOKUP($B224,'[1]1920  Prog Access'!$F$7:$BA$325,30,FALSE)),"",VLOOKUP($B224,'[1]1920  Prog Access'!$F$7:$BA$325,30,FALSE))</f>
        <v>0</v>
      </c>
      <c r="AW224" s="102">
        <f>IF(ISNA(VLOOKUP($B224,'[1]1920  Prog Access'!$F$7:$BA$325,31,FALSE)),"",VLOOKUP($B224,'[1]1920  Prog Access'!$F$7:$BA$325,31,FALSE))</f>
        <v>0</v>
      </c>
      <c r="AX224" s="108">
        <f t="shared" si="479"/>
        <v>109660.35</v>
      </c>
      <c r="AY224" s="104">
        <f t="shared" si="480"/>
        <v>3.9514000389748193E-2</v>
      </c>
      <c r="AZ224" s="105">
        <f t="shared" si="481"/>
        <v>1227.3122551762729</v>
      </c>
      <c r="BA224" s="106">
        <f>IF(ISNA(VLOOKUP($B224,'[1]1920  Prog Access'!$F$7:$BA$325,32,FALSE)),"",VLOOKUP($B224,'[1]1920  Prog Access'!$F$7:$BA$325,32,FALSE))</f>
        <v>0</v>
      </c>
      <c r="BB224" s="102">
        <f>IF(ISNA(VLOOKUP($B224,'[1]1920  Prog Access'!$F$7:$BA$325,33,FALSE)),"",VLOOKUP($B224,'[1]1920  Prog Access'!$F$7:$BA$325,33,FALSE))</f>
        <v>0</v>
      </c>
      <c r="BC224" s="102">
        <f>IF(ISNA(VLOOKUP($B224,'[1]1920  Prog Access'!$F$7:$BA$325,34,FALSE)),"",VLOOKUP($B224,'[1]1920  Prog Access'!$F$7:$BA$325,34,FALSE))</f>
        <v>1672.88</v>
      </c>
      <c r="BD224" s="102">
        <f>IF(ISNA(VLOOKUP($B224,'[1]1920  Prog Access'!$F$7:$BA$325,35,FALSE)),"",VLOOKUP($B224,'[1]1920  Prog Access'!$F$7:$BA$325,35,FALSE))</f>
        <v>0</v>
      </c>
      <c r="BE224" s="102">
        <f>IF(ISNA(VLOOKUP($B224,'[1]1920  Prog Access'!$F$7:$BA$325,36,FALSE)),"",VLOOKUP($B224,'[1]1920  Prog Access'!$F$7:$BA$325,36,FALSE))</f>
        <v>0</v>
      </c>
      <c r="BF224" s="102">
        <f>IF(ISNA(VLOOKUP($B224,'[1]1920  Prog Access'!$F$7:$BA$325,37,FALSE)),"",VLOOKUP($B224,'[1]1920  Prog Access'!$F$7:$BA$325,37,FALSE))</f>
        <v>0</v>
      </c>
      <c r="BG224" s="102">
        <f>IF(ISNA(VLOOKUP($B224,'[1]1920  Prog Access'!$F$7:$BA$325,38,FALSE)),"",VLOOKUP($B224,'[1]1920  Prog Access'!$F$7:$BA$325,38,FALSE))</f>
        <v>0</v>
      </c>
      <c r="BH224" s="110">
        <f t="shared" si="501"/>
        <v>1672.88</v>
      </c>
      <c r="BI224" s="104">
        <f t="shared" si="502"/>
        <v>6.0279016957361488E-4</v>
      </c>
      <c r="BJ224" s="105">
        <f t="shared" si="503"/>
        <v>18.72277560156687</v>
      </c>
      <c r="BK224" s="106">
        <f>IF(ISNA(VLOOKUP($B224,'[1]1920  Prog Access'!$F$7:$BA$325,39,FALSE)),"",VLOOKUP($B224,'[1]1920  Prog Access'!$F$7:$BA$325,39,FALSE))</f>
        <v>0</v>
      </c>
      <c r="BL224" s="102">
        <f>IF(ISNA(VLOOKUP($B224,'[1]1920  Prog Access'!$F$7:$BA$325,40,FALSE)),"",VLOOKUP($B224,'[1]1920  Prog Access'!$F$7:$BA$325,40,FALSE))</f>
        <v>0</v>
      </c>
      <c r="BM224" s="102">
        <f>IF(ISNA(VLOOKUP($B224,'[1]1920  Prog Access'!$F$7:$BA$325,41,FALSE)),"",VLOOKUP($B224,'[1]1920  Prog Access'!$F$7:$BA$325,41,FALSE))</f>
        <v>0</v>
      </c>
      <c r="BN224" s="102">
        <f>IF(ISNA(VLOOKUP($B224,'[1]1920  Prog Access'!$F$7:$BA$325,42,FALSE)),"",VLOOKUP($B224,'[1]1920  Prog Access'!$F$7:$BA$325,42,FALSE))</f>
        <v>21397.15</v>
      </c>
      <c r="BO224" s="105">
        <f t="shared" si="459"/>
        <v>21397.15</v>
      </c>
      <c r="BP224" s="104">
        <f t="shared" si="460"/>
        <v>7.7100519325307695E-3</v>
      </c>
      <c r="BQ224" s="111">
        <f t="shared" si="461"/>
        <v>239.47565752658082</v>
      </c>
      <c r="BR224" s="106">
        <f>IF(ISNA(VLOOKUP($B224,'[1]1920  Prog Access'!$F$7:$BA$325,43,FALSE)),"",VLOOKUP($B224,'[1]1920  Prog Access'!$F$7:$BA$325,43,FALSE))</f>
        <v>597157.37</v>
      </c>
      <c r="BS224" s="104">
        <f t="shared" si="462"/>
        <v>0.21517418602914368</v>
      </c>
      <c r="BT224" s="111">
        <f t="shared" si="463"/>
        <v>6683.3505316172341</v>
      </c>
      <c r="BU224" s="102">
        <f>IF(ISNA(VLOOKUP($B224,'[1]1920  Prog Access'!$F$7:$BA$325,44,FALSE)),"",VLOOKUP($B224,'[1]1920  Prog Access'!$F$7:$BA$325,44,FALSE))</f>
        <v>83568.460000000006</v>
      </c>
      <c r="BV224" s="104">
        <f t="shared" si="464"/>
        <v>3.011228909091259E-2</v>
      </c>
      <c r="BW224" s="111">
        <f t="shared" si="465"/>
        <v>935.29334079462774</v>
      </c>
      <c r="BX224" s="143">
        <f>IF(ISNA(VLOOKUP($B224,'[1]1920  Prog Access'!$F$7:$BA$325,45,FALSE)),"",VLOOKUP($B224,'[1]1920  Prog Access'!$F$7:$BA$325,45,FALSE))</f>
        <v>520430.03</v>
      </c>
      <c r="BY224" s="97">
        <f t="shared" si="466"/>
        <v>0.18752696310249478</v>
      </c>
      <c r="BZ224" s="112">
        <f t="shared" si="467"/>
        <v>5824.6226077224383</v>
      </c>
      <c r="CA224" s="89">
        <f t="shared" si="468"/>
        <v>2775227.7399999998</v>
      </c>
      <c r="CB224" s="90">
        <f t="shared" si="469"/>
        <v>0</v>
      </c>
    </row>
    <row r="225" spans="1:80" x14ac:dyDescent="0.25">
      <c r="A225" s="99"/>
      <c r="B225" s="94" t="s">
        <v>392</v>
      </c>
      <c r="C225" s="99" t="s">
        <v>393</v>
      </c>
      <c r="D225" s="100">
        <f>IF(ISNA(VLOOKUP($B225,'[1]1920 enrollment_Rev_Exp by size'!$A$6:$C$339,3,FALSE)),"",VLOOKUP($B225,'[1]1920 enrollment_Rev_Exp by size'!$A$6:$C$339,3,FALSE))</f>
        <v>230.77999999999997</v>
      </c>
      <c r="E225" s="101">
        <f>IF(ISNA(VLOOKUP($B225,'[1]1920 enrollment_Rev_Exp by size'!$A$6:$D$339,4,FALSE)),"",VLOOKUP($B225,'[1]1920 enrollment_Rev_Exp by size'!$A$6:$D$339,4,FALSE))</f>
        <v>4294484.04</v>
      </c>
      <c r="F225" s="102">
        <f>IF(ISNA(VLOOKUP($B225,'[1]1920  Prog Access'!$F$7:$BA$325,2,FALSE)),"",VLOOKUP($B225,'[1]1920  Prog Access'!$F$7:$BA$325,2,FALSE))</f>
        <v>2251195.19</v>
      </c>
      <c r="G225" s="102">
        <f>IF(ISNA(VLOOKUP($B225,'[1]1920  Prog Access'!$F$7:$BA$325,3,FALSE)),"",VLOOKUP($B225,'[1]1920  Prog Access'!$F$7:$BA$325,3,FALSE))</f>
        <v>0</v>
      </c>
      <c r="H225" s="102">
        <f>IF(ISNA(VLOOKUP($B225,'[1]1920  Prog Access'!$F$7:$BA$325,4,FALSE)),"",VLOOKUP($B225,'[1]1920  Prog Access'!$F$7:$BA$325,4,FALSE))</f>
        <v>0</v>
      </c>
      <c r="I225" s="103">
        <f t="shared" si="492"/>
        <v>2251195.19</v>
      </c>
      <c r="J225" s="104">
        <f t="shared" si="493"/>
        <v>0.52420620708605548</v>
      </c>
      <c r="K225" s="105">
        <f t="shared" si="494"/>
        <v>9754.7239362163109</v>
      </c>
      <c r="L225" s="106">
        <f>IF(ISNA(VLOOKUP($B225,'[1]1920  Prog Access'!$F$7:$BA$325,5,FALSE)),"",VLOOKUP($B225,'[1]1920  Prog Access'!$F$7:$BA$325,5,FALSE))</f>
        <v>281207.83</v>
      </c>
      <c r="M225" s="102">
        <f>IF(ISNA(VLOOKUP($B225,'[1]1920  Prog Access'!$F$7:$BA$325,6,FALSE)),"",VLOOKUP($B225,'[1]1920  Prog Access'!$F$7:$BA$325,6,FALSE))</f>
        <v>0</v>
      </c>
      <c r="N225" s="102">
        <f>IF(ISNA(VLOOKUP($B225,'[1]1920  Prog Access'!$F$7:$BA$325,7,FALSE)),"",VLOOKUP($B225,'[1]1920  Prog Access'!$F$7:$BA$325,7,FALSE))</f>
        <v>56264</v>
      </c>
      <c r="O225" s="102">
        <v>0</v>
      </c>
      <c r="P225" s="102">
        <f>IF(ISNA(VLOOKUP($B225,'[1]1920  Prog Access'!$F$7:$BA$325,8,FALSE)),"",VLOOKUP($B225,'[1]1920  Prog Access'!$F$7:$BA$325,8,FALSE))</f>
        <v>0</v>
      </c>
      <c r="Q225" s="102">
        <f>IF(ISNA(VLOOKUP($B225,'[1]1920  Prog Access'!$F$7:$BA$325,9,FALSE)),"",VLOOKUP($B225,'[1]1920  Prog Access'!$F$7:$BA$325,9,FALSE))</f>
        <v>0</v>
      </c>
      <c r="R225" s="107">
        <f t="shared" si="391"/>
        <v>337471.83</v>
      </c>
      <c r="S225" s="104">
        <f t="shared" si="392"/>
        <v>7.8582625259913649E-2</v>
      </c>
      <c r="T225" s="105">
        <f t="shared" si="393"/>
        <v>1462.3096888811858</v>
      </c>
      <c r="U225" s="106">
        <f>IF(ISNA(VLOOKUP($B225,'[1]1920  Prog Access'!$F$7:$BA$325,10,FALSE)),"",VLOOKUP($B225,'[1]1920  Prog Access'!$F$7:$BA$325,10,FALSE))</f>
        <v>173145.14</v>
      </c>
      <c r="V225" s="102">
        <f>IF(ISNA(VLOOKUP($B225,'[1]1920  Prog Access'!$F$7:$BA$325,11,FALSE)),"",VLOOKUP($B225,'[1]1920  Prog Access'!$F$7:$BA$325,11,FALSE))</f>
        <v>0</v>
      </c>
      <c r="W225" s="102">
        <f>IF(ISNA(VLOOKUP($B225,'[1]1920  Prog Access'!$F$7:$BA$325,12,FALSE)),"",VLOOKUP($B225,'[1]1920  Prog Access'!$F$7:$BA$325,12,FALSE))</f>
        <v>0</v>
      </c>
      <c r="X225" s="102">
        <f>IF(ISNA(VLOOKUP($B225,'[1]1920  Prog Access'!$F$7:$BA$325,13,FALSE)),"",VLOOKUP($B225,'[1]1920  Prog Access'!$F$7:$BA$325,13,FALSE))</f>
        <v>0</v>
      </c>
      <c r="Y225" s="108">
        <f t="shared" si="495"/>
        <v>173145.14</v>
      </c>
      <c r="Z225" s="104">
        <f t="shared" si="496"/>
        <v>4.0318030847775604E-2</v>
      </c>
      <c r="AA225" s="105">
        <f t="shared" si="497"/>
        <v>750.26059450558989</v>
      </c>
      <c r="AB225" s="106">
        <f>IF(ISNA(VLOOKUP($B225,'[1]1920  Prog Access'!$F$7:$BA$325,14,FALSE)),"",VLOOKUP($B225,'[1]1920  Prog Access'!$F$7:$BA$325,14,FALSE))</f>
        <v>0</v>
      </c>
      <c r="AC225" s="102">
        <f>IF(ISNA(VLOOKUP($B225,'[1]1920  Prog Access'!$F$7:$BA$325,15,FALSE)),"",VLOOKUP($B225,'[1]1920  Prog Access'!$F$7:$BA$325,15,FALSE))</f>
        <v>0</v>
      </c>
      <c r="AD225" s="102">
        <v>0</v>
      </c>
      <c r="AE225" s="107">
        <f t="shared" si="498"/>
        <v>0</v>
      </c>
      <c r="AF225" s="104">
        <f t="shared" si="499"/>
        <v>0</v>
      </c>
      <c r="AG225" s="109">
        <f t="shared" si="500"/>
        <v>0</v>
      </c>
      <c r="AH225" s="106">
        <f>IF(ISNA(VLOOKUP($B225,'[1]1920  Prog Access'!$F$7:$BA$325,16,FALSE)),"",VLOOKUP($B225,'[1]1920  Prog Access'!$F$7:$BA$325,16,FALSE))</f>
        <v>53145.35</v>
      </c>
      <c r="AI225" s="102">
        <f>IF(ISNA(VLOOKUP($B225,'[1]1920  Prog Access'!$F$7:$BA$325,17,FALSE)),"",VLOOKUP($B225,'[1]1920  Prog Access'!$F$7:$BA$325,17,FALSE))</f>
        <v>36699</v>
      </c>
      <c r="AJ225" s="102">
        <f>IF(ISNA(VLOOKUP($B225,'[1]1920  Prog Access'!$F$7:$BA$325,18,FALSE)),"",VLOOKUP($B225,'[1]1920  Prog Access'!$F$7:$BA$325,18,FALSE))</f>
        <v>0</v>
      </c>
      <c r="AK225" s="102">
        <f>IF(ISNA(VLOOKUP($B225,'[1]1920  Prog Access'!$F$7:$BA$325,19,FALSE)),"",VLOOKUP($B225,'[1]1920  Prog Access'!$F$7:$BA$325,19,FALSE))</f>
        <v>0</v>
      </c>
      <c r="AL225" s="102">
        <f>IF(ISNA(VLOOKUP($B225,'[1]1920  Prog Access'!$F$7:$BA$325,20,FALSE)),"",VLOOKUP($B225,'[1]1920  Prog Access'!$F$7:$BA$325,20,FALSE))</f>
        <v>125259.79</v>
      </c>
      <c r="AM225" s="102">
        <f>IF(ISNA(VLOOKUP($B225,'[1]1920  Prog Access'!$F$7:$BA$325,21,FALSE)),"",VLOOKUP($B225,'[1]1920  Prog Access'!$F$7:$BA$325,21,FALSE))</f>
        <v>0</v>
      </c>
      <c r="AN225" s="102">
        <f>IF(ISNA(VLOOKUP($B225,'[1]1920  Prog Access'!$F$7:$BA$325,22,FALSE)),"",VLOOKUP($B225,'[1]1920  Prog Access'!$F$7:$BA$325,22,FALSE))</f>
        <v>0</v>
      </c>
      <c r="AO225" s="102">
        <f>IF(ISNA(VLOOKUP($B225,'[1]1920  Prog Access'!$F$7:$BA$325,23,FALSE)),"",VLOOKUP($B225,'[1]1920  Prog Access'!$F$7:$BA$325,23,FALSE))</f>
        <v>0</v>
      </c>
      <c r="AP225" s="102">
        <f>IF(ISNA(VLOOKUP($B225,'[1]1920  Prog Access'!$F$7:$BA$325,24,FALSE)),"",VLOOKUP($B225,'[1]1920  Prog Access'!$F$7:$BA$325,24,FALSE))</f>
        <v>0</v>
      </c>
      <c r="AQ225" s="102">
        <f>IF(ISNA(VLOOKUP($B225,'[1]1920  Prog Access'!$F$7:$BA$325,25,FALSE)),"",VLOOKUP($B225,'[1]1920  Prog Access'!$F$7:$BA$325,25,FALSE))</f>
        <v>0</v>
      </c>
      <c r="AR225" s="102">
        <f>IF(ISNA(VLOOKUP($B225,'[1]1920  Prog Access'!$F$7:$BA$325,26,FALSE)),"",VLOOKUP($B225,'[1]1920  Prog Access'!$F$7:$BA$325,26,FALSE))</f>
        <v>0</v>
      </c>
      <c r="AS225" s="102">
        <f>IF(ISNA(VLOOKUP($B225,'[1]1920  Prog Access'!$F$7:$BA$325,27,FALSE)),"",VLOOKUP($B225,'[1]1920  Prog Access'!$F$7:$BA$325,27,FALSE))</f>
        <v>0</v>
      </c>
      <c r="AT225" s="102">
        <f>IF(ISNA(VLOOKUP($B225,'[1]1920  Prog Access'!$F$7:$BA$325,28,FALSE)),"",VLOOKUP($B225,'[1]1920  Prog Access'!$F$7:$BA$325,28,FALSE))</f>
        <v>0</v>
      </c>
      <c r="AU225" s="102">
        <f>IF(ISNA(VLOOKUP($B225,'[1]1920  Prog Access'!$F$7:$BA$325,29,FALSE)),"",VLOOKUP($B225,'[1]1920  Prog Access'!$F$7:$BA$325,29,FALSE))</f>
        <v>0</v>
      </c>
      <c r="AV225" s="102">
        <f>IF(ISNA(VLOOKUP($B225,'[1]1920  Prog Access'!$F$7:$BA$325,30,FALSE)),"",VLOOKUP($B225,'[1]1920  Prog Access'!$F$7:$BA$325,30,FALSE))</f>
        <v>0</v>
      </c>
      <c r="AW225" s="102">
        <f>IF(ISNA(VLOOKUP($B225,'[1]1920  Prog Access'!$F$7:$BA$325,31,FALSE)),"",VLOOKUP($B225,'[1]1920  Prog Access'!$F$7:$BA$325,31,FALSE))</f>
        <v>0</v>
      </c>
      <c r="AX225" s="108">
        <f t="shared" si="479"/>
        <v>215104.14</v>
      </c>
      <c r="AY225" s="104">
        <f t="shared" si="480"/>
        <v>5.0088471163581276E-2</v>
      </c>
      <c r="AZ225" s="105">
        <f t="shared" si="481"/>
        <v>932.07444319265119</v>
      </c>
      <c r="BA225" s="106">
        <f>IF(ISNA(VLOOKUP($B225,'[1]1920  Prog Access'!$F$7:$BA$325,32,FALSE)),"",VLOOKUP($B225,'[1]1920  Prog Access'!$F$7:$BA$325,32,FALSE))</f>
        <v>0</v>
      </c>
      <c r="BB225" s="102">
        <f>IF(ISNA(VLOOKUP($B225,'[1]1920  Prog Access'!$F$7:$BA$325,33,FALSE)),"",VLOOKUP($B225,'[1]1920  Prog Access'!$F$7:$BA$325,33,FALSE))</f>
        <v>0</v>
      </c>
      <c r="BC225" s="102">
        <f>IF(ISNA(VLOOKUP($B225,'[1]1920  Prog Access'!$F$7:$BA$325,34,FALSE)),"",VLOOKUP($B225,'[1]1920  Prog Access'!$F$7:$BA$325,34,FALSE))</f>
        <v>5589.63</v>
      </c>
      <c r="BD225" s="102">
        <f>IF(ISNA(VLOOKUP($B225,'[1]1920  Prog Access'!$F$7:$BA$325,35,FALSE)),"",VLOOKUP($B225,'[1]1920  Prog Access'!$F$7:$BA$325,35,FALSE))</f>
        <v>0</v>
      </c>
      <c r="BE225" s="102">
        <f>IF(ISNA(VLOOKUP($B225,'[1]1920  Prog Access'!$F$7:$BA$325,36,FALSE)),"",VLOOKUP($B225,'[1]1920  Prog Access'!$F$7:$BA$325,36,FALSE))</f>
        <v>0</v>
      </c>
      <c r="BF225" s="102">
        <f>IF(ISNA(VLOOKUP($B225,'[1]1920  Prog Access'!$F$7:$BA$325,37,FALSE)),"",VLOOKUP($B225,'[1]1920  Prog Access'!$F$7:$BA$325,37,FALSE))</f>
        <v>0</v>
      </c>
      <c r="BG225" s="102">
        <f>IF(ISNA(VLOOKUP($B225,'[1]1920  Prog Access'!$F$7:$BA$325,38,FALSE)),"",VLOOKUP($B225,'[1]1920  Prog Access'!$F$7:$BA$325,38,FALSE))</f>
        <v>0</v>
      </c>
      <c r="BH225" s="110">
        <f t="shared" si="501"/>
        <v>5589.63</v>
      </c>
      <c r="BI225" s="104">
        <f t="shared" si="502"/>
        <v>1.3015836007158616E-3</v>
      </c>
      <c r="BJ225" s="105">
        <f t="shared" si="503"/>
        <v>24.220599705347087</v>
      </c>
      <c r="BK225" s="106">
        <f>IF(ISNA(VLOOKUP($B225,'[1]1920  Prog Access'!$F$7:$BA$325,39,FALSE)),"",VLOOKUP($B225,'[1]1920  Prog Access'!$F$7:$BA$325,39,FALSE))</f>
        <v>0</v>
      </c>
      <c r="BL225" s="102">
        <f>IF(ISNA(VLOOKUP($B225,'[1]1920  Prog Access'!$F$7:$BA$325,40,FALSE)),"",VLOOKUP($B225,'[1]1920  Prog Access'!$F$7:$BA$325,40,FALSE))</f>
        <v>0</v>
      </c>
      <c r="BM225" s="102">
        <f>IF(ISNA(VLOOKUP($B225,'[1]1920  Prog Access'!$F$7:$BA$325,41,FALSE)),"",VLOOKUP($B225,'[1]1920  Prog Access'!$F$7:$BA$325,41,FALSE))</f>
        <v>103730.07</v>
      </c>
      <c r="BN225" s="102">
        <f>IF(ISNA(VLOOKUP($B225,'[1]1920  Prog Access'!$F$7:$BA$325,42,FALSE)),"",VLOOKUP($B225,'[1]1920  Prog Access'!$F$7:$BA$325,42,FALSE))</f>
        <v>43977.61</v>
      </c>
      <c r="BO225" s="105">
        <f t="shared" si="459"/>
        <v>147707.68</v>
      </c>
      <c r="BP225" s="104">
        <f t="shared" si="460"/>
        <v>3.4394744193763496E-2</v>
      </c>
      <c r="BQ225" s="111">
        <f t="shared" si="461"/>
        <v>640.03674495190228</v>
      </c>
      <c r="BR225" s="106">
        <f>IF(ISNA(VLOOKUP($B225,'[1]1920  Prog Access'!$F$7:$BA$325,43,FALSE)),"",VLOOKUP($B225,'[1]1920  Prog Access'!$F$7:$BA$325,43,FALSE))</f>
        <v>735238.79</v>
      </c>
      <c r="BS225" s="104">
        <f t="shared" si="462"/>
        <v>0.1712053841979117</v>
      </c>
      <c r="BT225" s="111">
        <f t="shared" si="463"/>
        <v>3185.8860819828415</v>
      </c>
      <c r="BU225" s="102">
        <f>IF(ISNA(VLOOKUP($B225,'[1]1920  Prog Access'!$F$7:$BA$325,44,FALSE)),"",VLOOKUP($B225,'[1]1920  Prog Access'!$F$7:$BA$325,44,FALSE))</f>
        <v>99228.42</v>
      </c>
      <c r="BV225" s="104">
        <f t="shared" si="464"/>
        <v>2.3106016712545519E-2</v>
      </c>
      <c r="BW225" s="111">
        <f t="shared" si="465"/>
        <v>429.96975474477864</v>
      </c>
      <c r="BX225" s="143">
        <f>IF(ISNA(VLOOKUP($B225,'[1]1920  Prog Access'!$F$7:$BA$325,45,FALSE)),"",VLOOKUP($B225,'[1]1920  Prog Access'!$F$7:$BA$325,45,FALSE))</f>
        <v>329803.21999999997</v>
      </c>
      <c r="BY225" s="97">
        <f t="shared" si="466"/>
        <v>7.6796936937737453E-2</v>
      </c>
      <c r="BZ225" s="112">
        <f t="shared" si="467"/>
        <v>1429.0805962388422</v>
      </c>
      <c r="CA225" s="89">
        <f t="shared" si="468"/>
        <v>4294484.04</v>
      </c>
      <c r="CB225" s="90">
        <f t="shared" si="469"/>
        <v>0</v>
      </c>
    </row>
    <row r="226" spans="1:80" x14ac:dyDescent="0.25">
      <c r="A226" s="66"/>
      <c r="B226" s="94" t="s">
        <v>394</v>
      </c>
      <c r="C226" s="99" t="s">
        <v>395</v>
      </c>
      <c r="D226" s="100">
        <f>IF(ISNA(VLOOKUP($B226,'[1]1920 enrollment_Rev_Exp by size'!$A$6:$C$339,3,FALSE)),"",VLOOKUP($B226,'[1]1920 enrollment_Rev_Exp by size'!$A$6:$C$339,3,FALSE))</f>
        <v>226.43</v>
      </c>
      <c r="E226" s="101">
        <f>IF(ISNA(VLOOKUP($B226,'[1]1920 enrollment_Rev_Exp by size'!$A$6:$D$339,4,FALSE)),"",VLOOKUP($B226,'[1]1920 enrollment_Rev_Exp by size'!$A$6:$D$339,4,FALSE))</f>
        <v>3844585.16</v>
      </c>
      <c r="F226" s="102">
        <f>IF(ISNA(VLOOKUP($B226,'[1]1920  Prog Access'!$F$7:$BA$325,2,FALSE)),"",VLOOKUP($B226,'[1]1920  Prog Access'!$F$7:$BA$325,2,FALSE))</f>
        <v>2102501.36</v>
      </c>
      <c r="G226" s="102">
        <f>IF(ISNA(VLOOKUP($B226,'[1]1920  Prog Access'!$F$7:$BA$325,3,FALSE)),"",VLOOKUP($B226,'[1]1920  Prog Access'!$F$7:$BA$325,3,FALSE))</f>
        <v>0</v>
      </c>
      <c r="H226" s="102">
        <f>IF(ISNA(VLOOKUP($B226,'[1]1920  Prog Access'!$F$7:$BA$325,4,FALSE)),"",VLOOKUP($B226,'[1]1920  Prog Access'!$F$7:$BA$325,4,FALSE))</f>
        <v>0</v>
      </c>
      <c r="I226" s="103">
        <f t="shared" si="492"/>
        <v>2102501.36</v>
      </c>
      <c r="J226" s="104">
        <f t="shared" si="493"/>
        <v>0.54687340051013456</v>
      </c>
      <c r="K226" s="105">
        <f t="shared" si="494"/>
        <v>9285.4363821048446</v>
      </c>
      <c r="L226" s="106">
        <f>IF(ISNA(VLOOKUP($B226,'[1]1920  Prog Access'!$F$7:$BA$325,5,FALSE)),"",VLOOKUP($B226,'[1]1920  Prog Access'!$F$7:$BA$325,5,FALSE))</f>
        <v>357952.01</v>
      </c>
      <c r="M226" s="102">
        <f>IF(ISNA(VLOOKUP($B226,'[1]1920  Prog Access'!$F$7:$BA$325,6,FALSE)),"",VLOOKUP($B226,'[1]1920  Prog Access'!$F$7:$BA$325,6,FALSE))</f>
        <v>0</v>
      </c>
      <c r="N226" s="102">
        <f>IF(ISNA(VLOOKUP($B226,'[1]1920  Prog Access'!$F$7:$BA$325,7,FALSE)),"",VLOOKUP($B226,'[1]1920  Prog Access'!$F$7:$BA$325,7,FALSE))</f>
        <v>47493.84</v>
      </c>
      <c r="O226" s="102">
        <v>0</v>
      </c>
      <c r="P226" s="102">
        <f>IF(ISNA(VLOOKUP($B226,'[1]1920  Prog Access'!$F$7:$BA$325,8,FALSE)),"",VLOOKUP($B226,'[1]1920  Prog Access'!$F$7:$BA$325,8,FALSE))</f>
        <v>0</v>
      </c>
      <c r="Q226" s="102">
        <f>IF(ISNA(VLOOKUP($B226,'[1]1920  Prog Access'!$F$7:$BA$325,9,FALSE)),"",VLOOKUP($B226,'[1]1920  Prog Access'!$F$7:$BA$325,9,FALSE))</f>
        <v>0</v>
      </c>
      <c r="R226" s="107">
        <f t="shared" si="391"/>
        <v>405445.85</v>
      </c>
      <c r="S226" s="104">
        <f t="shared" si="392"/>
        <v>0.10545893331180625</v>
      </c>
      <c r="T226" s="105">
        <f t="shared" si="393"/>
        <v>1790.6012895817692</v>
      </c>
      <c r="U226" s="106">
        <f>IF(ISNA(VLOOKUP($B226,'[1]1920  Prog Access'!$F$7:$BA$325,10,FALSE)),"",VLOOKUP($B226,'[1]1920  Prog Access'!$F$7:$BA$325,10,FALSE))</f>
        <v>61691.16</v>
      </c>
      <c r="V226" s="102">
        <f>IF(ISNA(VLOOKUP($B226,'[1]1920  Prog Access'!$F$7:$BA$325,11,FALSE)),"",VLOOKUP($B226,'[1]1920  Prog Access'!$F$7:$BA$325,11,FALSE))</f>
        <v>0</v>
      </c>
      <c r="W226" s="102">
        <f>IF(ISNA(VLOOKUP($B226,'[1]1920  Prog Access'!$F$7:$BA$325,12,FALSE)),"",VLOOKUP($B226,'[1]1920  Prog Access'!$F$7:$BA$325,12,FALSE))</f>
        <v>0</v>
      </c>
      <c r="X226" s="102">
        <f>IF(ISNA(VLOOKUP($B226,'[1]1920  Prog Access'!$F$7:$BA$325,13,FALSE)),"",VLOOKUP($B226,'[1]1920  Prog Access'!$F$7:$BA$325,13,FALSE))</f>
        <v>0</v>
      </c>
      <c r="Y226" s="108">
        <f t="shared" si="495"/>
        <v>61691.16</v>
      </c>
      <c r="Z226" s="104">
        <f t="shared" si="496"/>
        <v>1.6046246196299629E-2</v>
      </c>
      <c r="AA226" s="105">
        <f t="shared" si="497"/>
        <v>272.45135361922007</v>
      </c>
      <c r="AB226" s="106">
        <f>IF(ISNA(VLOOKUP($B226,'[1]1920  Prog Access'!$F$7:$BA$325,14,FALSE)),"",VLOOKUP($B226,'[1]1920  Prog Access'!$F$7:$BA$325,14,FALSE))</f>
        <v>0</v>
      </c>
      <c r="AC226" s="102">
        <f>IF(ISNA(VLOOKUP($B226,'[1]1920  Prog Access'!$F$7:$BA$325,15,FALSE)),"",VLOOKUP($B226,'[1]1920  Prog Access'!$F$7:$BA$325,15,FALSE))</f>
        <v>0</v>
      </c>
      <c r="AD226" s="102">
        <v>0</v>
      </c>
      <c r="AE226" s="107">
        <f t="shared" si="498"/>
        <v>0</v>
      </c>
      <c r="AF226" s="104">
        <f t="shared" si="499"/>
        <v>0</v>
      </c>
      <c r="AG226" s="109">
        <f t="shared" si="500"/>
        <v>0</v>
      </c>
      <c r="AH226" s="106">
        <f>IF(ISNA(VLOOKUP($B226,'[1]1920  Prog Access'!$F$7:$BA$325,16,FALSE)),"",VLOOKUP($B226,'[1]1920  Prog Access'!$F$7:$BA$325,16,FALSE))</f>
        <v>63092.54</v>
      </c>
      <c r="AI226" s="102">
        <f>IF(ISNA(VLOOKUP($B226,'[1]1920  Prog Access'!$F$7:$BA$325,17,FALSE)),"",VLOOKUP($B226,'[1]1920  Prog Access'!$F$7:$BA$325,17,FALSE))</f>
        <v>60090.33</v>
      </c>
      <c r="AJ226" s="102">
        <f>IF(ISNA(VLOOKUP($B226,'[1]1920  Prog Access'!$F$7:$BA$325,18,FALSE)),"",VLOOKUP($B226,'[1]1920  Prog Access'!$F$7:$BA$325,18,FALSE))</f>
        <v>0</v>
      </c>
      <c r="AK226" s="102">
        <f>IF(ISNA(VLOOKUP($B226,'[1]1920  Prog Access'!$F$7:$BA$325,19,FALSE)),"",VLOOKUP($B226,'[1]1920  Prog Access'!$F$7:$BA$325,19,FALSE))</f>
        <v>0</v>
      </c>
      <c r="AL226" s="102">
        <f>IF(ISNA(VLOOKUP($B226,'[1]1920  Prog Access'!$F$7:$BA$325,20,FALSE)),"",VLOOKUP($B226,'[1]1920  Prog Access'!$F$7:$BA$325,20,FALSE))</f>
        <v>59221.17</v>
      </c>
      <c r="AM226" s="102">
        <f>IF(ISNA(VLOOKUP($B226,'[1]1920  Prog Access'!$F$7:$BA$325,21,FALSE)),"",VLOOKUP($B226,'[1]1920  Prog Access'!$F$7:$BA$325,21,FALSE))</f>
        <v>0</v>
      </c>
      <c r="AN226" s="102">
        <f>IF(ISNA(VLOOKUP($B226,'[1]1920  Prog Access'!$F$7:$BA$325,22,FALSE)),"",VLOOKUP($B226,'[1]1920  Prog Access'!$F$7:$BA$325,22,FALSE))</f>
        <v>0</v>
      </c>
      <c r="AO226" s="102">
        <f>IF(ISNA(VLOOKUP($B226,'[1]1920  Prog Access'!$F$7:$BA$325,23,FALSE)),"",VLOOKUP($B226,'[1]1920  Prog Access'!$F$7:$BA$325,23,FALSE))</f>
        <v>48297.440000000002</v>
      </c>
      <c r="AP226" s="102">
        <f>IF(ISNA(VLOOKUP($B226,'[1]1920  Prog Access'!$F$7:$BA$325,24,FALSE)),"",VLOOKUP($B226,'[1]1920  Prog Access'!$F$7:$BA$325,24,FALSE))</f>
        <v>0</v>
      </c>
      <c r="AQ226" s="102">
        <f>IF(ISNA(VLOOKUP($B226,'[1]1920  Prog Access'!$F$7:$BA$325,25,FALSE)),"",VLOOKUP($B226,'[1]1920  Prog Access'!$F$7:$BA$325,25,FALSE))</f>
        <v>0</v>
      </c>
      <c r="AR226" s="102">
        <f>IF(ISNA(VLOOKUP($B226,'[1]1920  Prog Access'!$F$7:$BA$325,26,FALSE)),"",VLOOKUP($B226,'[1]1920  Prog Access'!$F$7:$BA$325,26,FALSE))</f>
        <v>0</v>
      </c>
      <c r="AS226" s="102">
        <f>IF(ISNA(VLOOKUP($B226,'[1]1920  Prog Access'!$F$7:$BA$325,27,FALSE)),"",VLOOKUP($B226,'[1]1920  Prog Access'!$F$7:$BA$325,27,FALSE))</f>
        <v>0</v>
      </c>
      <c r="AT226" s="102">
        <f>IF(ISNA(VLOOKUP($B226,'[1]1920  Prog Access'!$F$7:$BA$325,28,FALSE)),"",VLOOKUP($B226,'[1]1920  Prog Access'!$F$7:$BA$325,28,FALSE))</f>
        <v>0</v>
      </c>
      <c r="AU226" s="102">
        <f>IF(ISNA(VLOOKUP($B226,'[1]1920  Prog Access'!$F$7:$BA$325,29,FALSE)),"",VLOOKUP($B226,'[1]1920  Prog Access'!$F$7:$BA$325,29,FALSE))</f>
        <v>0</v>
      </c>
      <c r="AV226" s="102">
        <f>IF(ISNA(VLOOKUP($B226,'[1]1920  Prog Access'!$F$7:$BA$325,30,FALSE)),"",VLOOKUP($B226,'[1]1920  Prog Access'!$F$7:$BA$325,30,FALSE))</f>
        <v>0</v>
      </c>
      <c r="AW226" s="102">
        <f>IF(ISNA(VLOOKUP($B226,'[1]1920  Prog Access'!$F$7:$BA$325,31,FALSE)),"",VLOOKUP($B226,'[1]1920  Prog Access'!$F$7:$BA$325,31,FALSE))</f>
        <v>0</v>
      </c>
      <c r="AX226" s="108">
        <f t="shared" si="479"/>
        <v>230701.47999999998</v>
      </c>
      <c r="AY226" s="104">
        <f t="shared" si="480"/>
        <v>6.0006859101542173E-2</v>
      </c>
      <c r="AZ226" s="105">
        <f t="shared" si="481"/>
        <v>1018.8644614229562</v>
      </c>
      <c r="BA226" s="106">
        <f>IF(ISNA(VLOOKUP($B226,'[1]1920  Prog Access'!$F$7:$BA$325,32,FALSE)),"",VLOOKUP($B226,'[1]1920  Prog Access'!$F$7:$BA$325,32,FALSE))</f>
        <v>0</v>
      </c>
      <c r="BB226" s="102">
        <f>IF(ISNA(VLOOKUP($B226,'[1]1920  Prog Access'!$F$7:$BA$325,33,FALSE)),"",VLOOKUP($B226,'[1]1920  Prog Access'!$F$7:$BA$325,33,FALSE))</f>
        <v>0</v>
      </c>
      <c r="BC226" s="102">
        <f>IF(ISNA(VLOOKUP($B226,'[1]1920  Prog Access'!$F$7:$BA$325,34,FALSE)),"",VLOOKUP($B226,'[1]1920  Prog Access'!$F$7:$BA$325,34,FALSE))</f>
        <v>4248.8599999999997</v>
      </c>
      <c r="BD226" s="102">
        <f>IF(ISNA(VLOOKUP($B226,'[1]1920  Prog Access'!$F$7:$BA$325,35,FALSE)),"",VLOOKUP($B226,'[1]1920  Prog Access'!$F$7:$BA$325,35,FALSE))</f>
        <v>0</v>
      </c>
      <c r="BE226" s="102">
        <f>IF(ISNA(VLOOKUP($B226,'[1]1920  Prog Access'!$F$7:$BA$325,36,FALSE)),"",VLOOKUP($B226,'[1]1920  Prog Access'!$F$7:$BA$325,36,FALSE))</f>
        <v>0</v>
      </c>
      <c r="BF226" s="102">
        <f>IF(ISNA(VLOOKUP($B226,'[1]1920  Prog Access'!$F$7:$BA$325,37,FALSE)),"",VLOOKUP($B226,'[1]1920  Prog Access'!$F$7:$BA$325,37,FALSE))</f>
        <v>0</v>
      </c>
      <c r="BG226" s="102">
        <f>IF(ISNA(VLOOKUP($B226,'[1]1920  Prog Access'!$F$7:$BA$325,38,FALSE)),"",VLOOKUP($B226,'[1]1920  Prog Access'!$F$7:$BA$325,38,FALSE))</f>
        <v>0</v>
      </c>
      <c r="BH226" s="110">
        <f t="shared" si="501"/>
        <v>4248.8599999999997</v>
      </c>
      <c r="BI226" s="104">
        <f t="shared" si="502"/>
        <v>1.1051543464835098E-3</v>
      </c>
      <c r="BJ226" s="105">
        <f t="shared" si="503"/>
        <v>18.764562999602525</v>
      </c>
      <c r="BK226" s="106">
        <f>IF(ISNA(VLOOKUP($B226,'[1]1920  Prog Access'!$F$7:$BA$325,39,FALSE)),"",VLOOKUP($B226,'[1]1920  Prog Access'!$F$7:$BA$325,39,FALSE))</f>
        <v>0</v>
      </c>
      <c r="BL226" s="102">
        <f>IF(ISNA(VLOOKUP($B226,'[1]1920  Prog Access'!$F$7:$BA$325,40,FALSE)),"",VLOOKUP($B226,'[1]1920  Prog Access'!$F$7:$BA$325,40,FALSE))</f>
        <v>0</v>
      </c>
      <c r="BM226" s="102">
        <f>IF(ISNA(VLOOKUP($B226,'[1]1920  Prog Access'!$F$7:$BA$325,41,FALSE)),"",VLOOKUP($B226,'[1]1920  Prog Access'!$F$7:$BA$325,41,FALSE))</f>
        <v>0</v>
      </c>
      <c r="BN226" s="102">
        <f>IF(ISNA(VLOOKUP($B226,'[1]1920  Prog Access'!$F$7:$BA$325,42,FALSE)),"",VLOOKUP($B226,'[1]1920  Prog Access'!$F$7:$BA$325,42,FALSE))</f>
        <v>42402.65</v>
      </c>
      <c r="BO226" s="105">
        <f t="shared" si="459"/>
        <v>42402.65</v>
      </c>
      <c r="BP226" s="104">
        <f t="shared" si="460"/>
        <v>1.1029187346704527E-2</v>
      </c>
      <c r="BQ226" s="111">
        <f t="shared" si="461"/>
        <v>187.26604248553636</v>
      </c>
      <c r="BR226" s="106">
        <f>IF(ISNA(VLOOKUP($B226,'[1]1920  Prog Access'!$F$7:$BA$325,43,FALSE)),"",VLOOKUP($B226,'[1]1920  Prog Access'!$F$7:$BA$325,43,FALSE))</f>
        <v>900340.84</v>
      </c>
      <c r="BS226" s="104">
        <f t="shared" si="462"/>
        <v>0.23418413236553198</v>
      </c>
      <c r="BT226" s="111">
        <f t="shared" si="463"/>
        <v>3976.2436072958526</v>
      </c>
      <c r="BU226" s="102">
        <f>IF(ISNA(VLOOKUP($B226,'[1]1920  Prog Access'!$F$7:$BA$325,44,FALSE)),"",VLOOKUP($B226,'[1]1920  Prog Access'!$F$7:$BA$325,44,FALSE))</f>
        <v>82551.02</v>
      </c>
      <c r="BV226" s="104">
        <f t="shared" si="464"/>
        <v>2.1472022744841474E-2</v>
      </c>
      <c r="BW226" s="111">
        <f t="shared" si="465"/>
        <v>364.57633705781035</v>
      </c>
      <c r="BX226" s="143">
        <f>IF(ISNA(VLOOKUP($B226,'[1]1920  Prog Access'!$F$7:$BA$325,45,FALSE)),"",VLOOKUP($B226,'[1]1920  Prog Access'!$F$7:$BA$325,45,FALSE))</f>
        <v>14701.94</v>
      </c>
      <c r="BY226" s="97">
        <f t="shared" si="466"/>
        <v>3.8240640766558022E-3</v>
      </c>
      <c r="BZ226" s="112">
        <f t="shared" si="467"/>
        <v>64.929293821490091</v>
      </c>
      <c r="CA226" s="89">
        <f t="shared" si="468"/>
        <v>3844585.1599999997</v>
      </c>
      <c r="CB226" s="90">
        <f t="shared" si="469"/>
        <v>0</v>
      </c>
    </row>
    <row r="227" spans="1:80" s="79" customFormat="1" x14ac:dyDescent="0.25">
      <c r="A227" s="66"/>
      <c r="B227" s="94" t="s">
        <v>396</v>
      </c>
      <c r="C227" s="99" t="s">
        <v>397</v>
      </c>
      <c r="D227" s="100">
        <f>IF(ISNA(VLOOKUP($B227,'[1]1920 enrollment_Rev_Exp by size'!$A$6:$C$339,3,FALSE)),"",VLOOKUP($B227,'[1]1920 enrollment_Rev_Exp by size'!$A$6:$C$339,3,FALSE))</f>
        <v>128.53</v>
      </c>
      <c r="E227" s="101">
        <f>IF(ISNA(VLOOKUP($B227,'[1]1920 enrollment_Rev_Exp by size'!$A$6:$D$339,4,FALSE)),"",VLOOKUP($B227,'[1]1920 enrollment_Rev_Exp by size'!$A$6:$D$339,4,FALSE))</f>
        <v>3326945.29</v>
      </c>
      <c r="F227" s="102">
        <f>IF(ISNA(VLOOKUP($B227,'[1]1920  Prog Access'!$F$7:$BA$325,2,FALSE)),"",VLOOKUP($B227,'[1]1920  Prog Access'!$F$7:$BA$325,2,FALSE))</f>
        <v>1660312.65</v>
      </c>
      <c r="G227" s="102">
        <f>IF(ISNA(VLOOKUP($B227,'[1]1920  Prog Access'!$F$7:$BA$325,3,FALSE)),"",VLOOKUP($B227,'[1]1920  Prog Access'!$F$7:$BA$325,3,FALSE))</f>
        <v>0</v>
      </c>
      <c r="H227" s="102">
        <f>IF(ISNA(VLOOKUP($B227,'[1]1920  Prog Access'!$F$7:$BA$325,4,FALSE)),"",VLOOKUP($B227,'[1]1920  Prog Access'!$F$7:$BA$325,4,FALSE))</f>
        <v>0</v>
      </c>
      <c r="I227" s="103">
        <f t="shared" si="492"/>
        <v>1660312.65</v>
      </c>
      <c r="J227" s="104">
        <f t="shared" si="493"/>
        <v>0.49905018125500944</v>
      </c>
      <c r="K227" s="105">
        <f t="shared" si="494"/>
        <v>12917.705205010503</v>
      </c>
      <c r="L227" s="106">
        <f>IF(ISNA(VLOOKUP($B227,'[1]1920  Prog Access'!$F$7:$BA$325,5,FALSE)),"",VLOOKUP($B227,'[1]1920  Prog Access'!$F$7:$BA$325,5,FALSE))</f>
        <v>235443.98</v>
      </c>
      <c r="M227" s="102">
        <f>IF(ISNA(VLOOKUP($B227,'[1]1920  Prog Access'!$F$7:$BA$325,6,FALSE)),"",VLOOKUP($B227,'[1]1920  Prog Access'!$F$7:$BA$325,6,FALSE))</f>
        <v>0</v>
      </c>
      <c r="N227" s="102">
        <f>IF(ISNA(VLOOKUP($B227,'[1]1920  Prog Access'!$F$7:$BA$325,7,FALSE)),"",VLOOKUP($B227,'[1]1920  Prog Access'!$F$7:$BA$325,7,FALSE))</f>
        <v>67680.27</v>
      </c>
      <c r="O227" s="102">
        <v>0</v>
      </c>
      <c r="P227" s="102">
        <f>IF(ISNA(VLOOKUP($B227,'[1]1920  Prog Access'!$F$7:$BA$325,8,FALSE)),"",VLOOKUP($B227,'[1]1920  Prog Access'!$F$7:$BA$325,8,FALSE))</f>
        <v>0</v>
      </c>
      <c r="Q227" s="102">
        <f>IF(ISNA(VLOOKUP($B227,'[1]1920  Prog Access'!$F$7:$BA$325,9,FALSE)),"",VLOOKUP($B227,'[1]1920  Prog Access'!$F$7:$BA$325,9,FALSE))</f>
        <v>0</v>
      </c>
      <c r="R227" s="107">
        <f t="shared" si="391"/>
        <v>303124.25</v>
      </c>
      <c r="S227" s="104">
        <f t="shared" si="392"/>
        <v>9.1111882997029991E-2</v>
      </c>
      <c r="T227" s="105">
        <f t="shared" si="393"/>
        <v>2358.392982183148</v>
      </c>
      <c r="U227" s="106">
        <f>IF(ISNA(VLOOKUP($B227,'[1]1920  Prog Access'!$F$7:$BA$325,10,FALSE)),"",VLOOKUP($B227,'[1]1920  Prog Access'!$F$7:$BA$325,10,FALSE))</f>
        <v>233805.98</v>
      </c>
      <c r="V227" s="102">
        <f>IF(ISNA(VLOOKUP($B227,'[1]1920  Prog Access'!$F$7:$BA$325,11,FALSE)),"",VLOOKUP($B227,'[1]1920  Prog Access'!$F$7:$BA$325,11,FALSE))</f>
        <v>0</v>
      </c>
      <c r="W227" s="102">
        <f>IF(ISNA(VLOOKUP($B227,'[1]1920  Prog Access'!$F$7:$BA$325,12,FALSE)),"",VLOOKUP($B227,'[1]1920  Prog Access'!$F$7:$BA$325,12,FALSE))</f>
        <v>0</v>
      </c>
      <c r="X227" s="102">
        <f>IF(ISNA(VLOOKUP($B227,'[1]1920  Prog Access'!$F$7:$BA$325,13,FALSE)),"",VLOOKUP($B227,'[1]1920  Prog Access'!$F$7:$BA$325,13,FALSE))</f>
        <v>0</v>
      </c>
      <c r="Y227" s="108">
        <f t="shared" si="495"/>
        <v>233805.98</v>
      </c>
      <c r="Z227" s="104">
        <f t="shared" si="496"/>
        <v>7.0276472745964519E-2</v>
      </c>
      <c r="AA227" s="105">
        <f t="shared" si="497"/>
        <v>1819.0771026219561</v>
      </c>
      <c r="AB227" s="106">
        <f>IF(ISNA(VLOOKUP($B227,'[1]1920  Prog Access'!$F$7:$BA$325,14,FALSE)),"",VLOOKUP($B227,'[1]1920  Prog Access'!$F$7:$BA$325,14,FALSE))</f>
        <v>0</v>
      </c>
      <c r="AC227" s="102">
        <f>IF(ISNA(VLOOKUP($B227,'[1]1920  Prog Access'!$F$7:$BA$325,15,FALSE)),"",VLOOKUP($B227,'[1]1920  Prog Access'!$F$7:$BA$325,15,FALSE))</f>
        <v>0</v>
      </c>
      <c r="AD227" s="102">
        <v>0</v>
      </c>
      <c r="AE227" s="107">
        <f t="shared" si="498"/>
        <v>0</v>
      </c>
      <c r="AF227" s="104">
        <f t="shared" si="499"/>
        <v>0</v>
      </c>
      <c r="AG227" s="109">
        <f t="shared" si="500"/>
        <v>0</v>
      </c>
      <c r="AH227" s="106">
        <f>IF(ISNA(VLOOKUP($B227,'[1]1920  Prog Access'!$F$7:$BA$325,16,FALSE)),"",VLOOKUP($B227,'[1]1920  Prog Access'!$F$7:$BA$325,16,FALSE))</f>
        <v>55464.33</v>
      </c>
      <c r="AI227" s="102">
        <f>IF(ISNA(VLOOKUP($B227,'[1]1920  Prog Access'!$F$7:$BA$325,17,FALSE)),"",VLOOKUP($B227,'[1]1920  Prog Access'!$F$7:$BA$325,17,FALSE))</f>
        <v>13219.21</v>
      </c>
      <c r="AJ227" s="102">
        <f>IF(ISNA(VLOOKUP($B227,'[1]1920  Prog Access'!$F$7:$BA$325,18,FALSE)),"",VLOOKUP($B227,'[1]1920  Prog Access'!$F$7:$BA$325,18,FALSE))</f>
        <v>0</v>
      </c>
      <c r="AK227" s="102">
        <f>IF(ISNA(VLOOKUP($B227,'[1]1920  Prog Access'!$F$7:$BA$325,19,FALSE)),"",VLOOKUP($B227,'[1]1920  Prog Access'!$F$7:$BA$325,19,FALSE))</f>
        <v>0</v>
      </c>
      <c r="AL227" s="102">
        <f>IF(ISNA(VLOOKUP($B227,'[1]1920  Prog Access'!$F$7:$BA$325,20,FALSE)),"",VLOOKUP($B227,'[1]1920  Prog Access'!$F$7:$BA$325,20,FALSE))</f>
        <v>12268.55</v>
      </c>
      <c r="AM227" s="102">
        <f>IF(ISNA(VLOOKUP($B227,'[1]1920  Prog Access'!$F$7:$BA$325,21,FALSE)),"",VLOOKUP($B227,'[1]1920  Prog Access'!$F$7:$BA$325,21,FALSE))</f>
        <v>0</v>
      </c>
      <c r="AN227" s="102">
        <f>IF(ISNA(VLOOKUP($B227,'[1]1920  Prog Access'!$F$7:$BA$325,22,FALSE)),"",VLOOKUP($B227,'[1]1920  Prog Access'!$F$7:$BA$325,22,FALSE))</f>
        <v>0</v>
      </c>
      <c r="AO227" s="102">
        <f>IF(ISNA(VLOOKUP($B227,'[1]1920  Prog Access'!$F$7:$BA$325,23,FALSE)),"",VLOOKUP($B227,'[1]1920  Prog Access'!$F$7:$BA$325,23,FALSE))</f>
        <v>1440.6</v>
      </c>
      <c r="AP227" s="102">
        <f>IF(ISNA(VLOOKUP($B227,'[1]1920  Prog Access'!$F$7:$BA$325,24,FALSE)),"",VLOOKUP($B227,'[1]1920  Prog Access'!$F$7:$BA$325,24,FALSE))</f>
        <v>0</v>
      </c>
      <c r="AQ227" s="102">
        <f>IF(ISNA(VLOOKUP($B227,'[1]1920  Prog Access'!$F$7:$BA$325,25,FALSE)),"",VLOOKUP($B227,'[1]1920  Prog Access'!$F$7:$BA$325,25,FALSE))</f>
        <v>0</v>
      </c>
      <c r="AR227" s="102">
        <f>IF(ISNA(VLOOKUP($B227,'[1]1920  Prog Access'!$F$7:$BA$325,26,FALSE)),"",VLOOKUP($B227,'[1]1920  Prog Access'!$F$7:$BA$325,26,FALSE))</f>
        <v>0</v>
      </c>
      <c r="AS227" s="102">
        <f>IF(ISNA(VLOOKUP($B227,'[1]1920  Prog Access'!$F$7:$BA$325,27,FALSE)),"",VLOOKUP($B227,'[1]1920  Prog Access'!$F$7:$BA$325,27,FALSE))</f>
        <v>0</v>
      </c>
      <c r="AT227" s="102">
        <f>IF(ISNA(VLOOKUP($B227,'[1]1920  Prog Access'!$F$7:$BA$325,28,FALSE)),"",VLOOKUP($B227,'[1]1920  Prog Access'!$F$7:$BA$325,28,FALSE))</f>
        <v>0</v>
      </c>
      <c r="AU227" s="102">
        <f>IF(ISNA(VLOOKUP($B227,'[1]1920  Prog Access'!$F$7:$BA$325,29,FALSE)),"",VLOOKUP($B227,'[1]1920  Prog Access'!$F$7:$BA$325,29,FALSE))</f>
        <v>0</v>
      </c>
      <c r="AV227" s="102">
        <f>IF(ISNA(VLOOKUP($B227,'[1]1920  Prog Access'!$F$7:$BA$325,30,FALSE)),"",VLOOKUP($B227,'[1]1920  Prog Access'!$F$7:$BA$325,30,FALSE))</f>
        <v>0</v>
      </c>
      <c r="AW227" s="102">
        <f>IF(ISNA(VLOOKUP($B227,'[1]1920  Prog Access'!$F$7:$BA$325,31,FALSE)),"",VLOOKUP($B227,'[1]1920  Prog Access'!$F$7:$BA$325,31,FALSE))</f>
        <v>0</v>
      </c>
      <c r="AX227" s="108">
        <f t="shared" si="479"/>
        <v>82392.690000000017</v>
      </c>
      <c r="AY227" s="104">
        <f t="shared" si="480"/>
        <v>2.4765267480548206E-2</v>
      </c>
      <c r="AZ227" s="105">
        <f t="shared" si="481"/>
        <v>641.03859021240191</v>
      </c>
      <c r="BA227" s="106">
        <f>IF(ISNA(VLOOKUP($B227,'[1]1920  Prog Access'!$F$7:$BA$325,32,FALSE)),"",VLOOKUP($B227,'[1]1920  Prog Access'!$F$7:$BA$325,32,FALSE))</f>
        <v>0</v>
      </c>
      <c r="BB227" s="102">
        <f>IF(ISNA(VLOOKUP($B227,'[1]1920  Prog Access'!$F$7:$BA$325,33,FALSE)),"",VLOOKUP($B227,'[1]1920  Prog Access'!$F$7:$BA$325,33,FALSE))</f>
        <v>0</v>
      </c>
      <c r="BC227" s="102">
        <f>IF(ISNA(VLOOKUP($B227,'[1]1920  Prog Access'!$F$7:$BA$325,34,FALSE)),"",VLOOKUP($B227,'[1]1920  Prog Access'!$F$7:$BA$325,34,FALSE))</f>
        <v>0</v>
      </c>
      <c r="BD227" s="102">
        <f>IF(ISNA(VLOOKUP($B227,'[1]1920  Prog Access'!$F$7:$BA$325,35,FALSE)),"",VLOOKUP($B227,'[1]1920  Prog Access'!$F$7:$BA$325,35,FALSE))</f>
        <v>0</v>
      </c>
      <c r="BE227" s="102">
        <f>IF(ISNA(VLOOKUP($B227,'[1]1920  Prog Access'!$F$7:$BA$325,36,FALSE)),"",VLOOKUP($B227,'[1]1920  Prog Access'!$F$7:$BA$325,36,FALSE))</f>
        <v>0</v>
      </c>
      <c r="BF227" s="102">
        <f>IF(ISNA(VLOOKUP($B227,'[1]1920  Prog Access'!$F$7:$BA$325,37,FALSE)),"",VLOOKUP($B227,'[1]1920  Prog Access'!$F$7:$BA$325,37,FALSE))</f>
        <v>0</v>
      </c>
      <c r="BG227" s="102">
        <f>IF(ISNA(VLOOKUP($B227,'[1]1920  Prog Access'!$F$7:$BA$325,38,FALSE)),"",VLOOKUP($B227,'[1]1920  Prog Access'!$F$7:$BA$325,38,FALSE))</f>
        <v>1122.32</v>
      </c>
      <c r="BH227" s="110">
        <f t="shared" si="501"/>
        <v>1122.32</v>
      </c>
      <c r="BI227" s="104">
        <f t="shared" si="502"/>
        <v>3.3734248752855206E-4</v>
      </c>
      <c r="BJ227" s="105">
        <f t="shared" si="503"/>
        <v>8.7319691900723555</v>
      </c>
      <c r="BK227" s="106">
        <f>IF(ISNA(VLOOKUP($B227,'[1]1920  Prog Access'!$F$7:$BA$325,39,FALSE)),"",VLOOKUP($B227,'[1]1920  Prog Access'!$F$7:$BA$325,39,FALSE))</f>
        <v>0</v>
      </c>
      <c r="BL227" s="102">
        <f>IF(ISNA(VLOOKUP($B227,'[1]1920  Prog Access'!$F$7:$BA$325,40,FALSE)),"",VLOOKUP($B227,'[1]1920  Prog Access'!$F$7:$BA$325,40,FALSE))</f>
        <v>0</v>
      </c>
      <c r="BM227" s="102">
        <f>IF(ISNA(VLOOKUP($B227,'[1]1920  Prog Access'!$F$7:$BA$325,41,FALSE)),"",VLOOKUP($B227,'[1]1920  Prog Access'!$F$7:$BA$325,41,FALSE))</f>
        <v>0</v>
      </c>
      <c r="BN227" s="102">
        <f>IF(ISNA(VLOOKUP($B227,'[1]1920  Prog Access'!$F$7:$BA$325,42,FALSE)),"",VLOOKUP($B227,'[1]1920  Prog Access'!$F$7:$BA$325,42,FALSE))</f>
        <v>56047.88</v>
      </c>
      <c r="BO227" s="105">
        <f t="shared" si="459"/>
        <v>56047.88</v>
      </c>
      <c r="BP227" s="104">
        <f t="shared" si="460"/>
        <v>1.6846649137413378E-2</v>
      </c>
      <c r="BQ227" s="111">
        <f t="shared" si="461"/>
        <v>436.06846650587408</v>
      </c>
      <c r="BR227" s="106">
        <f>IF(ISNA(VLOOKUP($B227,'[1]1920  Prog Access'!$F$7:$BA$325,43,FALSE)),"",VLOOKUP($B227,'[1]1920  Prog Access'!$F$7:$BA$325,43,FALSE))</f>
        <v>539960.49</v>
      </c>
      <c r="BS227" s="104">
        <f t="shared" si="462"/>
        <v>0.16229917925701748</v>
      </c>
      <c r="BT227" s="111">
        <f t="shared" si="463"/>
        <v>4201.0463704971598</v>
      </c>
      <c r="BU227" s="102">
        <f>IF(ISNA(VLOOKUP($B227,'[1]1920  Prog Access'!$F$7:$BA$325,44,FALSE)),"",VLOOKUP($B227,'[1]1920  Prog Access'!$F$7:$BA$325,44,FALSE))</f>
        <v>162804.70000000001</v>
      </c>
      <c r="BV227" s="104">
        <f t="shared" si="464"/>
        <v>4.8935190034339278E-2</v>
      </c>
      <c r="BW227" s="111">
        <f t="shared" si="465"/>
        <v>1266.666926009492</v>
      </c>
      <c r="BX227" s="143">
        <f>IF(ISNA(VLOOKUP($B227,'[1]1920  Prog Access'!$F$7:$BA$325,45,FALSE)),"",VLOOKUP($B227,'[1]1920  Prog Access'!$F$7:$BA$325,45,FALSE))</f>
        <v>287374.33</v>
      </c>
      <c r="BY227" s="97">
        <f t="shared" si="466"/>
        <v>8.6377834605149167E-2</v>
      </c>
      <c r="BZ227" s="112">
        <f t="shared" si="467"/>
        <v>2235.8541196607798</v>
      </c>
      <c r="CA227" s="89">
        <f t="shared" si="468"/>
        <v>3326945.29</v>
      </c>
      <c r="CB227" s="90">
        <f t="shared" si="469"/>
        <v>0</v>
      </c>
    </row>
    <row r="228" spans="1:80" s="127" customFormat="1" x14ac:dyDescent="0.25">
      <c r="A228" s="99"/>
      <c r="B228" s="94" t="s">
        <v>398</v>
      </c>
      <c r="C228" s="99" t="s">
        <v>399</v>
      </c>
      <c r="D228" s="100">
        <f>IF(ISNA(VLOOKUP($B228,'[1]1920 enrollment_Rev_Exp by size'!$A$6:$C$339,3,FALSE)),"",VLOOKUP($B228,'[1]1920 enrollment_Rev_Exp by size'!$A$6:$C$339,3,FALSE))</f>
        <v>563.72</v>
      </c>
      <c r="E228" s="101">
        <f>IF(ISNA(VLOOKUP($B228,'[1]1920 enrollment_Rev_Exp by size'!$A$6:$D$339,4,FALSE)),"",VLOOKUP($B228,'[1]1920 enrollment_Rev_Exp by size'!$A$6:$D$339,4,FALSE))</f>
        <v>8466780.0099999998</v>
      </c>
      <c r="F228" s="102">
        <f>IF(ISNA(VLOOKUP($B228,'[1]1920  Prog Access'!$F$7:$BA$325,2,FALSE)),"",VLOOKUP($B228,'[1]1920  Prog Access'!$F$7:$BA$325,2,FALSE))</f>
        <v>4076003.13</v>
      </c>
      <c r="G228" s="102">
        <f>IF(ISNA(VLOOKUP($B228,'[1]1920  Prog Access'!$F$7:$BA$325,3,FALSE)),"",VLOOKUP($B228,'[1]1920  Prog Access'!$F$7:$BA$325,3,FALSE))</f>
        <v>160</v>
      </c>
      <c r="H228" s="102">
        <f>IF(ISNA(VLOOKUP($B228,'[1]1920  Prog Access'!$F$7:$BA$325,4,FALSE)),"",VLOOKUP($B228,'[1]1920  Prog Access'!$F$7:$BA$325,4,FALSE))</f>
        <v>0</v>
      </c>
      <c r="I228" s="103">
        <f t="shared" si="492"/>
        <v>4076163.13</v>
      </c>
      <c r="J228" s="104">
        <f t="shared" si="493"/>
        <v>0.48143014524833511</v>
      </c>
      <c r="K228" s="105">
        <f t="shared" si="494"/>
        <v>7230.8293656425167</v>
      </c>
      <c r="L228" s="106">
        <f>IF(ISNA(VLOOKUP($B228,'[1]1920  Prog Access'!$F$7:$BA$325,5,FALSE)),"",VLOOKUP($B228,'[1]1920  Prog Access'!$F$7:$BA$325,5,FALSE))</f>
        <v>638159.17000000004</v>
      </c>
      <c r="M228" s="102">
        <f>IF(ISNA(VLOOKUP($B228,'[1]1920  Prog Access'!$F$7:$BA$325,6,FALSE)),"",VLOOKUP($B228,'[1]1920  Prog Access'!$F$7:$BA$325,6,FALSE))</f>
        <v>28094.639999999999</v>
      </c>
      <c r="N228" s="102">
        <f>IF(ISNA(VLOOKUP($B228,'[1]1920  Prog Access'!$F$7:$BA$325,7,FALSE)),"",VLOOKUP($B228,'[1]1920  Prog Access'!$F$7:$BA$325,7,FALSE))</f>
        <v>96134.22</v>
      </c>
      <c r="O228" s="102">
        <v>0</v>
      </c>
      <c r="P228" s="102">
        <f>IF(ISNA(VLOOKUP($B228,'[1]1920  Prog Access'!$F$7:$BA$325,8,FALSE)),"",VLOOKUP($B228,'[1]1920  Prog Access'!$F$7:$BA$325,8,FALSE))</f>
        <v>0</v>
      </c>
      <c r="Q228" s="102">
        <f>IF(ISNA(VLOOKUP($B228,'[1]1920  Prog Access'!$F$7:$BA$325,9,FALSE)),"",VLOOKUP($B228,'[1]1920  Prog Access'!$F$7:$BA$325,9,FALSE))</f>
        <v>0</v>
      </c>
      <c r="R228" s="107">
        <f t="shared" si="391"/>
        <v>762388.03</v>
      </c>
      <c r="S228" s="104">
        <f t="shared" si="392"/>
        <v>9.0044624886858257E-2</v>
      </c>
      <c r="T228" s="105">
        <f t="shared" si="393"/>
        <v>1352.4232420350529</v>
      </c>
      <c r="U228" s="106">
        <f>IF(ISNA(VLOOKUP($B228,'[1]1920  Prog Access'!$F$7:$BA$325,10,FALSE)),"",VLOOKUP($B228,'[1]1920  Prog Access'!$F$7:$BA$325,10,FALSE))</f>
        <v>460971.55</v>
      </c>
      <c r="V228" s="102">
        <f>IF(ISNA(VLOOKUP($B228,'[1]1920  Prog Access'!$F$7:$BA$325,11,FALSE)),"",VLOOKUP($B228,'[1]1920  Prog Access'!$F$7:$BA$325,11,FALSE))</f>
        <v>155518.03</v>
      </c>
      <c r="W228" s="102">
        <f>IF(ISNA(VLOOKUP($B228,'[1]1920  Prog Access'!$F$7:$BA$325,12,FALSE)),"",VLOOKUP($B228,'[1]1920  Prog Access'!$F$7:$BA$325,12,FALSE))</f>
        <v>4153.8999999999996</v>
      </c>
      <c r="X228" s="102">
        <f>IF(ISNA(VLOOKUP($B228,'[1]1920  Prog Access'!$F$7:$BA$325,13,FALSE)),"",VLOOKUP($B228,'[1]1920  Prog Access'!$F$7:$BA$325,13,FALSE))</f>
        <v>0</v>
      </c>
      <c r="Y228" s="108">
        <f t="shared" si="495"/>
        <v>620643.48</v>
      </c>
      <c r="Z228" s="104">
        <f t="shared" si="496"/>
        <v>7.3303366718748611E-2</v>
      </c>
      <c r="AA228" s="105">
        <f t="shared" si="497"/>
        <v>1100.978287092883</v>
      </c>
      <c r="AB228" s="106">
        <f>IF(ISNA(VLOOKUP($B228,'[1]1920  Prog Access'!$F$7:$BA$325,14,FALSE)),"",VLOOKUP($B228,'[1]1920  Prog Access'!$F$7:$BA$325,14,FALSE))</f>
        <v>75101.210000000006</v>
      </c>
      <c r="AC228" s="102">
        <f>IF(ISNA(VLOOKUP($B228,'[1]1920  Prog Access'!$F$7:$BA$325,15,FALSE)),"",VLOOKUP($B228,'[1]1920  Prog Access'!$F$7:$BA$325,15,FALSE))</f>
        <v>0</v>
      </c>
      <c r="AD228" s="102">
        <v>0</v>
      </c>
      <c r="AE228" s="107">
        <f t="shared" si="498"/>
        <v>75101.210000000006</v>
      </c>
      <c r="AF228" s="104">
        <f t="shared" si="499"/>
        <v>8.8701029094058158E-3</v>
      </c>
      <c r="AG228" s="109">
        <f t="shared" si="500"/>
        <v>133.22431348896615</v>
      </c>
      <c r="AH228" s="106">
        <f>IF(ISNA(VLOOKUP($B228,'[1]1920  Prog Access'!$F$7:$BA$325,16,FALSE)),"",VLOOKUP($B228,'[1]1920  Prog Access'!$F$7:$BA$325,16,FALSE))</f>
        <v>143474.67000000001</v>
      </c>
      <c r="AI228" s="102">
        <f>IF(ISNA(VLOOKUP($B228,'[1]1920  Prog Access'!$F$7:$BA$325,17,FALSE)),"",VLOOKUP($B228,'[1]1920  Prog Access'!$F$7:$BA$325,17,FALSE))</f>
        <v>69228.960000000006</v>
      </c>
      <c r="AJ228" s="102">
        <f>IF(ISNA(VLOOKUP($B228,'[1]1920  Prog Access'!$F$7:$BA$325,18,FALSE)),"",VLOOKUP($B228,'[1]1920  Prog Access'!$F$7:$BA$325,18,FALSE))</f>
        <v>0</v>
      </c>
      <c r="AK228" s="102">
        <f>IF(ISNA(VLOOKUP($B228,'[1]1920  Prog Access'!$F$7:$BA$325,19,FALSE)),"",VLOOKUP($B228,'[1]1920  Prog Access'!$F$7:$BA$325,19,FALSE))</f>
        <v>0</v>
      </c>
      <c r="AL228" s="102">
        <f>IF(ISNA(VLOOKUP($B228,'[1]1920  Prog Access'!$F$7:$BA$325,20,FALSE)),"",VLOOKUP($B228,'[1]1920  Prog Access'!$F$7:$BA$325,20,FALSE))</f>
        <v>296565.44</v>
      </c>
      <c r="AM228" s="102">
        <f>IF(ISNA(VLOOKUP($B228,'[1]1920  Prog Access'!$F$7:$BA$325,21,FALSE)),"",VLOOKUP($B228,'[1]1920  Prog Access'!$F$7:$BA$325,21,FALSE))</f>
        <v>0</v>
      </c>
      <c r="AN228" s="102">
        <f>IF(ISNA(VLOOKUP($B228,'[1]1920  Prog Access'!$F$7:$BA$325,22,FALSE)),"",VLOOKUP($B228,'[1]1920  Prog Access'!$F$7:$BA$325,22,FALSE))</f>
        <v>0</v>
      </c>
      <c r="AO228" s="102">
        <f>IF(ISNA(VLOOKUP($B228,'[1]1920  Prog Access'!$F$7:$BA$325,23,FALSE)),"",VLOOKUP($B228,'[1]1920  Prog Access'!$F$7:$BA$325,23,FALSE))</f>
        <v>86279.679999999993</v>
      </c>
      <c r="AP228" s="102">
        <f>IF(ISNA(VLOOKUP($B228,'[1]1920  Prog Access'!$F$7:$BA$325,24,FALSE)),"",VLOOKUP($B228,'[1]1920  Prog Access'!$F$7:$BA$325,24,FALSE))</f>
        <v>0</v>
      </c>
      <c r="AQ228" s="102">
        <f>IF(ISNA(VLOOKUP($B228,'[1]1920  Prog Access'!$F$7:$BA$325,25,FALSE)),"",VLOOKUP($B228,'[1]1920  Prog Access'!$F$7:$BA$325,25,FALSE))</f>
        <v>0</v>
      </c>
      <c r="AR228" s="102">
        <f>IF(ISNA(VLOOKUP($B228,'[1]1920  Prog Access'!$F$7:$BA$325,26,FALSE)),"",VLOOKUP($B228,'[1]1920  Prog Access'!$F$7:$BA$325,26,FALSE))</f>
        <v>0</v>
      </c>
      <c r="AS228" s="102">
        <f>IF(ISNA(VLOOKUP($B228,'[1]1920  Prog Access'!$F$7:$BA$325,27,FALSE)),"",VLOOKUP($B228,'[1]1920  Prog Access'!$F$7:$BA$325,27,FALSE))</f>
        <v>0</v>
      </c>
      <c r="AT228" s="102">
        <f>IF(ISNA(VLOOKUP($B228,'[1]1920  Prog Access'!$F$7:$BA$325,28,FALSE)),"",VLOOKUP($B228,'[1]1920  Prog Access'!$F$7:$BA$325,28,FALSE))</f>
        <v>0</v>
      </c>
      <c r="AU228" s="102">
        <f>IF(ISNA(VLOOKUP($B228,'[1]1920  Prog Access'!$F$7:$BA$325,29,FALSE)),"",VLOOKUP($B228,'[1]1920  Prog Access'!$F$7:$BA$325,29,FALSE))</f>
        <v>0</v>
      </c>
      <c r="AV228" s="102">
        <f>IF(ISNA(VLOOKUP($B228,'[1]1920  Prog Access'!$F$7:$BA$325,30,FALSE)),"",VLOOKUP($B228,'[1]1920  Prog Access'!$F$7:$BA$325,30,FALSE))</f>
        <v>0</v>
      </c>
      <c r="AW228" s="102">
        <f>IF(ISNA(VLOOKUP($B228,'[1]1920  Prog Access'!$F$7:$BA$325,31,FALSE)),"",VLOOKUP($B228,'[1]1920  Prog Access'!$F$7:$BA$325,31,FALSE))</f>
        <v>13698.4</v>
      </c>
      <c r="AX228" s="108">
        <f t="shared" si="479"/>
        <v>609247.15</v>
      </c>
      <c r="AY228" s="104">
        <f t="shared" si="480"/>
        <v>7.195736150938449E-2</v>
      </c>
      <c r="AZ228" s="105">
        <f t="shared" si="481"/>
        <v>1080.7619917689633</v>
      </c>
      <c r="BA228" s="106">
        <f>IF(ISNA(VLOOKUP($B228,'[1]1920  Prog Access'!$F$7:$BA$325,32,FALSE)),"",VLOOKUP($B228,'[1]1920  Prog Access'!$F$7:$BA$325,32,FALSE))</f>
        <v>90</v>
      </c>
      <c r="BB228" s="102">
        <f>IF(ISNA(VLOOKUP($B228,'[1]1920  Prog Access'!$F$7:$BA$325,33,FALSE)),"",VLOOKUP($B228,'[1]1920  Prog Access'!$F$7:$BA$325,33,FALSE))</f>
        <v>0</v>
      </c>
      <c r="BC228" s="102">
        <f>IF(ISNA(VLOOKUP($B228,'[1]1920  Prog Access'!$F$7:$BA$325,34,FALSE)),"",VLOOKUP($B228,'[1]1920  Prog Access'!$F$7:$BA$325,34,FALSE))</f>
        <v>13571.49</v>
      </c>
      <c r="BD228" s="102">
        <f>IF(ISNA(VLOOKUP($B228,'[1]1920  Prog Access'!$F$7:$BA$325,35,FALSE)),"",VLOOKUP($B228,'[1]1920  Prog Access'!$F$7:$BA$325,35,FALSE))</f>
        <v>0</v>
      </c>
      <c r="BE228" s="102">
        <f>IF(ISNA(VLOOKUP($B228,'[1]1920  Prog Access'!$F$7:$BA$325,36,FALSE)),"",VLOOKUP($B228,'[1]1920  Prog Access'!$F$7:$BA$325,36,FALSE))</f>
        <v>0</v>
      </c>
      <c r="BF228" s="102">
        <f>IF(ISNA(VLOOKUP($B228,'[1]1920  Prog Access'!$F$7:$BA$325,37,FALSE)),"",VLOOKUP($B228,'[1]1920  Prog Access'!$F$7:$BA$325,37,FALSE))</f>
        <v>0</v>
      </c>
      <c r="BG228" s="102">
        <f>IF(ISNA(VLOOKUP($B228,'[1]1920  Prog Access'!$F$7:$BA$325,38,FALSE)),"",VLOOKUP($B228,'[1]1920  Prog Access'!$F$7:$BA$325,38,FALSE))</f>
        <v>90299.62</v>
      </c>
      <c r="BH228" s="110">
        <f t="shared" si="501"/>
        <v>103961.11</v>
      </c>
      <c r="BI228" s="104">
        <f t="shared" si="502"/>
        <v>1.2278706884696771E-2</v>
      </c>
      <c r="BJ228" s="105">
        <f t="shared" si="503"/>
        <v>184.41976513162561</v>
      </c>
      <c r="BK228" s="106">
        <f>IF(ISNA(VLOOKUP($B228,'[1]1920  Prog Access'!$F$7:$BA$325,39,FALSE)),"",VLOOKUP($B228,'[1]1920  Prog Access'!$F$7:$BA$325,39,FALSE))</f>
        <v>0</v>
      </c>
      <c r="BL228" s="102">
        <f>IF(ISNA(VLOOKUP($B228,'[1]1920  Prog Access'!$F$7:$BA$325,40,FALSE)),"",VLOOKUP($B228,'[1]1920  Prog Access'!$F$7:$BA$325,40,FALSE))</f>
        <v>0</v>
      </c>
      <c r="BM228" s="102">
        <f>IF(ISNA(VLOOKUP($B228,'[1]1920  Prog Access'!$F$7:$BA$325,41,FALSE)),"",VLOOKUP($B228,'[1]1920  Prog Access'!$F$7:$BA$325,41,FALSE))</f>
        <v>50373.62</v>
      </c>
      <c r="BN228" s="102">
        <f>IF(ISNA(VLOOKUP($B228,'[1]1920  Prog Access'!$F$7:$BA$325,42,FALSE)),"",VLOOKUP($B228,'[1]1920  Prog Access'!$F$7:$BA$325,42,FALSE))</f>
        <v>114179.05</v>
      </c>
      <c r="BO228" s="105">
        <f t="shared" si="459"/>
        <v>164552.67000000001</v>
      </c>
      <c r="BP228" s="104">
        <f t="shared" si="460"/>
        <v>1.9435094546645722E-2</v>
      </c>
      <c r="BQ228" s="111">
        <f t="shared" si="461"/>
        <v>291.90497055275671</v>
      </c>
      <c r="BR228" s="106">
        <f>IF(ISNA(VLOOKUP($B228,'[1]1920  Prog Access'!$F$7:$BA$325,43,FALSE)),"",VLOOKUP($B228,'[1]1920  Prog Access'!$F$7:$BA$325,43,FALSE))</f>
        <v>1426676.57</v>
      </c>
      <c r="BS228" s="104">
        <f t="shared" si="462"/>
        <v>0.16850285094392101</v>
      </c>
      <c r="BT228" s="111">
        <f t="shared" si="463"/>
        <v>2530.8248243808985</v>
      </c>
      <c r="BU228" s="102">
        <f>IF(ISNA(VLOOKUP($B228,'[1]1920  Prog Access'!$F$7:$BA$325,44,FALSE)),"",VLOOKUP($B228,'[1]1920  Prog Access'!$F$7:$BA$325,44,FALSE))</f>
        <v>215215.29</v>
      </c>
      <c r="BV228" s="104">
        <f t="shared" si="464"/>
        <v>2.5418788458636238E-2</v>
      </c>
      <c r="BW228" s="111">
        <f t="shared" si="465"/>
        <v>381.77692826225785</v>
      </c>
      <c r="BX228" s="143">
        <f>IF(ISNA(VLOOKUP($B228,'[1]1920  Prog Access'!$F$7:$BA$325,45,FALSE)),"",VLOOKUP($B228,'[1]1920  Prog Access'!$F$7:$BA$325,45,FALSE))</f>
        <v>412831.37</v>
      </c>
      <c r="BY228" s="97">
        <f t="shared" si="466"/>
        <v>4.875895789336801E-2</v>
      </c>
      <c r="BZ228" s="112">
        <f t="shared" si="467"/>
        <v>732.33408429716872</v>
      </c>
      <c r="CA228" s="89">
        <f t="shared" si="468"/>
        <v>8466780.0099999998</v>
      </c>
      <c r="CB228" s="90">
        <f t="shared" si="469"/>
        <v>0</v>
      </c>
    </row>
    <row r="229" spans="1:80" x14ac:dyDescent="0.25">
      <c r="A229" s="66"/>
      <c r="B229" s="114" t="s">
        <v>400</v>
      </c>
      <c r="C229" s="115" t="s">
        <v>52</v>
      </c>
      <c r="D229" s="116">
        <f>SUM(D221:D228)</f>
        <v>2065.3599999999997</v>
      </c>
      <c r="E229" s="116">
        <f t="shared" ref="E229:H229" si="504">SUM(E221:E228)</f>
        <v>36087069.769999996</v>
      </c>
      <c r="F229" s="116">
        <f t="shared" si="504"/>
        <v>17763726.190000001</v>
      </c>
      <c r="G229" s="116">
        <f t="shared" si="504"/>
        <v>160</v>
      </c>
      <c r="H229" s="116">
        <f t="shared" si="504"/>
        <v>0</v>
      </c>
      <c r="I229" s="117">
        <f t="shared" si="492"/>
        <v>17763886.190000001</v>
      </c>
      <c r="J229" s="118">
        <f t="shared" si="493"/>
        <v>0.49225072313207113</v>
      </c>
      <c r="K229" s="75">
        <f t="shared" si="494"/>
        <v>8600.8667689894282</v>
      </c>
      <c r="L229" s="119">
        <f>SUM(L221:L228)</f>
        <v>2700718.0900000003</v>
      </c>
      <c r="M229" s="119">
        <f t="shared" ref="M229:Q229" si="505">SUM(M221:M228)</f>
        <v>33267</v>
      </c>
      <c r="N229" s="119">
        <f t="shared" si="505"/>
        <v>459621.36</v>
      </c>
      <c r="O229" s="119">
        <f t="shared" si="505"/>
        <v>0</v>
      </c>
      <c r="P229" s="119">
        <f t="shared" si="505"/>
        <v>0</v>
      </c>
      <c r="Q229" s="119">
        <f t="shared" si="505"/>
        <v>0</v>
      </c>
      <c r="R229" s="120">
        <f t="shared" si="391"/>
        <v>3193606.45</v>
      </c>
      <c r="S229" s="118">
        <f t="shared" si="392"/>
        <v>8.849725041003241E-2</v>
      </c>
      <c r="T229" s="75">
        <f t="shared" si="393"/>
        <v>1546.2710859123836</v>
      </c>
      <c r="U229" s="119">
        <f>SUM(U221:U228)</f>
        <v>1390232.04</v>
      </c>
      <c r="V229" s="119">
        <f t="shared" ref="V229:X229" si="506">SUM(V221:V228)</f>
        <v>263638.15000000002</v>
      </c>
      <c r="W229" s="119">
        <f t="shared" si="506"/>
        <v>5251.9</v>
      </c>
      <c r="X229" s="119">
        <f t="shared" si="506"/>
        <v>0</v>
      </c>
      <c r="Y229" s="122">
        <f t="shared" si="495"/>
        <v>1659122.0899999999</v>
      </c>
      <c r="Z229" s="118">
        <f t="shared" si="496"/>
        <v>4.5975528092870151E-2</v>
      </c>
      <c r="AA229" s="75">
        <f t="shared" si="497"/>
        <v>803.30890982685833</v>
      </c>
      <c r="AB229" s="119">
        <f>SUM(AB221:AB228)</f>
        <v>75101.210000000006</v>
      </c>
      <c r="AC229" s="119">
        <f t="shared" ref="AC229:AD229" si="507">SUM(AC221:AC228)</f>
        <v>0</v>
      </c>
      <c r="AD229" s="119">
        <f t="shared" si="507"/>
        <v>0</v>
      </c>
      <c r="AE229" s="120">
        <f t="shared" si="498"/>
        <v>75101.210000000006</v>
      </c>
      <c r="AF229" s="118">
        <f t="shared" si="499"/>
        <v>2.0811113365162542E-3</v>
      </c>
      <c r="AG229" s="123">
        <f t="shared" si="500"/>
        <v>36.362285509547981</v>
      </c>
      <c r="AH229" s="119">
        <f>SUM(AH221:AH228)</f>
        <v>510419.76</v>
      </c>
      <c r="AI229" s="119">
        <f t="shared" ref="AI229:AW229" si="508">SUM(AI221:AI228)</f>
        <v>335789.67000000004</v>
      </c>
      <c r="AJ229" s="119">
        <f t="shared" si="508"/>
        <v>0</v>
      </c>
      <c r="AK229" s="119">
        <f t="shared" si="508"/>
        <v>0</v>
      </c>
      <c r="AL229" s="119">
        <f t="shared" si="508"/>
        <v>697485.62999999989</v>
      </c>
      <c r="AM229" s="119">
        <f t="shared" si="508"/>
        <v>0</v>
      </c>
      <c r="AN229" s="119">
        <f t="shared" si="508"/>
        <v>0</v>
      </c>
      <c r="AO229" s="119">
        <f t="shared" si="508"/>
        <v>185557.3</v>
      </c>
      <c r="AP229" s="119">
        <f t="shared" si="508"/>
        <v>0</v>
      </c>
      <c r="AQ229" s="119">
        <f t="shared" si="508"/>
        <v>0</v>
      </c>
      <c r="AR229" s="119">
        <f t="shared" si="508"/>
        <v>0</v>
      </c>
      <c r="AS229" s="119">
        <f t="shared" si="508"/>
        <v>0</v>
      </c>
      <c r="AT229" s="119">
        <f t="shared" si="508"/>
        <v>11658.24</v>
      </c>
      <c r="AU229" s="119">
        <f t="shared" si="508"/>
        <v>0</v>
      </c>
      <c r="AV229" s="119">
        <f t="shared" si="508"/>
        <v>0</v>
      </c>
      <c r="AW229" s="119">
        <f t="shared" si="508"/>
        <v>13698.4</v>
      </c>
      <c r="AX229" s="122">
        <f t="shared" si="479"/>
        <v>1754609</v>
      </c>
      <c r="AY229" s="118">
        <f t="shared" si="480"/>
        <v>4.8621542596363601E-2</v>
      </c>
      <c r="AZ229" s="75">
        <f t="shared" si="481"/>
        <v>849.5414842932953</v>
      </c>
      <c r="BA229" s="119">
        <f>SUM(BA221:BA228)</f>
        <v>2105</v>
      </c>
      <c r="BB229" s="119">
        <f t="shared" ref="BB229:BG229" si="509">SUM(BB221:BB228)</f>
        <v>0</v>
      </c>
      <c r="BC229" s="119">
        <f t="shared" si="509"/>
        <v>26187.339999999997</v>
      </c>
      <c r="BD229" s="119">
        <f t="shared" si="509"/>
        <v>0</v>
      </c>
      <c r="BE229" s="119">
        <f t="shared" si="509"/>
        <v>0</v>
      </c>
      <c r="BF229" s="119">
        <f t="shared" si="509"/>
        <v>0</v>
      </c>
      <c r="BG229" s="119">
        <f t="shared" si="509"/>
        <v>103424.73999999999</v>
      </c>
      <c r="BH229" s="124">
        <f t="shared" si="501"/>
        <v>131717.07999999999</v>
      </c>
      <c r="BI229" s="118">
        <f t="shared" si="502"/>
        <v>3.6499799191094034E-3</v>
      </c>
      <c r="BJ229" s="75">
        <f t="shared" si="503"/>
        <v>63.774392841925867</v>
      </c>
      <c r="BK229" s="119">
        <f>SUM(BK221:BK228)</f>
        <v>0</v>
      </c>
      <c r="BL229" s="119">
        <f t="shared" ref="BL229:BN229" si="510">SUM(BL221:BL228)</f>
        <v>0</v>
      </c>
      <c r="BM229" s="119">
        <f t="shared" si="510"/>
        <v>172229.66</v>
      </c>
      <c r="BN229" s="119">
        <f t="shared" si="510"/>
        <v>447111.63</v>
      </c>
      <c r="BO229" s="75">
        <f t="shared" si="459"/>
        <v>619341.29</v>
      </c>
      <c r="BP229" s="118">
        <f t="shared" si="460"/>
        <v>1.7162415622752294E-2</v>
      </c>
      <c r="BQ229" s="86">
        <f t="shared" si="461"/>
        <v>299.87086512762914</v>
      </c>
      <c r="BR229" s="119">
        <f>SUM(BR221:BR228)</f>
        <v>7310325.6900000013</v>
      </c>
      <c r="BS229" s="118">
        <f t="shared" si="462"/>
        <v>0.20257465448406237</v>
      </c>
      <c r="BT229" s="86">
        <f t="shared" si="463"/>
        <v>3539.4922386412068</v>
      </c>
      <c r="BU229" s="121">
        <f>SUM(BU221:BU228)</f>
        <v>1007218.6200000001</v>
      </c>
      <c r="BV229" s="118">
        <f t="shared" si="464"/>
        <v>2.7910789831911594E-2</v>
      </c>
      <c r="BW229" s="86">
        <f t="shared" si="465"/>
        <v>487.67218305767528</v>
      </c>
      <c r="BX229" s="144">
        <f>SUM(BX221:BX228)</f>
        <v>2572142.15</v>
      </c>
      <c r="BY229" s="97">
        <f t="shared" si="466"/>
        <v>7.1276004574311005E-2</v>
      </c>
      <c r="BZ229" s="112">
        <f t="shared" si="467"/>
        <v>1245.3723079753652</v>
      </c>
      <c r="CA229" s="89">
        <f t="shared" si="468"/>
        <v>36087069.770000003</v>
      </c>
      <c r="CB229" s="90">
        <f t="shared" si="469"/>
        <v>0</v>
      </c>
    </row>
    <row r="230" spans="1:80" x14ac:dyDescent="0.25">
      <c r="A230" s="22"/>
      <c r="B230" s="94"/>
      <c r="C230" s="99"/>
      <c r="D230" s="100" t="str">
        <f>IF(ISNA(VLOOKUP($B230,'[1]1920 enrollment_Rev_Exp by size'!$A$6:$C$339,3,FALSE)),"",VLOOKUP($B230,'[1]1920 enrollment_Rev_Exp by size'!$A$6:$C$339,3,FALSE))</f>
        <v/>
      </c>
      <c r="E230" s="101" t="str">
        <f>IF(ISNA(VLOOKUP($B230,'[1]1920 enrollment_Rev_Exp by size'!$A$6:$D$339,4,FALSE)),"",VLOOKUP($B230,'[1]1920 enrollment_Rev_Exp by size'!$A$6:$D$339,4,FALSE))</f>
        <v/>
      </c>
      <c r="F230" s="102" t="str">
        <f>IF(ISNA(VLOOKUP($B230,'[1]1920  Prog Access'!$F$7:$BA$325,2,FALSE)),"",VLOOKUP($B230,'[1]1920  Prog Access'!$F$7:$BA$325,2,FALSE))</f>
        <v/>
      </c>
      <c r="G230" s="102" t="str">
        <f>IF(ISNA(VLOOKUP($B230,'[1]1920  Prog Access'!$F$7:$BA$325,3,FALSE)),"",VLOOKUP($B230,'[1]1920  Prog Access'!$F$7:$BA$325,3,FALSE))</f>
        <v/>
      </c>
      <c r="H230" s="102" t="str">
        <f>IF(ISNA(VLOOKUP($B230,'[1]1920  Prog Access'!$F$7:$BA$325,4,FALSE)),"",VLOOKUP($B230,'[1]1920  Prog Access'!$F$7:$BA$325,4,FALSE))</f>
        <v/>
      </c>
      <c r="I230" s="103"/>
      <c r="J230" s="104"/>
      <c r="K230" s="105"/>
      <c r="L230" s="106" t="str">
        <f>IF(ISNA(VLOOKUP($B230,'[1]1920  Prog Access'!$F$7:$BA$325,5,FALSE)),"",VLOOKUP($B230,'[1]1920  Prog Access'!$F$7:$BA$325,5,FALSE))</f>
        <v/>
      </c>
      <c r="M230" s="102" t="str">
        <f>IF(ISNA(VLOOKUP($B230,'[1]1920  Prog Access'!$F$7:$BA$325,6,FALSE)),"",VLOOKUP($B230,'[1]1920  Prog Access'!$F$7:$BA$325,6,FALSE))</f>
        <v/>
      </c>
      <c r="N230" s="102" t="str">
        <f>IF(ISNA(VLOOKUP($B230,'[1]1920  Prog Access'!$F$7:$BA$325,7,FALSE)),"",VLOOKUP($B230,'[1]1920  Prog Access'!$F$7:$BA$325,7,FALSE))</f>
        <v/>
      </c>
      <c r="O230" s="102">
        <v>0</v>
      </c>
      <c r="P230" s="102" t="str">
        <f>IF(ISNA(VLOOKUP($B230,'[1]1920  Prog Access'!$F$7:$BA$325,8,FALSE)),"",VLOOKUP($B230,'[1]1920  Prog Access'!$F$7:$BA$325,8,FALSE))</f>
        <v/>
      </c>
      <c r="Q230" s="102" t="str">
        <f>IF(ISNA(VLOOKUP($B230,'[1]1920  Prog Access'!$F$7:$BA$325,9,FALSE)),"",VLOOKUP($B230,'[1]1920  Prog Access'!$F$7:$BA$325,9,FALSE))</f>
        <v/>
      </c>
      <c r="R230" s="107"/>
      <c r="S230" s="104"/>
      <c r="T230" s="105"/>
      <c r="U230" s="106"/>
      <c r="V230" s="102"/>
      <c r="W230" s="102"/>
      <c r="X230" s="102"/>
      <c r="Y230" s="108"/>
      <c r="Z230" s="104"/>
      <c r="AA230" s="105"/>
      <c r="AB230" s="106"/>
      <c r="AC230" s="102"/>
      <c r="AD230" s="102"/>
      <c r="AE230" s="107"/>
      <c r="AF230" s="104"/>
      <c r="AG230" s="109"/>
      <c r="AH230" s="106" t="str">
        <f>IF(ISNA(VLOOKUP($B230,'[1]1920  Prog Access'!$F$7:$BA$325,16,FALSE)),"",VLOOKUP($B230,'[1]1920  Prog Access'!$F$7:$BA$325,16,FALSE))</f>
        <v/>
      </c>
      <c r="AI230" s="102" t="str">
        <f>IF(ISNA(VLOOKUP($B230,'[1]1920  Prog Access'!$F$7:$BA$325,17,FALSE)),"",VLOOKUP($B230,'[1]1920  Prog Access'!$F$7:$BA$325,17,FALSE))</f>
        <v/>
      </c>
      <c r="AJ230" s="102" t="str">
        <f>IF(ISNA(VLOOKUP($B230,'[1]1920  Prog Access'!$F$7:$BA$325,18,FALSE)),"",VLOOKUP($B230,'[1]1920  Prog Access'!$F$7:$BA$325,18,FALSE))</f>
        <v/>
      </c>
      <c r="AK230" s="102" t="str">
        <f>IF(ISNA(VLOOKUP($B230,'[1]1920  Prog Access'!$F$7:$BA$325,19,FALSE)),"",VLOOKUP($B230,'[1]1920  Prog Access'!$F$7:$BA$325,19,FALSE))</f>
        <v/>
      </c>
      <c r="AL230" s="102" t="str">
        <f>IF(ISNA(VLOOKUP($B230,'[1]1920  Prog Access'!$F$7:$BA$325,20,FALSE)),"",VLOOKUP($B230,'[1]1920  Prog Access'!$F$7:$BA$325,20,FALSE))</f>
        <v/>
      </c>
      <c r="AM230" s="102" t="str">
        <f>IF(ISNA(VLOOKUP($B230,'[1]1920  Prog Access'!$F$7:$BA$325,21,FALSE)),"",VLOOKUP($B230,'[1]1920  Prog Access'!$F$7:$BA$325,21,FALSE))</f>
        <v/>
      </c>
      <c r="AN230" s="102" t="str">
        <f>IF(ISNA(VLOOKUP($B230,'[1]1920  Prog Access'!$F$7:$BA$325,22,FALSE)),"",VLOOKUP($B230,'[1]1920  Prog Access'!$F$7:$BA$325,22,FALSE))</f>
        <v/>
      </c>
      <c r="AO230" s="102" t="str">
        <f>IF(ISNA(VLOOKUP($B230,'[1]1920  Prog Access'!$F$7:$BA$325,23,FALSE)),"",VLOOKUP($B230,'[1]1920  Prog Access'!$F$7:$BA$325,23,FALSE))</f>
        <v/>
      </c>
      <c r="AP230" s="102" t="str">
        <f>IF(ISNA(VLOOKUP($B230,'[1]1920  Prog Access'!$F$7:$BA$325,24,FALSE)),"",VLOOKUP($B230,'[1]1920  Prog Access'!$F$7:$BA$325,24,FALSE))</f>
        <v/>
      </c>
      <c r="AQ230" s="102" t="str">
        <f>IF(ISNA(VLOOKUP($B230,'[1]1920  Prog Access'!$F$7:$BA$325,25,FALSE)),"",VLOOKUP($B230,'[1]1920  Prog Access'!$F$7:$BA$325,25,FALSE))</f>
        <v/>
      </c>
      <c r="AR230" s="102" t="str">
        <f>IF(ISNA(VLOOKUP($B230,'[1]1920  Prog Access'!$F$7:$BA$325,26,FALSE)),"",VLOOKUP($B230,'[1]1920  Prog Access'!$F$7:$BA$325,26,FALSE))</f>
        <v/>
      </c>
      <c r="AS230" s="102" t="str">
        <f>IF(ISNA(VLOOKUP($B230,'[1]1920  Prog Access'!$F$7:$BA$325,27,FALSE)),"",VLOOKUP($B230,'[1]1920  Prog Access'!$F$7:$BA$325,27,FALSE))</f>
        <v/>
      </c>
      <c r="AT230" s="102" t="str">
        <f>IF(ISNA(VLOOKUP($B230,'[1]1920  Prog Access'!$F$7:$BA$325,28,FALSE)),"",VLOOKUP($B230,'[1]1920  Prog Access'!$F$7:$BA$325,28,FALSE))</f>
        <v/>
      </c>
      <c r="AU230" s="102" t="str">
        <f>IF(ISNA(VLOOKUP($B230,'[1]1920  Prog Access'!$F$7:$BA$325,29,FALSE)),"",VLOOKUP($B230,'[1]1920  Prog Access'!$F$7:$BA$325,29,FALSE))</f>
        <v/>
      </c>
      <c r="AV230" s="102" t="str">
        <f>IF(ISNA(VLOOKUP($B230,'[1]1920  Prog Access'!$F$7:$BA$325,30,FALSE)),"",VLOOKUP($B230,'[1]1920  Prog Access'!$F$7:$BA$325,30,FALSE))</f>
        <v/>
      </c>
      <c r="AW230" s="102" t="str">
        <f>IF(ISNA(VLOOKUP($B230,'[1]1920  Prog Access'!$F$7:$BA$325,31,FALSE)),"",VLOOKUP($B230,'[1]1920  Prog Access'!$F$7:$BA$325,31,FALSE))</f>
        <v/>
      </c>
      <c r="AX230" s="108">
        <f t="shared" si="479"/>
        <v>0</v>
      </c>
      <c r="AY230" s="104"/>
      <c r="AZ230" s="105"/>
      <c r="BA230" s="106" t="str">
        <f>IF(ISNA(VLOOKUP($B230,'[1]1920  Prog Access'!$F$7:$BA$325,32,FALSE)),"",VLOOKUP($B230,'[1]1920  Prog Access'!$F$7:$BA$325,32,FALSE))</f>
        <v/>
      </c>
      <c r="BB230" s="102" t="str">
        <f>IF(ISNA(VLOOKUP($B230,'[1]1920  Prog Access'!$F$7:$BA$325,33,FALSE)),"",VLOOKUP($B230,'[1]1920  Prog Access'!$F$7:$BA$325,33,FALSE))</f>
        <v/>
      </c>
      <c r="BC230" s="102" t="str">
        <f>IF(ISNA(VLOOKUP($B230,'[1]1920  Prog Access'!$F$7:$BA$325,34,FALSE)),"",VLOOKUP($B230,'[1]1920  Prog Access'!$F$7:$BA$325,34,FALSE))</f>
        <v/>
      </c>
      <c r="BD230" s="102" t="str">
        <f>IF(ISNA(VLOOKUP($B230,'[1]1920  Prog Access'!$F$7:$BA$325,35,FALSE)),"",VLOOKUP($B230,'[1]1920  Prog Access'!$F$7:$BA$325,35,FALSE))</f>
        <v/>
      </c>
      <c r="BE230" s="102" t="str">
        <f>IF(ISNA(VLOOKUP($B230,'[1]1920  Prog Access'!$F$7:$BA$325,36,FALSE)),"",VLOOKUP($B230,'[1]1920  Prog Access'!$F$7:$BA$325,36,FALSE))</f>
        <v/>
      </c>
      <c r="BF230" s="102" t="str">
        <f>IF(ISNA(VLOOKUP($B230,'[1]1920  Prog Access'!$F$7:$BA$325,37,FALSE)),"",VLOOKUP($B230,'[1]1920  Prog Access'!$F$7:$BA$325,37,FALSE))</f>
        <v/>
      </c>
      <c r="BG230" s="102" t="str">
        <f>IF(ISNA(VLOOKUP($B230,'[1]1920  Prog Access'!$F$7:$BA$325,38,FALSE)),"",VLOOKUP($B230,'[1]1920  Prog Access'!$F$7:$BA$325,38,FALSE))</f>
        <v/>
      </c>
      <c r="BH230" s="110"/>
      <c r="BI230" s="104"/>
      <c r="BJ230" s="105"/>
      <c r="BK230" s="106" t="str">
        <f>IF(ISNA(VLOOKUP($B230,'[1]1920  Prog Access'!$F$7:$BA$325,39,FALSE)),"",VLOOKUP($B230,'[1]1920  Prog Access'!$F$7:$BA$325,39,FALSE))</f>
        <v/>
      </c>
      <c r="BL230" s="102" t="str">
        <f>IF(ISNA(VLOOKUP($B230,'[1]1920  Prog Access'!$F$7:$BA$325,40,FALSE)),"",VLOOKUP($B230,'[1]1920  Prog Access'!$F$7:$BA$325,40,FALSE))</f>
        <v/>
      </c>
      <c r="BM230" s="102" t="str">
        <f>IF(ISNA(VLOOKUP($B230,'[1]1920  Prog Access'!$F$7:$BA$325,41,FALSE)),"",VLOOKUP($B230,'[1]1920  Prog Access'!$F$7:$BA$325,41,FALSE))</f>
        <v/>
      </c>
      <c r="BN230" s="102" t="str">
        <f>IF(ISNA(VLOOKUP($B230,'[1]1920  Prog Access'!$F$7:$BA$325,42,FALSE)),"",VLOOKUP($B230,'[1]1920  Prog Access'!$F$7:$BA$325,42,FALSE))</f>
        <v/>
      </c>
      <c r="BO230" s="105"/>
      <c r="BP230" s="104"/>
      <c r="BQ230" s="111"/>
      <c r="BR230" s="106" t="str">
        <f>IF(ISNA(VLOOKUP($B230,'[1]1920  Prog Access'!$F$7:$BA$325,43,FALSE)),"",VLOOKUP($B230,'[1]1920  Prog Access'!$F$7:$BA$325,43,FALSE))</f>
        <v/>
      </c>
      <c r="BS230" s="104"/>
      <c r="BT230" s="111"/>
      <c r="BU230" s="102"/>
      <c r="BV230" s="104"/>
      <c r="BW230" s="111"/>
      <c r="BX230" s="143"/>
      <c r="BZ230" s="112"/>
      <c r="CA230" s="89"/>
      <c r="CB230" s="90"/>
    </row>
    <row r="231" spans="1:80" x14ac:dyDescent="0.25">
      <c r="A231" s="66" t="s">
        <v>401</v>
      </c>
      <c r="B231" s="94"/>
      <c r="C231" s="99"/>
      <c r="D231" s="100" t="str">
        <f>IF(ISNA(VLOOKUP($B231,'[1]1920 enrollment_Rev_Exp by size'!$A$6:$C$339,3,FALSE)),"",VLOOKUP($B231,'[1]1920 enrollment_Rev_Exp by size'!$A$6:$C$339,3,FALSE))</f>
        <v/>
      </c>
      <c r="E231" s="101" t="str">
        <f>IF(ISNA(VLOOKUP($B231,'[1]1920 enrollment_Rev_Exp by size'!$A$6:$D$339,4,FALSE)),"",VLOOKUP($B231,'[1]1920 enrollment_Rev_Exp by size'!$A$6:$D$339,4,FALSE))</f>
        <v/>
      </c>
      <c r="F231" s="102" t="str">
        <f>IF(ISNA(VLOOKUP($B231,'[1]1920  Prog Access'!$F$7:$BA$325,2,FALSE)),"",VLOOKUP($B231,'[1]1920  Prog Access'!$F$7:$BA$325,2,FALSE))</f>
        <v/>
      </c>
      <c r="G231" s="102" t="str">
        <f>IF(ISNA(VLOOKUP($B231,'[1]1920  Prog Access'!$F$7:$BA$325,3,FALSE)),"",VLOOKUP($B231,'[1]1920  Prog Access'!$F$7:$BA$325,3,FALSE))</f>
        <v/>
      </c>
      <c r="H231" s="102" t="str">
        <f>IF(ISNA(VLOOKUP($B231,'[1]1920  Prog Access'!$F$7:$BA$325,4,FALSE)),"",VLOOKUP($B231,'[1]1920  Prog Access'!$F$7:$BA$325,4,FALSE))</f>
        <v/>
      </c>
      <c r="I231" s="103"/>
      <c r="J231" s="104"/>
      <c r="K231" s="105"/>
      <c r="L231" s="106" t="str">
        <f>IF(ISNA(VLOOKUP($B231,'[1]1920  Prog Access'!$F$7:$BA$325,5,FALSE)),"",VLOOKUP($B231,'[1]1920  Prog Access'!$F$7:$BA$325,5,FALSE))</f>
        <v/>
      </c>
      <c r="M231" s="102" t="str">
        <f>IF(ISNA(VLOOKUP($B231,'[1]1920  Prog Access'!$F$7:$BA$325,6,FALSE)),"",VLOOKUP($B231,'[1]1920  Prog Access'!$F$7:$BA$325,6,FALSE))</f>
        <v/>
      </c>
      <c r="N231" s="102" t="str">
        <f>IF(ISNA(VLOOKUP($B231,'[1]1920  Prog Access'!$F$7:$BA$325,7,FALSE)),"",VLOOKUP($B231,'[1]1920  Prog Access'!$F$7:$BA$325,7,FALSE))</f>
        <v/>
      </c>
      <c r="O231" s="102">
        <v>0</v>
      </c>
      <c r="P231" s="102" t="str">
        <f>IF(ISNA(VLOOKUP($B231,'[1]1920  Prog Access'!$F$7:$BA$325,8,FALSE)),"",VLOOKUP($B231,'[1]1920  Prog Access'!$F$7:$BA$325,8,FALSE))</f>
        <v/>
      </c>
      <c r="Q231" s="102" t="str">
        <f>IF(ISNA(VLOOKUP($B231,'[1]1920  Prog Access'!$F$7:$BA$325,9,FALSE)),"",VLOOKUP($B231,'[1]1920  Prog Access'!$F$7:$BA$325,9,FALSE))</f>
        <v/>
      </c>
      <c r="R231" s="107"/>
      <c r="S231" s="104"/>
      <c r="T231" s="105"/>
      <c r="U231" s="106" t="str">
        <f>IF(ISNA(VLOOKUP($B231,'[1]1920  Prog Access'!$F$7:$BA$325,17,FALSE)),"",VLOOKUP($B231,'[1]1920  Prog Access'!$F$7:$BA$325,17,FALSE))</f>
        <v/>
      </c>
      <c r="V231" s="102" t="str">
        <f>IF(ISNA(VLOOKUP($B231,'[1]1920  Prog Access'!$F$7:$BA$325,18,FALSE)),"",VLOOKUP($B231,'[1]1920  Prog Access'!$F$7:$BA$325,18,FALSE))</f>
        <v/>
      </c>
      <c r="W231" s="102" t="str">
        <f>IF(ISNA(VLOOKUP($B231,'[1]1920  Prog Access'!$F$7:$BA$325,19,FALSE)),"",VLOOKUP($B231,'[1]1920  Prog Access'!$F$7:$BA$325,19,FALSE))</f>
        <v/>
      </c>
      <c r="X231" s="102" t="str">
        <f>IF(ISNA(VLOOKUP($B231,'[1]1920  Prog Access'!$F$7:$BA$325,20,FALSE)),"",VLOOKUP($B231,'[1]1920  Prog Access'!$F$7:$BA$325,20,FALSE))</f>
        <v/>
      </c>
      <c r="Y231" s="108"/>
      <c r="Z231" s="104"/>
      <c r="AA231" s="105"/>
      <c r="AB231" s="106" t="str">
        <f>IF(ISNA(VLOOKUP($B231,'[1]1920  Prog Access'!$F$7:$BA$325,21,FALSE)),"",VLOOKUP($B231,'[1]1920  Prog Access'!$F$7:$BA$325,21,FALSE))</f>
        <v/>
      </c>
      <c r="AC231" s="102" t="str">
        <f>IF(ISNA(VLOOKUP($B231,'[1]1920  Prog Access'!$F$7:$BA$325,22,FALSE)),"",VLOOKUP($B231,'[1]1920  Prog Access'!$F$7:$BA$325,22,FALSE))</f>
        <v/>
      </c>
      <c r="AD231" s="102"/>
      <c r="AE231" s="107"/>
      <c r="AF231" s="104"/>
      <c r="AG231" s="109"/>
      <c r="AH231" s="106" t="str">
        <f>IF(ISNA(VLOOKUP($B231,'[1]1920  Prog Access'!$F$7:$BA$325,16,FALSE)),"",VLOOKUP($B231,'[1]1920  Prog Access'!$F$7:$BA$325,16,FALSE))</f>
        <v/>
      </c>
      <c r="AI231" s="102" t="str">
        <f>IF(ISNA(VLOOKUP($B231,'[1]1920  Prog Access'!$F$7:$BA$325,17,FALSE)),"",VLOOKUP($B231,'[1]1920  Prog Access'!$F$7:$BA$325,17,FALSE))</f>
        <v/>
      </c>
      <c r="AJ231" s="102" t="str">
        <f>IF(ISNA(VLOOKUP($B231,'[1]1920  Prog Access'!$F$7:$BA$325,18,FALSE)),"",VLOOKUP($B231,'[1]1920  Prog Access'!$F$7:$BA$325,18,FALSE))</f>
        <v/>
      </c>
      <c r="AK231" s="102" t="str">
        <f>IF(ISNA(VLOOKUP($B231,'[1]1920  Prog Access'!$F$7:$BA$325,19,FALSE)),"",VLOOKUP($B231,'[1]1920  Prog Access'!$F$7:$BA$325,19,FALSE))</f>
        <v/>
      </c>
      <c r="AL231" s="102" t="str">
        <f>IF(ISNA(VLOOKUP($B231,'[1]1920  Prog Access'!$F$7:$BA$325,20,FALSE)),"",VLOOKUP($B231,'[1]1920  Prog Access'!$F$7:$BA$325,20,FALSE))</f>
        <v/>
      </c>
      <c r="AM231" s="102" t="str">
        <f>IF(ISNA(VLOOKUP($B231,'[1]1920  Prog Access'!$F$7:$BA$325,21,FALSE)),"",VLOOKUP($B231,'[1]1920  Prog Access'!$F$7:$BA$325,21,FALSE))</f>
        <v/>
      </c>
      <c r="AN231" s="102" t="str">
        <f>IF(ISNA(VLOOKUP($B231,'[1]1920  Prog Access'!$F$7:$BA$325,22,FALSE)),"",VLOOKUP($B231,'[1]1920  Prog Access'!$F$7:$BA$325,22,FALSE))</f>
        <v/>
      </c>
      <c r="AO231" s="102" t="str">
        <f>IF(ISNA(VLOOKUP($B231,'[1]1920  Prog Access'!$F$7:$BA$325,23,FALSE)),"",VLOOKUP($B231,'[1]1920  Prog Access'!$F$7:$BA$325,23,FALSE))</f>
        <v/>
      </c>
      <c r="AP231" s="102" t="str">
        <f>IF(ISNA(VLOOKUP($B231,'[1]1920  Prog Access'!$F$7:$BA$325,24,FALSE)),"",VLOOKUP($B231,'[1]1920  Prog Access'!$F$7:$BA$325,24,FALSE))</f>
        <v/>
      </c>
      <c r="AQ231" s="102" t="str">
        <f>IF(ISNA(VLOOKUP($B231,'[1]1920  Prog Access'!$F$7:$BA$325,25,FALSE)),"",VLOOKUP($B231,'[1]1920  Prog Access'!$F$7:$BA$325,25,FALSE))</f>
        <v/>
      </c>
      <c r="AR231" s="102" t="str">
        <f>IF(ISNA(VLOOKUP($B231,'[1]1920  Prog Access'!$F$7:$BA$325,26,FALSE)),"",VLOOKUP($B231,'[1]1920  Prog Access'!$F$7:$BA$325,26,FALSE))</f>
        <v/>
      </c>
      <c r="AS231" s="102" t="str">
        <f>IF(ISNA(VLOOKUP($B231,'[1]1920  Prog Access'!$F$7:$BA$325,27,FALSE)),"",VLOOKUP($B231,'[1]1920  Prog Access'!$F$7:$BA$325,27,FALSE))</f>
        <v/>
      </c>
      <c r="AT231" s="102" t="str">
        <f>IF(ISNA(VLOOKUP($B231,'[1]1920  Prog Access'!$F$7:$BA$325,28,FALSE)),"",VLOOKUP($B231,'[1]1920  Prog Access'!$F$7:$BA$325,28,FALSE))</f>
        <v/>
      </c>
      <c r="AU231" s="102" t="str">
        <f>IF(ISNA(VLOOKUP($B231,'[1]1920  Prog Access'!$F$7:$BA$325,29,FALSE)),"",VLOOKUP($B231,'[1]1920  Prog Access'!$F$7:$BA$325,29,FALSE))</f>
        <v/>
      </c>
      <c r="AV231" s="102" t="str">
        <f>IF(ISNA(VLOOKUP($B231,'[1]1920  Prog Access'!$F$7:$BA$325,30,FALSE)),"",VLOOKUP($B231,'[1]1920  Prog Access'!$F$7:$BA$325,30,FALSE))</f>
        <v/>
      </c>
      <c r="AW231" s="102" t="str">
        <f>IF(ISNA(VLOOKUP($B231,'[1]1920  Prog Access'!$F$7:$BA$325,31,FALSE)),"",VLOOKUP($B231,'[1]1920  Prog Access'!$F$7:$BA$325,31,FALSE))</f>
        <v/>
      </c>
      <c r="AX231" s="108">
        <f t="shared" si="479"/>
        <v>0</v>
      </c>
      <c r="AY231" s="104"/>
      <c r="AZ231" s="105"/>
      <c r="BA231" s="106" t="str">
        <f>IF(ISNA(VLOOKUP($B231,'[1]1920  Prog Access'!$F$7:$BA$325,32,FALSE)),"",VLOOKUP($B231,'[1]1920  Prog Access'!$F$7:$BA$325,32,FALSE))</f>
        <v/>
      </c>
      <c r="BB231" s="102" t="str">
        <f>IF(ISNA(VLOOKUP($B231,'[1]1920  Prog Access'!$F$7:$BA$325,33,FALSE)),"",VLOOKUP($B231,'[1]1920  Prog Access'!$F$7:$BA$325,33,FALSE))</f>
        <v/>
      </c>
      <c r="BC231" s="102" t="str">
        <f>IF(ISNA(VLOOKUP($B231,'[1]1920  Prog Access'!$F$7:$BA$325,34,FALSE)),"",VLOOKUP($B231,'[1]1920  Prog Access'!$F$7:$BA$325,34,FALSE))</f>
        <v/>
      </c>
      <c r="BD231" s="102" t="str">
        <f>IF(ISNA(VLOOKUP($B231,'[1]1920  Prog Access'!$F$7:$BA$325,35,FALSE)),"",VLOOKUP($B231,'[1]1920  Prog Access'!$F$7:$BA$325,35,FALSE))</f>
        <v/>
      </c>
      <c r="BE231" s="102" t="str">
        <f>IF(ISNA(VLOOKUP($B231,'[1]1920  Prog Access'!$F$7:$BA$325,36,FALSE)),"",VLOOKUP($B231,'[1]1920  Prog Access'!$F$7:$BA$325,36,FALSE))</f>
        <v/>
      </c>
      <c r="BF231" s="102" t="str">
        <f>IF(ISNA(VLOOKUP($B231,'[1]1920  Prog Access'!$F$7:$BA$325,37,FALSE)),"",VLOOKUP($B231,'[1]1920  Prog Access'!$F$7:$BA$325,37,FALSE))</f>
        <v/>
      </c>
      <c r="BG231" s="102" t="str">
        <f>IF(ISNA(VLOOKUP($B231,'[1]1920  Prog Access'!$F$7:$BA$325,38,FALSE)),"",VLOOKUP($B231,'[1]1920  Prog Access'!$F$7:$BA$325,38,FALSE))</f>
        <v/>
      </c>
      <c r="BH231" s="110"/>
      <c r="BI231" s="104"/>
      <c r="BJ231" s="105"/>
      <c r="BK231" s="106" t="str">
        <f>IF(ISNA(VLOOKUP($B231,'[1]1920  Prog Access'!$F$7:$BA$325,39,FALSE)),"",VLOOKUP($B231,'[1]1920  Prog Access'!$F$7:$BA$325,39,FALSE))</f>
        <v/>
      </c>
      <c r="BL231" s="102" t="str">
        <f>IF(ISNA(VLOOKUP($B231,'[1]1920  Prog Access'!$F$7:$BA$325,40,FALSE)),"",VLOOKUP($B231,'[1]1920  Prog Access'!$F$7:$BA$325,40,FALSE))</f>
        <v/>
      </c>
      <c r="BM231" s="102" t="str">
        <f>IF(ISNA(VLOOKUP($B231,'[1]1920  Prog Access'!$F$7:$BA$325,41,FALSE)),"",VLOOKUP($B231,'[1]1920  Prog Access'!$F$7:$BA$325,41,FALSE))</f>
        <v/>
      </c>
      <c r="BN231" s="102" t="str">
        <f>IF(ISNA(VLOOKUP($B231,'[1]1920  Prog Access'!$F$7:$BA$325,42,FALSE)),"",VLOOKUP($B231,'[1]1920  Prog Access'!$F$7:$BA$325,42,FALSE))</f>
        <v/>
      </c>
      <c r="BO231" s="105"/>
      <c r="BP231" s="104"/>
      <c r="BQ231" s="111"/>
      <c r="BR231" s="106" t="str">
        <f>IF(ISNA(VLOOKUP($B231,'[1]1920  Prog Access'!$F$7:$BA$325,43,FALSE)),"",VLOOKUP($B231,'[1]1920  Prog Access'!$F$7:$BA$325,43,FALSE))</f>
        <v/>
      </c>
      <c r="BS231" s="104"/>
      <c r="BT231" s="111"/>
      <c r="BU231" s="102"/>
      <c r="BV231" s="104"/>
      <c r="BW231" s="111"/>
      <c r="BX231" s="143"/>
      <c r="BZ231" s="112"/>
      <c r="CA231" s="89"/>
      <c r="CB231" s="90"/>
    </row>
    <row r="232" spans="1:80" x14ac:dyDescent="0.25">
      <c r="A232" s="22"/>
      <c r="B232" s="94" t="s">
        <v>402</v>
      </c>
      <c r="C232" s="99" t="s">
        <v>403</v>
      </c>
      <c r="D232" s="100">
        <f>IF(ISNA(VLOOKUP($B232,'[1]1920 enrollment_Rev_Exp by size'!$A$6:$C$339,3,FALSE)),"",VLOOKUP($B232,'[1]1920 enrollment_Rev_Exp by size'!$A$6:$C$339,3,FALSE))</f>
        <v>202.10999999999999</v>
      </c>
      <c r="E232" s="101">
        <f>IF(ISNA(VLOOKUP($B232,'[1]1920 enrollment_Rev_Exp by size'!$A$6:$D$339,4,FALSE)),"",VLOOKUP($B232,'[1]1920 enrollment_Rev_Exp by size'!$A$6:$D$339,4,FALSE))</f>
        <v>3048037.46</v>
      </c>
      <c r="F232" s="102">
        <f>IF(ISNA(VLOOKUP($B232,'[1]1920  Prog Access'!$F$7:$BA$325,2,FALSE)),"",VLOOKUP($B232,'[1]1920  Prog Access'!$F$7:$BA$325,2,FALSE))</f>
        <v>1788530.17</v>
      </c>
      <c r="G232" s="102">
        <f>IF(ISNA(VLOOKUP($B232,'[1]1920  Prog Access'!$F$7:$BA$325,3,FALSE)),"",VLOOKUP($B232,'[1]1920  Prog Access'!$F$7:$BA$325,3,FALSE))</f>
        <v>0</v>
      </c>
      <c r="H232" s="102">
        <f>IF(ISNA(VLOOKUP($B232,'[1]1920  Prog Access'!$F$7:$BA$325,4,FALSE)),"",VLOOKUP($B232,'[1]1920  Prog Access'!$F$7:$BA$325,4,FALSE))</f>
        <v>0</v>
      </c>
      <c r="I232" s="103">
        <f t="shared" si="470"/>
        <v>1788530.17</v>
      </c>
      <c r="J232" s="104">
        <f t="shared" si="471"/>
        <v>0.58678090196437416</v>
      </c>
      <c r="K232" s="105">
        <f t="shared" si="472"/>
        <v>8849.2908317252986</v>
      </c>
      <c r="L232" s="106">
        <f>IF(ISNA(VLOOKUP($B232,'[1]1920  Prog Access'!$F$7:$BA$325,5,FALSE)),"",VLOOKUP($B232,'[1]1920  Prog Access'!$F$7:$BA$325,5,FALSE))</f>
        <v>262579.42</v>
      </c>
      <c r="M232" s="102">
        <f>IF(ISNA(VLOOKUP($B232,'[1]1920  Prog Access'!$F$7:$BA$325,6,FALSE)),"",VLOOKUP($B232,'[1]1920  Prog Access'!$F$7:$BA$325,6,FALSE))</f>
        <v>0</v>
      </c>
      <c r="N232" s="102">
        <f>IF(ISNA(VLOOKUP($B232,'[1]1920  Prog Access'!$F$7:$BA$325,7,FALSE)),"",VLOOKUP($B232,'[1]1920  Prog Access'!$F$7:$BA$325,7,FALSE))</f>
        <v>44123.01</v>
      </c>
      <c r="O232" s="102">
        <v>0</v>
      </c>
      <c r="P232" s="102">
        <f>IF(ISNA(VLOOKUP($B232,'[1]1920  Prog Access'!$F$7:$BA$325,8,FALSE)),"",VLOOKUP($B232,'[1]1920  Prog Access'!$F$7:$BA$325,8,FALSE))</f>
        <v>0</v>
      </c>
      <c r="Q232" s="102">
        <f>IF(ISNA(VLOOKUP($B232,'[1]1920  Prog Access'!$F$7:$BA$325,9,FALSE)),"",VLOOKUP($B232,'[1]1920  Prog Access'!$F$7:$BA$325,9,FALSE))</f>
        <v>0</v>
      </c>
      <c r="R232" s="107">
        <f t="shared" ref="R232:R295" si="511">SUM(L232:Q232)</f>
        <v>306702.43</v>
      </c>
      <c r="S232" s="104">
        <f t="shared" ref="S232:S295" si="512">R232/E232</f>
        <v>0.10062292016581711</v>
      </c>
      <c r="T232" s="105">
        <f t="shared" ref="T232:T295" si="513">R232/D232</f>
        <v>1517.5024986393548</v>
      </c>
      <c r="U232" s="106">
        <f>IF(ISNA(VLOOKUP($B232,'[1]1920  Prog Access'!$F$7:$BA$325,10,FALSE)),"",VLOOKUP($B232,'[1]1920  Prog Access'!$F$7:$BA$325,10,FALSE))</f>
        <v>0</v>
      </c>
      <c r="V232" s="102">
        <f>IF(ISNA(VLOOKUP($B232,'[1]1920  Prog Access'!$F$7:$BA$325,11,FALSE)),"",VLOOKUP($B232,'[1]1920  Prog Access'!$F$7:$BA$325,11,FALSE))</f>
        <v>0</v>
      </c>
      <c r="W232" s="102">
        <f>IF(ISNA(VLOOKUP($B232,'[1]1920  Prog Access'!$F$7:$BA$325,12,FALSE)),"",VLOOKUP($B232,'[1]1920  Prog Access'!$F$7:$BA$325,12,FALSE))</f>
        <v>0</v>
      </c>
      <c r="X232" s="102">
        <f>IF(ISNA(VLOOKUP($B232,'[1]1920  Prog Access'!$F$7:$BA$325,13,FALSE)),"",VLOOKUP($B232,'[1]1920  Prog Access'!$F$7:$BA$325,13,FALSE))</f>
        <v>0</v>
      </c>
      <c r="Y232" s="108">
        <f t="shared" si="495"/>
        <v>0</v>
      </c>
      <c r="Z232" s="104">
        <f t="shared" ref="Z232:Z239" si="514">Y232/E232</f>
        <v>0</v>
      </c>
      <c r="AA232" s="105">
        <f t="shared" ref="AA232:AA239" si="515">Y232/D232</f>
        <v>0</v>
      </c>
      <c r="AB232" s="106">
        <f>IF(ISNA(VLOOKUP($B232,'[1]1920  Prog Access'!$F$7:$BA$325,14,FALSE)),"",VLOOKUP($B232,'[1]1920  Prog Access'!$F$7:$BA$325,14,FALSE))</f>
        <v>0</v>
      </c>
      <c r="AC232" s="102">
        <f>IF(ISNA(VLOOKUP($B232,'[1]1920  Prog Access'!$F$7:$BA$325,15,FALSE)),"",VLOOKUP($B232,'[1]1920  Prog Access'!$F$7:$BA$325,15,FALSE))</f>
        <v>0</v>
      </c>
      <c r="AD232" s="102">
        <v>0</v>
      </c>
      <c r="AE232" s="107">
        <f t="shared" ref="AE232:AE239" si="516">SUM(AB232:AC232)</f>
        <v>0</v>
      </c>
      <c r="AF232" s="104">
        <f t="shared" ref="AF232:AF239" si="517">AE232/E232</f>
        <v>0</v>
      </c>
      <c r="AG232" s="109">
        <f t="shared" ref="AG232:AG239" si="518">AE232/D232</f>
        <v>0</v>
      </c>
      <c r="AH232" s="106">
        <f>IF(ISNA(VLOOKUP($B232,'[1]1920  Prog Access'!$F$7:$BA$325,16,FALSE)),"",VLOOKUP($B232,'[1]1920  Prog Access'!$F$7:$BA$325,16,FALSE))</f>
        <v>72550.94</v>
      </c>
      <c r="AI232" s="102">
        <f>IF(ISNA(VLOOKUP($B232,'[1]1920  Prog Access'!$F$7:$BA$325,17,FALSE)),"",VLOOKUP($B232,'[1]1920  Prog Access'!$F$7:$BA$325,17,FALSE))</f>
        <v>30940.97</v>
      </c>
      <c r="AJ232" s="102">
        <f>IF(ISNA(VLOOKUP($B232,'[1]1920  Prog Access'!$F$7:$BA$325,18,FALSE)),"",VLOOKUP($B232,'[1]1920  Prog Access'!$F$7:$BA$325,18,FALSE))</f>
        <v>0</v>
      </c>
      <c r="AK232" s="102">
        <f>IF(ISNA(VLOOKUP($B232,'[1]1920  Prog Access'!$F$7:$BA$325,19,FALSE)),"",VLOOKUP($B232,'[1]1920  Prog Access'!$F$7:$BA$325,19,FALSE))</f>
        <v>0</v>
      </c>
      <c r="AL232" s="102">
        <f>IF(ISNA(VLOOKUP($B232,'[1]1920  Prog Access'!$F$7:$BA$325,20,FALSE)),"",VLOOKUP($B232,'[1]1920  Prog Access'!$F$7:$BA$325,20,FALSE))</f>
        <v>87225.64</v>
      </c>
      <c r="AM232" s="102">
        <f>IF(ISNA(VLOOKUP($B232,'[1]1920  Prog Access'!$F$7:$BA$325,21,FALSE)),"",VLOOKUP($B232,'[1]1920  Prog Access'!$F$7:$BA$325,21,FALSE))</f>
        <v>0</v>
      </c>
      <c r="AN232" s="102">
        <f>IF(ISNA(VLOOKUP($B232,'[1]1920  Prog Access'!$F$7:$BA$325,22,FALSE)),"",VLOOKUP($B232,'[1]1920  Prog Access'!$F$7:$BA$325,22,FALSE))</f>
        <v>0</v>
      </c>
      <c r="AO232" s="102">
        <f>IF(ISNA(VLOOKUP($B232,'[1]1920  Prog Access'!$F$7:$BA$325,23,FALSE)),"",VLOOKUP($B232,'[1]1920  Prog Access'!$F$7:$BA$325,23,FALSE))</f>
        <v>901.01</v>
      </c>
      <c r="AP232" s="102">
        <f>IF(ISNA(VLOOKUP($B232,'[1]1920  Prog Access'!$F$7:$BA$325,24,FALSE)),"",VLOOKUP($B232,'[1]1920  Prog Access'!$F$7:$BA$325,24,FALSE))</f>
        <v>0</v>
      </c>
      <c r="AQ232" s="102">
        <f>IF(ISNA(VLOOKUP($B232,'[1]1920  Prog Access'!$F$7:$BA$325,25,FALSE)),"",VLOOKUP($B232,'[1]1920  Prog Access'!$F$7:$BA$325,25,FALSE))</f>
        <v>0</v>
      </c>
      <c r="AR232" s="102">
        <f>IF(ISNA(VLOOKUP($B232,'[1]1920  Prog Access'!$F$7:$BA$325,26,FALSE)),"",VLOOKUP($B232,'[1]1920  Prog Access'!$F$7:$BA$325,26,FALSE))</f>
        <v>0</v>
      </c>
      <c r="AS232" s="102">
        <f>IF(ISNA(VLOOKUP($B232,'[1]1920  Prog Access'!$F$7:$BA$325,27,FALSE)),"",VLOOKUP($B232,'[1]1920  Prog Access'!$F$7:$BA$325,27,FALSE))</f>
        <v>0</v>
      </c>
      <c r="AT232" s="102">
        <f>IF(ISNA(VLOOKUP($B232,'[1]1920  Prog Access'!$F$7:$BA$325,28,FALSE)),"",VLOOKUP($B232,'[1]1920  Prog Access'!$F$7:$BA$325,28,FALSE))</f>
        <v>0</v>
      </c>
      <c r="AU232" s="102">
        <f>IF(ISNA(VLOOKUP($B232,'[1]1920  Prog Access'!$F$7:$BA$325,29,FALSE)),"",VLOOKUP($B232,'[1]1920  Prog Access'!$F$7:$BA$325,29,FALSE))</f>
        <v>0</v>
      </c>
      <c r="AV232" s="102">
        <f>IF(ISNA(VLOOKUP($B232,'[1]1920  Prog Access'!$F$7:$BA$325,30,FALSE)),"",VLOOKUP($B232,'[1]1920  Prog Access'!$F$7:$BA$325,30,FALSE))</f>
        <v>0</v>
      </c>
      <c r="AW232" s="102">
        <f>IF(ISNA(VLOOKUP($B232,'[1]1920  Prog Access'!$F$7:$BA$325,31,FALSE)),"",VLOOKUP($B232,'[1]1920  Prog Access'!$F$7:$BA$325,31,FALSE))</f>
        <v>0</v>
      </c>
      <c r="AX232" s="108">
        <f t="shared" si="479"/>
        <v>191618.56</v>
      </c>
      <c r="AY232" s="104">
        <f t="shared" si="480"/>
        <v>6.2866208999937945E-2</v>
      </c>
      <c r="AZ232" s="105">
        <f t="shared" si="481"/>
        <v>948.09044579684337</v>
      </c>
      <c r="BA232" s="106">
        <f>IF(ISNA(VLOOKUP($B232,'[1]1920  Prog Access'!$F$7:$BA$325,32,FALSE)),"",VLOOKUP($B232,'[1]1920  Prog Access'!$F$7:$BA$325,32,FALSE))</f>
        <v>0</v>
      </c>
      <c r="BB232" s="102">
        <f>IF(ISNA(VLOOKUP($B232,'[1]1920  Prog Access'!$F$7:$BA$325,33,FALSE)),"",VLOOKUP($B232,'[1]1920  Prog Access'!$F$7:$BA$325,33,FALSE))</f>
        <v>0</v>
      </c>
      <c r="BC232" s="102">
        <f>IF(ISNA(VLOOKUP($B232,'[1]1920  Prog Access'!$F$7:$BA$325,34,FALSE)),"",VLOOKUP($B232,'[1]1920  Prog Access'!$F$7:$BA$325,34,FALSE))</f>
        <v>1689.7</v>
      </c>
      <c r="BD232" s="102">
        <f>IF(ISNA(VLOOKUP($B232,'[1]1920  Prog Access'!$F$7:$BA$325,35,FALSE)),"",VLOOKUP($B232,'[1]1920  Prog Access'!$F$7:$BA$325,35,FALSE))</f>
        <v>0</v>
      </c>
      <c r="BE232" s="102">
        <f>IF(ISNA(VLOOKUP($B232,'[1]1920  Prog Access'!$F$7:$BA$325,36,FALSE)),"",VLOOKUP($B232,'[1]1920  Prog Access'!$F$7:$BA$325,36,FALSE))</f>
        <v>0</v>
      </c>
      <c r="BF232" s="102">
        <f>IF(ISNA(VLOOKUP($B232,'[1]1920  Prog Access'!$F$7:$BA$325,37,FALSE)),"",VLOOKUP($B232,'[1]1920  Prog Access'!$F$7:$BA$325,37,FALSE))</f>
        <v>0</v>
      </c>
      <c r="BG232" s="102">
        <f>IF(ISNA(VLOOKUP($B232,'[1]1920  Prog Access'!$F$7:$BA$325,38,FALSE)),"",VLOOKUP($B232,'[1]1920  Prog Access'!$F$7:$BA$325,38,FALSE))</f>
        <v>0</v>
      </c>
      <c r="BH232" s="110">
        <f t="shared" ref="BH232:BH238" si="519">SUM(BA232:BG232)</f>
        <v>1689.7</v>
      </c>
      <c r="BI232" s="104">
        <f t="shared" ref="BI232:BI239" si="520">BH232/E232</f>
        <v>5.5435670400192521E-4</v>
      </c>
      <c r="BJ232" s="105">
        <f t="shared" ref="BJ232:BJ239" si="521">BH232/D232</f>
        <v>8.3602988471624364</v>
      </c>
      <c r="BK232" s="106">
        <f>IF(ISNA(VLOOKUP($B232,'[1]1920  Prog Access'!$F$7:$BA$325,39,FALSE)),"",VLOOKUP($B232,'[1]1920  Prog Access'!$F$7:$BA$325,39,FALSE))</f>
        <v>0</v>
      </c>
      <c r="BL232" s="102">
        <f>IF(ISNA(VLOOKUP($B232,'[1]1920  Prog Access'!$F$7:$BA$325,40,FALSE)),"",VLOOKUP($B232,'[1]1920  Prog Access'!$F$7:$BA$325,40,FALSE))</f>
        <v>0</v>
      </c>
      <c r="BM232" s="102">
        <f>IF(ISNA(VLOOKUP($B232,'[1]1920  Prog Access'!$F$7:$BA$325,41,FALSE)),"",VLOOKUP($B232,'[1]1920  Prog Access'!$F$7:$BA$325,41,FALSE))</f>
        <v>0</v>
      </c>
      <c r="BN232" s="102">
        <f>IF(ISNA(VLOOKUP($B232,'[1]1920  Prog Access'!$F$7:$BA$325,42,FALSE)),"",VLOOKUP($B232,'[1]1920  Prog Access'!$F$7:$BA$325,42,FALSE))</f>
        <v>0</v>
      </c>
      <c r="BO232" s="105">
        <f t="shared" si="459"/>
        <v>0</v>
      </c>
      <c r="BP232" s="104">
        <f t="shared" si="460"/>
        <v>0</v>
      </c>
      <c r="BQ232" s="111">
        <f t="shared" si="461"/>
        <v>0</v>
      </c>
      <c r="BR232" s="106">
        <f>IF(ISNA(VLOOKUP($B232,'[1]1920  Prog Access'!$F$7:$BA$325,43,FALSE)),"",VLOOKUP($B232,'[1]1920  Prog Access'!$F$7:$BA$325,43,FALSE))</f>
        <v>604953.86</v>
      </c>
      <c r="BS232" s="104">
        <f t="shared" si="462"/>
        <v>0.19847323661173114</v>
      </c>
      <c r="BT232" s="111">
        <f t="shared" si="463"/>
        <v>2993.191133541141</v>
      </c>
      <c r="BU232" s="102">
        <f>IF(ISNA(VLOOKUP($B232,'[1]1920  Prog Access'!$F$7:$BA$325,44,FALSE)),"",VLOOKUP($B232,'[1]1920  Prog Access'!$F$7:$BA$325,44,FALSE))</f>
        <v>51643.37</v>
      </c>
      <c r="BV232" s="104">
        <f t="shared" si="464"/>
        <v>1.6943154629077296E-2</v>
      </c>
      <c r="BW232" s="111">
        <f t="shared" si="465"/>
        <v>255.52110236999656</v>
      </c>
      <c r="BX232" s="143">
        <f>IF(ISNA(VLOOKUP($B232,'[1]1920  Prog Access'!$F$7:$BA$325,45,FALSE)),"",VLOOKUP($B232,'[1]1920  Prog Access'!$F$7:$BA$325,45,FALSE))</f>
        <v>102899.37</v>
      </c>
      <c r="BY232" s="97">
        <f t="shared" si="466"/>
        <v>3.3759220925060417E-2</v>
      </c>
      <c r="BZ232" s="112">
        <f t="shared" si="467"/>
        <v>509.12557518183166</v>
      </c>
      <c r="CA232" s="89">
        <f t="shared" si="468"/>
        <v>3048037.46</v>
      </c>
      <c r="CB232" s="90">
        <f t="shared" si="469"/>
        <v>0</v>
      </c>
    </row>
    <row r="233" spans="1:80" x14ac:dyDescent="0.25">
      <c r="A233" s="22"/>
      <c r="B233" s="94" t="s">
        <v>404</v>
      </c>
      <c r="C233" s="99" t="s">
        <v>405</v>
      </c>
      <c r="D233" s="100">
        <f>IF(ISNA(VLOOKUP($B233,'[1]1920 enrollment_Rev_Exp by size'!$A$6:$C$339,3,FALSE)),"",VLOOKUP($B233,'[1]1920 enrollment_Rev_Exp by size'!$A$6:$C$339,3,FALSE))</f>
        <v>208.14999999999998</v>
      </c>
      <c r="E233" s="101">
        <f>IF(ISNA(VLOOKUP($B233,'[1]1920 enrollment_Rev_Exp by size'!$A$6:$D$339,4,FALSE)),"",VLOOKUP($B233,'[1]1920 enrollment_Rev_Exp by size'!$A$6:$D$339,4,FALSE))</f>
        <v>3220406.21</v>
      </c>
      <c r="F233" s="102">
        <f>IF(ISNA(VLOOKUP($B233,'[1]1920  Prog Access'!$F$7:$BA$325,2,FALSE)),"",VLOOKUP($B233,'[1]1920  Prog Access'!$F$7:$BA$325,2,FALSE))</f>
        <v>1743693.29</v>
      </c>
      <c r="G233" s="102">
        <f>IF(ISNA(VLOOKUP($B233,'[1]1920  Prog Access'!$F$7:$BA$325,3,FALSE)),"",VLOOKUP($B233,'[1]1920  Prog Access'!$F$7:$BA$325,3,FALSE))</f>
        <v>0</v>
      </c>
      <c r="H233" s="102">
        <f>IF(ISNA(VLOOKUP($B233,'[1]1920  Prog Access'!$F$7:$BA$325,4,FALSE)),"",VLOOKUP($B233,'[1]1920  Prog Access'!$F$7:$BA$325,4,FALSE))</f>
        <v>0</v>
      </c>
      <c r="I233" s="103">
        <f t="shared" si="470"/>
        <v>1743693.29</v>
      </c>
      <c r="J233" s="104">
        <f t="shared" si="471"/>
        <v>0.54145135001463063</v>
      </c>
      <c r="K233" s="105">
        <f t="shared" si="472"/>
        <v>8377.0996396829214</v>
      </c>
      <c r="L233" s="106">
        <f>IF(ISNA(VLOOKUP($B233,'[1]1920  Prog Access'!$F$7:$BA$325,5,FALSE)),"",VLOOKUP($B233,'[1]1920  Prog Access'!$F$7:$BA$325,5,FALSE))</f>
        <v>289237.38</v>
      </c>
      <c r="M233" s="102">
        <f>IF(ISNA(VLOOKUP($B233,'[1]1920  Prog Access'!$F$7:$BA$325,6,FALSE)),"",VLOOKUP($B233,'[1]1920  Prog Access'!$F$7:$BA$325,6,FALSE))</f>
        <v>35823.85</v>
      </c>
      <c r="N233" s="102">
        <f>IF(ISNA(VLOOKUP($B233,'[1]1920  Prog Access'!$F$7:$BA$325,7,FALSE)),"",VLOOKUP($B233,'[1]1920  Prog Access'!$F$7:$BA$325,7,FALSE))</f>
        <v>36971</v>
      </c>
      <c r="O233" s="102">
        <v>0</v>
      </c>
      <c r="P233" s="102">
        <f>IF(ISNA(VLOOKUP($B233,'[1]1920  Prog Access'!$F$7:$BA$325,8,FALSE)),"",VLOOKUP($B233,'[1]1920  Prog Access'!$F$7:$BA$325,8,FALSE))</f>
        <v>0</v>
      </c>
      <c r="Q233" s="102">
        <f>IF(ISNA(VLOOKUP($B233,'[1]1920  Prog Access'!$F$7:$BA$325,9,FALSE)),"",VLOOKUP($B233,'[1]1920  Prog Access'!$F$7:$BA$325,9,FALSE))</f>
        <v>0</v>
      </c>
      <c r="R233" s="107">
        <f t="shared" si="511"/>
        <v>362032.23</v>
      </c>
      <c r="S233" s="104">
        <f t="shared" si="512"/>
        <v>0.11241818776644329</v>
      </c>
      <c r="T233" s="105">
        <f t="shared" si="513"/>
        <v>1739.285275042037</v>
      </c>
      <c r="U233" s="106">
        <f>IF(ISNA(VLOOKUP($B233,'[1]1920  Prog Access'!$F$7:$BA$325,10,FALSE)),"",VLOOKUP($B233,'[1]1920  Prog Access'!$F$7:$BA$325,10,FALSE))</f>
        <v>0</v>
      </c>
      <c r="V233" s="102">
        <f>IF(ISNA(VLOOKUP($B233,'[1]1920  Prog Access'!$F$7:$BA$325,11,FALSE)),"",VLOOKUP($B233,'[1]1920  Prog Access'!$F$7:$BA$325,11,FALSE))</f>
        <v>0</v>
      </c>
      <c r="W233" s="102">
        <f>IF(ISNA(VLOOKUP($B233,'[1]1920  Prog Access'!$F$7:$BA$325,12,FALSE)),"",VLOOKUP($B233,'[1]1920  Prog Access'!$F$7:$BA$325,12,FALSE))</f>
        <v>0</v>
      </c>
      <c r="X233" s="102">
        <f>IF(ISNA(VLOOKUP($B233,'[1]1920  Prog Access'!$F$7:$BA$325,13,FALSE)),"",VLOOKUP($B233,'[1]1920  Prog Access'!$F$7:$BA$325,13,FALSE))</f>
        <v>0</v>
      </c>
      <c r="Y233" s="108">
        <f t="shared" si="495"/>
        <v>0</v>
      </c>
      <c r="Z233" s="104">
        <f t="shared" si="514"/>
        <v>0</v>
      </c>
      <c r="AA233" s="105">
        <f t="shared" si="515"/>
        <v>0</v>
      </c>
      <c r="AB233" s="106">
        <f>IF(ISNA(VLOOKUP($B233,'[1]1920  Prog Access'!$F$7:$BA$325,14,FALSE)),"",VLOOKUP($B233,'[1]1920  Prog Access'!$F$7:$BA$325,14,FALSE))</f>
        <v>0</v>
      </c>
      <c r="AC233" s="102">
        <f>IF(ISNA(VLOOKUP($B233,'[1]1920  Prog Access'!$F$7:$BA$325,15,FALSE)),"",VLOOKUP($B233,'[1]1920  Prog Access'!$F$7:$BA$325,15,FALSE))</f>
        <v>0</v>
      </c>
      <c r="AD233" s="102">
        <v>0</v>
      </c>
      <c r="AE233" s="107">
        <f t="shared" si="516"/>
        <v>0</v>
      </c>
      <c r="AF233" s="104">
        <f t="shared" si="517"/>
        <v>0</v>
      </c>
      <c r="AG233" s="109">
        <f t="shared" si="518"/>
        <v>0</v>
      </c>
      <c r="AH233" s="106">
        <f>IF(ISNA(VLOOKUP($B233,'[1]1920  Prog Access'!$F$7:$BA$325,16,FALSE)),"",VLOOKUP($B233,'[1]1920  Prog Access'!$F$7:$BA$325,16,FALSE))</f>
        <v>76783.850000000006</v>
      </c>
      <c r="AI233" s="102">
        <f>IF(ISNA(VLOOKUP($B233,'[1]1920  Prog Access'!$F$7:$BA$325,17,FALSE)),"",VLOOKUP($B233,'[1]1920  Prog Access'!$F$7:$BA$325,17,FALSE))</f>
        <v>16425.52</v>
      </c>
      <c r="AJ233" s="102">
        <f>IF(ISNA(VLOOKUP($B233,'[1]1920  Prog Access'!$F$7:$BA$325,18,FALSE)),"",VLOOKUP($B233,'[1]1920  Prog Access'!$F$7:$BA$325,18,FALSE))</f>
        <v>0</v>
      </c>
      <c r="AK233" s="102">
        <f>IF(ISNA(VLOOKUP($B233,'[1]1920  Prog Access'!$F$7:$BA$325,19,FALSE)),"",VLOOKUP($B233,'[1]1920  Prog Access'!$F$7:$BA$325,19,FALSE))</f>
        <v>0</v>
      </c>
      <c r="AL233" s="102">
        <f>IF(ISNA(VLOOKUP($B233,'[1]1920  Prog Access'!$F$7:$BA$325,20,FALSE)),"",VLOOKUP($B233,'[1]1920  Prog Access'!$F$7:$BA$325,20,FALSE))</f>
        <v>63103.15</v>
      </c>
      <c r="AM233" s="102">
        <f>IF(ISNA(VLOOKUP($B233,'[1]1920  Prog Access'!$F$7:$BA$325,21,FALSE)),"",VLOOKUP($B233,'[1]1920  Prog Access'!$F$7:$BA$325,21,FALSE))</f>
        <v>0</v>
      </c>
      <c r="AN233" s="102">
        <f>IF(ISNA(VLOOKUP($B233,'[1]1920  Prog Access'!$F$7:$BA$325,22,FALSE)),"",VLOOKUP($B233,'[1]1920  Prog Access'!$F$7:$BA$325,22,FALSE))</f>
        <v>0</v>
      </c>
      <c r="AO233" s="102">
        <f>IF(ISNA(VLOOKUP($B233,'[1]1920  Prog Access'!$F$7:$BA$325,23,FALSE)),"",VLOOKUP($B233,'[1]1920  Prog Access'!$F$7:$BA$325,23,FALSE))</f>
        <v>621.74</v>
      </c>
      <c r="AP233" s="102">
        <f>IF(ISNA(VLOOKUP($B233,'[1]1920  Prog Access'!$F$7:$BA$325,24,FALSE)),"",VLOOKUP($B233,'[1]1920  Prog Access'!$F$7:$BA$325,24,FALSE))</f>
        <v>0</v>
      </c>
      <c r="AQ233" s="102">
        <f>IF(ISNA(VLOOKUP($B233,'[1]1920  Prog Access'!$F$7:$BA$325,25,FALSE)),"",VLOOKUP($B233,'[1]1920  Prog Access'!$F$7:$BA$325,25,FALSE))</f>
        <v>0</v>
      </c>
      <c r="AR233" s="102">
        <f>IF(ISNA(VLOOKUP($B233,'[1]1920  Prog Access'!$F$7:$BA$325,26,FALSE)),"",VLOOKUP($B233,'[1]1920  Prog Access'!$F$7:$BA$325,26,FALSE))</f>
        <v>0</v>
      </c>
      <c r="AS233" s="102">
        <f>IF(ISNA(VLOOKUP($B233,'[1]1920  Prog Access'!$F$7:$BA$325,27,FALSE)),"",VLOOKUP($B233,'[1]1920  Prog Access'!$F$7:$BA$325,27,FALSE))</f>
        <v>0</v>
      </c>
      <c r="AT233" s="102">
        <f>IF(ISNA(VLOOKUP($B233,'[1]1920  Prog Access'!$F$7:$BA$325,28,FALSE)),"",VLOOKUP($B233,'[1]1920  Prog Access'!$F$7:$BA$325,28,FALSE))</f>
        <v>0</v>
      </c>
      <c r="AU233" s="102">
        <f>IF(ISNA(VLOOKUP($B233,'[1]1920  Prog Access'!$F$7:$BA$325,29,FALSE)),"",VLOOKUP($B233,'[1]1920  Prog Access'!$F$7:$BA$325,29,FALSE))</f>
        <v>0</v>
      </c>
      <c r="AV233" s="102">
        <f>IF(ISNA(VLOOKUP($B233,'[1]1920  Prog Access'!$F$7:$BA$325,30,FALSE)),"",VLOOKUP($B233,'[1]1920  Prog Access'!$F$7:$BA$325,30,FALSE))</f>
        <v>0</v>
      </c>
      <c r="AW233" s="102">
        <f>IF(ISNA(VLOOKUP($B233,'[1]1920  Prog Access'!$F$7:$BA$325,31,FALSE)),"",VLOOKUP($B233,'[1]1920  Prog Access'!$F$7:$BA$325,31,FALSE))</f>
        <v>0</v>
      </c>
      <c r="AX233" s="108">
        <f t="shared" si="479"/>
        <v>156934.26</v>
      </c>
      <c r="AY233" s="104">
        <f t="shared" si="480"/>
        <v>4.8731200279234339E-2</v>
      </c>
      <c r="AZ233" s="105">
        <f t="shared" si="481"/>
        <v>753.9479221715111</v>
      </c>
      <c r="BA233" s="106">
        <f>IF(ISNA(VLOOKUP($B233,'[1]1920  Prog Access'!$F$7:$BA$325,32,FALSE)),"",VLOOKUP($B233,'[1]1920  Prog Access'!$F$7:$BA$325,32,FALSE))</f>
        <v>0</v>
      </c>
      <c r="BB233" s="102">
        <f>IF(ISNA(VLOOKUP($B233,'[1]1920  Prog Access'!$F$7:$BA$325,33,FALSE)),"",VLOOKUP($B233,'[1]1920  Prog Access'!$F$7:$BA$325,33,FALSE))</f>
        <v>0</v>
      </c>
      <c r="BC233" s="102">
        <f>IF(ISNA(VLOOKUP($B233,'[1]1920  Prog Access'!$F$7:$BA$325,34,FALSE)),"",VLOOKUP($B233,'[1]1920  Prog Access'!$F$7:$BA$325,34,FALSE))</f>
        <v>4094.92</v>
      </c>
      <c r="BD233" s="102">
        <f>IF(ISNA(VLOOKUP($B233,'[1]1920  Prog Access'!$F$7:$BA$325,35,FALSE)),"",VLOOKUP($B233,'[1]1920  Prog Access'!$F$7:$BA$325,35,FALSE))</f>
        <v>0</v>
      </c>
      <c r="BE233" s="102">
        <f>IF(ISNA(VLOOKUP($B233,'[1]1920  Prog Access'!$F$7:$BA$325,36,FALSE)),"",VLOOKUP($B233,'[1]1920  Prog Access'!$F$7:$BA$325,36,FALSE))</f>
        <v>0</v>
      </c>
      <c r="BF233" s="102">
        <f>IF(ISNA(VLOOKUP($B233,'[1]1920  Prog Access'!$F$7:$BA$325,37,FALSE)),"",VLOOKUP($B233,'[1]1920  Prog Access'!$F$7:$BA$325,37,FALSE))</f>
        <v>0</v>
      </c>
      <c r="BG233" s="102">
        <f>IF(ISNA(VLOOKUP($B233,'[1]1920  Prog Access'!$F$7:$BA$325,38,FALSE)),"",VLOOKUP($B233,'[1]1920  Prog Access'!$F$7:$BA$325,38,FALSE))</f>
        <v>15330.99</v>
      </c>
      <c r="BH233" s="110">
        <f t="shared" si="519"/>
        <v>19425.91</v>
      </c>
      <c r="BI233" s="104">
        <f t="shared" si="520"/>
        <v>6.0321303379923617E-3</v>
      </c>
      <c r="BJ233" s="105">
        <f t="shared" si="521"/>
        <v>93.326495315877978</v>
      </c>
      <c r="BK233" s="106">
        <f>IF(ISNA(VLOOKUP($B233,'[1]1920  Prog Access'!$F$7:$BA$325,39,FALSE)),"",VLOOKUP($B233,'[1]1920  Prog Access'!$F$7:$BA$325,39,FALSE))</f>
        <v>0</v>
      </c>
      <c r="BL233" s="102">
        <f>IF(ISNA(VLOOKUP($B233,'[1]1920  Prog Access'!$F$7:$BA$325,40,FALSE)),"",VLOOKUP($B233,'[1]1920  Prog Access'!$F$7:$BA$325,40,FALSE))</f>
        <v>0</v>
      </c>
      <c r="BM233" s="102">
        <f>IF(ISNA(VLOOKUP($B233,'[1]1920  Prog Access'!$F$7:$BA$325,41,FALSE)),"",VLOOKUP($B233,'[1]1920  Prog Access'!$F$7:$BA$325,41,FALSE))</f>
        <v>0</v>
      </c>
      <c r="BN233" s="102">
        <f>IF(ISNA(VLOOKUP($B233,'[1]1920  Prog Access'!$F$7:$BA$325,42,FALSE)),"",VLOOKUP($B233,'[1]1920  Prog Access'!$F$7:$BA$325,42,FALSE))</f>
        <v>26871.77</v>
      </c>
      <c r="BO233" s="105">
        <f t="shared" si="459"/>
        <v>26871.77</v>
      </c>
      <c r="BP233" s="104">
        <f t="shared" si="460"/>
        <v>8.3442175451524797E-3</v>
      </c>
      <c r="BQ233" s="111">
        <f t="shared" si="461"/>
        <v>129.09810233005047</v>
      </c>
      <c r="BR233" s="106">
        <f>IF(ISNA(VLOOKUP($B233,'[1]1920  Prog Access'!$F$7:$BA$325,43,FALSE)),"",VLOOKUP($B233,'[1]1920  Prog Access'!$F$7:$BA$325,43,FALSE))</f>
        <v>702638.79</v>
      </c>
      <c r="BS233" s="104">
        <f t="shared" si="462"/>
        <v>0.21818328005273596</v>
      </c>
      <c r="BT233" s="111">
        <f t="shared" si="463"/>
        <v>3375.6367523420618</v>
      </c>
      <c r="BU233" s="102">
        <f>IF(ISNA(VLOOKUP($B233,'[1]1920  Prog Access'!$F$7:$BA$325,44,FALSE)),"",VLOOKUP($B233,'[1]1920  Prog Access'!$F$7:$BA$325,44,FALSE))</f>
        <v>85261.15</v>
      </c>
      <c r="BV233" s="104">
        <f t="shared" si="464"/>
        <v>2.6475278098535275E-2</v>
      </c>
      <c r="BW233" s="111">
        <f t="shared" si="465"/>
        <v>409.61398030266639</v>
      </c>
      <c r="BX233" s="143">
        <f>IF(ISNA(VLOOKUP($B233,'[1]1920  Prog Access'!$F$7:$BA$325,45,FALSE)),"",VLOOKUP($B233,'[1]1920  Prog Access'!$F$7:$BA$325,45,FALSE))</f>
        <v>123548.81</v>
      </c>
      <c r="BY233" s="97">
        <f t="shared" si="466"/>
        <v>3.8364355905275691E-2</v>
      </c>
      <c r="BZ233" s="112">
        <f t="shared" si="467"/>
        <v>593.55661782368486</v>
      </c>
      <c r="CA233" s="89">
        <f t="shared" si="468"/>
        <v>3220406.21</v>
      </c>
      <c r="CB233" s="90">
        <f t="shared" si="469"/>
        <v>0</v>
      </c>
    </row>
    <row r="234" spans="1:80" x14ac:dyDescent="0.25">
      <c r="A234" s="66"/>
      <c r="B234" s="94" t="s">
        <v>406</v>
      </c>
      <c r="C234" s="99" t="s">
        <v>407</v>
      </c>
      <c r="D234" s="100">
        <f>IF(ISNA(VLOOKUP($B234,'[1]1920 enrollment_Rev_Exp by size'!$A$6:$C$339,3,FALSE)),"",VLOOKUP($B234,'[1]1920 enrollment_Rev_Exp by size'!$A$6:$C$339,3,FALSE))</f>
        <v>4662.6299999999992</v>
      </c>
      <c r="E234" s="101">
        <f>IF(ISNA(VLOOKUP($B234,'[1]1920 enrollment_Rev_Exp by size'!$A$6:$D$339,4,FALSE)),"",VLOOKUP($B234,'[1]1920 enrollment_Rev_Exp by size'!$A$6:$D$339,4,FALSE))</f>
        <v>66172722.740000002</v>
      </c>
      <c r="F234" s="102">
        <f>IF(ISNA(VLOOKUP($B234,'[1]1920  Prog Access'!$F$7:$BA$325,2,FALSE)),"",VLOOKUP($B234,'[1]1920  Prog Access'!$F$7:$BA$325,2,FALSE))</f>
        <v>31294108.140000001</v>
      </c>
      <c r="G234" s="102">
        <f>IF(ISNA(VLOOKUP($B234,'[1]1920  Prog Access'!$F$7:$BA$325,3,FALSE)),"",VLOOKUP($B234,'[1]1920  Prog Access'!$F$7:$BA$325,3,FALSE))</f>
        <v>258755.45</v>
      </c>
      <c r="H234" s="102">
        <f>IF(ISNA(VLOOKUP($B234,'[1]1920  Prog Access'!$F$7:$BA$325,4,FALSE)),"",VLOOKUP($B234,'[1]1920  Prog Access'!$F$7:$BA$325,4,FALSE))</f>
        <v>390132.82</v>
      </c>
      <c r="I234" s="103">
        <f t="shared" si="470"/>
        <v>31942996.41</v>
      </c>
      <c r="J234" s="104">
        <f t="shared" si="471"/>
        <v>0.48272150649607681</v>
      </c>
      <c r="K234" s="105">
        <f t="shared" si="472"/>
        <v>6850.8537906717893</v>
      </c>
      <c r="L234" s="106">
        <f>IF(ISNA(VLOOKUP($B234,'[1]1920  Prog Access'!$F$7:$BA$325,5,FALSE)),"",VLOOKUP($B234,'[1]1920  Prog Access'!$F$7:$BA$325,5,FALSE))</f>
        <v>8172075.8399999999</v>
      </c>
      <c r="M234" s="102">
        <f>IF(ISNA(VLOOKUP($B234,'[1]1920  Prog Access'!$F$7:$BA$325,6,FALSE)),"",VLOOKUP($B234,'[1]1920  Prog Access'!$F$7:$BA$325,6,FALSE))</f>
        <v>237121.97</v>
      </c>
      <c r="N234" s="102">
        <f>IF(ISNA(VLOOKUP($B234,'[1]1920  Prog Access'!$F$7:$BA$325,7,FALSE)),"",VLOOKUP($B234,'[1]1920  Prog Access'!$F$7:$BA$325,7,FALSE))</f>
        <v>941130.9</v>
      </c>
      <c r="O234" s="102">
        <v>0</v>
      </c>
      <c r="P234" s="102">
        <f>IF(ISNA(VLOOKUP($B234,'[1]1920  Prog Access'!$F$7:$BA$325,8,FALSE)),"",VLOOKUP($B234,'[1]1920  Prog Access'!$F$7:$BA$325,8,FALSE))</f>
        <v>0</v>
      </c>
      <c r="Q234" s="102">
        <f>IF(ISNA(VLOOKUP($B234,'[1]1920  Prog Access'!$F$7:$BA$325,9,FALSE)),"",VLOOKUP($B234,'[1]1920  Prog Access'!$F$7:$BA$325,9,FALSE))</f>
        <v>0</v>
      </c>
      <c r="R234" s="107">
        <f t="shared" si="511"/>
        <v>9350328.7100000009</v>
      </c>
      <c r="S234" s="104">
        <f t="shared" si="512"/>
        <v>0.14130185857303293</v>
      </c>
      <c r="T234" s="105">
        <f t="shared" si="513"/>
        <v>2005.3765171158773</v>
      </c>
      <c r="U234" s="106">
        <f>IF(ISNA(VLOOKUP($B234,'[1]1920  Prog Access'!$F$7:$BA$325,10,FALSE)),"",VLOOKUP($B234,'[1]1920  Prog Access'!$F$7:$BA$325,10,FALSE))</f>
        <v>3830690.53</v>
      </c>
      <c r="V234" s="102">
        <f>IF(ISNA(VLOOKUP($B234,'[1]1920  Prog Access'!$F$7:$BA$325,11,FALSE)),"",VLOOKUP($B234,'[1]1920  Prog Access'!$F$7:$BA$325,11,FALSE))</f>
        <v>1042956.42</v>
      </c>
      <c r="W234" s="102">
        <f>IF(ISNA(VLOOKUP($B234,'[1]1920  Prog Access'!$F$7:$BA$325,12,FALSE)),"",VLOOKUP($B234,'[1]1920  Prog Access'!$F$7:$BA$325,12,FALSE))</f>
        <v>48670.22</v>
      </c>
      <c r="X234" s="102">
        <f>IF(ISNA(VLOOKUP($B234,'[1]1920  Prog Access'!$F$7:$BA$325,13,FALSE)),"",VLOOKUP($B234,'[1]1920  Prog Access'!$F$7:$BA$325,13,FALSE))</f>
        <v>0</v>
      </c>
      <c r="Y234" s="108">
        <f t="shared" si="495"/>
        <v>4922317.17</v>
      </c>
      <c r="Z234" s="104">
        <f t="shared" si="514"/>
        <v>7.4385894461987498E-2</v>
      </c>
      <c r="AA234" s="105">
        <f t="shared" si="515"/>
        <v>1055.6954272588648</v>
      </c>
      <c r="AB234" s="106">
        <f>IF(ISNA(VLOOKUP($B234,'[1]1920  Prog Access'!$F$7:$BA$325,14,FALSE)),"",VLOOKUP($B234,'[1]1920  Prog Access'!$F$7:$BA$325,14,FALSE))</f>
        <v>0</v>
      </c>
      <c r="AC234" s="102">
        <f>IF(ISNA(VLOOKUP($B234,'[1]1920  Prog Access'!$F$7:$BA$325,15,FALSE)),"",VLOOKUP($B234,'[1]1920  Prog Access'!$F$7:$BA$325,15,FALSE))</f>
        <v>0</v>
      </c>
      <c r="AD234" s="102">
        <v>0</v>
      </c>
      <c r="AE234" s="107">
        <f t="shared" si="516"/>
        <v>0</v>
      </c>
      <c r="AF234" s="104">
        <f t="shared" si="517"/>
        <v>0</v>
      </c>
      <c r="AG234" s="109">
        <f t="shared" si="518"/>
        <v>0</v>
      </c>
      <c r="AH234" s="106">
        <f>IF(ISNA(VLOOKUP($B234,'[1]1920  Prog Access'!$F$7:$BA$325,16,FALSE)),"",VLOOKUP($B234,'[1]1920  Prog Access'!$F$7:$BA$325,16,FALSE))</f>
        <v>1174944.71</v>
      </c>
      <c r="AI234" s="102">
        <f>IF(ISNA(VLOOKUP($B234,'[1]1920  Prog Access'!$F$7:$BA$325,17,FALSE)),"",VLOOKUP($B234,'[1]1920  Prog Access'!$F$7:$BA$325,17,FALSE))</f>
        <v>211350.24</v>
      </c>
      <c r="AJ234" s="102">
        <f>IF(ISNA(VLOOKUP($B234,'[1]1920  Prog Access'!$F$7:$BA$325,18,FALSE)),"",VLOOKUP($B234,'[1]1920  Prog Access'!$F$7:$BA$325,18,FALSE))</f>
        <v>47058.44</v>
      </c>
      <c r="AK234" s="102">
        <f>IF(ISNA(VLOOKUP($B234,'[1]1920  Prog Access'!$F$7:$BA$325,19,FALSE)),"",VLOOKUP($B234,'[1]1920  Prog Access'!$F$7:$BA$325,19,FALSE))</f>
        <v>0</v>
      </c>
      <c r="AL234" s="102">
        <f>IF(ISNA(VLOOKUP($B234,'[1]1920  Prog Access'!$F$7:$BA$325,20,FALSE)),"",VLOOKUP($B234,'[1]1920  Prog Access'!$F$7:$BA$325,20,FALSE))</f>
        <v>2794702.09</v>
      </c>
      <c r="AM234" s="102">
        <f>IF(ISNA(VLOOKUP($B234,'[1]1920  Prog Access'!$F$7:$BA$325,21,FALSE)),"",VLOOKUP($B234,'[1]1920  Prog Access'!$F$7:$BA$325,21,FALSE))</f>
        <v>95479.27</v>
      </c>
      <c r="AN234" s="102">
        <f>IF(ISNA(VLOOKUP($B234,'[1]1920  Prog Access'!$F$7:$BA$325,22,FALSE)),"",VLOOKUP($B234,'[1]1920  Prog Access'!$F$7:$BA$325,22,FALSE))</f>
        <v>0</v>
      </c>
      <c r="AO234" s="102">
        <f>IF(ISNA(VLOOKUP($B234,'[1]1920  Prog Access'!$F$7:$BA$325,23,FALSE)),"",VLOOKUP($B234,'[1]1920  Prog Access'!$F$7:$BA$325,23,FALSE))</f>
        <v>449511.57</v>
      </c>
      <c r="AP234" s="102">
        <f>IF(ISNA(VLOOKUP($B234,'[1]1920  Prog Access'!$F$7:$BA$325,24,FALSE)),"",VLOOKUP($B234,'[1]1920  Prog Access'!$F$7:$BA$325,24,FALSE))</f>
        <v>0</v>
      </c>
      <c r="AQ234" s="102">
        <f>IF(ISNA(VLOOKUP($B234,'[1]1920  Prog Access'!$F$7:$BA$325,25,FALSE)),"",VLOOKUP($B234,'[1]1920  Prog Access'!$F$7:$BA$325,25,FALSE))</f>
        <v>0</v>
      </c>
      <c r="AR234" s="102">
        <f>IF(ISNA(VLOOKUP($B234,'[1]1920  Prog Access'!$F$7:$BA$325,26,FALSE)),"",VLOOKUP($B234,'[1]1920  Prog Access'!$F$7:$BA$325,26,FALSE))</f>
        <v>0</v>
      </c>
      <c r="AS234" s="102">
        <f>IF(ISNA(VLOOKUP($B234,'[1]1920  Prog Access'!$F$7:$BA$325,27,FALSE)),"",VLOOKUP($B234,'[1]1920  Prog Access'!$F$7:$BA$325,27,FALSE))</f>
        <v>75710.12</v>
      </c>
      <c r="AT234" s="102">
        <f>IF(ISNA(VLOOKUP($B234,'[1]1920  Prog Access'!$F$7:$BA$325,28,FALSE)),"",VLOOKUP($B234,'[1]1920  Prog Access'!$F$7:$BA$325,28,FALSE))</f>
        <v>999724.85</v>
      </c>
      <c r="AU234" s="102">
        <f>IF(ISNA(VLOOKUP($B234,'[1]1920  Prog Access'!$F$7:$BA$325,29,FALSE)),"",VLOOKUP($B234,'[1]1920  Prog Access'!$F$7:$BA$325,29,FALSE))</f>
        <v>0</v>
      </c>
      <c r="AV234" s="102">
        <f>IF(ISNA(VLOOKUP($B234,'[1]1920  Prog Access'!$F$7:$BA$325,30,FALSE)),"",VLOOKUP($B234,'[1]1920  Prog Access'!$F$7:$BA$325,30,FALSE))</f>
        <v>76910.570000000007</v>
      </c>
      <c r="AW234" s="102">
        <f>IF(ISNA(VLOOKUP($B234,'[1]1920  Prog Access'!$F$7:$BA$325,31,FALSE)),"",VLOOKUP($B234,'[1]1920  Prog Access'!$F$7:$BA$325,31,FALSE))</f>
        <v>0</v>
      </c>
      <c r="AX234" s="108">
        <f t="shared" si="479"/>
        <v>5925391.8599999994</v>
      </c>
      <c r="AY234" s="104">
        <f t="shared" si="480"/>
        <v>8.9544326040225428E-2</v>
      </c>
      <c r="AZ234" s="105">
        <f t="shared" si="481"/>
        <v>1270.8260917121884</v>
      </c>
      <c r="BA234" s="106">
        <f>IF(ISNA(VLOOKUP($B234,'[1]1920  Prog Access'!$F$7:$BA$325,32,FALSE)),"",VLOOKUP($B234,'[1]1920  Prog Access'!$F$7:$BA$325,32,FALSE))</f>
        <v>0</v>
      </c>
      <c r="BB234" s="102">
        <f>IF(ISNA(VLOOKUP($B234,'[1]1920  Prog Access'!$F$7:$BA$325,33,FALSE)),"",VLOOKUP($B234,'[1]1920  Prog Access'!$F$7:$BA$325,33,FALSE))</f>
        <v>0</v>
      </c>
      <c r="BC234" s="102">
        <f>IF(ISNA(VLOOKUP($B234,'[1]1920  Prog Access'!$F$7:$BA$325,34,FALSE)),"",VLOOKUP($B234,'[1]1920  Prog Access'!$F$7:$BA$325,34,FALSE))</f>
        <v>109871.43</v>
      </c>
      <c r="BD234" s="102">
        <f>IF(ISNA(VLOOKUP($B234,'[1]1920  Prog Access'!$F$7:$BA$325,35,FALSE)),"",VLOOKUP($B234,'[1]1920  Prog Access'!$F$7:$BA$325,35,FALSE))</f>
        <v>0</v>
      </c>
      <c r="BE234" s="102">
        <f>IF(ISNA(VLOOKUP($B234,'[1]1920  Prog Access'!$F$7:$BA$325,36,FALSE)),"",VLOOKUP($B234,'[1]1920  Prog Access'!$F$7:$BA$325,36,FALSE))</f>
        <v>0</v>
      </c>
      <c r="BF234" s="102">
        <f>IF(ISNA(VLOOKUP($B234,'[1]1920  Prog Access'!$F$7:$BA$325,37,FALSE)),"",VLOOKUP($B234,'[1]1920  Prog Access'!$F$7:$BA$325,37,FALSE))</f>
        <v>0</v>
      </c>
      <c r="BG234" s="102">
        <f>IF(ISNA(VLOOKUP($B234,'[1]1920  Prog Access'!$F$7:$BA$325,38,FALSE)),"",VLOOKUP($B234,'[1]1920  Prog Access'!$F$7:$BA$325,38,FALSE))</f>
        <v>465365.61</v>
      </c>
      <c r="BH234" s="110">
        <f t="shared" si="519"/>
        <v>575237.04</v>
      </c>
      <c r="BI234" s="104">
        <f t="shared" si="520"/>
        <v>8.6929631452550386E-3</v>
      </c>
      <c r="BJ234" s="105">
        <f t="shared" si="521"/>
        <v>123.37179660406254</v>
      </c>
      <c r="BK234" s="106">
        <f>IF(ISNA(VLOOKUP($B234,'[1]1920  Prog Access'!$F$7:$BA$325,39,FALSE)),"",VLOOKUP($B234,'[1]1920  Prog Access'!$F$7:$BA$325,39,FALSE))</f>
        <v>0</v>
      </c>
      <c r="BL234" s="102">
        <f>IF(ISNA(VLOOKUP($B234,'[1]1920  Prog Access'!$F$7:$BA$325,40,FALSE)),"",VLOOKUP($B234,'[1]1920  Prog Access'!$F$7:$BA$325,40,FALSE))</f>
        <v>0</v>
      </c>
      <c r="BM234" s="102">
        <f>IF(ISNA(VLOOKUP($B234,'[1]1920  Prog Access'!$F$7:$BA$325,41,FALSE)),"",VLOOKUP($B234,'[1]1920  Prog Access'!$F$7:$BA$325,41,FALSE))</f>
        <v>52115.47</v>
      </c>
      <c r="BN234" s="102">
        <f>IF(ISNA(VLOOKUP($B234,'[1]1920  Prog Access'!$F$7:$BA$325,42,FALSE)),"",VLOOKUP($B234,'[1]1920  Prog Access'!$F$7:$BA$325,42,FALSE))</f>
        <v>798309.88</v>
      </c>
      <c r="BO234" s="105">
        <f t="shared" si="459"/>
        <v>850425.35</v>
      </c>
      <c r="BP234" s="104">
        <f t="shared" si="460"/>
        <v>1.2851599795000364E-2</v>
      </c>
      <c r="BQ234" s="111">
        <f t="shared" si="461"/>
        <v>182.39177245460183</v>
      </c>
      <c r="BR234" s="106">
        <f>IF(ISNA(VLOOKUP($B234,'[1]1920  Prog Access'!$F$7:$BA$325,43,FALSE)),"",VLOOKUP($B234,'[1]1920  Prog Access'!$F$7:$BA$325,43,FALSE))</f>
        <v>7860474.4000000004</v>
      </c>
      <c r="BS234" s="104">
        <f t="shared" si="462"/>
        <v>0.11878722945834766</v>
      </c>
      <c r="BT234" s="111">
        <f t="shared" si="463"/>
        <v>1685.8456278967024</v>
      </c>
      <c r="BU234" s="102">
        <f>IF(ISNA(VLOOKUP($B234,'[1]1920  Prog Access'!$F$7:$BA$325,44,FALSE)),"",VLOOKUP($B234,'[1]1920  Prog Access'!$F$7:$BA$325,44,FALSE))</f>
        <v>1423718.28</v>
      </c>
      <c r="BV234" s="104">
        <f t="shared" si="464"/>
        <v>2.1515183614159987E-2</v>
      </c>
      <c r="BW234" s="111">
        <f t="shared" si="465"/>
        <v>305.34661339201273</v>
      </c>
      <c r="BX234" s="143">
        <f>IF(ISNA(VLOOKUP($B234,'[1]1920  Prog Access'!$F$7:$BA$325,45,FALSE)),"",VLOOKUP($B234,'[1]1920  Prog Access'!$F$7:$BA$325,45,FALSE))</f>
        <v>3321833.52</v>
      </c>
      <c r="BY234" s="97">
        <f t="shared" si="466"/>
        <v>5.0199438415914274E-2</v>
      </c>
      <c r="BZ234" s="112">
        <f t="shared" si="467"/>
        <v>712.43772720546144</v>
      </c>
      <c r="CA234" s="89">
        <f t="shared" si="468"/>
        <v>66172722.739999995</v>
      </c>
      <c r="CB234" s="90">
        <f t="shared" si="469"/>
        <v>0</v>
      </c>
    </row>
    <row r="235" spans="1:80" x14ac:dyDescent="0.25">
      <c r="A235" s="22"/>
      <c r="B235" s="94" t="s">
        <v>408</v>
      </c>
      <c r="C235" s="99" t="s">
        <v>409</v>
      </c>
      <c r="D235" s="100">
        <f>IF(ISNA(VLOOKUP($B235,'[1]1920 enrollment_Rev_Exp by size'!$A$6:$C$339,3,FALSE)),"",VLOOKUP($B235,'[1]1920 enrollment_Rev_Exp by size'!$A$6:$C$339,3,FALSE))</f>
        <v>1738.2399999999996</v>
      </c>
      <c r="E235" s="101">
        <f>IF(ISNA(VLOOKUP($B235,'[1]1920 enrollment_Rev_Exp by size'!$A$6:$D$339,4,FALSE)),"",VLOOKUP($B235,'[1]1920 enrollment_Rev_Exp by size'!$A$6:$D$339,4,FALSE))</f>
        <v>18744266.210000001</v>
      </c>
      <c r="F235" s="102">
        <f>IF(ISNA(VLOOKUP($B235,'[1]1920  Prog Access'!$F$7:$BA$325,2,FALSE)),"",VLOOKUP($B235,'[1]1920  Prog Access'!$F$7:$BA$325,2,FALSE))</f>
        <v>1560041.95</v>
      </c>
      <c r="G235" s="102">
        <f>IF(ISNA(VLOOKUP($B235,'[1]1920  Prog Access'!$F$7:$BA$325,3,FALSE)),"",VLOOKUP($B235,'[1]1920  Prog Access'!$F$7:$BA$325,3,FALSE))</f>
        <v>13173966.029999999</v>
      </c>
      <c r="H235" s="102">
        <f>IF(ISNA(VLOOKUP($B235,'[1]1920  Prog Access'!$F$7:$BA$325,4,FALSE)),"",VLOOKUP($B235,'[1]1920  Prog Access'!$F$7:$BA$325,4,FALSE))</f>
        <v>5032.59</v>
      </c>
      <c r="I235" s="103">
        <f t="shared" si="470"/>
        <v>14739040.569999998</v>
      </c>
      <c r="J235" s="104">
        <f t="shared" si="471"/>
        <v>0.78632262286889476</v>
      </c>
      <c r="K235" s="105">
        <f t="shared" si="472"/>
        <v>8479.2897240887341</v>
      </c>
      <c r="L235" s="106">
        <f>IF(ISNA(VLOOKUP($B235,'[1]1920  Prog Access'!$F$7:$BA$325,5,FALSE)),"",VLOOKUP($B235,'[1]1920  Prog Access'!$F$7:$BA$325,5,FALSE))</f>
        <v>2287396.6</v>
      </c>
      <c r="M235" s="102">
        <f>IF(ISNA(VLOOKUP($B235,'[1]1920  Prog Access'!$F$7:$BA$325,6,FALSE)),"",VLOOKUP($B235,'[1]1920  Prog Access'!$F$7:$BA$325,6,FALSE))</f>
        <v>0</v>
      </c>
      <c r="N235" s="102">
        <f>IF(ISNA(VLOOKUP($B235,'[1]1920  Prog Access'!$F$7:$BA$325,7,FALSE)),"",VLOOKUP($B235,'[1]1920  Prog Access'!$F$7:$BA$325,7,FALSE))</f>
        <v>216500.6</v>
      </c>
      <c r="O235" s="102">
        <v>0</v>
      </c>
      <c r="P235" s="102">
        <f>IF(ISNA(VLOOKUP($B235,'[1]1920  Prog Access'!$F$7:$BA$325,8,FALSE)),"",VLOOKUP($B235,'[1]1920  Prog Access'!$F$7:$BA$325,8,FALSE))</f>
        <v>0</v>
      </c>
      <c r="Q235" s="102">
        <f>IF(ISNA(VLOOKUP($B235,'[1]1920  Prog Access'!$F$7:$BA$325,9,FALSE)),"",VLOOKUP($B235,'[1]1920  Prog Access'!$F$7:$BA$325,9,FALSE))</f>
        <v>0</v>
      </c>
      <c r="R235" s="107">
        <f t="shared" si="511"/>
        <v>2503897.2000000002</v>
      </c>
      <c r="S235" s="104">
        <f t="shared" si="512"/>
        <v>0.13358203367087157</v>
      </c>
      <c r="T235" s="105">
        <f t="shared" si="513"/>
        <v>1440.478414948454</v>
      </c>
      <c r="U235" s="106">
        <f>IF(ISNA(VLOOKUP($B235,'[1]1920  Prog Access'!$F$7:$BA$325,10,FALSE)),"",VLOOKUP($B235,'[1]1920  Prog Access'!$F$7:$BA$325,10,FALSE))</f>
        <v>60740.4</v>
      </c>
      <c r="V235" s="102">
        <f>IF(ISNA(VLOOKUP($B235,'[1]1920  Prog Access'!$F$7:$BA$325,11,FALSE)),"",VLOOKUP($B235,'[1]1920  Prog Access'!$F$7:$BA$325,11,FALSE))</f>
        <v>20206.61</v>
      </c>
      <c r="W235" s="102">
        <f>IF(ISNA(VLOOKUP($B235,'[1]1920  Prog Access'!$F$7:$BA$325,12,FALSE)),"",VLOOKUP($B235,'[1]1920  Prog Access'!$F$7:$BA$325,12,FALSE))</f>
        <v>1728</v>
      </c>
      <c r="X235" s="102">
        <f>IF(ISNA(VLOOKUP($B235,'[1]1920  Prog Access'!$F$7:$BA$325,13,FALSE)),"",VLOOKUP($B235,'[1]1920  Prog Access'!$F$7:$BA$325,13,FALSE))</f>
        <v>0</v>
      </c>
      <c r="Y235" s="108">
        <f t="shared" si="495"/>
        <v>82675.010000000009</v>
      </c>
      <c r="Z235" s="104">
        <f t="shared" si="514"/>
        <v>4.4106826628344184E-3</v>
      </c>
      <c r="AA235" s="105">
        <f t="shared" si="515"/>
        <v>47.562482741163493</v>
      </c>
      <c r="AB235" s="106">
        <f>IF(ISNA(VLOOKUP($B235,'[1]1920  Prog Access'!$F$7:$BA$325,14,FALSE)),"",VLOOKUP($B235,'[1]1920  Prog Access'!$F$7:$BA$325,14,FALSE))</f>
        <v>0</v>
      </c>
      <c r="AC235" s="102">
        <f>IF(ISNA(VLOOKUP($B235,'[1]1920  Prog Access'!$F$7:$BA$325,15,FALSE)),"",VLOOKUP($B235,'[1]1920  Prog Access'!$F$7:$BA$325,15,FALSE))</f>
        <v>0</v>
      </c>
      <c r="AD235" s="102">
        <v>0</v>
      </c>
      <c r="AE235" s="107">
        <f t="shared" si="516"/>
        <v>0</v>
      </c>
      <c r="AF235" s="104">
        <f t="shared" si="517"/>
        <v>0</v>
      </c>
      <c r="AG235" s="109">
        <f t="shared" si="518"/>
        <v>0</v>
      </c>
      <c r="AH235" s="106">
        <f>IF(ISNA(VLOOKUP($B235,'[1]1920  Prog Access'!$F$7:$BA$325,16,FALSE)),"",VLOOKUP($B235,'[1]1920  Prog Access'!$F$7:$BA$325,16,FALSE))</f>
        <v>20709.05</v>
      </c>
      <c r="AI235" s="102">
        <f>IF(ISNA(VLOOKUP($B235,'[1]1920  Prog Access'!$F$7:$BA$325,17,FALSE)),"",VLOOKUP($B235,'[1]1920  Prog Access'!$F$7:$BA$325,17,FALSE))</f>
        <v>3190.16</v>
      </c>
      <c r="AJ235" s="102">
        <f>IF(ISNA(VLOOKUP($B235,'[1]1920  Prog Access'!$F$7:$BA$325,18,FALSE)),"",VLOOKUP($B235,'[1]1920  Prog Access'!$F$7:$BA$325,18,FALSE))</f>
        <v>0</v>
      </c>
      <c r="AK235" s="102">
        <f>IF(ISNA(VLOOKUP($B235,'[1]1920  Prog Access'!$F$7:$BA$325,19,FALSE)),"",VLOOKUP($B235,'[1]1920  Prog Access'!$F$7:$BA$325,19,FALSE))</f>
        <v>0</v>
      </c>
      <c r="AL235" s="102">
        <f>IF(ISNA(VLOOKUP($B235,'[1]1920  Prog Access'!$F$7:$BA$325,20,FALSE)),"",VLOOKUP($B235,'[1]1920  Prog Access'!$F$7:$BA$325,20,FALSE))</f>
        <v>195624.19</v>
      </c>
      <c r="AM235" s="102">
        <f>IF(ISNA(VLOOKUP($B235,'[1]1920  Prog Access'!$F$7:$BA$325,21,FALSE)),"",VLOOKUP($B235,'[1]1920  Prog Access'!$F$7:$BA$325,21,FALSE))</f>
        <v>0</v>
      </c>
      <c r="AN235" s="102">
        <f>IF(ISNA(VLOOKUP($B235,'[1]1920  Prog Access'!$F$7:$BA$325,22,FALSE)),"",VLOOKUP($B235,'[1]1920  Prog Access'!$F$7:$BA$325,22,FALSE))</f>
        <v>0</v>
      </c>
      <c r="AO235" s="102">
        <f>IF(ISNA(VLOOKUP($B235,'[1]1920  Prog Access'!$F$7:$BA$325,23,FALSE)),"",VLOOKUP($B235,'[1]1920  Prog Access'!$F$7:$BA$325,23,FALSE))</f>
        <v>12093.31</v>
      </c>
      <c r="AP235" s="102">
        <f>IF(ISNA(VLOOKUP($B235,'[1]1920  Prog Access'!$F$7:$BA$325,24,FALSE)),"",VLOOKUP($B235,'[1]1920  Prog Access'!$F$7:$BA$325,24,FALSE))</f>
        <v>0</v>
      </c>
      <c r="AQ235" s="102">
        <f>IF(ISNA(VLOOKUP($B235,'[1]1920  Prog Access'!$F$7:$BA$325,25,FALSE)),"",VLOOKUP($B235,'[1]1920  Prog Access'!$F$7:$BA$325,25,FALSE))</f>
        <v>0</v>
      </c>
      <c r="AR235" s="102">
        <f>IF(ISNA(VLOOKUP($B235,'[1]1920  Prog Access'!$F$7:$BA$325,26,FALSE)),"",VLOOKUP($B235,'[1]1920  Prog Access'!$F$7:$BA$325,26,FALSE))</f>
        <v>0</v>
      </c>
      <c r="AS235" s="102">
        <f>IF(ISNA(VLOOKUP($B235,'[1]1920  Prog Access'!$F$7:$BA$325,27,FALSE)),"",VLOOKUP($B235,'[1]1920  Prog Access'!$F$7:$BA$325,27,FALSE))</f>
        <v>0</v>
      </c>
      <c r="AT235" s="102">
        <f>IF(ISNA(VLOOKUP($B235,'[1]1920  Prog Access'!$F$7:$BA$325,28,FALSE)),"",VLOOKUP($B235,'[1]1920  Prog Access'!$F$7:$BA$325,28,FALSE))</f>
        <v>0</v>
      </c>
      <c r="AU235" s="102">
        <f>IF(ISNA(VLOOKUP($B235,'[1]1920  Prog Access'!$F$7:$BA$325,29,FALSE)),"",VLOOKUP($B235,'[1]1920  Prog Access'!$F$7:$BA$325,29,FALSE))</f>
        <v>0</v>
      </c>
      <c r="AV235" s="102">
        <f>IF(ISNA(VLOOKUP($B235,'[1]1920  Prog Access'!$F$7:$BA$325,30,FALSE)),"",VLOOKUP($B235,'[1]1920  Prog Access'!$F$7:$BA$325,30,FALSE))</f>
        <v>0</v>
      </c>
      <c r="AW235" s="102">
        <f>IF(ISNA(VLOOKUP($B235,'[1]1920  Prog Access'!$F$7:$BA$325,31,FALSE)),"",VLOOKUP($B235,'[1]1920  Prog Access'!$F$7:$BA$325,31,FALSE))</f>
        <v>0</v>
      </c>
      <c r="AX235" s="108">
        <f t="shared" si="479"/>
        <v>231616.71</v>
      </c>
      <c r="AY235" s="104">
        <f t="shared" si="480"/>
        <v>1.2356669896015096E-2</v>
      </c>
      <c r="AZ235" s="105">
        <f t="shared" si="481"/>
        <v>133.24783113954348</v>
      </c>
      <c r="BA235" s="106">
        <f>IF(ISNA(VLOOKUP($B235,'[1]1920  Prog Access'!$F$7:$BA$325,32,FALSE)),"",VLOOKUP($B235,'[1]1920  Prog Access'!$F$7:$BA$325,32,FALSE))</f>
        <v>0</v>
      </c>
      <c r="BB235" s="102">
        <f>IF(ISNA(VLOOKUP($B235,'[1]1920  Prog Access'!$F$7:$BA$325,33,FALSE)),"",VLOOKUP($B235,'[1]1920  Prog Access'!$F$7:$BA$325,33,FALSE))</f>
        <v>0</v>
      </c>
      <c r="BC235" s="102">
        <f>IF(ISNA(VLOOKUP($B235,'[1]1920  Prog Access'!$F$7:$BA$325,34,FALSE)),"",VLOOKUP($B235,'[1]1920  Prog Access'!$F$7:$BA$325,34,FALSE))</f>
        <v>0</v>
      </c>
      <c r="BD235" s="102">
        <f>IF(ISNA(VLOOKUP($B235,'[1]1920  Prog Access'!$F$7:$BA$325,35,FALSE)),"",VLOOKUP($B235,'[1]1920  Prog Access'!$F$7:$BA$325,35,FALSE))</f>
        <v>0</v>
      </c>
      <c r="BE235" s="102">
        <f>IF(ISNA(VLOOKUP($B235,'[1]1920  Prog Access'!$F$7:$BA$325,36,FALSE)),"",VLOOKUP($B235,'[1]1920  Prog Access'!$F$7:$BA$325,36,FALSE))</f>
        <v>0</v>
      </c>
      <c r="BF235" s="102">
        <f>IF(ISNA(VLOOKUP($B235,'[1]1920  Prog Access'!$F$7:$BA$325,37,FALSE)),"",VLOOKUP($B235,'[1]1920  Prog Access'!$F$7:$BA$325,37,FALSE))</f>
        <v>0</v>
      </c>
      <c r="BG235" s="102">
        <f>IF(ISNA(VLOOKUP($B235,'[1]1920  Prog Access'!$F$7:$BA$325,38,FALSE)),"",VLOOKUP($B235,'[1]1920  Prog Access'!$F$7:$BA$325,38,FALSE))</f>
        <v>681.6</v>
      </c>
      <c r="BH235" s="110">
        <f t="shared" si="519"/>
        <v>681.6</v>
      </c>
      <c r="BI235" s="104">
        <f t="shared" si="520"/>
        <v>3.6363119919646083E-5</v>
      </c>
      <c r="BJ235" s="105">
        <f t="shared" si="521"/>
        <v>0.39212076583210614</v>
      </c>
      <c r="BK235" s="106">
        <f>IF(ISNA(VLOOKUP($B235,'[1]1920  Prog Access'!$F$7:$BA$325,39,FALSE)),"",VLOOKUP($B235,'[1]1920  Prog Access'!$F$7:$BA$325,39,FALSE))</f>
        <v>0</v>
      </c>
      <c r="BL235" s="102">
        <f>IF(ISNA(VLOOKUP($B235,'[1]1920  Prog Access'!$F$7:$BA$325,40,FALSE)),"",VLOOKUP($B235,'[1]1920  Prog Access'!$F$7:$BA$325,40,FALSE))</f>
        <v>0</v>
      </c>
      <c r="BM235" s="102">
        <f>IF(ISNA(VLOOKUP($B235,'[1]1920  Prog Access'!$F$7:$BA$325,41,FALSE)),"",VLOOKUP($B235,'[1]1920  Prog Access'!$F$7:$BA$325,41,FALSE))</f>
        <v>0</v>
      </c>
      <c r="BN235" s="102">
        <f>IF(ISNA(VLOOKUP($B235,'[1]1920  Prog Access'!$F$7:$BA$325,42,FALSE)),"",VLOOKUP($B235,'[1]1920  Prog Access'!$F$7:$BA$325,42,FALSE))</f>
        <v>25418.09</v>
      </c>
      <c r="BO235" s="105">
        <f t="shared" si="459"/>
        <v>25418.09</v>
      </c>
      <c r="BP235" s="104">
        <f t="shared" si="460"/>
        <v>1.3560461484717677E-3</v>
      </c>
      <c r="BQ235" s="111">
        <f t="shared" si="461"/>
        <v>14.622888668998531</v>
      </c>
      <c r="BR235" s="106">
        <f>IF(ISNA(VLOOKUP($B235,'[1]1920  Prog Access'!$F$7:$BA$325,43,FALSE)),"",VLOOKUP($B235,'[1]1920  Prog Access'!$F$7:$BA$325,43,FALSE))</f>
        <v>742474.04</v>
      </c>
      <c r="BS235" s="104">
        <f t="shared" si="462"/>
        <v>3.9610728511948509E-2</v>
      </c>
      <c r="BT235" s="111">
        <f t="shared" si="463"/>
        <v>427.14126932989706</v>
      </c>
      <c r="BU235" s="102">
        <f>IF(ISNA(VLOOKUP($B235,'[1]1920  Prog Access'!$F$7:$BA$325,44,FALSE)),"",VLOOKUP($B235,'[1]1920  Prog Access'!$F$7:$BA$325,44,FALSE))</f>
        <v>145750.51</v>
      </c>
      <c r="BV235" s="104">
        <f t="shared" si="464"/>
        <v>7.7757383707153403E-3</v>
      </c>
      <c r="BW235" s="111">
        <f t="shared" si="465"/>
        <v>83.849474180780589</v>
      </c>
      <c r="BX235" s="143">
        <f>IF(ISNA(VLOOKUP($B235,'[1]1920  Prog Access'!$F$7:$BA$325,45,FALSE)),"",VLOOKUP($B235,'[1]1920  Prog Access'!$F$7:$BA$325,45,FALSE))</f>
        <v>272712.48</v>
      </c>
      <c r="BY235" s="97">
        <f t="shared" si="466"/>
        <v>1.4549114750328761E-2</v>
      </c>
      <c r="BZ235" s="112">
        <f t="shared" si="467"/>
        <v>156.89000368188516</v>
      </c>
      <c r="CA235" s="89">
        <f t="shared" si="468"/>
        <v>18744266.210000001</v>
      </c>
      <c r="CB235" s="90">
        <f t="shared" si="469"/>
        <v>0</v>
      </c>
    </row>
    <row r="236" spans="1:80" x14ac:dyDescent="0.25">
      <c r="A236" s="115"/>
      <c r="B236" s="94" t="s">
        <v>410</v>
      </c>
      <c r="C236" s="99" t="s">
        <v>411</v>
      </c>
      <c r="D236" s="100">
        <f>IF(ISNA(VLOOKUP($B236,'[1]1920 enrollment_Rev_Exp by size'!$A$6:$C$339,3,FALSE)),"",VLOOKUP($B236,'[1]1920 enrollment_Rev_Exp by size'!$A$6:$C$339,3,FALSE))</f>
        <v>772.00999999999988</v>
      </c>
      <c r="E236" s="101">
        <f>IF(ISNA(VLOOKUP($B236,'[1]1920 enrollment_Rev_Exp by size'!$A$6:$D$339,4,FALSE)),"",VLOOKUP($B236,'[1]1920 enrollment_Rev_Exp by size'!$A$6:$D$339,4,FALSE))</f>
        <v>12548499.09</v>
      </c>
      <c r="F236" s="102">
        <f>IF(ISNA(VLOOKUP($B236,'[1]1920  Prog Access'!$F$7:$BA$325,2,FALSE)),"",VLOOKUP($B236,'[1]1920  Prog Access'!$F$7:$BA$325,2,FALSE))</f>
        <v>6554106.0599999996</v>
      </c>
      <c r="G236" s="102">
        <f>IF(ISNA(VLOOKUP($B236,'[1]1920  Prog Access'!$F$7:$BA$325,3,FALSE)),"",VLOOKUP($B236,'[1]1920  Prog Access'!$F$7:$BA$325,3,FALSE))</f>
        <v>0</v>
      </c>
      <c r="H236" s="102">
        <f>IF(ISNA(VLOOKUP($B236,'[1]1920  Prog Access'!$F$7:$BA$325,4,FALSE)),"",VLOOKUP($B236,'[1]1920  Prog Access'!$F$7:$BA$325,4,FALSE))</f>
        <v>0</v>
      </c>
      <c r="I236" s="103">
        <f t="shared" si="470"/>
        <v>6554106.0599999996</v>
      </c>
      <c r="J236" s="104">
        <f t="shared" si="471"/>
        <v>0.52230199109812425</v>
      </c>
      <c r="K236" s="105">
        <f t="shared" si="472"/>
        <v>8489.6647193689205</v>
      </c>
      <c r="L236" s="106">
        <f>IF(ISNA(VLOOKUP($B236,'[1]1920  Prog Access'!$F$7:$BA$325,5,FALSE)),"",VLOOKUP($B236,'[1]1920  Prog Access'!$F$7:$BA$325,5,FALSE))</f>
        <v>1727589.73</v>
      </c>
      <c r="M236" s="102">
        <f>IF(ISNA(VLOOKUP($B236,'[1]1920  Prog Access'!$F$7:$BA$325,6,FALSE)),"",VLOOKUP($B236,'[1]1920  Prog Access'!$F$7:$BA$325,6,FALSE))</f>
        <v>149782.04</v>
      </c>
      <c r="N236" s="102">
        <f>IF(ISNA(VLOOKUP($B236,'[1]1920  Prog Access'!$F$7:$BA$325,7,FALSE)),"",VLOOKUP($B236,'[1]1920  Prog Access'!$F$7:$BA$325,7,FALSE))</f>
        <v>182937.14</v>
      </c>
      <c r="O236" s="102">
        <v>0</v>
      </c>
      <c r="P236" s="102">
        <f>IF(ISNA(VLOOKUP($B236,'[1]1920  Prog Access'!$F$7:$BA$325,8,FALSE)),"",VLOOKUP($B236,'[1]1920  Prog Access'!$F$7:$BA$325,8,FALSE))</f>
        <v>0</v>
      </c>
      <c r="Q236" s="102">
        <f>IF(ISNA(VLOOKUP($B236,'[1]1920  Prog Access'!$F$7:$BA$325,9,FALSE)),"",VLOOKUP($B236,'[1]1920  Prog Access'!$F$7:$BA$325,9,FALSE))</f>
        <v>0</v>
      </c>
      <c r="R236" s="107">
        <f t="shared" si="511"/>
        <v>2060308.9100000001</v>
      </c>
      <c r="S236" s="104">
        <f t="shared" si="512"/>
        <v>0.16418767656777988</v>
      </c>
      <c r="T236" s="105">
        <f t="shared" si="513"/>
        <v>2668.7593554487644</v>
      </c>
      <c r="U236" s="106">
        <f>IF(ISNA(VLOOKUP($B236,'[1]1920  Prog Access'!$F$7:$BA$325,10,FALSE)),"",VLOOKUP($B236,'[1]1920  Prog Access'!$F$7:$BA$325,10,FALSE))</f>
        <v>0</v>
      </c>
      <c r="V236" s="102">
        <f>IF(ISNA(VLOOKUP($B236,'[1]1920  Prog Access'!$F$7:$BA$325,11,FALSE)),"",VLOOKUP($B236,'[1]1920  Prog Access'!$F$7:$BA$325,11,FALSE))</f>
        <v>0</v>
      </c>
      <c r="W236" s="102">
        <f>IF(ISNA(VLOOKUP($B236,'[1]1920  Prog Access'!$F$7:$BA$325,12,FALSE)),"",VLOOKUP($B236,'[1]1920  Prog Access'!$F$7:$BA$325,12,FALSE))</f>
        <v>0</v>
      </c>
      <c r="X236" s="102">
        <f>IF(ISNA(VLOOKUP($B236,'[1]1920  Prog Access'!$F$7:$BA$325,13,FALSE)),"",VLOOKUP($B236,'[1]1920  Prog Access'!$F$7:$BA$325,13,FALSE))</f>
        <v>0</v>
      </c>
      <c r="Y236" s="108">
        <f t="shared" si="495"/>
        <v>0</v>
      </c>
      <c r="Z236" s="104">
        <f t="shared" si="514"/>
        <v>0</v>
      </c>
      <c r="AA236" s="105">
        <f t="shared" si="515"/>
        <v>0</v>
      </c>
      <c r="AB236" s="106">
        <f>IF(ISNA(VLOOKUP($B236,'[1]1920  Prog Access'!$F$7:$BA$325,14,FALSE)),"",VLOOKUP($B236,'[1]1920  Prog Access'!$F$7:$BA$325,14,FALSE))</f>
        <v>0</v>
      </c>
      <c r="AC236" s="102">
        <f>IF(ISNA(VLOOKUP($B236,'[1]1920  Prog Access'!$F$7:$BA$325,15,FALSE)),"",VLOOKUP($B236,'[1]1920  Prog Access'!$F$7:$BA$325,15,FALSE))</f>
        <v>0</v>
      </c>
      <c r="AD236" s="102">
        <v>0</v>
      </c>
      <c r="AE236" s="107">
        <f t="shared" si="516"/>
        <v>0</v>
      </c>
      <c r="AF236" s="104">
        <f t="shared" si="517"/>
        <v>0</v>
      </c>
      <c r="AG236" s="109">
        <f t="shared" si="518"/>
        <v>0</v>
      </c>
      <c r="AH236" s="106">
        <f>IF(ISNA(VLOOKUP($B236,'[1]1920  Prog Access'!$F$7:$BA$325,16,FALSE)),"",VLOOKUP($B236,'[1]1920  Prog Access'!$F$7:$BA$325,16,FALSE))</f>
        <v>306092.81</v>
      </c>
      <c r="AI236" s="102">
        <f>IF(ISNA(VLOOKUP($B236,'[1]1920  Prog Access'!$F$7:$BA$325,17,FALSE)),"",VLOOKUP($B236,'[1]1920  Prog Access'!$F$7:$BA$325,17,FALSE))</f>
        <v>97207.1</v>
      </c>
      <c r="AJ236" s="102">
        <f>IF(ISNA(VLOOKUP($B236,'[1]1920  Prog Access'!$F$7:$BA$325,18,FALSE)),"",VLOOKUP($B236,'[1]1920  Prog Access'!$F$7:$BA$325,18,FALSE))</f>
        <v>0</v>
      </c>
      <c r="AK236" s="102">
        <f>IF(ISNA(VLOOKUP($B236,'[1]1920  Prog Access'!$F$7:$BA$325,19,FALSE)),"",VLOOKUP($B236,'[1]1920  Prog Access'!$F$7:$BA$325,19,FALSE))</f>
        <v>0</v>
      </c>
      <c r="AL236" s="102">
        <f>IF(ISNA(VLOOKUP($B236,'[1]1920  Prog Access'!$F$7:$BA$325,20,FALSE)),"",VLOOKUP($B236,'[1]1920  Prog Access'!$F$7:$BA$325,20,FALSE))</f>
        <v>470954.78</v>
      </c>
      <c r="AM236" s="102">
        <f>IF(ISNA(VLOOKUP($B236,'[1]1920  Prog Access'!$F$7:$BA$325,21,FALSE)),"",VLOOKUP($B236,'[1]1920  Prog Access'!$F$7:$BA$325,21,FALSE))</f>
        <v>0</v>
      </c>
      <c r="AN236" s="102">
        <f>IF(ISNA(VLOOKUP($B236,'[1]1920  Prog Access'!$F$7:$BA$325,22,FALSE)),"",VLOOKUP($B236,'[1]1920  Prog Access'!$F$7:$BA$325,22,FALSE))</f>
        <v>0</v>
      </c>
      <c r="AO236" s="102">
        <f>IF(ISNA(VLOOKUP($B236,'[1]1920  Prog Access'!$F$7:$BA$325,23,FALSE)),"",VLOOKUP($B236,'[1]1920  Prog Access'!$F$7:$BA$325,23,FALSE))</f>
        <v>37146.129999999997</v>
      </c>
      <c r="AP236" s="102">
        <f>IF(ISNA(VLOOKUP($B236,'[1]1920  Prog Access'!$F$7:$BA$325,24,FALSE)),"",VLOOKUP($B236,'[1]1920  Prog Access'!$F$7:$BA$325,24,FALSE))</f>
        <v>0</v>
      </c>
      <c r="AQ236" s="102">
        <f>IF(ISNA(VLOOKUP($B236,'[1]1920  Prog Access'!$F$7:$BA$325,25,FALSE)),"",VLOOKUP($B236,'[1]1920  Prog Access'!$F$7:$BA$325,25,FALSE))</f>
        <v>0</v>
      </c>
      <c r="AR236" s="102">
        <f>IF(ISNA(VLOOKUP($B236,'[1]1920  Prog Access'!$F$7:$BA$325,26,FALSE)),"",VLOOKUP($B236,'[1]1920  Prog Access'!$F$7:$BA$325,26,FALSE))</f>
        <v>0</v>
      </c>
      <c r="AS236" s="102">
        <f>IF(ISNA(VLOOKUP($B236,'[1]1920  Prog Access'!$F$7:$BA$325,27,FALSE)),"",VLOOKUP($B236,'[1]1920  Prog Access'!$F$7:$BA$325,27,FALSE))</f>
        <v>0</v>
      </c>
      <c r="AT236" s="102">
        <f>IF(ISNA(VLOOKUP($B236,'[1]1920  Prog Access'!$F$7:$BA$325,28,FALSE)),"",VLOOKUP($B236,'[1]1920  Prog Access'!$F$7:$BA$325,28,FALSE))</f>
        <v>49101.99</v>
      </c>
      <c r="AU236" s="102">
        <f>IF(ISNA(VLOOKUP($B236,'[1]1920  Prog Access'!$F$7:$BA$325,29,FALSE)),"",VLOOKUP($B236,'[1]1920  Prog Access'!$F$7:$BA$325,29,FALSE))</f>
        <v>0</v>
      </c>
      <c r="AV236" s="102">
        <f>IF(ISNA(VLOOKUP($B236,'[1]1920  Prog Access'!$F$7:$BA$325,30,FALSE)),"",VLOOKUP($B236,'[1]1920  Prog Access'!$F$7:$BA$325,30,FALSE))</f>
        <v>0</v>
      </c>
      <c r="AW236" s="102">
        <f>IF(ISNA(VLOOKUP($B236,'[1]1920  Prog Access'!$F$7:$BA$325,31,FALSE)),"",VLOOKUP($B236,'[1]1920  Prog Access'!$F$7:$BA$325,31,FALSE))</f>
        <v>0</v>
      </c>
      <c r="AX236" s="108">
        <f t="shared" si="479"/>
        <v>960502.81</v>
      </c>
      <c r="AY236" s="104">
        <f t="shared" si="480"/>
        <v>7.6543242591094615E-2</v>
      </c>
      <c r="AZ236" s="105">
        <f t="shared" si="481"/>
        <v>1244.1585083094781</v>
      </c>
      <c r="BA236" s="106">
        <f>IF(ISNA(VLOOKUP($B236,'[1]1920  Prog Access'!$F$7:$BA$325,32,FALSE)),"",VLOOKUP($B236,'[1]1920  Prog Access'!$F$7:$BA$325,32,FALSE))</f>
        <v>0</v>
      </c>
      <c r="BB236" s="102">
        <f>IF(ISNA(VLOOKUP($B236,'[1]1920  Prog Access'!$F$7:$BA$325,33,FALSE)),"",VLOOKUP($B236,'[1]1920  Prog Access'!$F$7:$BA$325,33,FALSE))</f>
        <v>0</v>
      </c>
      <c r="BC236" s="102">
        <f>IF(ISNA(VLOOKUP($B236,'[1]1920  Prog Access'!$F$7:$BA$325,34,FALSE)),"",VLOOKUP($B236,'[1]1920  Prog Access'!$F$7:$BA$325,34,FALSE))</f>
        <v>7645.71</v>
      </c>
      <c r="BD236" s="102">
        <f>IF(ISNA(VLOOKUP($B236,'[1]1920  Prog Access'!$F$7:$BA$325,35,FALSE)),"",VLOOKUP($B236,'[1]1920  Prog Access'!$F$7:$BA$325,35,FALSE))</f>
        <v>0</v>
      </c>
      <c r="BE236" s="102">
        <f>IF(ISNA(VLOOKUP($B236,'[1]1920  Prog Access'!$F$7:$BA$325,36,FALSE)),"",VLOOKUP($B236,'[1]1920  Prog Access'!$F$7:$BA$325,36,FALSE))</f>
        <v>0</v>
      </c>
      <c r="BF236" s="102">
        <f>IF(ISNA(VLOOKUP($B236,'[1]1920  Prog Access'!$F$7:$BA$325,37,FALSE)),"",VLOOKUP($B236,'[1]1920  Prog Access'!$F$7:$BA$325,37,FALSE))</f>
        <v>0</v>
      </c>
      <c r="BG236" s="102">
        <f>IF(ISNA(VLOOKUP($B236,'[1]1920  Prog Access'!$F$7:$BA$325,38,FALSE)),"",VLOOKUP($B236,'[1]1920  Prog Access'!$F$7:$BA$325,38,FALSE))</f>
        <v>11493.17</v>
      </c>
      <c r="BH236" s="110">
        <f t="shared" si="519"/>
        <v>19138.88</v>
      </c>
      <c r="BI236" s="104">
        <f t="shared" si="520"/>
        <v>1.5251927631131541E-3</v>
      </c>
      <c r="BJ236" s="105">
        <f t="shared" si="521"/>
        <v>24.790974210178629</v>
      </c>
      <c r="BK236" s="106">
        <f>IF(ISNA(VLOOKUP($B236,'[1]1920  Prog Access'!$F$7:$BA$325,39,FALSE)),"",VLOOKUP($B236,'[1]1920  Prog Access'!$F$7:$BA$325,39,FALSE))</f>
        <v>0</v>
      </c>
      <c r="BL236" s="102">
        <f>IF(ISNA(VLOOKUP($B236,'[1]1920  Prog Access'!$F$7:$BA$325,40,FALSE)),"",VLOOKUP($B236,'[1]1920  Prog Access'!$F$7:$BA$325,40,FALSE))</f>
        <v>0</v>
      </c>
      <c r="BM236" s="102">
        <f>IF(ISNA(VLOOKUP($B236,'[1]1920  Prog Access'!$F$7:$BA$325,41,FALSE)),"",VLOOKUP($B236,'[1]1920  Prog Access'!$F$7:$BA$325,41,FALSE))</f>
        <v>0</v>
      </c>
      <c r="BN236" s="102">
        <f>IF(ISNA(VLOOKUP($B236,'[1]1920  Prog Access'!$F$7:$BA$325,42,FALSE)),"",VLOOKUP($B236,'[1]1920  Prog Access'!$F$7:$BA$325,42,FALSE))</f>
        <v>216545.15</v>
      </c>
      <c r="BO236" s="105">
        <f t="shared" si="459"/>
        <v>216545.15</v>
      </c>
      <c r="BP236" s="104">
        <f t="shared" si="460"/>
        <v>1.7256657425473821E-2</v>
      </c>
      <c r="BQ236" s="111">
        <f t="shared" si="461"/>
        <v>280.49526560536782</v>
      </c>
      <c r="BR236" s="106">
        <f>IF(ISNA(VLOOKUP($B236,'[1]1920  Prog Access'!$F$7:$BA$325,43,FALSE)),"",VLOOKUP($B236,'[1]1920  Prog Access'!$F$7:$BA$325,43,FALSE))</f>
        <v>1838301.6</v>
      </c>
      <c r="BS236" s="104">
        <f t="shared" si="462"/>
        <v>0.14649573521226594</v>
      </c>
      <c r="BT236" s="111">
        <f t="shared" si="463"/>
        <v>2381.1888447040847</v>
      </c>
      <c r="BU236" s="102">
        <f>IF(ISNA(VLOOKUP($B236,'[1]1920  Prog Access'!$F$7:$BA$325,44,FALSE)),"",VLOOKUP($B236,'[1]1920  Prog Access'!$F$7:$BA$325,44,FALSE))</f>
        <v>243611.3</v>
      </c>
      <c r="BV236" s="104">
        <f t="shared" si="464"/>
        <v>1.9413580720114631E-2</v>
      </c>
      <c r="BW236" s="111">
        <f t="shared" si="465"/>
        <v>315.55459126177124</v>
      </c>
      <c r="BX236" s="143">
        <f>IF(ISNA(VLOOKUP($B236,'[1]1920  Prog Access'!$F$7:$BA$325,45,FALSE)),"",VLOOKUP($B236,'[1]1920  Prog Access'!$F$7:$BA$325,45,FALSE))</f>
        <v>655984.38</v>
      </c>
      <c r="BY236" s="97">
        <f t="shared" si="466"/>
        <v>5.2275923622033753E-2</v>
      </c>
      <c r="BZ236" s="112">
        <f t="shared" si="467"/>
        <v>849.709692879626</v>
      </c>
      <c r="CA236" s="89">
        <f t="shared" si="468"/>
        <v>12548499.09</v>
      </c>
      <c r="CB236" s="90">
        <f t="shared" si="469"/>
        <v>0</v>
      </c>
    </row>
    <row r="237" spans="1:80" s="79" customFormat="1" x14ac:dyDescent="0.25">
      <c r="A237" s="22"/>
      <c r="B237" s="94" t="s">
        <v>412</v>
      </c>
      <c r="C237" s="99" t="s">
        <v>413</v>
      </c>
      <c r="D237" s="100">
        <f>IF(ISNA(VLOOKUP($B237,'[1]1920 enrollment_Rev_Exp by size'!$A$6:$C$339,3,FALSE)),"",VLOOKUP($B237,'[1]1920 enrollment_Rev_Exp by size'!$A$6:$C$339,3,FALSE))</f>
        <v>2387.9600000000005</v>
      </c>
      <c r="E237" s="101">
        <f>IF(ISNA(VLOOKUP($B237,'[1]1920 enrollment_Rev_Exp by size'!$A$6:$D$339,4,FALSE)),"",VLOOKUP($B237,'[1]1920 enrollment_Rev_Exp by size'!$A$6:$D$339,4,FALSE))</f>
        <v>35378101.25</v>
      </c>
      <c r="F237" s="102">
        <f>IF(ISNA(VLOOKUP($B237,'[1]1920  Prog Access'!$F$7:$BA$325,2,FALSE)),"",VLOOKUP($B237,'[1]1920  Prog Access'!$F$7:$BA$325,2,FALSE))</f>
        <v>16632784.779999999</v>
      </c>
      <c r="G237" s="102">
        <f>IF(ISNA(VLOOKUP($B237,'[1]1920  Prog Access'!$F$7:$BA$325,3,FALSE)),"",VLOOKUP($B237,'[1]1920  Prog Access'!$F$7:$BA$325,3,FALSE))</f>
        <v>609191.02</v>
      </c>
      <c r="H237" s="102">
        <f>IF(ISNA(VLOOKUP($B237,'[1]1920  Prog Access'!$F$7:$BA$325,4,FALSE)),"",VLOOKUP($B237,'[1]1920  Prog Access'!$F$7:$BA$325,4,FALSE))</f>
        <v>0</v>
      </c>
      <c r="I237" s="103">
        <f t="shared" si="470"/>
        <v>17241975.800000001</v>
      </c>
      <c r="J237" s="104">
        <f t="shared" si="471"/>
        <v>0.48736295026573823</v>
      </c>
      <c r="K237" s="105">
        <f t="shared" si="472"/>
        <v>7220.3788170656117</v>
      </c>
      <c r="L237" s="106">
        <f>IF(ISNA(VLOOKUP($B237,'[1]1920  Prog Access'!$F$7:$BA$325,5,FALSE)),"",VLOOKUP($B237,'[1]1920  Prog Access'!$F$7:$BA$325,5,FALSE))</f>
        <v>3910304.94</v>
      </c>
      <c r="M237" s="102">
        <f>IF(ISNA(VLOOKUP($B237,'[1]1920  Prog Access'!$F$7:$BA$325,6,FALSE)),"",VLOOKUP($B237,'[1]1920  Prog Access'!$F$7:$BA$325,6,FALSE))</f>
        <v>169002.97</v>
      </c>
      <c r="N237" s="102">
        <f>IF(ISNA(VLOOKUP($B237,'[1]1920  Prog Access'!$F$7:$BA$325,7,FALSE)),"",VLOOKUP($B237,'[1]1920  Prog Access'!$F$7:$BA$325,7,FALSE))</f>
        <v>449714.82</v>
      </c>
      <c r="O237" s="102">
        <v>0</v>
      </c>
      <c r="P237" s="102">
        <f>IF(ISNA(VLOOKUP($B237,'[1]1920  Prog Access'!$F$7:$BA$325,8,FALSE)),"",VLOOKUP($B237,'[1]1920  Prog Access'!$F$7:$BA$325,8,FALSE))</f>
        <v>0</v>
      </c>
      <c r="Q237" s="102">
        <f>IF(ISNA(VLOOKUP($B237,'[1]1920  Prog Access'!$F$7:$BA$325,9,FALSE)),"",VLOOKUP($B237,'[1]1920  Prog Access'!$F$7:$BA$325,9,FALSE))</f>
        <v>0</v>
      </c>
      <c r="R237" s="107">
        <f t="shared" si="511"/>
        <v>4529022.7300000004</v>
      </c>
      <c r="S237" s="104">
        <f t="shared" si="512"/>
        <v>0.12801768806063329</v>
      </c>
      <c r="T237" s="105">
        <f t="shared" si="513"/>
        <v>1896.6074515486021</v>
      </c>
      <c r="U237" s="106">
        <f>IF(ISNA(VLOOKUP($B237,'[1]1920  Prog Access'!$F$7:$BA$325,10,FALSE)),"",VLOOKUP($B237,'[1]1920  Prog Access'!$F$7:$BA$325,10,FALSE))</f>
        <v>1126396.06</v>
      </c>
      <c r="V237" s="102">
        <f>IF(ISNA(VLOOKUP($B237,'[1]1920  Prog Access'!$F$7:$BA$325,11,FALSE)),"",VLOOKUP($B237,'[1]1920  Prog Access'!$F$7:$BA$325,11,FALSE))</f>
        <v>662846.09</v>
      </c>
      <c r="W237" s="102">
        <f>IF(ISNA(VLOOKUP($B237,'[1]1920  Prog Access'!$F$7:$BA$325,12,FALSE)),"",VLOOKUP($B237,'[1]1920  Prog Access'!$F$7:$BA$325,12,FALSE))</f>
        <v>19920</v>
      </c>
      <c r="X237" s="102">
        <f>IF(ISNA(VLOOKUP($B237,'[1]1920  Prog Access'!$F$7:$BA$325,13,FALSE)),"",VLOOKUP($B237,'[1]1920  Prog Access'!$F$7:$BA$325,13,FALSE))</f>
        <v>0</v>
      </c>
      <c r="Y237" s="108">
        <f t="shared" si="495"/>
        <v>1809162.15</v>
      </c>
      <c r="Z237" s="104">
        <f t="shared" si="514"/>
        <v>5.1137909782538141E-2</v>
      </c>
      <c r="AA237" s="105">
        <f t="shared" si="515"/>
        <v>757.61828087572633</v>
      </c>
      <c r="AB237" s="106">
        <f>IF(ISNA(VLOOKUP($B237,'[1]1920  Prog Access'!$F$7:$BA$325,14,FALSE)),"",VLOOKUP($B237,'[1]1920  Prog Access'!$F$7:$BA$325,14,FALSE))</f>
        <v>0</v>
      </c>
      <c r="AC237" s="102">
        <f>IF(ISNA(VLOOKUP($B237,'[1]1920  Prog Access'!$F$7:$BA$325,15,FALSE)),"",VLOOKUP($B237,'[1]1920  Prog Access'!$F$7:$BA$325,15,FALSE))</f>
        <v>0</v>
      </c>
      <c r="AD237" s="102">
        <v>0</v>
      </c>
      <c r="AE237" s="107">
        <f t="shared" si="516"/>
        <v>0</v>
      </c>
      <c r="AF237" s="104">
        <f t="shared" si="517"/>
        <v>0</v>
      </c>
      <c r="AG237" s="109">
        <f t="shared" si="518"/>
        <v>0</v>
      </c>
      <c r="AH237" s="106">
        <f>IF(ISNA(VLOOKUP($B237,'[1]1920  Prog Access'!$F$7:$BA$325,16,FALSE)),"",VLOOKUP($B237,'[1]1920  Prog Access'!$F$7:$BA$325,16,FALSE))</f>
        <v>594930.96</v>
      </c>
      <c r="AI237" s="102">
        <f>IF(ISNA(VLOOKUP($B237,'[1]1920  Prog Access'!$F$7:$BA$325,17,FALSE)),"",VLOOKUP($B237,'[1]1920  Prog Access'!$F$7:$BA$325,17,FALSE))</f>
        <v>82731.490000000005</v>
      </c>
      <c r="AJ237" s="102">
        <f>IF(ISNA(VLOOKUP($B237,'[1]1920  Prog Access'!$F$7:$BA$325,18,FALSE)),"",VLOOKUP($B237,'[1]1920  Prog Access'!$F$7:$BA$325,18,FALSE))</f>
        <v>0</v>
      </c>
      <c r="AK237" s="102">
        <f>IF(ISNA(VLOOKUP($B237,'[1]1920  Prog Access'!$F$7:$BA$325,19,FALSE)),"",VLOOKUP($B237,'[1]1920  Prog Access'!$F$7:$BA$325,19,FALSE))</f>
        <v>0</v>
      </c>
      <c r="AL237" s="102">
        <f>IF(ISNA(VLOOKUP($B237,'[1]1920  Prog Access'!$F$7:$BA$325,20,FALSE)),"",VLOOKUP($B237,'[1]1920  Prog Access'!$F$7:$BA$325,20,FALSE))</f>
        <v>1270041.6299999999</v>
      </c>
      <c r="AM237" s="102">
        <f>IF(ISNA(VLOOKUP($B237,'[1]1920  Prog Access'!$F$7:$BA$325,21,FALSE)),"",VLOOKUP($B237,'[1]1920  Prog Access'!$F$7:$BA$325,21,FALSE))</f>
        <v>0</v>
      </c>
      <c r="AN237" s="102">
        <f>IF(ISNA(VLOOKUP($B237,'[1]1920  Prog Access'!$F$7:$BA$325,22,FALSE)),"",VLOOKUP($B237,'[1]1920  Prog Access'!$F$7:$BA$325,22,FALSE))</f>
        <v>0</v>
      </c>
      <c r="AO237" s="102">
        <f>IF(ISNA(VLOOKUP($B237,'[1]1920  Prog Access'!$F$7:$BA$325,23,FALSE)),"",VLOOKUP($B237,'[1]1920  Prog Access'!$F$7:$BA$325,23,FALSE))</f>
        <v>300149.26</v>
      </c>
      <c r="AP237" s="102">
        <f>IF(ISNA(VLOOKUP($B237,'[1]1920  Prog Access'!$F$7:$BA$325,24,FALSE)),"",VLOOKUP($B237,'[1]1920  Prog Access'!$F$7:$BA$325,24,FALSE))</f>
        <v>0</v>
      </c>
      <c r="AQ237" s="102">
        <f>IF(ISNA(VLOOKUP($B237,'[1]1920  Prog Access'!$F$7:$BA$325,25,FALSE)),"",VLOOKUP($B237,'[1]1920  Prog Access'!$F$7:$BA$325,25,FALSE))</f>
        <v>0</v>
      </c>
      <c r="AR237" s="102">
        <f>IF(ISNA(VLOOKUP($B237,'[1]1920  Prog Access'!$F$7:$BA$325,26,FALSE)),"",VLOOKUP($B237,'[1]1920  Prog Access'!$F$7:$BA$325,26,FALSE))</f>
        <v>0</v>
      </c>
      <c r="AS237" s="102">
        <f>IF(ISNA(VLOOKUP($B237,'[1]1920  Prog Access'!$F$7:$BA$325,27,FALSE)),"",VLOOKUP($B237,'[1]1920  Prog Access'!$F$7:$BA$325,27,FALSE))</f>
        <v>56022.27</v>
      </c>
      <c r="AT237" s="102">
        <f>IF(ISNA(VLOOKUP($B237,'[1]1920  Prog Access'!$F$7:$BA$325,28,FALSE)),"",VLOOKUP($B237,'[1]1920  Prog Access'!$F$7:$BA$325,28,FALSE))</f>
        <v>535455.68999999994</v>
      </c>
      <c r="AU237" s="102">
        <f>IF(ISNA(VLOOKUP($B237,'[1]1920  Prog Access'!$F$7:$BA$325,29,FALSE)),"",VLOOKUP($B237,'[1]1920  Prog Access'!$F$7:$BA$325,29,FALSE))</f>
        <v>0</v>
      </c>
      <c r="AV237" s="102">
        <f>IF(ISNA(VLOOKUP($B237,'[1]1920  Prog Access'!$F$7:$BA$325,30,FALSE)),"",VLOOKUP($B237,'[1]1920  Prog Access'!$F$7:$BA$325,30,FALSE))</f>
        <v>0</v>
      </c>
      <c r="AW237" s="102">
        <f>IF(ISNA(VLOOKUP($B237,'[1]1920  Prog Access'!$F$7:$BA$325,31,FALSE)),"",VLOOKUP($B237,'[1]1920  Prog Access'!$F$7:$BA$325,31,FALSE))</f>
        <v>0</v>
      </c>
      <c r="AX237" s="108">
        <f t="shared" si="479"/>
        <v>2839331.3</v>
      </c>
      <c r="AY237" s="104">
        <f t="shared" si="480"/>
        <v>8.0256746396190487E-2</v>
      </c>
      <c r="AZ237" s="105">
        <f t="shared" si="481"/>
        <v>1189.0196234442785</v>
      </c>
      <c r="BA237" s="106">
        <f>IF(ISNA(VLOOKUP($B237,'[1]1920  Prog Access'!$F$7:$BA$325,32,FALSE)),"",VLOOKUP($B237,'[1]1920  Prog Access'!$F$7:$BA$325,32,FALSE))</f>
        <v>0</v>
      </c>
      <c r="BB237" s="102">
        <f>IF(ISNA(VLOOKUP($B237,'[1]1920  Prog Access'!$F$7:$BA$325,33,FALSE)),"",VLOOKUP($B237,'[1]1920  Prog Access'!$F$7:$BA$325,33,FALSE))</f>
        <v>0</v>
      </c>
      <c r="BC237" s="102">
        <f>IF(ISNA(VLOOKUP($B237,'[1]1920  Prog Access'!$F$7:$BA$325,34,FALSE)),"",VLOOKUP($B237,'[1]1920  Prog Access'!$F$7:$BA$325,34,FALSE))</f>
        <v>105666.7</v>
      </c>
      <c r="BD237" s="102">
        <f>IF(ISNA(VLOOKUP($B237,'[1]1920  Prog Access'!$F$7:$BA$325,35,FALSE)),"",VLOOKUP($B237,'[1]1920  Prog Access'!$F$7:$BA$325,35,FALSE))</f>
        <v>0</v>
      </c>
      <c r="BE237" s="102">
        <f>IF(ISNA(VLOOKUP($B237,'[1]1920  Prog Access'!$F$7:$BA$325,36,FALSE)),"",VLOOKUP($B237,'[1]1920  Prog Access'!$F$7:$BA$325,36,FALSE))</f>
        <v>0</v>
      </c>
      <c r="BF237" s="102">
        <f>IF(ISNA(VLOOKUP($B237,'[1]1920  Prog Access'!$F$7:$BA$325,37,FALSE)),"",VLOOKUP($B237,'[1]1920  Prog Access'!$F$7:$BA$325,37,FALSE))</f>
        <v>0</v>
      </c>
      <c r="BG237" s="102">
        <f>IF(ISNA(VLOOKUP($B237,'[1]1920  Prog Access'!$F$7:$BA$325,38,FALSE)),"",VLOOKUP($B237,'[1]1920  Prog Access'!$F$7:$BA$325,38,FALSE))</f>
        <v>15663.31</v>
      </c>
      <c r="BH237" s="110">
        <f t="shared" si="519"/>
        <v>121330.01</v>
      </c>
      <c r="BI237" s="104">
        <f t="shared" si="520"/>
        <v>3.4295229453559211E-3</v>
      </c>
      <c r="BJ237" s="105">
        <f t="shared" si="521"/>
        <v>50.809062965878816</v>
      </c>
      <c r="BK237" s="106">
        <f>IF(ISNA(VLOOKUP($B237,'[1]1920  Prog Access'!$F$7:$BA$325,39,FALSE)),"",VLOOKUP($B237,'[1]1920  Prog Access'!$F$7:$BA$325,39,FALSE))</f>
        <v>0</v>
      </c>
      <c r="BL237" s="102">
        <f>IF(ISNA(VLOOKUP($B237,'[1]1920  Prog Access'!$F$7:$BA$325,40,FALSE)),"",VLOOKUP($B237,'[1]1920  Prog Access'!$F$7:$BA$325,40,FALSE))</f>
        <v>0</v>
      </c>
      <c r="BM237" s="102">
        <f>IF(ISNA(VLOOKUP($B237,'[1]1920  Prog Access'!$F$7:$BA$325,41,FALSE)),"",VLOOKUP($B237,'[1]1920  Prog Access'!$F$7:$BA$325,41,FALSE))</f>
        <v>0</v>
      </c>
      <c r="BN237" s="102">
        <f>IF(ISNA(VLOOKUP($B237,'[1]1920  Prog Access'!$F$7:$BA$325,42,FALSE)),"",VLOOKUP($B237,'[1]1920  Prog Access'!$F$7:$BA$325,42,FALSE))</f>
        <v>700583.17</v>
      </c>
      <c r="BO237" s="105">
        <f t="shared" si="459"/>
        <v>700583.17</v>
      </c>
      <c r="BP237" s="104">
        <f t="shared" si="460"/>
        <v>1.9802735173640784E-2</v>
      </c>
      <c r="BQ237" s="111">
        <f t="shared" si="461"/>
        <v>293.38145111308393</v>
      </c>
      <c r="BR237" s="106">
        <f>IF(ISNA(VLOOKUP($B237,'[1]1920  Prog Access'!$F$7:$BA$325,43,FALSE)),"",VLOOKUP($B237,'[1]1920  Prog Access'!$F$7:$BA$325,43,FALSE))</f>
        <v>5483586.1500000004</v>
      </c>
      <c r="BS237" s="104">
        <f t="shared" si="462"/>
        <v>0.1549994475749317</v>
      </c>
      <c r="BT237" s="111">
        <f t="shared" si="463"/>
        <v>2296.3475728236649</v>
      </c>
      <c r="BU237" s="102">
        <f>IF(ISNA(VLOOKUP($B237,'[1]1920  Prog Access'!$F$7:$BA$325,44,FALSE)),"",VLOOKUP($B237,'[1]1920  Prog Access'!$F$7:$BA$325,44,FALSE))</f>
        <v>633582.74</v>
      </c>
      <c r="BV237" s="104">
        <f t="shared" si="464"/>
        <v>1.7908896114089787E-2</v>
      </c>
      <c r="BW237" s="111">
        <f t="shared" si="465"/>
        <v>265.32384964572265</v>
      </c>
      <c r="BX237" s="143">
        <f>IF(ISNA(VLOOKUP($B237,'[1]1920  Prog Access'!$F$7:$BA$325,45,FALSE)),"",VLOOKUP($B237,'[1]1920  Prog Access'!$F$7:$BA$325,45,FALSE))</f>
        <v>2019527.2</v>
      </c>
      <c r="BY237" s="97">
        <f t="shared" si="466"/>
        <v>5.7084103686881722E-2</v>
      </c>
      <c r="BZ237" s="112">
        <f t="shared" si="467"/>
        <v>845.71232348950548</v>
      </c>
      <c r="CA237" s="89">
        <f t="shared" si="468"/>
        <v>35378101.25</v>
      </c>
      <c r="CB237" s="90">
        <f t="shared" si="469"/>
        <v>0</v>
      </c>
    </row>
    <row r="238" spans="1:80" s="127" customFormat="1" x14ac:dyDescent="0.25">
      <c r="A238" s="99"/>
      <c r="B238" s="94" t="s">
        <v>414</v>
      </c>
      <c r="C238" s="99" t="s">
        <v>415</v>
      </c>
      <c r="D238" s="100">
        <f>IF(ISNA(VLOOKUP($B238,'[1]1920 enrollment_Rev_Exp by size'!$A$6:$C$339,3,FALSE)),"",VLOOKUP($B238,'[1]1920 enrollment_Rev_Exp by size'!$A$6:$C$339,3,FALSE))</f>
        <v>319.45999999999998</v>
      </c>
      <c r="E238" s="101">
        <f>IF(ISNA(VLOOKUP($B238,'[1]1920 enrollment_Rev_Exp by size'!$A$6:$D$339,4,FALSE)),"",VLOOKUP($B238,'[1]1920 enrollment_Rev_Exp by size'!$A$6:$D$339,4,FALSE))</f>
        <v>7110210.71</v>
      </c>
      <c r="F238" s="102">
        <f>IF(ISNA(VLOOKUP($B238,'[1]1920  Prog Access'!$F$7:$BA$325,2,FALSE)),"",VLOOKUP($B238,'[1]1920  Prog Access'!$F$7:$BA$325,2,FALSE))</f>
        <v>3267298.85</v>
      </c>
      <c r="G238" s="102">
        <f>IF(ISNA(VLOOKUP($B238,'[1]1920  Prog Access'!$F$7:$BA$325,3,FALSE)),"",VLOOKUP($B238,'[1]1920  Prog Access'!$F$7:$BA$325,3,FALSE))</f>
        <v>0</v>
      </c>
      <c r="H238" s="102">
        <f>IF(ISNA(VLOOKUP($B238,'[1]1920  Prog Access'!$F$7:$BA$325,4,FALSE)),"",VLOOKUP($B238,'[1]1920  Prog Access'!$F$7:$BA$325,4,FALSE))</f>
        <v>0</v>
      </c>
      <c r="I238" s="103">
        <f t="shared" si="470"/>
        <v>3267298.85</v>
      </c>
      <c r="J238" s="104">
        <f t="shared" si="471"/>
        <v>0.45952208496504598</v>
      </c>
      <c r="K238" s="105">
        <f t="shared" si="472"/>
        <v>10227.567927127027</v>
      </c>
      <c r="L238" s="106">
        <f>IF(ISNA(VLOOKUP($B238,'[1]1920  Prog Access'!$F$7:$BA$325,5,FALSE)),"",VLOOKUP($B238,'[1]1920  Prog Access'!$F$7:$BA$325,5,FALSE))</f>
        <v>810584.2</v>
      </c>
      <c r="M238" s="102">
        <f>IF(ISNA(VLOOKUP($B238,'[1]1920  Prog Access'!$F$7:$BA$325,6,FALSE)),"",VLOOKUP($B238,'[1]1920  Prog Access'!$F$7:$BA$325,6,FALSE))</f>
        <v>13992.73</v>
      </c>
      <c r="N238" s="102">
        <f>IF(ISNA(VLOOKUP($B238,'[1]1920  Prog Access'!$F$7:$BA$325,7,FALSE)),"",VLOOKUP($B238,'[1]1920  Prog Access'!$F$7:$BA$325,7,FALSE))</f>
        <v>87746.13</v>
      </c>
      <c r="O238" s="102">
        <v>0</v>
      </c>
      <c r="P238" s="102">
        <f>IF(ISNA(VLOOKUP($B238,'[1]1920  Prog Access'!$F$7:$BA$325,8,FALSE)),"",VLOOKUP($B238,'[1]1920  Prog Access'!$F$7:$BA$325,8,FALSE))</f>
        <v>0</v>
      </c>
      <c r="Q238" s="102">
        <f>IF(ISNA(VLOOKUP($B238,'[1]1920  Prog Access'!$F$7:$BA$325,9,FALSE)),"",VLOOKUP($B238,'[1]1920  Prog Access'!$F$7:$BA$325,9,FALSE))</f>
        <v>28955</v>
      </c>
      <c r="R238" s="107">
        <f t="shared" si="511"/>
        <v>941278.05999999994</v>
      </c>
      <c r="S238" s="104">
        <f t="shared" si="512"/>
        <v>0.13238398950345592</v>
      </c>
      <c r="T238" s="105">
        <f t="shared" si="513"/>
        <v>2946.4660990421335</v>
      </c>
      <c r="U238" s="106">
        <f>IF(ISNA(VLOOKUP($B238,'[1]1920  Prog Access'!$F$7:$BA$325,10,FALSE)),"",VLOOKUP($B238,'[1]1920  Prog Access'!$F$7:$BA$325,10,FALSE))</f>
        <v>0</v>
      </c>
      <c r="V238" s="102">
        <f>IF(ISNA(VLOOKUP($B238,'[1]1920  Prog Access'!$F$7:$BA$325,11,FALSE)),"",VLOOKUP($B238,'[1]1920  Prog Access'!$F$7:$BA$325,11,FALSE))</f>
        <v>0</v>
      </c>
      <c r="W238" s="102">
        <f>IF(ISNA(VLOOKUP($B238,'[1]1920  Prog Access'!$F$7:$BA$325,12,FALSE)),"",VLOOKUP($B238,'[1]1920  Prog Access'!$F$7:$BA$325,12,FALSE))</f>
        <v>0</v>
      </c>
      <c r="X238" s="102">
        <f>IF(ISNA(VLOOKUP($B238,'[1]1920  Prog Access'!$F$7:$BA$325,13,FALSE)),"",VLOOKUP($B238,'[1]1920  Prog Access'!$F$7:$BA$325,13,FALSE))</f>
        <v>0</v>
      </c>
      <c r="Y238" s="108">
        <f t="shared" si="495"/>
        <v>0</v>
      </c>
      <c r="Z238" s="104">
        <f t="shared" si="514"/>
        <v>0</v>
      </c>
      <c r="AA238" s="105">
        <f t="shared" si="515"/>
        <v>0</v>
      </c>
      <c r="AB238" s="106">
        <f>IF(ISNA(VLOOKUP($B238,'[1]1920  Prog Access'!$F$7:$BA$325,14,FALSE)),"",VLOOKUP($B238,'[1]1920  Prog Access'!$F$7:$BA$325,14,FALSE))</f>
        <v>0</v>
      </c>
      <c r="AC238" s="102">
        <f>IF(ISNA(VLOOKUP($B238,'[1]1920  Prog Access'!$F$7:$BA$325,15,FALSE)),"",VLOOKUP($B238,'[1]1920  Prog Access'!$F$7:$BA$325,15,FALSE))</f>
        <v>0</v>
      </c>
      <c r="AD238" s="102">
        <v>0</v>
      </c>
      <c r="AE238" s="107">
        <f t="shared" si="516"/>
        <v>0</v>
      </c>
      <c r="AF238" s="104">
        <f t="shared" si="517"/>
        <v>0</v>
      </c>
      <c r="AG238" s="109">
        <f t="shared" si="518"/>
        <v>0</v>
      </c>
      <c r="AH238" s="106">
        <f>IF(ISNA(VLOOKUP($B238,'[1]1920  Prog Access'!$F$7:$BA$325,16,FALSE)),"",VLOOKUP($B238,'[1]1920  Prog Access'!$F$7:$BA$325,16,FALSE))</f>
        <v>238861.31</v>
      </c>
      <c r="AI238" s="102">
        <f>IF(ISNA(VLOOKUP($B238,'[1]1920  Prog Access'!$F$7:$BA$325,17,FALSE)),"",VLOOKUP($B238,'[1]1920  Prog Access'!$F$7:$BA$325,17,FALSE))</f>
        <v>55159.21</v>
      </c>
      <c r="AJ238" s="102">
        <f>IF(ISNA(VLOOKUP($B238,'[1]1920  Prog Access'!$F$7:$BA$325,18,FALSE)),"",VLOOKUP($B238,'[1]1920  Prog Access'!$F$7:$BA$325,18,FALSE))</f>
        <v>0</v>
      </c>
      <c r="AK238" s="102">
        <f>IF(ISNA(VLOOKUP($B238,'[1]1920  Prog Access'!$F$7:$BA$325,19,FALSE)),"",VLOOKUP($B238,'[1]1920  Prog Access'!$F$7:$BA$325,19,FALSE))</f>
        <v>0</v>
      </c>
      <c r="AL238" s="102">
        <f>IF(ISNA(VLOOKUP($B238,'[1]1920  Prog Access'!$F$7:$BA$325,20,FALSE)),"",VLOOKUP($B238,'[1]1920  Prog Access'!$F$7:$BA$325,20,FALSE))</f>
        <v>233442.9</v>
      </c>
      <c r="AM238" s="102">
        <f>IF(ISNA(VLOOKUP($B238,'[1]1920  Prog Access'!$F$7:$BA$325,21,FALSE)),"",VLOOKUP($B238,'[1]1920  Prog Access'!$F$7:$BA$325,21,FALSE))</f>
        <v>0</v>
      </c>
      <c r="AN238" s="102">
        <f>IF(ISNA(VLOOKUP($B238,'[1]1920  Prog Access'!$F$7:$BA$325,22,FALSE)),"",VLOOKUP($B238,'[1]1920  Prog Access'!$F$7:$BA$325,22,FALSE))</f>
        <v>0</v>
      </c>
      <c r="AO238" s="102">
        <f>IF(ISNA(VLOOKUP($B238,'[1]1920  Prog Access'!$F$7:$BA$325,23,FALSE)),"",VLOOKUP($B238,'[1]1920  Prog Access'!$F$7:$BA$325,23,FALSE))</f>
        <v>22151.35</v>
      </c>
      <c r="AP238" s="102">
        <f>IF(ISNA(VLOOKUP($B238,'[1]1920  Prog Access'!$F$7:$BA$325,24,FALSE)),"",VLOOKUP($B238,'[1]1920  Prog Access'!$F$7:$BA$325,24,FALSE))</f>
        <v>0</v>
      </c>
      <c r="AQ238" s="102">
        <f>IF(ISNA(VLOOKUP($B238,'[1]1920  Prog Access'!$F$7:$BA$325,25,FALSE)),"",VLOOKUP($B238,'[1]1920  Prog Access'!$F$7:$BA$325,25,FALSE))</f>
        <v>0</v>
      </c>
      <c r="AR238" s="102">
        <f>IF(ISNA(VLOOKUP($B238,'[1]1920  Prog Access'!$F$7:$BA$325,26,FALSE)),"",VLOOKUP($B238,'[1]1920  Prog Access'!$F$7:$BA$325,26,FALSE))</f>
        <v>0</v>
      </c>
      <c r="AS238" s="102">
        <f>IF(ISNA(VLOOKUP($B238,'[1]1920  Prog Access'!$F$7:$BA$325,27,FALSE)),"",VLOOKUP($B238,'[1]1920  Prog Access'!$F$7:$BA$325,27,FALSE))</f>
        <v>0</v>
      </c>
      <c r="AT238" s="102">
        <f>IF(ISNA(VLOOKUP($B238,'[1]1920  Prog Access'!$F$7:$BA$325,28,FALSE)),"",VLOOKUP($B238,'[1]1920  Prog Access'!$F$7:$BA$325,28,FALSE))</f>
        <v>0</v>
      </c>
      <c r="AU238" s="102">
        <f>IF(ISNA(VLOOKUP($B238,'[1]1920  Prog Access'!$F$7:$BA$325,29,FALSE)),"",VLOOKUP($B238,'[1]1920  Prog Access'!$F$7:$BA$325,29,FALSE))</f>
        <v>0</v>
      </c>
      <c r="AV238" s="102">
        <f>IF(ISNA(VLOOKUP($B238,'[1]1920  Prog Access'!$F$7:$BA$325,30,FALSE)),"",VLOOKUP($B238,'[1]1920  Prog Access'!$F$7:$BA$325,30,FALSE))</f>
        <v>24039</v>
      </c>
      <c r="AW238" s="102">
        <f>IF(ISNA(VLOOKUP($B238,'[1]1920  Prog Access'!$F$7:$BA$325,31,FALSE)),"",VLOOKUP($B238,'[1]1920  Prog Access'!$F$7:$BA$325,31,FALSE))</f>
        <v>0</v>
      </c>
      <c r="AX238" s="108">
        <f t="shared" si="479"/>
        <v>573653.77</v>
      </c>
      <c r="AY238" s="104">
        <f t="shared" si="480"/>
        <v>8.0680277054686611E-2</v>
      </c>
      <c r="AZ238" s="105">
        <f t="shared" si="481"/>
        <v>1795.6982720841422</v>
      </c>
      <c r="BA238" s="106">
        <f>IF(ISNA(VLOOKUP($B238,'[1]1920  Prog Access'!$F$7:$BA$325,32,FALSE)),"",VLOOKUP($B238,'[1]1920  Prog Access'!$F$7:$BA$325,32,FALSE))</f>
        <v>0</v>
      </c>
      <c r="BB238" s="102">
        <f>IF(ISNA(VLOOKUP($B238,'[1]1920  Prog Access'!$F$7:$BA$325,33,FALSE)),"",VLOOKUP($B238,'[1]1920  Prog Access'!$F$7:$BA$325,33,FALSE))</f>
        <v>0</v>
      </c>
      <c r="BC238" s="102">
        <f>IF(ISNA(VLOOKUP($B238,'[1]1920  Prog Access'!$F$7:$BA$325,34,FALSE)),"",VLOOKUP($B238,'[1]1920  Prog Access'!$F$7:$BA$325,34,FALSE))</f>
        <v>3098.8</v>
      </c>
      <c r="BD238" s="102">
        <f>IF(ISNA(VLOOKUP($B238,'[1]1920  Prog Access'!$F$7:$BA$325,35,FALSE)),"",VLOOKUP($B238,'[1]1920  Prog Access'!$F$7:$BA$325,35,FALSE))</f>
        <v>0</v>
      </c>
      <c r="BE238" s="102">
        <f>IF(ISNA(VLOOKUP($B238,'[1]1920  Prog Access'!$F$7:$BA$325,36,FALSE)),"",VLOOKUP($B238,'[1]1920  Prog Access'!$F$7:$BA$325,36,FALSE))</f>
        <v>0</v>
      </c>
      <c r="BF238" s="102">
        <f>IF(ISNA(VLOOKUP($B238,'[1]1920  Prog Access'!$F$7:$BA$325,37,FALSE)),"",VLOOKUP($B238,'[1]1920  Prog Access'!$F$7:$BA$325,37,FALSE))</f>
        <v>0</v>
      </c>
      <c r="BG238" s="102">
        <f>IF(ISNA(VLOOKUP($B238,'[1]1920  Prog Access'!$F$7:$BA$325,38,FALSE)),"",VLOOKUP($B238,'[1]1920  Prog Access'!$F$7:$BA$325,38,FALSE))</f>
        <v>76640.86</v>
      </c>
      <c r="BH238" s="110">
        <f t="shared" si="519"/>
        <v>79739.66</v>
      </c>
      <c r="BI238" s="104">
        <f t="shared" si="520"/>
        <v>1.1214809694437312E-2</v>
      </c>
      <c r="BJ238" s="105">
        <f t="shared" si="521"/>
        <v>249.60765041006701</v>
      </c>
      <c r="BK238" s="106">
        <f>IF(ISNA(VLOOKUP($B238,'[1]1920  Prog Access'!$F$7:$BA$325,39,FALSE)),"",VLOOKUP($B238,'[1]1920  Prog Access'!$F$7:$BA$325,39,FALSE))</f>
        <v>0</v>
      </c>
      <c r="BL238" s="102">
        <f>IF(ISNA(VLOOKUP($B238,'[1]1920  Prog Access'!$F$7:$BA$325,40,FALSE)),"",VLOOKUP($B238,'[1]1920  Prog Access'!$F$7:$BA$325,40,FALSE))</f>
        <v>0</v>
      </c>
      <c r="BM238" s="102">
        <f>IF(ISNA(VLOOKUP($B238,'[1]1920  Prog Access'!$F$7:$BA$325,41,FALSE)),"",VLOOKUP($B238,'[1]1920  Prog Access'!$F$7:$BA$325,41,FALSE))</f>
        <v>0</v>
      </c>
      <c r="BN238" s="102">
        <f>IF(ISNA(VLOOKUP($B238,'[1]1920  Prog Access'!$F$7:$BA$325,42,FALSE)),"",VLOOKUP($B238,'[1]1920  Prog Access'!$F$7:$BA$325,42,FALSE))</f>
        <v>78369.19</v>
      </c>
      <c r="BO238" s="105">
        <f t="shared" si="459"/>
        <v>78369.19</v>
      </c>
      <c r="BP238" s="104">
        <f t="shared" si="460"/>
        <v>1.1022062945304754E-2</v>
      </c>
      <c r="BQ238" s="111">
        <f t="shared" si="461"/>
        <v>245.31769235585051</v>
      </c>
      <c r="BR238" s="106">
        <f>IF(ISNA(VLOOKUP($B238,'[1]1920  Prog Access'!$F$7:$BA$325,43,FALSE)),"",VLOOKUP($B238,'[1]1920  Prog Access'!$F$7:$BA$325,43,FALSE))</f>
        <v>1439829.06</v>
      </c>
      <c r="BS238" s="104">
        <f t="shared" si="462"/>
        <v>0.202501602093871</v>
      </c>
      <c r="BT238" s="111">
        <f t="shared" si="463"/>
        <v>4507.0714956489082</v>
      </c>
      <c r="BU238" s="102">
        <f>IF(ISNA(VLOOKUP($B238,'[1]1920  Prog Access'!$F$7:$BA$325,44,FALSE)),"",VLOOKUP($B238,'[1]1920  Prog Access'!$F$7:$BA$325,44,FALSE))</f>
        <v>233670.05</v>
      </c>
      <c r="BV238" s="104">
        <f t="shared" si="464"/>
        <v>3.2864011986502718E-2</v>
      </c>
      <c r="BW238" s="111">
        <f t="shared" si="465"/>
        <v>731.45323358166911</v>
      </c>
      <c r="BX238" s="143">
        <f>IF(ISNA(VLOOKUP($B238,'[1]1920  Prog Access'!$F$7:$BA$325,45,FALSE)),"",VLOOKUP($B238,'[1]1920  Prog Access'!$F$7:$BA$325,45,FALSE))</f>
        <v>496372.07</v>
      </c>
      <c r="BY238" s="97">
        <f t="shared" si="466"/>
        <v>6.9811161756695675E-2</v>
      </c>
      <c r="BZ238" s="112">
        <f t="shared" si="467"/>
        <v>1553.7847304826896</v>
      </c>
      <c r="CA238" s="89">
        <f t="shared" si="468"/>
        <v>7110210.7100000009</v>
      </c>
      <c r="CB238" s="90">
        <f t="shared" si="469"/>
        <v>0</v>
      </c>
    </row>
    <row r="239" spans="1:80" x14ac:dyDescent="0.25">
      <c r="A239" s="66"/>
      <c r="B239" s="114" t="s">
        <v>416</v>
      </c>
      <c r="C239" s="115" t="s">
        <v>52</v>
      </c>
      <c r="D239" s="116">
        <f>SUM(D232:D238)</f>
        <v>10290.56</v>
      </c>
      <c r="E239" s="116">
        <f t="shared" ref="E239:H239" si="522">SUM(E232:E238)</f>
        <v>146222243.67000002</v>
      </c>
      <c r="F239" s="116">
        <f t="shared" si="522"/>
        <v>62840563.24000001</v>
      </c>
      <c r="G239" s="116">
        <f t="shared" si="522"/>
        <v>14041912.499999998</v>
      </c>
      <c r="H239" s="116">
        <f t="shared" si="522"/>
        <v>395165.41000000003</v>
      </c>
      <c r="I239" s="117">
        <f t="shared" si="470"/>
        <v>77277641.150000006</v>
      </c>
      <c r="J239" s="118">
        <f t="shared" si="471"/>
        <v>0.52849442882577535</v>
      </c>
      <c r="K239" s="75">
        <f t="shared" si="472"/>
        <v>7509.5661606365456</v>
      </c>
      <c r="L239" s="119">
        <f>SUM(L232:L238)</f>
        <v>17459768.109999999</v>
      </c>
      <c r="M239" s="119">
        <f t="shared" ref="M239:Q239" si="523">SUM(M232:M238)</f>
        <v>605723.55999999994</v>
      </c>
      <c r="N239" s="119">
        <f t="shared" si="523"/>
        <v>1959123.6</v>
      </c>
      <c r="O239" s="119">
        <f t="shared" si="523"/>
        <v>0</v>
      </c>
      <c r="P239" s="119">
        <f t="shared" si="523"/>
        <v>0</v>
      </c>
      <c r="Q239" s="119">
        <f t="shared" si="523"/>
        <v>28955</v>
      </c>
      <c r="R239" s="120">
        <f t="shared" si="511"/>
        <v>20053570.27</v>
      </c>
      <c r="S239" s="118">
        <f t="shared" si="512"/>
        <v>0.1371444574141378</v>
      </c>
      <c r="T239" s="75">
        <f t="shared" si="513"/>
        <v>1948.7345946187575</v>
      </c>
      <c r="U239" s="119">
        <f>SUM(U232:U238)</f>
        <v>5017826.99</v>
      </c>
      <c r="V239" s="119">
        <f t="shared" ref="V239:X239" si="524">SUM(V232:V238)</f>
        <v>1726009.12</v>
      </c>
      <c r="W239" s="119">
        <f t="shared" si="524"/>
        <v>70318.22</v>
      </c>
      <c r="X239" s="119">
        <f t="shared" si="524"/>
        <v>0</v>
      </c>
      <c r="Y239" s="122">
        <f t="shared" si="495"/>
        <v>6814154.3300000001</v>
      </c>
      <c r="Z239" s="118">
        <f t="shared" si="514"/>
        <v>4.6601352564240812E-2</v>
      </c>
      <c r="AA239" s="75">
        <f t="shared" si="515"/>
        <v>662.17526840133098</v>
      </c>
      <c r="AB239" s="119">
        <f>SUM(AB232:AB238)</f>
        <v>0</v>
      </c>
      <c r="AC239" s="119">
        <f t="shared" ref="AC239:AD239" si="525">SUM(AC232:AC238)</f>
        <v>0</v>
      </c>
      <c r="AD239" s="119">
        <f t="shared" si="525"/>
        <v>0</v>
      </c>
      <c r="AE239" s="120">
        <f t="shared" si="516"/>
        <v>0</v>
      </c>
      <c r="AF239" s="118">
        <f t="shared" si="517"/>
        <v>0</v>
      </c>
      <c r="AG239" s="123">
        <f t="shared" si="518"/>
        <v>0</v>
      </c>
      <c r="AH239" s="119">
        <f>SUM(AH232:AH238)</f>
        <v>2484873.6300000004</v>
      </c>
      <c r="AI239" s="119">
        <f t="shared" ref="AI239:AW239" si="526">SUM(AI232:AI238)</f>
        <v>497004.69</v>
      </c>
      <c r="AJ239" s="119">
        <f t="shared" si="526"/>
        <v>47058.44</v>
      </c>
      <c r="AK239" s="119">
        <f t="shared" si="526"/>
        <v>0</v>
      </c>
      <c r="AL239" s="119">
        <f t="shared" si="526"/>
        <v>5115094.38</v>
      </c>
      <c r="AM239" s="119">
        <f t="shared" si="526"/>
        <v>95479.27</v>
      </c>
      <c r="AN239" s="119">
        <f t="shared" si="526"/>
        <v>0</v>
      </c>
      <c r="AO239" s="119">
        <f t="shared" si="526"/>
        <v>822574.37</v>
      </c>
      <c r="AP239" s="119">
        <f t="shared" si="526"/>
        <v>0</v>
      </c>
      <c r="AQ239" s="119">
        <f t="shared" si="526"/>
        <v>0</v>
      </c>
      <c r="AR239" s="119">
        <f t="shared" si="526"/>
        <v>0</v>
      </c>
      <c r="AS239" s="119">
        <f t="shared" si="526"/>
        <v>131732.38999999998</v>
      </c>
      <c r="AT239" s="119">
        <f t="shared" si="526"/>
        <v>1584282.53</v>
      </c>
      <c r="AU239" s="119">
        <f t="shared" si="526"/>
        <v>0</v>
      </c>
      <c r="AV239" s="119">
        <f t="shared" si="526"/>
        <v>100949.57</v>
      </c>
      <c r="AW239" s="119">
        <f t="shared" si="526"/>
        <v>0</v>
      </c>
      <c r="AX239" s="122">
        <f t="shared" si="479"/>
        <v>10879049.27</v>
      </c>
      <c r="AY239" s="118">
        <f t="shared" si="480"/>
        <v>7.4400781966882254E-2</v>
      </c>
      <c r="AZ239" s="75">
        <f t="shared" si="481"/>
        <v>1057.1872930141799</v>
      </c>
      <c r="BA239" s="119">
        <f>SUM(BA232:BA238)</f>
        <v>0</v>
      </c>
      <c r="BB239" s="119">
        <f t="shared" ref="BB239:BH239" si="527">SUM(BB232:BB238)</f>
        <v>0</v>
      </c>
      <c r="BC239" s="119">
        <f t="shared" si="527"/>
        <v>232067.25999999998</v>
      </c>
      <c r="BD239" s="119">
        <f t="shared" si="527"/>
        <v>0</v>
      </c>
      <c r="BE239" s="119">
        <f t="shared" si="527"/>
        <v>0</v>
      </c>
      <c r="BF239" s="119">
        <f t="shared" si="527"/>
        <v>0</v>
      </c>
      <c r="BG239" s="119">
        <f t="shared" si="527"/>
        <v>585175.53999999992</v>
      </c>
      <c r="BH239" s="119">
        <f t="shared" si="527"/>
        <v>817242.8</v>
      </c>
      <c r="BI239" s="118">
        <f t="shared" si="520"/>
        <v>5.5890456847617863E-3</v>
      </c>
      <c r="BJ239" s="75">
        <f t="shared" si="521"/>
        <v>79.416746999191503</v>
      </c>
      <c r="BK239" s="119">
        <f>SUM(BK232:BK238)</f>
        <v>0</v>
      </c>
      <c r="BL239" s="119">
        <f t="shared" ref="BL239:BN239" si="528">SUM(BL232:BL238)</f>
        <v>0</v>
      </c>
      <c r="BM239" s="119">
        <f t="shared" si="528"/>
        <v>52115.47</v>
      </c>
      <c r="BN239" s="119">
        <f t="shared" si="528"/>
        <v>1846097.25</v>
      </c>
      <c r="BO239" s="75">
        <f t="shared" si="459"/>
        <v>1898212.72</v>
      </c>
      <c r="BP239" s="118">
        <f t="shared" si="460"/>
        <v>1.2981696028984205E-2</v>
      </c>
      <c r="BQ239" s="86">
        <f t="shared" si="461"/>
        <v>184.46155699981344</v>
      </c>
      <c r="BR239" s="119">
        <f>SUM(BR232:BR238)</f>
        <v>18672257.899999999</v>
      </c>
      <c r="BS239" s="118">
        <f t="shared" si="462"/>
        <v>0.12769779365539122</v>
      </c>
      <c r="BT239" s="86">
        <f t="shared" si="463"/>
        <v>1814.5035741495117</v>
      </c>
      <c r="BU239" s="121">
        <f>SUM(BU232:BU238)</f>
        <v>2817237.4</v>
      </c>
      <c r="BV239" s="118">
        <f t="shared" si="464"/>
        <v>1.9266818298576033E-2</v>
      </c>
      <c r="BW239" s="86">
        <f t="shared" si="465"/>
        <v>273.7691048883637</v>
      </c>
      <c r="BX239" s="144">
        <f>SUM(BX232:BX238)</f>
        <v>6992877.830000001</v>
      </c>
      <c r="BY239" s="125">
        <f t="shared" si="466"/>
        <v>4.7823625561250423E-2</v>
      </c>
      <c r="BZ239" s="126">
        <f t="shared" si="467"/>
        <v>679.54298211176081</v>
      </c>
      <c r="CA239" s="89">
        <f t="shared" si="468"/>
        <v>146222243.67000002</v>
      </c>
      <c r="CB239" s="90">
        <f t="shared" si="469"/>
        <v>0</v>
      </c>
    </row>
    <row r="240" spans="1:80" x14ac:dyDescent="0.25">
      <c r="A240" s="22"/>
      <c r="B240" s="94"/>
      <c r="C240" s="99"/>
      <c r="D240" s="100" t="str">
        <f>IF(ISNA(VLOOKUP($B240,'[1]1920 enrollment_Rev_Exp by size'!$A$6:$C$339,3,FALSE)),"",VLOOKUP($B240,'[1]1920 enrollment_Rev_Exp by size'!$A$6:$C$339,3,FALSE))</f>
        <v/>
      </c>
      <c r="E240" s="101" t="str">
        <f>IF(ISNA(VLOOKUP($B240,'[1]1920 enrollment_Rev_Exp by size'!$A$6:$D$339,4,FALSE)),"",VLOOKUP($B240,'[1]1920 enrollment_Rev_Exp by size'!$A$6:$D$339,4,FALSE))</f>
        <v/>
      </c>
      <c r="F240" s="102" t="str">
        <f>IF(ISNA(VLOOKUP($B240,'[1]1920  Prog Access'!$F$7:$BA$325,2,FALSE)),"",VLOOKUP($B240,'[1]1920  Prog Access'!$F$7:$BA$325,2,FALSE))</f>
        <v/>
      </c>
      <c r="G240" s="102" t="str">
        <f>IF(ISNA(VLOOKUP($B240,'[1]1920  Prog Access'!$F$7:$BA$325,3,FALSE)),"",VLOOKUP($B240,'[1]1920  Prog Access'!$F$7:$BA$325,3,FALSE))</f>
        <v/>
      </c>
      <c r="H240" s="102" t="str">
        <f>IF(ISNA(VLOOKUP($B240,'[1]1920  Prog Access'!$F$7:$BA$325,4,FALSE)),"",VLOOKUP($B240,'[1]1920  Prog Access'!$F$7:$BA$325,4,FALSE))</f>
        <v/>
      </c>
      <c r="I240" s="103"/>
      <c r="J240" s="104"/>
      <c r="K240" s="105"/>
      <c r="L240" s="106" t="str">
        <f>IF(ISNA(VLOOKUP($B240,'[1]1920  Prog Access'!$F$7:$BA$325,5,FALSE)),"",VLOOKUP($B240,'[1]1920  Prog Access'!$F$7:$BA$325,5,FALSE))</f>
        <v/>
      </c>
      <c r="M240" s="102" t="str">
        <f>IF(ISNA(VLOOKUP($B240,'[1]1920  Prog Access'!$F$7:$BA$325,6,FALSE)),"",VLOOKUP($B240,'[1]1920  Prog Access'!$F$7:$BA$325,6,FALSE))</f>
        <v/>
      </c>
      <c r="N240" s="102" t="str">
        <f>IF(ISNA(VLOOKUP($B240,'[1]1920  Prog Access'!$F$7:$BA$325,7,FALSE)),"",VLOOKUP($B240,'[1]1920  Prog Access'!$F$7:$BA$325,7,FALSE))</f>
        <v/>
      </c>
      <c r="O240" s="102">
        <v>0</v>
      </c>
      <c r="P240" s="102" t="str">
        <f>IF(ISNA(VLOOKUP($B240,'[1]1920  Prog Access'!$F$7:$BA$325,8,FALSE)),"",VLOOKUP($B240,'[1]1920  Prog Access'!$F$7:$BA$325,8,FALSE))</f>
        <v/>
      </c>
      <c r="Q240" s="102" t="str">
        <f>IF(ISNA(VLOOKUP($B240,'[1]1920  Prog Access'!$F$7:$BA$325,9,FALSE)),"",VLOOKUP($B240,'[1]1920  Prog Access'!$F$7:$BA$325,9,FALSE))</f>
        <v/>
      </c>
      <c r="R240" s="107"/>
      <c r="S240" s="104"/>
      <c r="T240" s="105"/>
      <c r="U240" s="106"/>
      <c r="V240" s="102"/>
      <c r="W240" s="102"/>
      <c r="X240" s="102"/>
      <c r="Y240" s="108"/>
      <c r="Z240" s="104"/>
      <c r="AA240" s="105"/>
      <c r="AB240" s="106"/>
      <c r="AC240" s="102"/>
      <c r="AD240" s="102"/>
      <c r="AE240" s="107"/>
      <c r="AF240" s="104"/>
      <c r="AG240" s="109"/>
      <c r="AH240" s="106" t="str">
        <f>IF(ISNA(VLOOKUP($B240,'[1]1920  Prog Access'!$F$7:$BA$325,16,FALSE)),"",VLOOKUP($B240,'[1]1920  Prog Access'!$F$7:$BA$325,16,FALSE))</f>
        <v/>
      </c>
      <c r="AI240" s="102" t="str">
        <f>IF(ISNA(VLOOKUP($B240,'[1]1920  Prog Access'!$F$7:$BA$325,17,FALSE)),"",VLOOKUP($B240,'[1]1920  Prog Access'!$F$7:$BA$325,17,FALSE))</f>
        <v/>
      </c>
      <c r="AJ240" s="102" t="str">
        <f>IF(ISNA(VLOOKUP($B240,'[1]1920  Prog Access'!$F$7:$BA$325,18,FALSE)),"",VLOOKUP($B240,'[1]1920  Prog Access'!$F$7:$BA$325,18,FALSE))</f>
        <v/>
      </c>
      <c r="AK240" s="102" t="str">
        <f>IF(ISNA(VLOOKUP($B240,'[1]1920  Prog Access'!$F$7:$BA$325,19,FALSE)),"",VLOOKUP($B240,'[1]1920  Prog Access'!$F$7:$BA$325,19,FALSE))</f>
        <v/>
      </c>
      <c r="AL240" s="102" t="str">
        <f>IF(ISNA(VLOOKUP($B240,'[1]1920  Prog Access'!$F$7:$BA$325,20,FALSE)),"",VLOOKUP($B240,'[1]1920  Prog Access'!$F$7:$BA$325,20,FALSE))</f>
        <v/>
      </c>
      <c r="AM240" s="102" t="str">
        <f>IF(ISNA(VLOOKUP($B240,'[1]1920  Prog Access'!$F$7:$BA$325,21,FALSE)),"",VLOOKUP($B240,'[1]1920  Prog Access'!$F$7:$BA$325,21,FALSE))</f>
        <v/>
      </c>
      <c r="AN240" s="102" t="str">
        <f>IF(ISNA(VLOOKUP($B240,'[1]1920  Prog Access'!$F$7:$BA$325,22,FALSE)),"",VLOOKUP($B240,'[1]1920  Prog Access'!$F$7:$BA$325,22,FALSE))</f>
        <v/>
      </c>
      <c r="AO240" s="102" t="str">
        <f>IF(ISNA(VLOOKUP($B240,'[1]1920  Prog Access'!$F$7:$BA$325,23,FALSE)),"",VLOOKUP($B240,'[1]1920  Prog Access'!$F$7:$BA$325,23,FALSE))</f>
        <v/>
      </c>
      <c r="AP240" s="102" t="str">
        <f>IF(ISNA(VLOOKUP($B240,'[1]1920  Prog Access'!$F$7:$BA$325,24,FALSE)),"",VLOOKUP($B240,'[1]1920  Prog Access'!$F$7:$BA$325,24,FALSE))</f>
        <v/>
      </c>
      <c r="AQ240" s="102" t="str">
        <f>IF(ISNA(VLOOKUP($B240,'[1]1920  Prog Access'!$F$7:$BA$325,25,FALSE)),"",VLOOKUP($B240,'[1]1920  Prog Access'!$F$7:$BA$325,25,FALSE))</f>
        <v/>
      </c>
      <c r="AR240" s="102" t="str">
        <f>IF(ISNA(VLOOKUP($B240,'[1]1920  Prog Access'!$F$7:$BA$325,26,FALSE)),"",VLOOKUP($B240,'[1]1920  Prog Access'!$F$7:$BA$325,26,FALSE))</f>
        <v/>
      </c>
      <c r="AS240" s="102" t="str">
        <f>IF(ISNA(VLOOKUP($B240,'[1]1920  Prog Access'!$F$7:$BA$325,27,FALSE)),"",VLOOKUP($B240,'[1]1920  Prog Access'!$F$7:$BA$325,27,FALSE))</f>
        <v/>
      </c>
      <c r="AT240" s="102" t="str">
        <f>IF(ISNA(VLOOKUP($B240,'[1]1920  Prog Access'!$F$7:$BA$325,28,FALSE)),"",VLOOKUP($B240,'[1]1920  Prog Access'!$F$7:$BA$325,28,FALSE))</f>
        <v/>
      </c>
      <c r="AU240" s="102" t="str">
        <f>IF(ISNA(VLOOKUP($B240,'[1]1920  Prog Access'!$F$7:$BA$325,29,FALSE)),"",VLOOKUP($B240,'[1]1920  Prog Access'!$F$7:$BA$325,29,FALSE))</f>
        <v/>
      </c>
      <c r="AV240" s="102" t="str">
        <f>IF(ISNA(VLOOKUP($B240,'[1]1920  Prog Access'!$F$7:$BA$325,30,FALSE)),"",VLOOKUP($B240,'[1]1920  Prog Access'!$F$7:$BA$325,30,FALSE))</f>
        <v/>
      </c>
      <c r="AW240" s="102" t="str">
        <f>IF(ISNA(VLOOKUP($B240,'[1]1920  Prog Access'!$F$7:$BA$325,31,FALSE)),"",VLOOKUP($B240,'[1]1920  Prog Access'!$F$7:$BA$325,31,FALSE))</f>
        <v/>
      </c>
      <c r="AX240" s="108">
        <f t="shared" si="479"/>
        <v>0</v>
      </c>
      <c r="AY240" s="104"/>
      <c r="AZ240" s="105"/>
      <c r="BA240" s="106" t="str">
        <f>IF(ISNA(VLOOKUP($B240,'[1]1920  Prog Access'!$F$7:$BA$325,32,FALSE)),"",VLOOKUP($B240,'[1]1920  Prog Access'!$F$7:$BA$325,32,FALSE))</f>
        <v/>
      </c>
      <c r="BB240" s="102" t="str">
        <f>IF(ISNA(VLOOKUP($B240,'[1]1920  Prog Access'!$F$7:$BA$325,33,FALSE)),"",VLOOKUP($B240,'[1]1920  Prog Access'!$F$7:$BA$325,33,FALSE))</f>
        <v/>
      </c>
      <c r="BC240" s="102" t="str">
        <f>IF(ISNA(VLOOKUP($B240,'[1]1920  Prog Access'!$F$7:$BA$325,34,FALSE)),"",VLOOKUP($B240,'[1]1920  Prog Access'!$F$7:$BA$325,34,FALSE))</f>
        <v/>
      </c>
      <c r="BD240" s="102" t="str">
        <f>IF(ISNA(VLOOKUP($B240,'[1]1920  Prog Access'!$F$7:$BA$325,35,FALSE)),"",VLOOKUP($B240,'[1]1920  Prog Access'!$F$7:$BA$325,35,FALSE))</f>
        <v/>
      </c>
      <c r="BE240" s="102" t="str">
        <f>IF(ISNA(VLOOKUP($B240,'[1]1920  Prog Access'!$F$7:$BA$325,36,FALSE)),"",VLOOKUP($B240,'[1]1920  Prog Access'!$F$7:$BA$325,36,FALSE))</f>
        <v/>
      </c>
      <c r="BF240" s="102" t="str">
        <f>IF(ISNA(VLOOKUP($B240,'[1]1920  Prog Access'!$F$7:$BA$325,37,FALSE)),"",VLOOKUP($B240,'[1]1920  Prog Access'!$F$7:$BA$325,37,FALSE))</f>
        <v/>
      </c>
      <c r="BG240" s="102" t="str">
        <f>IF(ISNA(VLOOKUP($B240,'[1]1920  Prog Access'!$F$7:$BA$325,38,FALSE)),"",VLOOKUP($B240,'[1]1920  Prog Access'!$F$7:$BA$325,38,FALSE))</f>
        <v/>
      </c>
      <c r="BH240" s="110"/>
      <c r="BI240" s="104"/>
      <c r="BJ240" s="105"/>
      <c r="BK240" s="106" t="str">
        <f>IF(ISNA(VLOOKUP($B240,'[1]1920  Prog Access'!$F$7:$BA$325,39,FALSE)),"",VLOOKUP($B240,'[1]1920  Prog Access'!$F$7:$BA$325,39,FALSE))</f>
        <v/>
      </c>
      <c r="BL240" s="102" t="str">
        <f>IF(ISNA(VLOOKUP($B240,'[1]1920  Prog Access'!$F$7:$BA$325,40,FALSE)),"",VLOOKUP($B240,'[1]1920  Prog Access'!$F$7:$BA$325,40,FALSE))</f>
        <v/>
      </c>
      <c r="BM240" s="102" t="str">
        <f>IF(ISNA(VLOOKUP($B240,'[1]1920  Prog Access'!$F$7:$BA$325,41,FALSE)),"",VLOOKUP($B240,'[1]1920  Prog Access'!$F$7:$BA$325,41,FALSE))</f>
        <v/>
      </c>
      <c r="BN240" s="102" t="str">
        <f>IF(ISNA(VLOOKUP($B240,'[1]1920  Prog Access'!$F$7:$BA$325,42,FALSE)),"",VLOOKUP($B240,'[1]1920  Prog Access'!$F$7:$BA$325,42,FALSE))</f>
        <v/>
      </c>
      <c r="BO240" s="105"/>
      <c r="BP240" s="104"/>
      <c r="BQ240" s="111"/>
      <c r="BR240" s="106" t="str">
        <f>IF(ISNA(VLOOKUP($B240,'[1]1920  Prog Access'!$F$7:$BA$325,43,FALSE)),"",VLOOKUP($B240,'[1]1920  Prog Access'!$F$7:$BA$325,43,FALSE))</f>
        <v/>
      </c>
      <c r="BS240" s="104"/>
      <c r="BT240" s="111"/>
      <c r="BU240" s="102"/>
      <c r="BV240" s="104"/>
      <c r="BW240" s="111"/>
      <c r="BX240" s="143"/>
      <c r="BZ240" s="112"/>
      <c r="CA240" s="89"/>
      <c r="CB240" s="90"/>
    </row>
    <row r="241" spans="1:80" x14ac:dyDescent="0.25">
      <c r="A241" s="66" t="s">
        <v>417</v>
      </c>
      <c r="B241" s="94"/>
      <c r="C241" s="99"/>
      <c r="D241" s="100" t="str">
        <f>IF(ISNA(VLOOKUP($B241,'[1]1920 enrollment_Rev_Exp by size'!$A$6:$C$339,3,FALSE)),"",VLOOKUP($B241,'[1]1920 enrollment_Rev_Exp by size'!$A$6:$C$339,3,FALSE))</f>
        <v/>
      </c>
      <c r="E241" s="101" t="str">
        <f>IF(ISNA(VLOOKUP($B241,'[1]1920 enrollment_Rev_Exp by size'!$A$6:$D$339,4,FALSE)),"",VLOOKUP($B241,'[1]1920 enrollment_Rev_Exp by size'!$A$6:$D$339,4,FALSE))</f>
        <v/>
      </c>
      <c r="F241" s="102" t="str">
        <f>IF(ISNA(VLOOKUP($B241,'[1]1920  Prog Access'!$F$7:$BA$325,2,FALSE)),"",VLOOKUP($B241,'[1]1920  Prog Access'!$F$7:$BA$325,2,FALSE))</f>
        <v/>
      </c>
      <c r="G241" s="102" t="str">
        <f>IF(ISNA(VLOOKUP($B241,'[1]1920  Prog Access'!$F$7:$BA$325,3,FALSE)),"",VLOOKUP($B241,'[1]1920  Prog Access'!$F$7:$BA$325,3,FALSE))</f>
        <v/>
      </c>
      <c r="H241" s="102" t="str">
        <f>IF(ISNA(VLOOKUP($B241,'[1]1920  Prog Access'!$F$7:$BA$325,4,FALSE)),"",VLOOKUP($B241,'[1]1920  Prog Access'!$F$7:$BA$325,4,FALSE))</f>
        <v/>
      </c>
      <c r="I241" s="103"/>
      <c r="J241" s="104"/>
      <c r="K241" s="105"/>
      <c r="L241" s="106" t="str">
        <f>IF(ISNA(VLOOKUP($B241,'[1]1920  Prog Access'!$F$7:$BA$325,5,FALSE)),"",VLOOKUP($B241,'[1]1920  Prog Access'!$F$7:$BA$325,5,FALSE))</f>
        <v/>
      </c>
      <c r="M241" s="102" t="str">
        <f>IF(ISNA(VLOOKUP($B241,'[1]1920  Prog Access'!$F$7:$BA$325,6,FALSE)),"",VLOOKUP($B241,'[1]1920  Prog Access'!$F$7:$BA$325,6,FALSE))</f>
        <v/>
      </c>
      <c r="N241" s="102" t="str">
        <f>IF(ISNA(VLOOKUP($B241,'[1]1920  Prog Access'!$F$7:$BA$325,7,FALSE)),"",VLOOKUP($B241,'[1]1920  Prog Access'!$F$7:$BA$325,7,FALSE))</f>
        <v/>
      </c>
      <c r="O241" s="102">
        <v>0</v>
      </c>
      <c r="P241" s="102" t="str">
        <f>IF(ISNA(VLOOKUP($B241,'[1]1920  Prog Access'!$F$7:$BA$325,8,FALSE)),"",VLOOKUP($B241,'[1]1920  Prog Access'!$F$7:$BA$325,8,FALSE))</f>
        <v/>
      </c>
      <c r="Q241" s="102" t="str">
        <f>IF(ISNA(VLOOKUP($B241,'[1]1920  Prog Access'!$F$7:$BA$325,9,FALSE)),"",VLOOKUP($B241,'[1]1920  Prog Access'!$F$7:$BA$325,9,FALSE))</f>
        <v/>
      </c>
      <c r="R241" s="107"/>
      <c r="S241" s="104"/>
      <c r="T241" s="105"/>
      <c r="U241" s="106" t="str">
        <f>IF(ISNA(VLOOKUP($B241,'[1]1920  Prog Access'!$F$7:$BA$325,17,FALSE)),"",VLOOKUP($B241,'[1]1920  Prog Access'!$F$7:$BA$325,17,FALSE))</f>
        <v/>
      </c>
      <c r="V241" s="102" t="str">
        <f>IF(ISNA(VLOOKUP($B241,'[1]1920  Prog Access'!$F$7:$BA$325,18,FALSE)),"",VLOOKUP($B241,'[1]1920  Prog Access'!$F$7:$BA$325,18,FALSE))</f>
        <v/>
      </c>
      <c r="W241" s="102" t="str">
        <f>IF(ISNA(VLOOKUP($B241,'[1]1920  Prog Access'!$F$7:$BA$325,19,FALSE)),"",VLOOKUP($B241,'[1]1920  Prog Access'!$F$7:$BA$325,19,FALSE))</f>
        <v/>
      </c>
      <c r="X241" s="102" t="str">
        <f>IF(ISNA(VLOOKUP($B241,'[1]1920  Prog Access'!$F$7:$BA$325,20,FALSE)),"",VLOOKUP($B241,'[1]1920  Prog Access'!$F$7:$BA$325,20,FALSE))</f>
        <v/>
      </c>
      <c r="Y241" s="108"/>
      <c r="Z241" s="104"/>
      <c r="AA241" s="105"/>
      <c r="AB241" s="106" t="str">
        <f>IF(ISNA(VLOOKUP($B241,'[1]1920  Prog Access'!$F$7:$BA$325,21,FALSE)),"",VLOOKUP($B241,'[1]1920  Prog Access'!$F$7:$BA$325,21,FALSE))</f>
        <v/>
      </c>
      <c r="AC241" s="102" t="str">
        <f>IF(ISNA(VLOOKUP($B241,'[1]1920  Prog Access'!$F$7:$BA$325,22,FALSE)),"",VLOOKUP($B241,'[1]1920  Prog Access'!$F$7:$BA$325,22,FALSE))</f>
        <v/>
      </c>
      <c r="AD241" s="102"/>
      <c r="AE241" s="107"/>
      <c r="AF241" s="104"/>
      <c r="AG241" s="109"/>
      <c r="AH241" s="106" t="str">
        <f>IF(ISNA(VLOOKUP($B241,'[1]1920  Prog Access'!$F$7:$BA$325,16,FALSE)),"",VLOOKUP($B241,'[1]1920  Prog Access'!$F$7:$BA$325,16,FALSE))</f>
        <v/>
      </c>
      <c r="AI241" s="102" t="str">
        <f>IF(ISNA(VLOOKUP($B241,'[1]1920  Prog Access'!$F$7:$BA$325,17,FALSE)),"",VLOOKUP($B241,'[1]1920  Prog Access'!$F$7:$BA$325,17,FALSE))</f>
        <v/>
      </c>
      <c r="AJ241" s="102" t="str">
        <f>IF(ISNA(VLOOKUP($B241,'[1]1920  Prog Access'!$F$7:$BA$325,18,FALSE)),"",VLOOKUP($B241,'[1]1920  Prog Access'!$F$7:$BA$325,18,FALSE))</f>
        <v/>
      </c>
      <c r="AK241" s="102" t="str">
        <f>IF(ISNA(VLOOKUP($B241,'[1]1920  Prog Access'!$F$7:$BA$325,19,FALSE)),"",VLOOKUP($B241,'[1]1920  Prog Access'!$F$7:$BA$325,19,FALSE))</f>
        <v/>
      </c>
      <c r="AL241" s="102" t="str">
        <f>IF(ISNA(VLOOKUP($B241,'[1]1920  Prog Access'!$F$7:$BA$325,20,FALSE)),"",VLOOKUP($B241,'[1]1920  Prog Access'!$F$7:$BA$325,20,FALSE))</f>
        <v/>
      </c>
      <c r="AM241" s="102" t="str">
        <f>IF(ISNA(VLOOKUP($B241,'[1]1920  Prog Access'!$F$7:$BA$325,21,FALSE)),"",VLOOKUP($B241,'[1]1920  Prog Access'!$F$7:$BA$325,21,FALSE))</f>
        <v/>
      </c>
      <c r="AN241" s="102" t="str">
        <f>IF(ISNA(VLOOKUP($B241,'[1]1920  Prog Access'!$F$7:$BA$325,22,FALSE)),"",VLOOKUP($B241,'[1]1920  Prog Access'!$F$7:$BA$325,22,FALSE))</f>
        <v/>
      </c>
      <c r="AO241" s="102" t="str">
        <f>IF(ISNA(VLOOKUP($B241,'[1]1920  Prog Access'!$F$7:$BA$325,23,FALSE)),"",VLOOKUP($B241,'[1]1920  Prog Access'!$F$7:$BA$325,23,FALSE))</f>
        <v/>
      </c>
      <c r="AP241" s="102" t="str">
        <f>IF(ISNA(VLOOKUP($B241,'[1]1920  Prog Access'!$F$7:$BA$325,24,FALSE)),"",VLOOKUP($B241,'[1]1920  Prog Access'!$F$7:$BA$325,24,FALSE))</f>
        <v/>
      </c>
      <c r="AQ241" s="102" t="str">
        <f>IF(ISNA(VLOOKUP($B241,'[1]1920  Prog Access'!$F$7:$BA$325,25,FALSE)),"",VLOOKUP($B241,'[1]1920  Prog Access'!$F$7:$BA$325,25,FALSE))</f>
        <v/>
      </c>
      <c r="AR241" s="102" t="str">
        <f>IF(ISNA(VLOOKUP($B241,'[1]1920  Prog Access'!$F$7:$BA$325,26,FALSE)),"",VLOOKUP($B241,'[1]1920  Prog Access'!$F$7:$BA$325,26,FALSE))</f>
        <v/>
      </c>
      <c r="AS241" s="102" t="str">
        <f>IF(ISNA(VLOOKUP($B241,'[1]1920  Prog Access'!$F$7:$BA$325,27,FALSE)),"",VLOOKUP($B241,'[1]1920  Prog Access'!$F$7:$BA$325,27,FALSE))</f>
        <v/>
      </c>
      <c r="AT241" s="102" t="str">
        <f>IF(ISNA(VLOOKUP($B241,'[1]1920  Prog Access'!$F$7:$BA$325,28,FALSE)),"",VLOOKUP($B241,'[1]1920  Prog Access'!$F$7:$BA$325,28,FALSE))</f>
        <v/>
      </c>
      <c r="AU241" s="102" t="str">
        <f>IF(ISNA(VLOOKUP($B241,'[1]1920  Prog Access'!$F$7:$BA$325,29,FALSE)),"",VLOOKUP($B241,'[1]1920  Prog Access'!$F$7:$BA$325,29,FALSE))</f>
        <v/>
      </c>
      <c r="AV241" s="102" t="str">
        <f>IF(ISNA(VLOOKUP($B241,'[1]1920  Prog Access'!$F$7:$BA$325,30,FALSE)),"",VLOOKUP($B241,'[1]1920  Prog Access'!$F$7:$BA$325,30,FALSE))</f>
        <v/>
      </c>
      <c r="AW241" s="102" t="str">
        <f>IF(ISNA(VLOOKUP($B241,'[1]1920  Prog Access'!$F$7:$BA$325,31,FALSE)),"",VLOOKUP($B241,'[1]1920  Prog Access'!$F$7:$BA$325,31,FALSE))</f>
        <v/>
      </c>
      <c r="AX241" s="108">
        <f t="shared" si="479"/>
        <v>0</v>
      </c>
      <c r="AY241" s="104"/>
      <c r="AZ241" s="105"/>
      <c r="BA241" s="106" t="str">
        <f>IF(ISNA(VLOOKUP($B241,'[1]1920  Prog Access'!$F$7:$BA$325,32,FALSE)),"",VLOOKUP($B241,'[1]1920  Prog Access'!$F$7:$BA$325,32,FALSE))</f>
        <v/>
      </c>
      <c r="BB241" s="102" t="str">
        <f>IF(ISNA(VLOOKUP($B241,'[1]1920  Prog Access'!$F$7:$BA$325,33,FALSE)),"",VLOOKUP($B241,'[1]1920  Prog Access'!$F$7:$BA$325,33,FALSE))</f>
        <v/>
      </c>
      <c r="BC241" s="102" t="str">
        <f>IF(ISNA(VLOOKUP($B241,'[1]1920  Prog Access'!$F$7:$BA$325,34,FALSE)),"",VLOOKUP($B241,'[1]1920  Prog Access'!$F$7:$BA$325,34,FALSE))</f>
        <v/>
      </c>
      <c r="BD241" s="102" t="str">
        <f>IF(ISNA(VLOOKUP($B241,'[1]1920  Prog Access'!$F$7:$BA$325,35,FALSE)),"",VLOOKUP($B241,'[1]1920  Prog Access'!$F$7:$BA$325,35,FALSE))</f>
        <v/>
      </c>
      <c r="BE241" s="102" t="str">
        <f>IF(ISNA(VLOOKUP($B241,'[1]1920  Prog Access'!$F$7:$BA$325,36,FALSE)),"",VLOOKUP($B241,'[1]1920  Prog Access'!$F$7:$BA$325,36,FALSE))</f>
        <v/>
      </c>
      <c r="BF241" s="102" t="str">
        <f>IF(ISNA(VLOOKUP($B241,'[1]1920  Prog Access'!$F$7:$BA$325,37,FALSE)),"",VLOOKUP($B241,'[1]1920  Prog Access'!$F$7:$BA$325,37,FALSE))</f>
        <v/>
      </c>
      <c r="BG241" s="102" t="str">
        <f>IF(ISNA(VLOOKUP($B241,'[1]1920  Prog Access'!$F$7:$BA$325,38,FALSE)),"",VLOOKUP($B241,'[1]1920  Prog Access'!$F$7:$BA$325,38,FALSE))</f>
        <v/>
      </c>
      <c r="BH241" s="110"/>
      <c r="BI241" s="104"/>
      <c r="BJ241" s="105"/>
      <c r="BK241" s="106" t="str">
        <f>IF(ISNA(VLOOKUP($B241,'[1]1920  Prog Access'!$F$7:$BA$325,39,FALSE)),"",VLOOKUP($B241,'[1]1920  Prog Access'!$F$7:$BA$325,39,FALSE))</f>
        <v/>
      </c>
      <c r="BL241" s="102" t="str">
        <f>IF(ISNA(VLOOKUP($B241,'[1]1920  Prog Access'!$F$7:$BA$325,40,FALSE)),"",VLOOKUP($B241,'[1]1920  Prog Access'!$F$7:$BA$325,40,FALSE))</f>
        <v/>
      </c>
      <c r="BM241" s="102" t="str">
        <f>IF(ISNA(VLOOKUP($B241,'[1]1920  Prog Access'!$F$7:$BA$325,41,FALSE)),"",VLOOKUP($B241,'[1]1920  Prog Access'!$F$7:$BA$325,41,FALSE))</f>
        <v/>
      </c>
      <c r="BN241" s="102" t="str">
        <f>IF(ISNA(VLOOKUP($B241,'[1]1920  Prog Access'!$F$7:$BA$325,42,FALSE)),"",VLOOKUP($B241,'[1]1920  Prog Access'!$F$7:$BA$325,42,FALSE))</f>
        <v/>
      </c>
      <c r="BO241" s="105"/>
      <c r="BP241" s="104"/>
      <c r="BQ241" s="111"/>
      <c r="BR241" s="106" t="str">
        <f>IF(ISNA(VLOOKUP($B241,'[1]1920  Prog Access'!$F$7:$BA$325,43,FALSE)),"",VLOOKUP($B241,'[1]1920  Prog Access'!$F$7:$BA$325,43,FALSE))</f>
        <v/>
      </c>
      <c r="BS241" s="104"/>
      <c r="BT241" s="111"/>
      <c r="BU241" s="102"/>
      <c r="BV241" s="104"/>
      <c r="BW241" s="111"/>
      <c r="BX241" s="143"/>
      <c r="BZ241" s="112"/>
      <c r="CA241" s="89"/>
      <c r="CB241" s="90"/>
    </row>
    <row r="242" spans="1:80" x14ac:dyDescent="0.25">
      <c r="A242" s="22"/>
      <c r="B242" s="94" t="s">
        <v>418</v>
      </c>
      <c r="C242" s="99" t="s">
        <v>419</v>
      </c>
      <c r="D242" s="100">
        <f>IF(ISNA(VLOOKUP($B242,'[1]1920 enrollment_Rev_Exp by size'!$A$6:$C$339,3,FALSE)),"",VLOOKUP($B242,'[1]1920 enrollment_Rev_Exp by size'!$A$6:$C$339,3,FALSE))</f>
        <v>139.52000000000001</v>
      </c>
      <c r="E242" s="101">
        <f>IF(ISNA(VLOOKUP($B242,'[1]1920 enrollment_Rev_Exp by size'!$A$6:$D$339,4,FALSE)),"",VLOOKUP($B242,'[1]1920 enrollment_Rev_Exp by size'!$A$6:$D$339,4,FALSE))</f>
        <v>4007666.6</v>
      </c>
      <c r="F242" s="102">
        <f>IF(ISNA(VLOOKUP($B242,'[1]1920  Prog Access'!$F$7:$BA$325,2,FALSE)),"",VLOOKUP($B242,'[1]1920  Prog Access'!$F$7:$BA$325,2,FALSE))</f>
        <v>2106971.56</v>
      </c>
      <c r="G242" s="102">
        <f>IF(ISNA(VLOOKUP($B242,'[1]1920  Prog Access'!$F$7:$BA$325,3,FALSE)),"",VLOOKUP($B242,'[1]1920  Prog Access'!$F$7:$BA$325,3,FALSE))</f>
        <v>0</v>
      </c>
      <c r="H242" s="102">
        <f>IF(ISNA(VLOOKUP($B242,'[1]1920  Prog Access'!$F$7:$BA$325,4,FALSE)),"",VLOOKUP($B242,'[1]1920  Prog Access'!$F$7:$BA$325,4,FALSE))</f>
        <v>0</v>
      </c>
      <c r="I242" s="103">
        <f t="shared" ref="I242:I250" si="529">SUM(F242:H242)</f>
        <v>2106971.56</v>
      </c>
      <c r="J242" s="104">
        <f t="shared" ref="J242:J250" si="530">I242/E242</f>
        <v>0.52573523955311052</v>
      </c>
      <c r="K242" s="105">
        <f t="shared" ref="K242:K250" si="531">I242/D242</f>
        <v>15101.57368119266</v>
      </c>
      <c r="L242" s="106">
        <f>IF(ISNA(VLOOKUP($B242,'[1]1920  Prog Access'!$F$7:$BA$325,5,FALSE)),"",VLOOKUP($B242,'[1]1920  Prog Access'!$F$7:$BA$325,5,FALSE))</f>
        <v>200104.79</v>
      </c>
      <c r="M242" s="102">
        <f>IF(ISNA(VLOOKUP($B242,'[1]1920  Prog Access'!$F$7:$BA$325,6,FALSE)),"",VLOOKUP($B242,'[1]1920  Prog Access'!$F$7:$BA$325,6,FALSE))</f>
        <v>42732.25</v>
      </c>
      <c r="N242" s="102">
        <f>IF(ISNA(VLOOKUP($B242,'[1]1920  Prog Access'!$F$7:$BA$325,7,FALSE)),"",VLOOKUP($B242,'[1]1920  Prog Access'!$F$7:$BA$325,7,FALSE))</f>
        <v>74285.149999999994</v>
      </c>
      <c r="O242" s="102">
        <v>0</v>
      </c>
      <c r="P242" s="102">
        <f>IF(ISNA(VLOOKUP($B242,'[1]1920  Prog Access'!$F$7:$BA$325,8,FALSE)),"",VLOOKUP($B242,'[1]1920  Prog Access'!$F$7:$BA$325,8,FALSE))</f>
        <v>0</v>
      </c>
      <c r="Q242" s="102">
        <f>IF(ISNA(VLOOKUP($B242,'[1]1920  Prog Access'!$F$7:$BA$325,9,FALSE)),"",VLOOKUP($B242,'[1]1920  Prog Access'!$F$7:$BA$325,9,FALSE))</f>
        <v>52664.23</v>
      </c>
      <c r="R242" s="107">
        <f t="shared" si="511"/>
        <v>369786.42</v>
      </c>
      <c r="S242" s="104">
        <f t="shared" si="512"/>
        <v>9.226975617183325E-2</v>
      </c>
      <c r="T242" s="105">
        <f t="shared" si="513"/>
        <v>2650.4187213302748</v>
      </c>
      <c r="U242" s="106">
        <f>IF(ISNA(VLOOKUP($B242,'[1]1920  Prog Access'!$F$7:$BA$325,10,FALSE)),"",VLOOKUP($B242,'[1]1920  Prog Access'!$F$7:$BA$325,10,FALSE))</f>
        <v>0</v>
      </c>
      <c r="V242" s="102">
        <f>IF(ISNA(VLOOKUP($B242,'[1]1920  Prog Access'!$F$7:$BA$325,11,FALSE)),"",VLOOKUP($B242,'[1]1920  Prog Access'!$F$7:$BA$325,11,FALSE))</f>
        <v>0</v>
      </c>
      <c r="W242" s="102">
        <f>IF(ISNA(VLOOKUP($B242,'[1]1920  Prog Access'!$F$7:$BA$325,12,FALSE)),"",VLOOKUP($B242,'[1]1920  Prog Access'!$F$7:$BA$325,12,FALSE))</f>
        <v>0</v>
      </c>
      <c r="X242" s="102">
        <f>IF(ISNA(VLOOKUP($B242,'[1]1920  Prog Access'!$F$7:$BA$325,13,FALSE)),"",VLOOKUP($B242,'[1]1920  Prog Access'!$F$7:$BA$325,13,FALSE))</f>
        <v>0</v>
      </c>
      <c r="Y242" s="108">
        <f t="shared" ref="Y242:Y250" si="532">SUM(U242:X242)</f>
        <v>0</v>
      </c>
      <c r="Z242" s="104">
        <f t="shared" ref="Z242:Z250" si="533">Y242/E242</f>
        <v>0</v>
      </c>
      <c r="AA242" s="105">
        <f t="shared" ref="AA242:AA250" si="534">Y242/D242</f>
        <v>0</v>
      </c>
      <c r="AB242" s="106">
        <f>IF(ISNA(VLOOKUP($B242,'[1]1920  Prog Access'!$F$7:$BA$325,14,FALSE)),"",VLOOKUP($B242,'[1]1920  Prog Access'!$F$7:$BA$325,14,FALSE))</f>
        <v>0</v>
      </c>
      <c r="AC242" s="102">
        <f>IF(ISNA(VLOOKUP($B242,'[1]1920  Prog Access'!$F$7:$BA$325,15,FALSE)),"",VLOOKUP($B242,'[1]1920  Prog Access'!$F$7:$BA$325,15,FALSE))</f>
        <v>0</v>
      </c>
      <c r="AD242" s="102">
        <v>0</v>
      </c>
      <c r="AE242" s="107">
        <f t="shared" ref="AE242:AE250" si="535">SUM(AB242:AC242)</f>
        <v>0</v>
      </c>
      <c r="AF242" s="104">
        <f t="shared" ref="AF242:AF250" si="536">AE242/E242</f>
        <v>0</v>
      </c>
      <c r="AG242" s="109">
        <f t="shared" ref="AG242:AG250" si="537">AE242/D242</f>
        <v>0</v>
      </c>
      <c r="AH242" s="106">
        <f>IF(ISNA(VLOOKUP($B242,'[1]1920  Prog Access'!$F$7:$BA$325,16,FALSE)),"",VLOOKUP($B242,'[1]1920  Prog Access'!$F$7:$BA$325,16,FALSE))</f>
        <v>165715.97</v>
      </c>
      <c r="AI242" s="102">
        <f>IF(ISNA(VLOOKUP($B242,'[1]1920  Prog Access'!$F$7:$BA$325,17,FALSE)),"",VLOOKUP($B242,'[1]1920  Prog Access'!$F$7:$BA$325,17,FALSE))</f>
        <v>49041.34</v>
      </c>
      <c r="AJ242" s="102">
        <f>IF(ISNA(VLOOKUP($B242,'[1]1920  Prog Access'!$F$7:$BA$325,18,FALSE)),"",VLOOKUP($B242,'[1]1920  Prog Access'!$F$7:$BA$325,18,FALSE))</f>
        <v>0</v>
      </c>
      <c r="AK242" s="102">
        <f>IF(ISNA(VLOOKUP($B242,'[1]1920  Prog Access'!$F$7:$BA$325,19,FALSE)),"",VLOOKUP($B242,'[1]1920  Prog Access'!$F$7:$BA$325,19,FALSE))</f>
        <v>0</v>
      </c>
      <c r="AL242" s="102">
        <f>IF(ISNA(VLOOKUP($B242,'[1]1920  Prog Access'!$F$7:$BA$325,20,FALSE)),"",VLOOKUP($B242,'[1]1920  Prog Access'!$F$7:$BA$325,20,FALSE))</f>
        <v>145116.26999999999</v>
      </c>
      <c r="AM242" s="102">
        <f>IF(ISNA(VLOOKUP($B242,'[1]1920  Prog Access'!$F$7:$BA$325,21,FALSE)),"",VLOOKUP($B242,'[1]1920  Prog Access'!$F$7:$BA$325,21,FALSE))</f>
        <v>0</v>
      </c>
      <c r="AN242" s="102">
        <f>IF(ISNA(VLOOKUP($B242,'[1]1920  Prog Access'!$F$7:$BA$325,22,FALSE)),"",VLOOKUP($B242,'[1]1920  Prog Access'!$F$7:$BA$325,22,FALSE))</f>
        <v>0</v>
      </c>
      <c r="AO242" s="102">
        <f>IF(ISNA(VLOOKUP($B242,'[1]1920  Prog Access'!$F$7:$BA$325,23,FALSE)),"",VLOOKUP($B242,'[1]1920  Prog Access'!$F$7:$BA$325,23,FALSE))</f>
        <v>31102.43</v>
      </c>
      <c r="AP242" s="102">
        <f>IF(ISNA(VLOOKUP($B242,'[1]1920  Prog Access'!$F$7:$BA$325,24,FALSE)),"",VLOOKUP($B242,'[1]1920  Prog Access'!$F$7:$BA$325,24,FALSE))</f>
        <v>0</v>
      </c>
      <c r="AQ242" s="102">
        <f>IF(ISNA(VLOOKUP($B242,'[1]1920  Prog Access'!$F$7:$BA$325,25,FALSE)),"",VLOOKUP($B242,'[1]1920  Prog Access'!$F$7:$BA$325,25,FALSE))</f>
        <v>0</v>
      </c>
      <c r="AR242" s="102">
        <f>IF(ISNA(VLOOKUP($B242,'[1]1920  Prog Access'!$F$7:$BA$325,26,FALSE)),"",VLOOKUP($B242,'[1]1920  Prog Access'!$F$7:$BA$325,26,FALSE))</f>
        <v>0</v>
      </c>
      <c r="AS242" s="102">
        <f>IF(ISNA(VLOOKUP($B242,'[1]1920  Prog Access'!$F$7:$BA$325,27,FALSE)),"",VLOOKUP($B242,'[1]1920  Prog Access'!$F$7:$BA$325,27,FALSE))</f>
        <v>19047.810000000001</v>
      </c>
      <c r="AT242" s="102">
        <f>IF(ISNA(VLOOKUP($B242,'[1]1920  Prog Access'!$F$7:$BA$325,28,FALSE)),"",VLOOKUP($B242,'[1]1920  Prog Access'!$F$7:$BA$325,28,FALSE))</f>
        <v>0</v>
      </c>
      <c r="AU242" s="102">
        <f>IF(ISNA(VLOOKUP($B242,'[1]1920  Prog Access'!$F$7:$BA$325,29,FALSE)),"",VLOOKUP($B242,'[1]1920  Prog Access'!$F$7:$BA$325,29,FALSE))</f>
        <v>0</v>
      </c>
      <c r="AV242" s="102">
        <f>IF(ISNA(VLOOKUP($B242,'[1]1920  Prog Access'!$F$7:$BA$325,30,FALSE)),"",VLOOKUP($B242,'[1]1920  Prog Access'!$F$7:$BA$325,30,FALSE))</f>
        <v>38091.56</v>
      </c>
      <c r="AW242" s="102">
        <f>IF(ISNA(VLOOKUP($B242,'[1]1920  Prog Access'!$F$7:$BA$325,31,FALSE)),"",VLOOKUP($B242,'[1]1920  Prog Access'!$F$7:$BA$325,31,FALSE))</f>
        <v>0</v>
      </c>
      <c r="AX242" s="108">
        <f t="shared" si="479"/>
        <v>448115.37999999995</v>
      </c>
      <c r="AY242" s="104">
        <f t="shared" si="480"/>
        <v>0.11181453567020767</v>
      </c>
      <c r="AZ242" s="105">
        <f t="shared" si="481"/>
        <v>3211.8361525229352</v>
      </c>
      <c r="BA242" s="106">
        <f>IF(ISNA(VLOOKUP($B242,'[1]1920  Prog Access'!$F$7:$BA$325,32,FALSE)),"",VLOOKUP($B242,'[1]1920  Prog Access'!$F$7:$BA$325,32,FALSE))</f>
        <v>0</v>
      </c>
      <c r="BB242" s="102">
        <f>IF(ISNA(VLOOKUP($B242,'[1]1920  Prog Access'!$F$7:$BA$325,33,FALSE)),"",VLOOKUP($B242,'[1]1920  Prog Access'!$F$7:$BA$325,33,FALSE))</f>
        <v>0</v>
      </c>
      <c r="BC242" s="102">
        <f>IF(ISNA(VLOOKUP($B242,'[1]1920  Prog Access'!$F$7:$BA$325,34,FALSE)),"",VLOOKUP($B242,'[1]1920  Prog Access'!$F$7:$BA$325,34,FALSE))</f>
        <v>0</v>
      </c>
      <c r="BD242" s="102">
        <f>IF(ISNA(VLOOKUP($B242,'[1]1920  Prog Access'!$F$7:$BA$325,35,FALSE)),"",VLOOKUP($B242,'[1]1920  Prog Access'!$F$7:$BA$325,35,FALSE))</f>
        <v>0</v>
      </c>
      <c r="BE242" s="102">
        <f>IF(ISNA(VLOOKUP($B242,'[1]1920  Prog Access'!$F$7:$BA$325,36,FALSE)),"",VLOOKUP($B242,'[1]1920  Prog Access'!$F$7:$BA$325,36,FALSE))</f>
        <v>0</v>
      </c>
      <c r="BF242" s="102">
        <f>IF(ISNA(VLOOKUP($B242,'[1]1920  Prog Access'!$F$7:$BA$325,37,FALSE)),"",VLOOKUP($B242,'[1]1920  Prog Access'!$F$7:$BA$325,37,FALSE))</f>
        <v>0</v>
      </c>
      <c r="BG242" s="102">
        <f>IF(ISNA(VLOOKUP($B242,'[1]1920  Prog Access'!$F$7:$BA$325,38,FALSE)),"",VLOOKUP($B242,'[1]1920  Prog Access'!$F$7:$BA$325,38,FALSE))</f>
        <v>0</v>
      </c>
      <c r="BH242" s="110">
        <f t="shared" ref="BH242:BH250" si="538">SUM(BA242:BG242)</f>
        <v>0</v>
      </c>
      <c r="BI242" s="104">
        <f t="shared" ref="BI242:BI250" si="539">BH242/E242</f>
        <v>0</v>
      </c>
      <c r="BJ242" s="105">
        <f t="shared" ref="BJ242:BJ250" si="540">BH242/D242</f>
        <v>0</v>
      </c>
      <c r="BK242" s="106">
        <f>IF(ISNA(VLOOKUP($B242,'[1]1920  Prog Access'!$F$7:$BA$325,39,FALSE)),"",VLOOKUP($B242,'[1]1920  Prog Access'!$F$7:$BA$325,39,FALSE))</f>
        <v>0</v>
      </c>
      <c r="BL242" s="102">
        <f>IF(ISNA(VLOOKUP($B242,'[1]1920  Prog Access'!$F$7:$BA$325,40,FALSE)),"",VLOOKUP($B242,'[1]1920  Prog Access'!$F$7:$BA$325,40,FALSE))</f>
        <v>0</v>
      </c>
      <c r="BM242" s="102">
        <f>IF(ISNA(VLOOKUP($B242,'[1]1920  Prog Access'!$F$7:$BA$325,41,FALSE)),"",VLOOKUP($B242,'[1]1920  Prog Access'!$F$7:$BA$325,41,FALSE))</f>
        <v>0</v>
      </c>
      <c r="BN242" s="102">
        <f>IF(ISNA(VLOOKUP($B242,'[1]1920  Prog Access'!$F$7:$BA$325,42,FALSE)),"",VLOOKUP($B242,'[1]1920  Prog Access'!$F$7:$BA$325,42,FALSE))</f>
        <v>71037.19</v>
      </c>
      <c r="BO242" s="105">
        <f t="shared" si="459"/>
        <v>71037.19</v>
      </c>
      <c r="BP242" s="104">
        <f t="shared" si="460"/>
        <v>1.772532425726232E-2</v>
      </c>
      <c r="BQ242" s="111">
        <f t="shared" si="461"/>
        <v>509.1541714449541</v>
      </c>
      <c r="BR242" s="106">
        <f>IF(ISNA(VLOOKUP($B242,'[1]1920  Prog Access'!$F$7:$BA$325,43,FALSE)),"",VLOOKUP($B242,'[1]1920  Prog Access'!$F$7:$BA$325,43,FALSE))</f>
        <v>709522.27</v>
      </c>
      <c r="BS242" s="104">
        <f t="shared" si="462"/>
        <v>0.17704124140466176</v>
      </c>
      <c r="BT242" s="111">
        <f t="shared" si="463"/>
        <v>5085.4520498853208</v>
      </c>
      <c r="BU242" s="102">
        <f>IF(ISNA(VLOOKUP($B242,'[1]1920  Prog Access'!$F$7:$BA$325,44,FALSE)),"",VLOOKUP($B242,'[1]1920  Prog Access'!$F$7:$BA$325,44,FALSE))</f>
        <v>151190.5</v>
      </c>
      <c r="BV242" s="104">
        <f t="shared" si="464"/>
        <v>3.7725318767783726E-2</v>
      </c>
      <c r="BW242" s="111">
        <f t="shared" si="465"/>
        <v>1083.6475057339449</v>
      </c>
      <c r="BX242" s="143">
        <f>IF(ISNA(VLOOKUP($B242,'[1]1920  Prog Access'!$F$7:$BA$325,45,FALSE)),"",VLOOKUP($B242,'[1]1920  Prog Access'!$F$7:$BA$325,45,FALSE))</f>
        <v>151043.28</v>
      </c>
      <c r="BY242" s="97">
        <f t="shared" si="466"/>
        <v>3.7688584175140719E-2</v>
      </c>
      <c r="BZ242" s="112">
        <f t="shared" si="467"/>
        <v>1082.5923165137615</v>
      </c>
      <c r="CA242" s="89">
        <f t="shared" si="468"/>
        <v>4007666.5999999996</v>
      </c>
      <c r="CB242" s="90">
        <f t="shared" si="469"/>
        <v>0</v>
      </c>
    </row>
    <row r="243" spans="1:80" x14ac:dyDescent="0.25">
      <c r="A243" s="22"/>
      <c r="B243" s="94" t="s">
        <v>420</v>
      </c>
      <c r="C243" s="99" t="s">
        <v>421</v>
      </c>
      <c r="D243" s="100">
        <f>IF(ISNA(VLOOKUP($B243,'[1]1920 enrollment_Rev_Exp by size'!$A$6:$C$339,3,FALSE)),"",VLOOKUP($B243,'[1]1920 enrollment_Rev_Exp by size'!$A$6:$C$339,3,FALSE))</f>
        <v>5416.26</v>
      </c>
      <c r="E243" s="101">
        <f>IF(ISNA(VLOOKUP($B243,'[1]1920 enrollment_Rev_Exp by size'!$A$6:$D$339,4,FALSE)),"",VLOOKUP($B243,'[1]1920 enrollment_Rev_Exp by size'!$A$6:$D$339,4,FALSE))</f>
        <v>65231189.32</v>
      </c>
      <c r="F243" s="102">
        <f>IF(ISNA(VLOOKUP($B243,'[1]1920  Prog Access'!$F$7:$BA$325,2,FALSE)),"",VLOOKUP($B243,'[1]1920  Prog Access'!$F$7:$BA$325,2,FALSE))</f>
        <v>14843256.6</v>
      </c>
      <c r="G243" s="102">
        <f>IF(ISNA(VLOOKUP($B243,'[1]1920  Prog Access'!$F$7:$BA$325,3,FALSE)),"",VLOOKUP($B243,'[1]1920  Prog Access'!$F$7:$BA$325,3,FALSE))</f>
        <v>28960681.27</v>
      </c>
      <c r="H243" s="102">
        <f>IF(ISNA(VLOOKUP($B243,'[1]1920  Prog Access'!$F$7:$BA$325,4,FALSE)),"",VLOOKUP($B243,'[1]1920  Prog Access'!$F$7:$BA$325,4,FALSE))</f>
        <v>0</v>
      </c>
      <c r="I243" s="103">
        <f t="shared" si="529"/>
        <v>43803937.869999997</v>
      </c>
      <c r="J243" s="104">
        <f t="shared" si="530"/>
        <v>0.67151830783145983</v>
      </c>
      <c r="K243" s="105">
        <f t="shared" si="531"/>
        <v>8087.4880212545177</v>
      </c>
      <c r="L243" s="106">
        <f>IF(ISNA(VLOOKUP($B243,'[1]1920  Prog Access'!$F$7:$BA$325,5,FALSE)),"",VLOOKUP($B243,'[1]1920  Prog Access'!$F$7:$BA$325,5,FALSE))</f>
        <v>7493045.0300000003</v>
      </c>
      <c r="M243" s="102">
        <f>IF(ISNA(VLOOKUP($B243,'[1]1920  Prog Access'!$F$7:$BA$325,6,FALSE)),"",VLOOKUP($B243,'[1]1920  Prog Access'!$F$7:$BA$325,6,FALSE))</f>
        <v>233322.98</v>
      </c>
      <c r="N243" s="102">
        <f>IF(ISNA(VLOOKUP($B243,'[1]1920  Prog Access'!$F$7:$BA$325,7,FALSE)),"",VLOOKUP($B243,'[1]1920  Prog Access'!$F$7:$BA$325,7,FALSE))</f>
        <v>841309.76</v>
      </c>
      <c r="O243" s="102">
        <v>0</v>
      </c>
      <c r="P243" s="102">
        <f>IF(ISNA(VLOOKUP($B243,'[1]1920  Prog Access'!$F$7:$BA$325,8,FALSE)),"",VLOOKUP($B243,'[1]1920  Prog Access'!$F$7:$BA$325,8,FALSE))</f>
        <v>0</v>
      </c>
      <c r="Q243" s="102">
        <f>IF(ISNA(VLOOKUP($B243,'[1]1920  Prog Access'!$F$7:$BA$325,9,FALSE)),"",VLOOKUP($B243,'[1]1920  Prog Access'!$F$7:$BA$325,9,FALSE))</f>
        <v>48892.08</v>
      </c>
      <c r="R243" s="107">
        <f t="shared" si="511"/>
        <v>8616569.8500000015</v>
      </c>
      <c r="S243" s="104">
        <f t="shared" si="512"/>
        <v>0.13209279088459217</v>
      </c>
      <c r="T243" s="105">
        <f t="shared" si="513"/>
        <v>1590.8707946073491</v>
      </c>
      <c r="U243" s="106">
        <f>IF(ISNA(VLOOKUP($B243,'[1]1920  Prog Access'!$F$7:$BA$325,10,FALSE)),"",VLOOKUP($B243,'[1]1920  Prog Access'!$F$7:$BA$325,10,FALSE))</f>
        <v>967696.72</v>
      </c>
      <c r="V243" s="102">
        <f>IF(ISNA(VLOOKUP($B243,'[1]1920  Prog Access'!$F$7:$BA$325,11,FALSE)),"",VLOOKUP($B243,'[1]1920  Prog Access'!$F$7:$BA$325,11,FALSE))</f>
        <v>138407.06</v>
      </c>
      <c r="W243" s="102">
        <f>IF(ISNA(VLOOKUP($B243,'[1]1920  Prog Access'!$F$7:$BA$325,12,FALSE)),"",VLOOKUP($B243,'[1]1920  Prog Access'!$F$7:$BA$325,12,FALSE))</f>
        <v>14016.26</v>
      </c>
      <c r="X243" s="102">
        <f>IF(ISNA(VLOOKUP($B243,'[1]1920  Prog Access'!$F$7:$BA$325,13,FALSE)),"",VLOOKUP($B243,'[1]1920  Prog Access'!$F$7:$BA$325,13,FALSE))</f>
        <v>0</v>
      </c>
      <c r="Y243" s="108">
        <f t="shared" si="532"/>
        <v>1120120.04</v>
      </c>
      <c r="Z243" s="104">
        <f t="shared" si="533"/>
        <v>1.7171540971069942E-2</v>
      </c>
      <c r="AA243" s="105">
        <f t="shared" si="534"/>
        <v>206.80691842710652</v>
      </c>
      <c r="AB243" s="106">
        <f>IF(ISNA(VLOOKUP($B243,'[1]1920  Prog Access'!$F$7:$BA$325,14,FALSE)),"",VLOOKUP($B243,'[1]1920  Prog Access'!$F$7:$BA$325,14,FALSE))</f>
        <v>0</v>
      </c>
      <c r="AC243" s="102">
        <f>IF(ISNA(VLOOKUP($B243,'[1]1920  Prog Access'!$F$7:$BA$325,15,FALSE)),"",VLOOKUP($B243,'[1]1920  Prog Access'!$F$7:$BA$325,15,FALSE))</f>
        <v>0</v>
      </c>
      <c r="AD243" s="102">
        <v>0</v>
      </c>
      <c r="AE243" s="107">
        <f t="shared" si="535"/>
        <v>0</v>
      </c>
      <c r="AF243" s="104">
        <f t="shared" si="536"/>
        <v>0</v>
      </c>
      <c r="AG243" s="109">
        <f t="shared" si="537"/>
        <v>0</v>
      </c>
      <c r="AH243" s="106">
        <f>IF(ISNA(VLOOKUP($B243,'[1]1920  Prog Access'!$F$7:$BA$325,16,FALSE)),"",VLOOKUP($B243,'[1]1920  Prog Access'!$F$7:$BA$325,16,FALSE))</f>
        <v>398401.34</v>
      </c>
      <c r="AI243" s="102">
        <f>IF(ISNA(VLOOKUP($B243,'[1]1920  Prog Access'!$F$7:$BA$325,17,FALSE)),"",VLOOKUP($B243,'[1]1920  Prog Access'!$F$7:$BA$325,17,FALSE))</f>
        <v>165979.98000000001</v>
      </c>
      <c r="AJ243" s="102">
        <f>IF(ISNA(VLOOKUP($B243,'[1]1920  Prog Access'!$F$7:$BA$325,18,FALSE)),"",VLOOKUP($B243,'[1]1920  Prog Access'!$F$7:$BA$325,18,FALSE))</f>
        <v>0</v>
      </c>
      <c r="AK243" s="102">
        <f>IF(ISNA(VLOOKUP($B243,'[1]1920  Prog Access'!$F$7:$BA$325,19,FALSE)),"",VLOOKUP($B243,'[1]1920  Prog Access'!$F$7:$BA$325,19,FALSE))</f>
        <v>0</v>
      </c>
      <c r="AL243" s="102">
        <f>IF(ISNA(VLOOKUP($B243,'[1]1920  Prog Access'!$F$7:$BA$325,20,FALSE)),"",VLOOKUP($B243,'[1]1920  Prog Access'!$F$7:$BA$325,20,FALSE))</f>
        <v>2019045.25</v>
      </c>
      <c r="AM243" s="102">
        <f>IF(ISNA(VLOOKUP($B243,'[1]1920  Prog Access'!$F$7:$BA$325,21,FALSE)),"",VLOOKUP($B243,'[1]1920  Prog Access'!$F$7:$BA$325,21,FALSE))</f>
        <v>0</v>
      </c>
      <c r="AN243" s="102">
        <f>IF(ISNA(VLOOKUP($B243,'[1]1920  Prog Access'!$F$7:$BA$325,22,FALSE)),"",VLOOKUP($B243,'[1]1920  Prog Access'!$F$7:$BA$325,22,FALSE))</f>
        <v>0</v>
      </c>
      <c r="AO243" s="102">
        <f>IF(ISNA(VLOOKUP($B243,'[1]1920  Prog Access'!$F$7:$BA$325,23,FALSE)),"",VLOOKUP($B243,'[1]1920  Prog Access'!$F$7:$BA$325,23,FALSE))</f>
        <v>88136.49</v>
      </c>
      <c r="AP243" s="102">
        <f>IF(ISNA(VLOOKUP($B243,'[1]1920  Prog Access'!$F$7:$BA$325,24,FALSE)),"",VLOOKUP($B243,'[1]1920  Prog Access'!$F$7:$BA$325,24,FALSE))</f>
        <v>0</v>
      </c>
      <c r="AQ243" s="102">
        <f>IF(ISNA(VLOOKUP($B243,'[1]1920  Prog Access'!$F$7:$BA$325,25,FALSE)),"",VLOOKUP($B243,'[1]1920  Prog Access'!$F$7:$BA$325,25,FALSE))</f>
        <v>0</v>
      </c>
      <c r="AR243" s="102">
        <f>IF(ISNA(VLOOKUP($B243,'[1]1920  Prog Access'!$F$7:$BA$325,26,FALSE)),"",VLOOKUP($B243,'[1]1920  Prog Access'!$F$7:$BA$325,26,FALSE))</f>
        <v>0</v>
      </c>
      <c r="AS243" s="102">
        <f>IF(ISNA(VLOOKUP($B243,'[1]1920  Prog Access'!$F$7:$BA$325,27,FALSE)),"",VLOOKUP($B243,'[1]1920  Prog Access'!$F$7:$BA$325,27,FALSE))</f>
        <v>4075.5</v>
      </c>
      <c r="AT243" s="102">
        <f>IF(ISNA(VLOOKUP($B243,'[1]1920  Prog Access'!$F$7:$BA$325,28,FALSE)),"",VLOOKUP($B243,'[1]1920  Prog Access'!$F$7:$BA$325,28,FALSE))</f>
        <v>339852.13</v>
      </c>
      <c r="AU243" s="102">
        <f>IF(ISNA(VLOOKUP($B243,'[1]1920  Prog Access'!$F$7:$BA$325,29,FALSE)),"",VLOOKUP($B243,'[1]1920  Prog Access'!$F$7:$BA$325,29,FALSE))</f>
        <v>575.62</v>
      </c>
      <c r="AV243" s="102">
        <f>IF(ISNA(VLOOKUP($B243,'[1]1920  Prog Access'!$F$7:$BA$325,30,FALSE)),"",VLOOKUP($B243,'[1]1920  Prog Access'!$F$7:$BA$325,30,FALSE))</f>
        <v>118273.53</v>
      </c>
      <c r="AW243" s="102">
        <f>IF(ISNA(VLOOKUP($B243,'[1]1920  Prog Access'!$F$7:$BA$325,31,FALSE)),"",VLOOKUP($B243,'[1]1920  Prog Access'!$F$7:$BA$325,31,FALSE))</f>
        <v>14711.46</v>
      </c>
      <c r="AX243" s="108">
        <f t="shared" si="479"/>
        <v>3149051.3000000003</v>
      </c>
      <c r="AY243" s="104">
        <f t="shared" si="480"/>
        <v>4.827523969480188E-2</v>
      </c>
      <c r="AZ243" s="105">
        <f t="shared" si="481"/>
        <v>581.40696716922753</v>
      </c>
      <c r="BA243" s="106">
        <f>IF(ISNA(VLOOKUP($B243,'[1]1920  Prog Access'!$F$7:$BA$325,32,FALSE)),"",VLOOKUP($B243,'[1]1920  Prog Access'!$F$7:$BA$325,32,FALSE))</f>
        <v>0</v>
      </c>
      <c r="BB243" s="102">
        <f>IF(ISNA(VLOOKUP($B243,'[1]1920  Prog Access'!$F$7:$BA$325,33,FALSE)),"",VLOOKUP($B243,'[1]1920  Prog Access'!$F$7:$BA$325,33,FALSE))</f>
        <v>0</v>
      </c>
      <c r="BC243" s="102">
        <f>IF(ISNA(VLOOKUP($B243,'[1]1920  Prog Access'!$F$7:$BA$325,34,FALSE)),"",VLOOKUP($B243,'[1]1920  Prog Access'!$F$7:$BA$325,34,FALSE))</f>
        <v>127624.92</v>
      </c>
      <c r="BD243" s="102">
        <f>IF(ISNA(VLOOKUP($B243,'[1]1920  Prog Access'!$F$7:$BA$325,35,FALSE)),"",VLOOKUP($B243,'[1]1920  Prog Access'!$F$7:$BA$325,35,FALSE))</f>
        <v>0</v>
      </c>
      <c r="BE243" s="102">
        <f>IF(ISNA(VLOOKUP($B243,'[1]1920  Prog Access'!$F$7:$BA$325,36,FALSE)),"",VLOOKUP($B243,'[1]1920  Prog Access'!$F$7:$BA$325,36,FALSE))</f>
        <v>0</v>
      </c>
      <c r="BF243" s="102">
        <f>IF(ISNA(VLOOKUP($B243,'[1]1920  Prog Access'!$F$7:$BA$325,37,FALSE)),"",VLOOKUP($B243,'[1]1920  Prog Access'!$F$7:$BA$325,37,FALSE))</f>
        <v>0</v>
      </c>
      <c r="BG243" s="102">
        <f>IF(ISNA(VLOOKUP($B243,'[1]1920  Prog Access'!$F$7:$BA$325,38,FALSE)),"",VLOOKUP($B243,'[1]1920  Prog Access'!$F$7:$BA$325,38,FALSE))</f>
        <v>35349.550000000003</v>
      </c>
      <c r="BH243" s="110">
        <f t="shared" si="538"/>
        <v>162974.47</v>
      </c>
      <c r="BI243" s="104">
        <f t="shared" si="539"/>
        <v>2.4984132851005943E-3</v>
      </c>
      <c r="BJ243" s="105">
        <f t="shared" si="540"/>
        <v>30.089853515156214</v>
      </c>
      <c r="BK243" s="106">
        <f>IF(ISNA(VLOOKUP($B243,'[1]1920  Prog Access'!$F$7:$BA$325,39,FALSE)),"",VLOOKUP($B243,'[1]1920  Prog Access'!$F$7:$BA$325,39,FALSE))</f>
        <v>0</v>
      </c>
      <c r="BL243" s="102">
        <f>IF(ISNA(VLOOKUP($B243,'[1]1920  Prog Access'!$F$7:$BA$325,40,FALSE)),"",VLOOKUP($B243,'[1]1920  Prog Access'!$F$7:$BA$325,40,FALSE))</f>
        <v>0</v>
      </c>
      <c r="BM243" s="102">
        <f>IF(ISNA(VLOOKUP($B243,'[1]1920  Prog Access'!$F$7:$BA$325,41,FALSE)),"",VLOOKUP($B243,'[1]1920  Prog Access'!$F$7:$BA$325,41,FALSE))</f>
        <v>494603.95</v>
      </c>
      <c r="BN243" s="102">
        <f>IF(ISNA(VLOOKUP($B243,'[1]1920  Prog Access'!$F$7:$BA$325,42,FALSE)),"",VLOOKUP($B243,'[1]1920  Prog Access'!$F$7:$BA$325,42,FALSE))</f>
        <v>262437.2</v>
      </c>
      <c r="BO243" s="105">
        <f t="shared" si="459"/>
        <v>757041.15</v>
      </c>
      <c r="BP243" s="104">
        <f t="shared" si="460"/>
        <v>1.1605508927427908E-2</v>
      </c>
      <c r="BQ243" s="111">
        <f t="shared" si="461"/>
        <v>139.7719367238648</v>
      </c>
      <c r="BR243" s="106">
        <f>IF(ISNA(VLOOKUP($B243,'[1]1920  Prog Access'!$F$7:$BA$325,43,FALSE)),"",VLOOKUP($B243,'[1]1920  Prog Access'!$F$7:$BA$325,43,FALSE))</f>
        <v>6135870.9900000002</v>
      </c>
      <c r="BS243" s="104">
        <f t="shared" si="462"/>
        <v>9.406345421512545E-2</v>
      </c>
      <c r="BT243" s="111">
        <f t="shared" si="463"/>
        <v>1132.8612345049905</v>
      </c>
      <c r="BU243" s="102">
        <f>IF(ISNA(VLOOKUP($B243,'[1]1920  Prog Access'!$F$7:$BA$325,44,FALSE)),"",VLOOKUP($B243,'[1]1920  Prog Access'!$F$7:$BA$325,44,FALSE))</f>
        <v>559495.98</v>
      </c>
      <c r="BV243" s="104">
        <f t="shared" si="464"/>
        <v>8.5771237015980252E-3</v>
      </c>
      <c r="BW243" s="111">
        <f t="shared" si="465"/>
        <v>103.29932093363317</v>
      </c>
      <c r="BX243" s="143">
        <f>IF(ISNA(VLOOKUP($B243,'[1]1920  Prog Access'!$F$7:$BA$325,45,FALSE)),"",VLOOKUP($B243,'[1]1920  Prog Access'!$F$7:$BA$325,45,FALSE))</f>
        <v>926127.67</v>
      </c>
      <c r="BY243" s="97">
        <f t="shared" si="466"/>
        <v>1.4197620488824165E-2</v>
      </c>
      <c r="BZ243" s="112">
        <f t="shared" si="467"/>
        <v>170.99025342210308</v>
      </c>
      <c r="CA243" s="89">
        <f t="shared" si="468"/>
        <v>65231189.32</v>
      </c>
      <c r="CB243" s="90">
        <f t="shared" si="469"/>
        <v>0</v>
      </c>
    </row>
    <row r="244" spans="1:80" x14ac:dyDescent="0.25">
      <c r="A244" s="66"/>
      <c r="B244" s="94" t="s">
        <v>422</v>
      </c>
      <c r="C244" s="99" t="s">
        <v>423</v>
      </c>
      <c r="D244" s="100">
        <f>IF(ISNA(VLOOKUP($B244,'[1]1920 enrollment_Rev_Exp by size'!$A$6:$C$339,3,FALSE)),"",VLOOKUP($B244,'[1]1920 enrollment_Rev_Exp by size'!$A$6:$C$339,3,FALSE))</f>
        <v>1175.68</v>
      </c>
      <c r="E244" s="101">
        <f>IF(ISNA(VLOOKUP($B244,'[1]1920 enrollment_Rev_Exp by size'!$A$6:$D$339,4,FALSE)),"",VLOOKUP($B244,'[1]1920 enrollment_Rev_Exp by size'!$A$6:$D$339,4,FALSE))</f>
        <v>15756097.02</v>
      </c>
      <c r="F244" s="102">
        <f>IF(ISNA(VLOOKUP($B244,'[1]1920  Prog Access'!$F$7:$BA$325,2,FALSE)),"",VLOOKUP($B244,'[1]1920  Prog Access'!$F$7:$BA$325,2,FALSE))</f>
        <v>7645504.4000000004</v>
      </c>
      <c r="G244" s="102">
        <f>IF(ISNA(VLOOKUP($B244,'[1]1920  Prog Access'!$F$7:$BA$325,3,FALSE)),"",VLOOKUP($B244,'[1]1920  Prog Access'!$F$7:$BA$325,3,FALSE))</f>
        <v>337556.15</v>
      </c>
      <c r="H244" s="102">
        <f>IF(ISNA(VLOOKUP($B244,'[1]1920  Prog Access'!$F$7:$BA$325,4,FALSE)),"",VLOOKUP($B244,'[1]1920  Prog Access'!$F$7:$BA$325,4,FALSE))</f>
        <v>0</v>
      </c>
      <c r="I244" s="103">
        <f t="shared" si="529"/>
        <v>7983060.5500000007</v>
      </c>
      <c r="J244" s="104">
        <f t="shared" si="530"/>
        <v>0.50666485106474679</v>
      </c>
      <c r="K244" s="105">
        <f t="shared" si="531"/>
        <v>6790.1644580157872</v>
      </c>
      <c r="L244" s="106">
        <f>IF(ISNA(VLOOKUP($B244,'[1]1920  Prog Access'!$F$7:$BA$325,5,FALSE)),"",VLOOKUP($B244,'[1]1920  Prog Access'!$F$7:$BA$325,5,FALSE))</f>
        <v>1634107.65</v>
      </c>
      <c r="M244" s="102">
        <f>IF(ISNA(VLOOKUP($B244,'[1]1920  Prog Access'!$F$7:$BA$325,6,FALSE)),"",VLOOKUP($B244,'[1]1920  Prog Access'!$F$7:$BA$325,6,FALSE))</f>
        <v>112373.43</v>
      </c>
      <c r="N244" s="102">
        <f>IF(ISNA(VLOOKUP($B244,'[1]1920  Prog Access'!$F$7:$BA$325,7,FALSE)),"",VLOOKUP($B244,'[1]1920  Prog Access'!$F$7:$BA$325,7,FALSE))</f>
        <v>220802.94</v>
      </c>
      <c r="O244" s="102">
        <v>0</v>
      </c>
      <c r="P244" s="102">
        <f>IF(ISNA(VLOOKUP($B244,'[1]1920  Prog Access'!$F$7:$BA$325,8,FALSE)),"",VLOOKUP($B244,'[1]1920  Prog Access'!$F$7:$BA$325,8,FALSE))</f>
        <v>0</v>
      </c>
      <c r="Q244" s="102">
        <f>IF(ISNA(VLOOKUP($B244,'[1]1920  Prog Access'!$F$7:$BA$325,9,FALSE)),"",VLOOKUP($B244,'[1]1920  Prog Access'!$F$7:$BA$325,9,FALSE))</f>
        <v>0</v>
      </c>
      <c r="R244" s="107">
        <f t="shared" si="511"/>
        <v>1967284.0199999998</v>
      </c>
      <c r="S244" s="104">
        <f t="shared" si="512"/>
        <v>0.12485858759963385</v>
      </c>
      <c r="T244" s="105">
        <f t="shared" si="513"/>
        <v>1673.3158852749045</v>
      </c>
      <c r="U244" s="106">
        <f>IF(ISNA(VLOOKUP($B244,'[1]1920  Prog Access'!$F$7:$BA$325,10,FALSE)),"",VLOOKUP($B244,'[1]1920  Prog Access'!$F$7:$BA$325,10,FALSE))</f>
        <v>555682.17000000004</v>
      </c>
      <c r="V244" s="102">
        <f>IF(ISNA(VLOOKUP($B244,'[1]1920  Prog Access'!$F$7:$BA$325,11,FALSE)),"",VLOOKUP($B244,'[1]1920  Prog Access'!$F$7:$BA$325,11,FALSE))</f>
        <v>79308.509999999995</v>
      </c>
      <c r="W244" s="102">
        <f>IF(ISNA(VLOOKUP($B244,'[1]1920  Prog Access'!$F$7:$BA$325,12,FALSE)),"",VLOOKUP($B244,'[1]1920  Prog Access'!$F$7:$BA$325,12,FALSE))</f>
        <v>9028.09</v>
      </c>
      <c r="X244" s="102">
        <f>IF(ISNA(VLOOKUP($B244,'[1]1920  Prog Access'!$F$7:$BA$325,13,FALSE)),"",VLOOKUP($B244,'[1]1920  Prog Access'!$F$7:$BA$325,13,FALSE))</f>
        <v>0</v>
      </c>
      <c r="Y244" s="108">
        <f t="shared" si="532"/>
        <v>644018.77</v>
      </c>
      <c r="Z244" s="104">
        <f t="shared" si="533"/>
        <v>4.0874257703701296E-2</v>
      </c>
      <c r="AA244" s="105">
        <f t="shared" si="534"/>
        <v>547.78406539194339</v>
      </c>
      <c r="AB244" s="106">
        <f>IF(ISNA(VLOOKUP($B244,'[1]1920  Prog Access'!$F$7:$BA$325,14,FALSE)),"",VLOOKUP($B244,'[1]1920  Prog Access'!$F$7:$BA$325,14,FALSE))</f>
        <v>0</v>
      </c>
      <c r="AC244" s="102">
        <f>IF(ISNA(VLOOKUP($B244,'[1]1920  Prog Access'!$F$7:$BA$325,15,FALSE)),"",VLOOKUP($B244,'[1]1920  Prog Access'!$F$7:$BA$325,15,FALSE))</f>
        <v>0</v>
      </c>
      <c r="AD244" s="102">
        <v>0</v>
      </c>
      <c r="AE244" s="107">
        <f t="shared" si="535"/>
        <v>0</v>
      </c>
      <c r="AF244" s="104">
        <f t="shared" si="536"/>
        <v>0</v>
      </c>
      <c r="AG244" s="109">
        <f t="shared" si="537"/>
        <v>0</v>
      </c>
      <c r="AH244" s="106">
        <f>IF(ISNA(VLOOKUP($B244,'[1]1920  Prog Access'!$F$7:$BA$325,16,FALSE)),"",VLOOKUP($B244,'[1]1920  Prog Access'!$F$7:$BA$325,16,FALSE))</f>
        <v>358233.75</v>
      </c>
      <c r="AI244" s="102">
        <f>IF(ISNA(VLOOKUP($B244,'[1]1920  Prog Access'!$F$7:$BA$325,17,FALSE)),"",VLOOKUP($B244,'[1]1920  Prog Access'!$F$7:$BA$325,17,FALSE))</f>
        <v>49624.65</v>
      </c>
      <c r="AJ244" s="102">
        <f>IF(ISNA(VLOOKUP($B244,'[1]1920  Prog Access'!$F$7:$BA$325,18,FALSE)),"",VLOOKUP($B244,'[1]1920  Prog Access'!$F$7:$BA$325,18,FALSE))</f>
        <v>0</v>
      </c>
      <c r="AK244" s="102">
        <f>IF(ISNA(VLOOKUP($B244,'[1]1920  Prog Access'!$F$7:$BA$325,19,FALSE)),"",VLOOKUP($B244,'[1]1920  Prog Access'!$F$7:$BA$325,19,FALSE))</f>
        <v>0</v>
      </c>
      <c r="AL244" s="102">
        <f>IF(ISNA(VLOOKUP($B244,'[1]1920  Prog Access'!$F$7:$BA$325,20,FALSE)),"",VLOOKUP($B244,'[1]1920  Prog Access'!$F$7:$BA$325,20,FALSE))</f>
        <v>656780.52</v>
      </c>
      <c r="AM244" s="102">
        <f>IF(ISNA(VLOOKUP($B244,'[1]1920  Prog Access'!$F$7:$BA$325,21,FALSE)),"",VLOOKUP($B244,'[1]1920  Prog Access'!$F$7:$BA$325,21,FALSE))</f>
        <v>170653.8</v>
      </c>
      <c r="AN244" s="102">
        <f>IF(ISNA(VLOOKUP($B244,'[1]1920  Prog Access'!$F$7:$BA$325,22,FALSE)),"",VLOOKUP($B244,'[1]1920  Prog Access'!$F$7:$BA$325,22,FALSE))</f>
        <v>0</v>
      </c>
      <c r="AO244" s="102">
        <f>IF(ISNA(VLOOKUP($B244,'[1]1920  Prog Access'!$F$7:$BA$325,23,FALSE)),"",VLOOKUP($B244,'[1]1920  Prog Access'!$F$7:$BA$325,23,FALSE))</f>
        <v>52830.74</v>
      </c>
      <c r="AP244" s="102">
        <f>IF(ISNA(VLOOKUP($B244,'[1]1920  Prog Access'!$F$7:$BA$325,24,FALSE)),"",VLOOKUP($B244,'[1]1920  Prog Access'!$F$7:$BA$325,24,FALSE))</f>
        <v>0</v>
      </c>
      <c r="AQ244" s="102">
        <f>IF(ISNA(VLOOKUP($B244,'[1]1920  Prog Access'!$F$7:$BA$325,25,FALSE)),"",VLOOKUP($B244,'[1]1920  Prog Access'!$F$7:$BA$325,25,FALSE))</f>
        <v>0</v>
      </c>
      <c r="AR244" s="102">
        <f>IF(ISNA(VLOOKUP($B244,'[1]1920  Prog Access'!$F$7:$BA$325,26,FALSE)),"",VLOOKUP($B244,'[1]1920  Prog Access'!$F$7:$BA$325,26,FALSE))</f>
        <v>0</v>
      </c>
      <c r="AS244" s="102">
        <f>IF(ISNA(VLOOKUP($B244,'[1]1920  Prog Access'!$F$7:$BA$325,27,FALSE)),"",VLOOKUP($B244,'[1]1920  Prog Access'!$F$7:$BA$325,27,FALSE))</f>
        <v>3204.35</v>
      </c>
      <c r="AT244" s="102">
        <f>IF(ISNA(VLOOKUP($B244,'[1]1920  Prog Access'!$F$7:$BA$325,28,FALSE)),"",VLOOKUP($B244,'[1]1920  Prog Access'!$F$7:$BA$325,28,FALSE))</f>
        <v>145519.19</v>
      </c>
      <c r="AU244" s="102">
        <f>IF(ISNA(VLOOKUP($B244,'[1]1920  Prog Access'!$F$7:$BA$325,29,FALSE)),"",VLOOKUP($B244,'[1]1920  Prog Access'!$F$7:$BA$325,29,FALSE))</f>
        <v>0</v>
      </c>
      <c r="AV244" s="102">
        <f>IF(ISNA(VLOOKUP($B244,'[1]1920  Prog Access'!$F$7:$BA$325,30,FALSE)),"",VLOOKUP($B244,'[1]1920  Prog Access'!$F$7:$BA$325,30,FALSE))</f>
        <v>39023.17</v>
      </c>
      <c r="AW244" s="102">
        <f>IF(ISNA(VLOOKUP($B244,'[1]1920  Prog Access'!$F$7:$BA$325,31,FALSE)),"",VLOOKUP($B244,'[1]1920  Prog Access'!$F$7:$BA$325,31,FALSE))</f>
        <v>0</v>
      </c>
      <c r="AX244" s="108">
        <f t="shared" si="479"/>
        <v>1475870.17</v>
      </c>
      <c r="AY244" s="104">
        <f t="shared" si="480"/>
        <v>9.3669781807423774E-2</v>
      </c>
      <c r="AZ244" s="105">
        <f t="shared" si="481"/>
        <v>1255.3332284295045</v>
      </c>
      <c r="BA244" s="106">
        <f>IF(ISNA(VLOOKUP($B244,'[1]1920  Prog Access'!$F$7:$BA$325,32,FALSE)),"",VLOOKUP($B244,'[1]1920  Prog Access'!$F$7:$BA$325,32,FALSE))</f>
        <v>0</v>
      </c>
      <c r="BB244" s="102">
        <f>IF(ISNA(VLOOKUP($B244,'[1]1920  Prog Access'!$F$7:$BA$325,33,FALSE)),"",VLOOKUP($B244,'[1]1920  Prog Access'!$F$7:$BA$325,33,FALSE))</f>
        <v>0</v>
      </c>
      <c r="BC244" s="102">
        <f>IF(ISNA(VLOOKUP($B244,'[1]1920  Prog Access'!$F$7:$BA$325,34,FALSE)),"",VLOOKUP($B244,'[1]1920  Prog Access'!$F$7:$BA$325,34,FALSE))</f>
        <v>31670.97</v>
      </c>
      <c r="BD244" s="102">
        <f>IF(ISNA(VLOOKUP($B244,'[1]1920  Prog Access'!$F$7:$BA$325,35,FALSE)),"",VLOOKUP($B244,'[1]1920  Prog Access'!$F$7:$BA$325,35,FALSE))</f>
        <v>0</v>
      </c>
      <c r="BE244" s="102">
        <f>IF(ISNA(VLOOKUP($B244,'[1]1920  Prog Access'!$F$7:$BA$325,36,FALSE)),"",VLOOKUP($B244,'[1]1920  Prog Access'!$F$7:$BA$325,36,FALSE))</f>
        <v>0</v>
      </c>
      <c r="BF244" s="102">
        <f>IF(ISNA(VLOOKUP($B244,'[1]1920  Prog Access'!$F$7:$BA$325,37,FALSE)),"",VLOOKUP($B244,'[1]1920  Prog Access'!$F$7:$BA$325,37,FALSE))</f>
        <v>0</v>
      </c>
      <c r="BG244" s="102">
        <f>IF(ISNA(VLOOKUP($B244,'[1]1920  Prog Access'!$F$7:$BA$325,38,FALSE)),"",VLOOKUP($B244,'[1]1920  Prog Access'!$F$7:$BA$325,38,FALSE))</f>
        <v>7891.59</v>
      </c>
      <c r="BH244" s="110">
        <f t="shared" si="538"/>
        <v>39562.559999999998</v>
      </c>
      <c r="BI244" s="104">
        <f t="shared" si="539"/>
        <v>2.5109365567996481E-3</v>
      </c>
      <c r="BJ244" s="105">
        <f t="shared" si="540"/>
        <v>33.650789330430044</v>
      </c>
      <c r="BK244" s="106">
        <f>IF(ISNA(VLOOKUP($B244,'[1]1920  Prog Access'!$F$7:$BA$325,39,FALSE)),"",VLOOKUP($B244,'[1]1920  Prog Access'!$F$7:$BA$325,39,FALSE))</f>
        <v>0</v>
      </c>
      <c r="BL244" s="102">
        <f>IF(ISNA(VLOOKUP($B244,'[1]1920  Prog Access'!$F$7:$BA$325,40,FALSE)),"",VLOOKUP($B244,'[1]1920  Prog Access'!$F$7:$BA$325,40,FALSE))</f>
        <v>0</v>
      </c>
      <c r="BM244" s="102">
        <f>IF(ISNA(VLOOKUP($B244,'[1]1920  Prog Access'!$F$7:$BA$325,41,FALSE)),"",VLOOKUP($B244,'[1]1920  Prog Access'!$F$7:$BA$325,41,FALSE))</f>
        <v>0</v>
      </c>
      <c r="BN244" s="102">
        <f>IF(ISNA(VLOOKUP($B244,'[1]1920  Prog Access'!$F$7:$BA$325,42,FALSE)),"",VLOOKUP($B244,'[1]1920  Prog Access'!$F$7:$BA$325,42,FALSE))</f>
        <v>116923.6</v>
      </c>
      <c r="BO244" s="105">
        <f t="shared" si="459"/>
        <v>116923.6</v>
      </c>
      <c r="BP244" s="104">
        <f t="shared" si="460"/>
        <v>7.4208479328086805E-3</v>
      </c>
      <c r="BQ244" s="111">
        <f t="shared" si="461"/>
        <v>99.451891671203043</v>
      </c>
      <c r="BR244" s="106">
        <f>IF(ISNA(VLOOKUP($B244,'[1]1920  Prog Access'!$F$7:$BA$325,43,FALSE)),"",VLOOKUP($B244,'[1]1920  Prog Access'!$F$7:$BA$325,43,FALSE))</f>
        <v>2585240.7200000002</v>
      </c>
      <c r="BS244" s="104">
        <f t="shared" si="462"/>
        <v>0.16407875102053671</v>
      </c>
      <c r="BT244" s="111">
        <f t="shared" si="463"/>
        <v>2198.9322945019053</v>
      </c>
      <c r="BU244" s="102">
        <f>IF(ISNA(VLOOKUP($B244,'[1]1920  Prog Access'!$F$7:$BA$325,44,FALSE)),"",VLOOKUP($B244,'[1]1920  Prog Access'!$F$7:$BA$325,44,FALSE))</f>
        <v>392703.65</v>
      </c>
      <c r="BV244" s="104">
        <f t="shared" si="464"/>
        <v>2.492391672261993E-2</v>
      </c>
      <c r="BW244" s="111">
        <f t="shared" si="465"/>
        <v>334.02256566412632</v>
      </c>
      <c r="BX244" s="143">
        <f>IF(ISNA(VLOOKUP($B244,'[1]1920  Prog Access'!$F$7:$BA$325,45,FALSE)),"",VLOOKUP($B244,'[1]1920  Prog Access'!$F$7:$BA$325,45,FALSE))</f>
        <v>551432.98</v>
      </c>
      <c r="BY244" s="97">
        <f t="shared" si="466"/>
        <v>3.4998069591729387E-2</v>
      </c>
      <c r="BZ244" s="112">
        <f t="shared" si="467"/>
        <v>469.03322332607507</v>
      </c>
      <c r="CA244" s="89">
        <f t="shared" si="468"/>
        <v>15756097.02</v>
      </c>
      <c r="CB244" s="90">
        <f t="shared" si="469"/>
        <v>0</v>
      </c>
    </row>
    <row r="245" spans="1:80" x14ac:dyDescent="0.25">
      <c r="A245" s="22"/>
      <c r="B245" s="94" t="s">
        <v>424</v>
      </c>
      <c r="C245" s="99" t="s">
        <v>425</v>
      </c>
      <c r="D245" s="100">
        <f>IF(ISNA(VLOOKUP($B245,'[1]1920 enrollment_Rev_Exp by size'!$A$6:$C$339,3,FALSE)),"",VLOOKUP($B245,'[1]1920 enrollment_Rev_Exp by size'!$A$6:$C$339,3,FALSE))</f>
        <v>987.2700000000001</v>
      </c>
      <c r="E245" s="101">
        <f>IF(ISNA(VLOOKUP($B245,'[1]1920 enrollment_Rev_Exp by size'!$A$6:$D$339,4,FALSE)),"",VLOOKUP($B245,'[1]1920 enrollment_Rev_Exp by size'!$A$6:$D$339,4,FALSE))</f>
        <v>13612867.83</v>
      </c>
      <c r="F245" s="102">
        <f>IF(ISNA(VLOOKUP($B245,'[1]1920  Prog Access'!$F$7:$BA$325,2,FALSE)),"",VLOOKUP($B245,'[1]1920  Prog Access'!$F$7:$BA$325,2,FALSE))</f>
        <v>6227668.0800000001</v>
      </c>
      <c r="G245" s="102">
        <f>IF(ISNA(VLOOKUP($B245,'[1]1920  Prog Access'!$F$7:$BA$325,3,FALSE)),"",VLOOKUP($B245,'[1]1920  Prog Access'!$F$7:$BA$325,3,FALSE))</f>
        <v>73658.48</v>
      </c>
      <c r="H245" s="102">
        <f>IF(ISNA(VLOOKUP($B245,'[1]1920  Prog Access'!$F$7:$BA$325,4,FALSE)),"",VLOOKUP($B245,'[1]1920  Prog Access'!$F$7:$BA$325,4,FALSE))</f>
        <v>0</v>
      </c>
      <c r="I245" s="103">
        <f t="shared" si="529"/>
        <v>6301326.5600000005</v>
      </c>
      <c r="J245" s="104">
        <f t="shared" si="530"/>
        <v>0.46289486085460663</v>
      </c>
      <c r="K245" s="105">
        <f t="shared" si="531"/>
        <v>6382.5767621825844</v>
      </c>
      <c r="L245" s="106">
        <f>IF(ISNA(VLOOKUP($B245,'[1]1920  Prog Access'!$F$7:$BA$325,5,FALSE)),"",VLOOKUP($B245,'[1]1920  Prog Access'!$F$7:$BA$325,5,FALSE))</f>
        <v>1384123.24</v>
      </c>
      <c r="M245" s="102">
        <f>IF(ISNA(VLOOKUP($B245,'[1]1920  Prog Access'!$F$7:$BA$325,6,FALSE)),"",VLOOKUP($B245,'[1]1920  Prog Access'!$F$7:$BA$325,6,FALSE))</f>
        <v>145760.92000000001</v>
      </c>
      <c r="N245" s="102">
        <f>IF(ISNA(VLOOKUP($B245,'[1]1920  Prog Access'!$F$7:$BA$325,7,FALSE)),"",VLOOKUP($B245,'[1]1920  Prog Access'!$F$7:$BA$325,7,FALSE))</f>
        <v>197214.83</v>
      </c>
      <c r="O245" s="102">
        <v>0</v>
      </c>
      <c r="P245" s="102">
        <f>IF(ISNA(VLOOKUP($B245,'[1]1920  Prog Access'!$F$7:$BA$325,8,FALSE)),"",VLOOKUP($B245,'[1]1920  Prog Access'!$F$7:$BA$325,8,FALSE))</f>
        <v>0</v>
      </c>
      <c r="Q245" s="102">
        <f>IF(ISNA(VLOOKUP($B245,'[1]1920  Prog Access'!$F$7:$BA$325,9,FALSE)),"",VLOOKUP($B245,'[1]1920  Prog Access'!$F$7:$BA$325,9,FALSE))</f>
        <v>0</v>
      </c>
      <c r="R245" s="107">
        <f t="shared" si="511"/>
        <v>1727098.99</v>
      </c>
      <c r="S245" s="104">
        <f t="shared" si="512"/>
        <v>0.12687253057682849</v>
      </c>
      <c r="T245" s="105">
        <f t="shared" si="513"/>
        <v>1749.3684503732513</v>
      </c>
      <c r="U245" s="106">
        <f>IF(ISNA(VLOOKUP($B245,'[1]1920  Prog Access'!$F$7:$BA$325,10,FALSE)),"",VLOOKUP($B245,'[1]1920  Prog Access'!$F$7:$BA$325,10,FALSE))</f>
        <v>544016.43999999994</v>
      </c>
      <c r="V245" s="102">
        <f>IF(ISNA(VLOOKUP($B245,'[1]1920  Prog Access'!$F$7:$BA$325,11,FALSE)),"",VLOOKUP($B245,'[1]1920  Prog Access'!$F$7:$BA$325,11,FALSE))</f>
        <v>0</v>
      </c>
      <c r="W245" s="102">
        <f>IF(ISNA(VLOOKUP($B245,'[1]1920  Prog Access'!$F$7:$BA$325,12,FALSE)),"",VLOOKUP($B245,'[1]1920  Prog Access'!$F$7:$BA$325,12,FALSE))</f>
        <v>11368</v>
      </c>
      <c r="X245" s="102">
        <f>IF(ISNA(VLOOKUP($B245,'[1]1920  Prog Access'!$F$7:$BA$325,13,FALSE)),"",VLOOKUP($B245,'[1]1920  Prog Access'!$F$7:$BA$325,13,FALSE))</f>
        <v>0</v>
      </c>
      <c r="Y245" s="108">
        <f t="shared" si="532"/>
        <v>555384.43999999994</v>
      </c>
      <c r="Z245" s="104">
        <f t="shared" si="533"/>
        <v>4.0798489116014573E-2</v>
      </c>
      <c r="AA245" s="105">
        <f t="shared" si="534"/>
        <v>562.54564607452869</v>
      </c>
      <c r="AB245" s="106">
        <f>IF(ISNA(VLOOKUP($B245,'[1]1920  Prog Access'!$F$7:$BA$325,14,FALSE)),"",VLOOKUP($B245,'[1]1920  Prog Access'!$F$7:$BA$325,14,FALSE))</f>
        <v>0</v>
      </c>
      <c r="AC245" s="102">
        <f>IF(ISNA(VLOOKUP($B245,'[1]1920  Prog Access'!$F$7:$BA$325,15,FALSE)),"",VLOOKUP($B245,'[1]1920  Prog Access'!$F$7:$BA$325,15,FALSE))</f>
        <v>0</v>
      </c>
      <c r="AD245" s="102">
        <v>0</v>
      </c>
      <c r="AE245" s="107">
        <f t="shared" si="535"/>
        <v>0</v>
      </c>
      <c r="AF245" s="104">
        <f t="shared" si="536"/>
        <v>0</v>
      </c>
      <c r="AG245" s="109">
        <f t="shared" si="537"/>
        <v>0</v>
      </c>
      <c r="AH245" s="106">
        <f>IF(ISNA(VLOOKUP($B245,'[1]1920  Prog Access'!$F$7:$BA$325,16,FALSE)),"",VLOOKUP($B245,'[1]1920  Prog Access'!$F$7:$BA$325,16,FALSE))</f>
        <v>263106.77</v>
      </c>
      <c r="AI245" s="102">
        <f>IF(ISNA(VLOOKUP($B245,'[1]1920  Prog Access'!$F$7:$BA$325,17,FALSE)),"",VLOOKUP($B245,'[1]1920  Prog Access'!$F$7:$BA$325,17,FALSE))</f>
        <v>279279.75</v>
      </c>
      <c r="AJ245" s="102">
        <f>IF(ISNA(VLOOKUP($B245,'[1]1920  Prog Access'!$F$7:$BA$325,18,FALSE)),"",VLOOKUP($B245,'[1]1920  Prog Access'!$F$7:$BA$325,18,FALSE))</f>
        <v>204490.39</v>
      </c>
      <c r="AK245" s="102">
        <f>IF(ISNA(VLOOKUP($B245,'[1]1920  Prog Access'!$F$7:$BA$325,19,FALSE)),"",VLOOKUP($B245,'[1]1920  Prog Access'!$F$7:$BA$325,19,FALSE))</f>
        <v>0</v>
      </c>
      <c r="AL245" s="102">
        <f>IF(ISNA(VLOOKUP($B245,'[1]1920  Prog Access'!$F$7:$BA$325,20,FALSE)),"",VLOOKUP($B245,'[1]1920  Prog Access'!$F$7:$BA$325,20,FALSE))</f>
        <v>760001.74</v>
      </c>
      <c r="AM245" s="102">
        <f>IF(ISNA(VLOOKUP($B245,'[1]1920  Prog Access'!$F$7:$BA$325,21,FALSE)),"",VLOOKUP($B245,'[1]1920  Prog Access'!$F$7:$BA$325,21,FALSE))</f>
        <v>0</v>
      </c>
      <c r="AN245" s="102">
        <f>IF(ISNA(VLOOKUP($B245,'[1]1920  Prog Access'!$F$7:$BA$325,22,FALSE)),"",VLOOKUP($B245,'[1]1920  Prog Access'!$F$7:$BA$325,22,FALSE))</f>
        <v>0</v>
      </c>
      <c r="AO245" s="102">
        <f>IF(ISNA(VLOOKUP($B245,'[1]1920  Prog Access'!$F$7:$BA$325,23,FALSE)),"",VLOOKUP($B245,'[1]1920  Prog Access'!$F$7:$BA$325,23,FALSE))</f>
        <v>56079.9</v>
      </c>
      <c r="AP245" s="102">
        <f>IF(ISNA(VLOOKUP($B245,'[1]1920  Prog Access'!$F$7:$BA$325,24,FALSE)),"",VLOOKUP($B245,'[1]1920  Prog Access'!$F$7:$BA$325,24,FALSE))</f>
        <v>0</v>
      </c>
      <c r="AQ245" s="102">
        <f>IF(ISNA(VLOOKUP($B245,'[1]1920  Prog Access'!$F$7:$BA$325,25,FALSE)),"",VLOOKUP($B245,'[1]1920  Prog Access'!$F$7:$BA$325,25,FALSE))</f>
        <v>0</v>
      </c>
      <c r="AR245" s="102">
        <f>IF(ISNA(VLOOKUP($B245,'[1]1920  Prog Access'!$F$7:$BA$325,26,FALSE)),"",VLOOKUP($B245,'[1]1920  Prog Access'!$F$7:$BA$325,26,FALSE))</f>
        <v>0</v>
      </c>
      <c r="AS245" s="102">
        <f>IF(ISNA(VLOOKUP($B245,'[1]1920  Prog Access'!$F$7:$BA$325,27,FALSE)),"",VLOOKUP($B245,'[1]1920  Prog Access'!$F$7:$BA$325,27,FALSE))</f>
        <v>31222.91</v>
      </c>
      <c r="AT245" s="102">
        <f>IF(ISNA(VLOOKUP($B245,'[1]1920  Prog Access'!$F$7:$BA$325,28,FALSE)),"",VLOOKUP($B245,'[1]1920  Prog Access'!$F$7:$BA$325,28,FALSE))</f>
        <v>510816.69</v>
      </c>
      <c r="AU245" s="102">
        <f>IF(ISNA(VLOOKUP($B245,'[1]1920  Prog Access'!$F$7:$BA$325,29,FALSE)),"",VLOOKUP($B245,'[1]1920  Prog Access'!$F$7:$BA$325,29,FALSE))</f>
        <v>0</v>
      </c>
      <c r="AV245" s="102">
        <f>IF(ISNA(VLOOKUP($B245,'[1]1920  Prog Access'!$F$7:$BA$325,30,FALSE)),"",VLOOKUP($B245,'[1]1920  Prog Access'!$F$7:$BA$325,30,FALSE))</f>
        <v>0</v>
      </c>
      <c r="AW245" s="102">
        <f>IF(ISNA(VLOOKUP($B245,'[1]1920  Prog Access'!$F$7:$BA$325,31,FALSE)),"",VLOOKUP($B245,'[1]1920  Prog Access'!$F$7:$BA$325,31,FALSE))</f>
        <v>0</v>
      </c>
      <c r="AX245" s="108">
        <f t="shared" si="479"/>
        <v>2104998.15</v>
      </c>
      <c r="AY245" s="104">
        <f t="shared" si="480"/>
        <v>0.15463296759269277</v>
      </c>
      <c r="AZ245" s="105">
        <f t="shared" si="481"/>
        <v>2132.140295967668</v>
      </c>
      <c r="BA245" s="106">
        <f>IF(ISNA(VLOOKUP($B245,'[1]1920  Prog Access'!$F$7:$BA$325,32,FALSE)),"",VLOOKUP($B245,'[1]1920  Prog Access'!$F$7:$BA$325,32,FALSE))</f>
        <v>0</v>
      </c>
      <c r="BB245" s="102">
        <f>IF(ISNA(VLOOKUP($B245,'[1]1920  Prog Access'!$F$7:$BA$325,33,FALSE)),"",VLOOKUP($B245,'[1]1920  Prog Access'!$F$7:$BA$325,33,FALSE))</f>
        <v>0</v>
      </c>
      <c r="BC245" s="102">
        <f>IF(ISNA(VLOOKUP($B245,'[1]1920  Prog Access'!$F$7:$BA$325,34,FALSE)),"",VLOOKUP($B245,'[1]1920  Prog Access'!$F$7:$BA$325,34,FALSE))</f>
        <v>20719.73</v>
      </c>
      <c r="BD245" s="102">
        <f>IF(ISNA(VLOOKUP($B245,'[1]1920  Prog Access'!$F$7:$BA$325,35,FALSE)),"",VLOOKUP($B245,'[1]1920  Prog Access'!$F$7:$BA$325,35,FALSE))</f>
        <v>0</v>
      </c>
      <c r="BE245" s="102">
        <f>IF(ISNA(VLOOKUP($B245,'[1]1920  Prog Access'!$F$7:$BA$325,36,FALSE)),"",VLOOKUP($B245,'[1]1920  Prog Access'!$F$7:$BA$325,36,FALSE))</f>
        <v>0</v>
      </c>
      <c r="BF245" s="102">
        <f>IF(ISNA(VLOOKUP($B245,'[1]1920  Prog Access'!$F$7:$BA$325,37,FALSE)),"",VLOOKUP($B245,'[1]1920  Prog Access'!$F$7:$BA$325,37,FALSE))</f>
        <v>0</v>
      </c>
      <c r="BG245" s="102">
        <f>IF(ISNA(VLOOKUP($B245,'[1]1920  Prog Access'!$F$7:$BA$325,38,FALSE)),"",VLOOKUP($B245,'[1]1920  Prog Access'!$F$7:$BA$325,38,FALSE))</f>
        <v>35717.769999999997</v>
      </c>
      <c r="BH245" s="110">
        <f t="shared" si="538"/>
        <v>56437.5</v>
      </c>
      <c r="BI245" s="104">
        <f t="shared" si="539"/>
        <v>4.1458934814325599E-3</v>
      </c>
      <c r="BJ245" s="105">
        <f t="shared" si="540"/>
        <v>57.165213163572268</v>
      </c>
      <c r="BK245" s="106">
        <f>IF(ISNA(VLOOKUP($B245,'[1]1920  Prog Access'!$F$7:$BA$325,39,FALSE)),"",VLOOKUP($B245,'[1]1920  Prog Access'!$F$7:$BA$325,39,FALSE))</f>
        <v>0</v>
      </c>
      <c r="BL245" s="102">
        <f>IF(ISNA(VLOOKUP($B245,'[1]1920  Prog Access'!$F$7:$BA$325,40,FALSE)),"",VLOOKUP($B245,'[1]1920  Prog Access'!$F$7:$BA$325,40,FALSE))</f>
        <v>0</v>
      </c>
      <c r="BM245" s="102">
        <f>IF(ISNA(VLOOKUP($B245,'[1]1920  Prog Access'!$F$7:$BA$325,41,FALSE)),"",VLOOKUP($B245,'[1]1920  Prog Access'!$F$7:$BA$325,41,FALSE))</f>
        <v>0</v>
      </c>
      <c r="BN245" s="102">
        <f>IF(ISNA(VLOOKUP($B245,'[1]1920  Prog Access'!$F$7:$BA$325,42,FALSE)),"",VLOOKUP($B245,'[1]1920  Prog Access'!$F$7:$BA$325,42,FALSE))</f>
        <v>82674.09</v>
      </c>
      <c r="BO245" s="105">
        <f t="shared" si="459"/>
        <v>82674.09</v>
      </c>
      <c r="BP245" s="104">
        <f t="shared" si="460"/>
        <v>6.0732309335879298E-3</v>
      </c>
      <c r="BQ245" s="111">
        <f t="shared" si="461"/>
        <v>83.740101491993059</v>
      </c>
      <c r="BR245" s="106">
        <f>IF(ISNA(VLOOKUP($B245,'[1]1920  Prog Access'!$F$7:$BA$325,43,FALSE)),"",VLOOKUP($B245,'[1]1920  Prog Access'!$F$7:$BA$325,43,FALSE))</f>
        <v>2129207.64</v>
      </c>
      <c r="BS245" s="104">
        <f t="shared" si="462"/>
        <v>0.1564113944680825</v>
      </c>
      <c r="BT245" s="111">
        <f t="shared" si="463"/>
        <v>2156.6619465799627</v>
      </c>
      <c r="BU245" s="102">
        <f>IF(ISNA(VLOOKUP($B245,'[1]1920  Prog Access'!$F$7:$BA$325,44,FALSE)),"",VLOOKUP($B245,'[1]1920  Prog Access'!$F$7:$BA$325,44,FALSE))</f>
        <v>429242.66</v>
      </c>
      <c r="BV245" s="104">
        <f t="shared" si="464"/>
        <v>3.1532125732833177E-2</v>
      </c>
      <c r="BW245" s="111">
        <f t="shared" si="465"/>
        <v>434.77737599643456</v>
      </c>
      <c r="BX245" s="143">
        <f>IF(ISNA(VLOOKUP($B245,'[1]1920  Prog Access'!$F$7:$BA$325,45,FALSE)),"",VLOOKUP($B245,'[1]1920  Prog Access'!$F$7:$BA$325,45,FALSE))</f>
        <v>226497.8</v>
      </c>
      <c r="BY245" s="97">
        <f t="shared" si="466"/>
        <v>1.6638507243921428E-2</v>
      </c>
      <c r="BZ245" s="112">
        <f t="shared" si="467"/>
        <v>229.41829489400058</v>
      </c>
      <c r="CA245" s="89">
        <f t="shared" si="468"/>
        <v>13612867.83</v>
      </c>
      <c r="CB245" s="90">
        <f t="shared" si="469"/>
        <v>0</v>
      </c>
    </row>
    <row r="246" spans="1:80" x14ac:dyDescent="0.25">
      <c r="A246" s="99"/>
      <c r="B246" s="94" t="s">
        <v>426</v>
      </c>
      <c r="C246" s="99" t="s">
        <v>427</v>
      </c>
      <c r="D246" s="100">
        <f>IF(ISNA(VLOOKUP($B246,'[1]1920 enrollment_Rev_Exp by size'!$A$6:$C$339,3,FALSE)),"",VLOOKUP($B246,'[1]1920 enrollment_Rev_Exp by size'!$A$6:$C$339,3,FALSE))</f>
        <v>310.86</v>
      </c>
      <c r="E246" s="101">
        <f>IF(ISNA(VLOOKUP($B246,'[1]1920 enrollment_Rev_Exp by size'!$A$6:$D$339,4,FALSE)),"",VLOOKUP($B246,'[1]1920 enrollment_Rev_Exp by size'!$A$6:$D$339,4,FALSE))</f>
        <v>5598395.5099999998</v>
      </c>
      <c r="F246" s="102">
        <f>IF(ISNA(VLOOKUP($B246,'[1]1920  Prog Access'!$F$7:$BA$325,2,FALSE)),"",VLOOKUP($B246,'[1]1920  Prog Access'!$F$7:$BA$325,2,FALSE))</f>
        <v>2663571.7999999998</v>
      </c>
      <c r="G246" s="102">
        <f>IF(ISNA(VLOOKUP($B246,'[1]1920  Prog Access'!$F$7:$BA$325,3,FALSE)),"",VLOOKUP($B246,'[1]1920  Prog Access'!$F$7:$BA$325,3,FALSE))</f>
        <v>0</v>
      </c>
      <c r="H246" s="102">
        <f>IF(ISNA(VLOOKUP($B246,'[1]1920  Prog Access'!$F$7:$BA$325,4,FALSE)),"",VLOOKUP($B246,'[1]1920  Prog Access'!$F$7:$BA$325,4,FALSE))</f>
        <v>0</v>
      </c>
      <c r="I246" s="103">
        <f t="shared" si="529"/>
        <v>2663571.7999999998</v>
      </c>
      <c r="J246" s="104">
        <f t="shared" si="530"/>
        <v>0.47577413836558324</v>
      </c>
      <c r="K246" s="105">
        <f t="shared" si="531"/>
        <v>8568.396705912628</v>
      </c>
      <c r="L246" s="106">
        <f>IF(ISNA(VLOOKUP($B246,'[1]1920  Prog Access'!$F$7:$BA$325,5,FALSE)),"",VLOOKUP($B246,'[1]1920  Prog Access'!$F$7:$BA$325,5,FALSE))</f>
        <v>449330.52</v>
      </c>
      <c r="M246" s="102">
        <f>IF(ISNA(VLOOKUP($B246,'[1]1920  Prog Access'!$F$7:$BA$325,6,FALSE)),"",VLOOKUP($B246,'[1]1920  Prog Access'!$F$7:$BA$325,6,FALSE))</f>
        <v>20418.099999999999</v>
      </c>
      <c r="N246" s="102">
        <f>IF(ISNA(VLOOKUP($B246,'[1]1920  Prog Access'!$F$7:$BA$325,7,FALSE)),"",VLOOKUP($B246,'[1]1920  Prog Access'!$F$7:$BA$325,7,FALSE))</f>
        <v>52847.77</v>
      </c>
      <c r="O246" s="102">
        <v>0</v>
      </c>
      <c r="P246" s="102">
        <f>IF(ISNA(VLOOKUP($B246,'[1]1920  Prog Access'!$F$7:$BA$325,8,FALSE)),"",VLOOKUP($B246,'[1]1920  Prog Access'!$F$7:$BA$325,8,FALSE))</f>
        <v>0</v>
      </c>
      <c r="Q246" s="102">
        <f>IF(ISNA(VLOOKUP($B246,'[1]1920  Prog Access'!$F$7:$BA$325,9,FALSE)),"",VLOOKUP($B246,'[1]1920  Prog Access'!$F$7:$BA$325,9,FALSE))</f>
        <v>0</v>
      </c>
      <c r="R246" s="107">
        <f t="shared" si="511"/>
        <v>522596.39</v>
      </c>
      <c r="S246" s="104">
        <f t="shared" si="512"/>
        <v>9.3347529496000198E-2</v>
      </c>
      <c r="T246" s="105">
        <f t="shared" si="513"/>
        <v>1681.1310236119152</v>
      </c>
      <c r="U246" s="106">
        <f>IF(ISNA(VLOOKUP($B246,'[1]1920  Prog Access'!$F$7:$BA$325,10,FALSE)),"",VLOOKUP($B246,'[1]1920  Prog Access'!$F$7:$BA$325,10,FALSE))</f>
        <v>131953.22</v>
      </c>
      <c r="V246" s="102">
        <f>IF(ISNA(VLOOKUP($B246,'[1]1920  Prog Access'!$F$7:$BA$325,11,FALSE)),"",VLOOKUP($B246,'[1]1920  Prog Access'!$F$7:$BA$325,11,FALSE))</f>
        <v>0</v>
      </c>
      <c r="W246" s="102">
        <f>IF(ISNA(VLOOKUP($B246,'[1]1920  Prog Access'!$F$7:$BA$325,12,FALSE)),"",VLOOKUP($B246,'[1]1920  Prog Access'!$F$7:$BA$325,12,FALSE))</f>
        <v>0</v>
      </c>
      <c r="X246" s="102">
        <f>IF(ISNA(VLOOKUP($B246,'[1]1920  Prog Access'!$F$7:$BA$325,13,FALSE)),"",VLOOKUP($B246,'[1]1920  Prog Access'!$F$7:$BA$325,13,FALSE))</f>
        <v>0</v>
      </c>
      <c r="Y246" s="108">
        <f t="shared" si="532"/>
        <v>131953.22</v>
      </c>
      <c r="Z246" s="104">
        <f t="shared" si="533"/>
        <v>2.3569828134561363E-2</v>
      </c>
      <c r="AA246" s="105">
        <f t="shared" si="534"/>
        <v>424.47796435694522</v>
      </c>
      <c r="AB246" s="106">
        <f>IF(ISNA(VLOOKUP($B246,'[1]1920  Prog Access'!$F$7:$BA$325,14,FALSE)),"",VLOOKUP($B246,'[1]1920  Prog Access'!$F$7:$BA$325,14,FALSE))</f>
        <v>0</v>
      </c>
      <c r="AC246" s="102">
        <f>IF(ISNA(VLOOKUP($B246,'[1]1920  Prog Access'!$F$7:$BA$325,15,FALSE)),"",VLOOKUP($B246,'[1]1920  Prog Access'!$F$7:$BA$325,15,FALSE))</f>
        <v>0</v>
      </c>
      <c r="AD246" s="102">
        <v>0</v>
      </c>
      <c r="AE246" s="107">
        <f t="shared" si="535"/>
        <v>0</v>
      </c>
      <c r="AF246" s="104">
        <f t="shared" si="536"/>
        <v>0</v>
      </c>
      <c r="AG246" s="109">
        <f t="shared" si="537"/>
        <v>0</v>
      </c>
      <c r="AH246" s="106">
        <f>IF(ISNA(VLOOKUP($B246,'[1]1920  Prog Access'!$F$7:$BA$325,16,FALSE)),"",VLOOKUP($B246,'[1]1920  Prog Access'!$F$7:$BA$325,16,FALSE))</f>
        <v>84910.44</v>
      </c>
      <c r="AI246" s="102">
        <f>IF(ISNA(VLOOKUP($B246,'[1]1920  Prog Access'!$F$7:$BA$325,17,FALSE)),"",VLOOKUP($B246,'[1]1920  Prog Access'!$F$7:$BA$325,17,FALSE))</f>
        <v>50846.81</v>
      </c>
      <c r="AJ246" s="102">
        <f>IF(ISNA(VLOOKUP($B246,'[1]1920  Prog Access'!$F$7:$BA$325,18,FALSE)),"",VLOOKUP($B246,'[1]1920  Prog Access'!$F$7:$BA$325,18,FALSE))</f>
        <v>35329.230000000003</v>
      </c>
      <c r="AK246" s="102">
        <f>IF(ISNA(VLOOKUP($B246,'[1]1920  Prog Access'!$F$7:$BA$325,19,FALSE)),"",VLOOKUP($B246,'[1]1920  Prog Access'!$F$7:$BA$325,19,FALSE))</f>
        <v>0</v>
      </c>
      <c r="AL246" s="102">
        <f>IF(ISNA(VLOOKUP($B246,'[1]1920  Prog Access'!$F$7:$BA$325,20,FALSE)),"",VLOOKUP($B246,'[1]1920  Prog Access'!$F$7:$BA$325,20,FALSE))</f>
        <v>223345.54</v>
      </c>
      <c r="AM246" s="102">
        <f>IF(ISNA(VLOOKUP($B246,'[1]1920  Prog Access'!$F$7:$BA$325,21,FALSE)),"",VLOOKUP($B246,'[1]1920  Prog Access'!$F$7:$BA$325,21,FALSE))</f>
        <v>0</v>
      </c>
      <c r="AN246" s="102">
        <f>IF(ISNA(VLOOKUP($B246,'[1]1920  Prog Access'!$F$7:$BA$325,22,FALSE)),"",VLOOKUP($B246,'[1]1920  Prog Access'!$F$7:$BA$325,22,FALSE))</f>
        <v>0</v>
      </c>
      <c r="AO246" s="102">
        <f>IF(ISNA(VLOOKUP($B246,'[1]1920  Prog Access'!$F$7:$BA$325,23,FALSE)),"",VLOOKUP($B246,'[1]1920  Prog Access'!$F$7:$BA$325,23,FALSE))</f>
        <v>77825.08</v>
      </c>
      <c r="AP246" s="102">
        <f>IF(ISNA(VLOOKUP($B246,'[1]1920  Prog Access'!$F$7:$BA$325,24,FALSE)),"",VLOOKUP($B246,'[1]1920  Prog Access'!$F$7:$BA$325,24,FALSE))</f>
        <v>0</v>
      </c>
      <c r="AQ246" s="102">
        <f>IF(ISNA(VLOOKUP($B246,'[1]1920  Prog Access'!$F$7:$BA$325,25,FALSE)),"",VLOOKUP($B246,'[1]1920  Prog Access'!$F$7:$BA$325,25,FALSE))</f>
        <v>0</v>
      </c>
      <c r="AR246" s="102">
        <f>IF(ISNA(VLOOKUP($B246,'[1]1920  Prog Access'!$F$7:$BA$325,26,FALSE)),"",VLOOKUP($B246,'[1]1920  Prog Access'!$F$7:$BA$325,26,FALSE))</f>
        <v>0</v>
      </c>
      <c r="AS246" s="102">
        <f>IF(ISNA(VLOOKUP($B246,'[1]1920  Prog Access'!$F$7:$BA$325,27,FALSE)),"",VLOOKUP($B246,'[1]1920  Prog Access'!$F$7:$BA$325,27,FALSE))</f>
        <v>0</v>
      </c>
      <c r="AT246" s="102">
        <f>IF(ISNA(VLOOKUP($B246,'[1]1920  Prog Access'!$F$7:$BA$325,28,FALSE)),"",VLOOKUP($B246,'[1]1920  Prog Access'!$F$7:$BA$325,28,FALSE))</f>
        <v>63702.92</v>
      </c>
      <c r="AU246" s="102">
        <f>IF(ISNA(VLOOKUP($B246,'[1]1920  Prog Access'!$F$7:$BA$325,29,FALSE)),"",VLOOKUP($B246,'[1]1920  Prog Access'!$F$7:$BA$325,29,FALSE))</f>
        <v>0</v>
      </c>
      <c r="AV246" s="102">
        <f>IF(ISNA(VLOOKUP($B246,'[1]1920  Prog Access'!$F$7:$BA$325,30,FALSE)),"",VLOOKUP($B246,'[1]1920  Prog Access'!$F$7:$BA$325,30,FALSE))</f>
        <v>0</v>
      </c>
      <c r="AW246" s="102">
        <f>IF(ISNA(VLOOKUP($B246,'[1]1920  Prog Access'!$F$7:$BA$325,31,FALSE)),"",VLOOKUP($B246,'[1]1920  Prog Access'!$F$7:$BA$325,31,FALSE))</f>
        <v>0</v>
      </c>
      <c r="AX246" s="108">
        <f t="shared" si="479"/>
        <v>535960.02</v>
      </c>
      <c r="AY246" s="104">
        <f t="shared" si="480"/>
        <v>9.5734575923164825E-2</v>
      </c>
      <c r="AZ246" s="105">
        <f t="shared" si="481"/>
        <v>1724.1202470565527</v>
      </c>
      <c r="BA246" s="106">
        <f>IF(ISNA(VLOOKUP($B246,'[1]1920  Prog Access'!$F$7:$BA$325,32,FALSE)),"",VLOOKUP($B246,'[1]1920  Prog Access'!$F$7:$BA$325,32,FALSE))</f>
        <v>0</v>
      </c>
      <c r="BB246" s="102">
        <f>IF(ISNA(VLOOKUP($B246,'[1]1920  Prog Access'!$F$7:$BA$325,33,FALSE)),"",VLOOKUP($B246,'[1]1920  Prog Access'!$F$7:$BA$325,33,FALSE))</f>
        <v>0</v>
      </c>
      <c r="BC246" s="102">
        <f>IF(ISNA(VLOOKUP($B246,'[1]1920  Prog Access'!$F$7:$BA$325,34,FALSE)),"",VLOOKUP($B246,'[1]1920  Prog Access'!$F$7:$BA$325,34,FALSE))</f>
        <v>7744.91</v>
      </c>
      <c r="BD246" s="102">
        <f>IF(ISNA(VLOOKUP($B246,'[1]1920  Prog Access'!$F$7:$BA$325,35,FALSE)),"",VLOOKUP($B246,'[1]1920  Prog Access'!$F$7:$BA$325,35,FALSE))</f>
        <v>0</v>
      </c>
      <c r="BE246" s="102">
        <f>IF(ISNA(VLOOKUP($B246,'[1]1920  Prog Access'!$F$7:$BA$325,36,FALSE)),"",VLOOKUP($B246,'[1]1920  Prog Access'!$F$7:$BA$325,36,FALSE))</f>
        <v>0</v>
      </c>
      <c r="BF246" s="102">
        <f>IF(ISNA(VLOOKUP($B246,'[1]1920  Prog Access'!$F$7:$BA$325,37,FALSE)),"",VLOOKUP($B246,'[1]1920  Prog Access'!$F$7:$BA$325,37,FALSE))</f>
        <v>0</v>
      </c>
      <c r="BG246" s="102">
        <f>IF(ISNA(VLOOKUP($B246,'[1]1920  Prog Access'!$F$7:$BA$325,38,FALSE)),"",VLOOKUP($B246,'[1]1920  Prog Access'!$F$7:$BA$325,38,FALSE))</f>
        <v>40245.760000000002</v>
      </c>
      <c r="BH246" s="110">
        <f t="shared" si="538"/>
        <v>47990.67</v>
      </c>
      <c r="BI246" s="104">
        <f t="shared" si="539"/>
        <v>8.5722185783905069E-3</v>
      </c>
      <c r="BJ246" s="105">
        <f t="shared" si="540"/>
        <v>154.38033198224281</v>
      </c>
      <c r="BK246" s="106">
        <f>IF(ISNA(VLOOKUP($B246,'[1]1920  Prog Access'!$F$7:$BA$325,39,FALSE)),"",VLOOKUP($B246,'[1]1920  Prog Access'!$F$7:$BA$325,39,FALSE))</f>
        <v>0</v>
      </c>
      <c r="BL246" s="102">
        <f>IF(ISNA(VLOOKUP($B246,'[1]1920  Prog Access'!$F$7:$BA$325,40,FALSE)),"",VLOOKUP($B246,'[1]1920  Prog Access'!$F$7:$BA$325,40,FALSE))</f>
        <v>0</v>
      </c>
      <c r="BM246" s="102">
        <f>IF(ISNA(VLOOKUP($B246,'[1]1920  Prog Access'!$F$7:$BA$325,41,FALSE)),"",VLOOKUP($B246,'[1]1920  Prog Access'!$F$7:$BA$325,41,FALSE))</f>
        <v>0</v>
      </c>
      <c r="BN246" s="102">
        <f>IF(ISNA(VLOOKUP($B246,'[1]1920  Prog Access'!$F$7:$BA$325,42,FALSE)),"",VLOOKUP($B246,'[1]1920  Prog Access'!$F$7:$BA$325,42,FALSE))</f>
        <v>63708.41</v>
      </c>
      <c r="BO246" s="105">
        <f t="shared" si="459"/>
        <v>63708.41</v>
      </c>
      <c r="BP246" s="104">
        <f t="shared" si="460"/>
        <v>1.137976227049382E-2</v>
      </c>
      <c r="BQ246" s="111">
        <f t="shared" si="461"/>
        <v>204.94244997748183</v>
      </c>
      <c r="BR246" s="106">
        <f>IF(ISNA(VLOOKUP($B246,'[1]1920  Prog Access'!$F$7:$BA$325,43,FALSE)),"",VLOOKUP($B246,'[1]1920  Prog Access'!$F$7:$BA$325,43,FALSE))</f>
        <v>1296255.8400000001</v>
      </c>
      <c r="BS246" s="104">
        <f t="shared" si="462"/>
        <v>0.23154059724515608</v>
      </c>
      <c r="BT246" s="111">
        <f t="shared" si="463"/>
        <v>4169.9023354564761</v>
      </c>
      <c r="BU246" s="102">
        <f>IF(ISNA(VLOOKUP($B246,'[1]1920  Prog Access'!$F$7:$BA$325,44,FALSE)),"",VLOOKUP($B246,'[1]1920  Prog Access'!$F$7:$BA$325,44,FALSE))</f>
        <v>125460.07</v>
      </c>
      <c r="BV246" s="104">
        <f t="shared" si="464"/>
        <v>2.2410004755094557E-2</v>
      </c>
      <c r="BW246" s="111">
        <f t="shared" si="465"/>
        <v>403.59026571446952</v>
      </c>
      <c r="BX246" s="143">
        <f>IF(ISNA(VLOOKUP($B246,'[1]1920  Prog Access'!$F$7:$BA$325,45,FALSE)),"",VLOOKUP($B246,'[1]1920  Prog Access'!$F$7:$BA$325,45,FALSE))</f>
        <v>210899.09</v>
      </c>
      <c r="BY246" s="97">
        <f t="shared" si="466"/>
        <v>3.7671345231555464E-2</v>
      </c>
      <c r="BZ246" s="112">
        <f t="shared" si="467"/>
        <v>678.43752814771915</v>
      </c>
      <c r="CA246" s="89">
        <f t="shared" si="468"/>
        <v>5598395.5099999998</v>
      </c>
      <c r="CB246" s="90">
        <f t="shared" si="469"/>
        <v>0</v>
      </c>
    </row>
    <row r="247" spans="1:80" x14ac:dyDescent="0.25">
      <c r="A247" s="66"/>
      <c r="B247" s="94" t="s">
        <v>428</v>
      </c>
      <c r="C247" s="99" t="s">
        <v>429</v>
      </c>
      <c r="D247" s="100">
        <f>IF(ISNA(VLOOKUP($B247,'[1]1920 enrollment_Rev_Exp by size'!$A$6:$C$339,3,FALSE)),"",VLOOKUP($B247,'[1]1920 enrollment_Rev_Exp by size'!$A$6:$C$339,3,FALSE))</f>
        <v>695.56</v>
      </c>
      <c r="E247" s="101">
        <f>IF(ISNA(VLOOKUP($B247,'[1]1920 enrollment_Rev_Exp by size'!$A$6:$D$339,4,FALSE)),"",VLOOKUP($B247,'[1]1920 enrollment_Rev_Exp by size'!$A$6:$D$339,4,FALSE))</f>
        <v>10501118.59</v>
      </c>
      <c r="F247" s="102">
        <f>IF(ISNA(VLOOKUP($B247,'[1]1920  Prog Access'!$F$7:$BA$325,2,FALSE)),"",VLOOKUP($B247,'[1]1920  Prog Access'!$F$7:$BA$325,2,FALSE))</f>
        <v>5636940.71</v>
      </c>
      <c r="G247" s="102">
        <f>IF(ISNA(VLOOKUP($B247,'[1]1920  Prog Access'!$F$7:$BA$325,3,FALSE)),"",VLOOKUP($B247,'[1]1920  Prog Access'!$F$7:$BA$325,3,FALSE))</f>
        <v>0</v>
      </c>
      <c r="H247" s="102">
        <f>IF(ISNA(VLOOKUP($B247,'[1]1920  Prog Access'!$F$7:$BA$325,4,FALSE)),"",VLOOKUP($B247,'[1]1920  Prog Access'!$F$7:$BA$325,4,FALSE))</f>
        <v>0</v>
      </c>
      <c r="I247" s="103">
        <f t="shared" si="529"/>
        <v>5636940.71</v>
      </c>
      <c r="J247" s="104">
        <f t="shared" si="530"/>
        <v>0.53679431021452739</v>
      </c>
      <c r="K247" s="105">
        <f t="shared" si="531"/>
        <v>8104.1760739547999</v>
      </c>
      <c r="L247" s="106">
        <f>IF(ISNA(VLOOKUP($B247,'[1]1920  Prog Access'!$F$7:$BA$325,5,FALSE)),"",VLOOKUP($B247,'[1]1920  Prog Access'!$F$7:$BA$325,5,FALSE))</f>
        <v>747286.38</v>
      </c>
      <c r="M247" s="102">
        <f>IF(ISNA(VLOOKUP($B247,'[1]1920  Prog Access'!$F$7:$BA$325,6,FALSE)),"",VLOOKUP($B247,'[1]1920  Prog Access'!$F$7:$BA$325,6,FALSE))</f>
        <v>87286.93</v>
      </c>
      <c r="N247" s="102">
        <f>IF(ISNA(VLOOKUP($B247,'[1]1920  Prog Access'!$F$7:$BA$325,7,FALSE)),"",VLOOKUP($B247,'[1]1920  Prog Access'!$F$7:$BA$325,7,FALSE))</f>
        <v>0</v>
      </c>
      <c r="O247" s="102">
        <v>0</v>
      </c>
      <c r="P247" s="102">
        <f>IF(ISNA(VLOOKUP($B247,'[1]1920  Prog Access'!$F$7:$BA$325,8,FALSE)),"",VLOOKUP($B247,'[1]1920  Prog Access'!$F$7:$BA$325,8,FALSE))</f>
        <v>0</v>
      </c>
      <c r="Q247" s="102">
        <f>IF(ISNA(VLOOKUP($B247,'[1]1920  Prog Access'!$F$7:$BA$325,9,FALSE)),"",VLOOKUP($B247,'[1]1920  Prog Access'!$F$7:$BA$325,9,FALSE))</f>
        <v>0</v>
      </c>
      <c r="R247" s="107">
        <f t="shared" si="511"/>
        <v>834573.31</v>
      </c>
      <c r="S247" s="104">
        <f t="shared" si="512"/>
        <v>7.9474705751323205E-2</v>
      </c>
      <c r="T247" s="105">
        <f t="shared" si="513"/>
        <v>1199.8581143251483</v>
      </c>
      <c r="U247" s="106">
        <f>IF(ISNA(VLOOKUP($B247,'[1]1920  Prog Access'!$F$7:$BA$325,10,FALSE)),"",VLOOKUP($B247,'[1]1920  Prog Access'!$F$7:$BA$325,10,FALSE))</f>
        <v>312910.81</v>
      </c>
      <c r="V247" s="102">
        <f>IF(ISNA(VLOOKUP($B247,'[1]1920  Prog Access'!$F$7:$BA$325,11,FALSE)),"",VLOOKUP($B247,'[1]1920  Prog Access'!$F$7:$BA$325,11,FALSE))</f>
        <v>0</v>
      </c>
      <c r="W247" s="102">
        <f>IF(ISNA(VLOOKUP($B247,'[1]1920  Prog Access'!$F$7:$BA$325,12,FALSE)),"",VLOOKUP($B247,'[1]1920  Prog Access'!$F$7:$BA$325,12,FALSE))</f>
        <v>5701.62</v>
      </c>
      <c r="X247" s="102">
        <f>IF(ISNA(VLOOKUP($B247,'[1]1920  Prog Access'!$F$7:$BA$325,13,FALSE)),"",VLOOKUP($B247,'[1]1920  Prog Access'!$F$7:$BA$325,13,FALSE))</f>
        <v>0</v>
      </c>
      <c r="Y247" s="108">
        <f t="shared" si="532"/>
        <v>318612.43</v>
      </c>
      <c r="Z247" s="104">
        <f t="shared" si="533"/>
        <v>3.0340808673792911E-2</v>
      </c>
      <c r="AA247" s="105">
        <f t="shared" si="534"/>
        <v>458.06606187819887</v>
      </c>
      <c r="AB247" s="106">
        <f>IF(ISNA(VLOOKUP($B247,'[1]1920  Prog Access'!$F$7:$BA$325,14,FALSE)),"",VLOOKUP($B247,'[1]1920  Prog Access'!$F$7:$BA$325,14,FALSE))</f>
        <v>0</v>
      </c>
      <c r="AC247" s="102">
        <f>IF(ISNA(VLOOKUP($B247,'[1]1920  Prog Access'!$F$7:$BA$325,15,FALSE)),"",VLOOKUP($B247,'[1]1920  Prog Access'!$F$7:$BA$325,15,FALSE))</f>
        <v>0</v>
      </c>
      <c r="AD247" s="102">
        <v>0</v>
      </c>
      <c r="AE247" s="107">
        <f t="shared" si="535"/>
        <v>0</v>
      </c>
      <c r="AF247" s="104">
        <f t="shared" si="536"/>
        <v>0</v>
      </c>
      <c r="AG247" s="109">
        <f t="shared" si="537"/>
        <v>0</v>
      </c>
      <c r="AH247" s="106">
        <f>IF(ISNA(VLOOKUP($B247,'[1]1920  Prog Access'!$F$7:$BA$325,16,FALSE)),"",VLOOKUP($B247,'[1]1920  Prog Access'!$F$7:$BA$325,16,FALSE))</f>
        <v>217828.19</v>
      </c>
      <c r="AI247" s="102">
        <f>IF(ISNA(VLOOKUP($B247,'[1]1920  Prog Access'!$F$7:$BA$325,17,FALSE)),"",VLOOKUP($B247,'[1]1920  Prog Access'!$F$7:$BA$325,17,FALSE))</f>
        <v>56885.919999999998</v>
      </c>
      <c r="AJ247" s="102">
        <f>IF(ISNA(VLOOKUP($B247,'[1]1920  Prog Access'!$F$7:$BA$325,18,FALSE)),"",VLOOKUP($B247,'[1]1920  Prog Access'!$F$7:$BA$325,18,FALSE))</f>
        <v>0</v>
      </c>
      <c r="AK247" s="102">
        <f>IF(ISNA(VLOOKUP($B247,'[1]1920  Prog Access'!$F$7:$BA$325,19,FALSE)),"",VLOOKUP($B247,'[1]1920  Prog Access'!$F$7:$BA$325,19,FALSE))</f>
        <v>0</v>
      </c>
      <c r="AL247" s="102">
        <f>IF(ISNA(VLOOKUP($B247,'[1]1920  Prog Access'!$F$7:$BA$325,20,FALSE)),"",VLOOKUP($B247,'[1]1920  Prog Access'!$F$7:$BA$325,20,FALSE))</f>
        <v>171385</v>
      </c>
      <c r="AM247" s="102">
        <f>IF(ISNA(VLOOKUP($B247,'[1]1920  Prog Access'!$F$7:$BA$325,21,FALSE)),"",VLOOKUP($B247,'[1]1920  Prog Access'!$F$7:$BA$325,21,FALSE))</f>
        <v>0</v>
      </c>
      <c r="AN247" s="102">
        <f>IF(ISNA(VLOOKUP($B247,'[1]1920  Prog Access'!$F$7:$BA$325,22,FALSE)),"",VLOOKUP($B247,'[1]1920  Prog Access'!$F$7:$BA$325,22,FALSE))</f>
        <v>0</v>
      </c>
      <c r="AO247" s="102">
        <f>IF(ISNA(VLOOKUP($B247,'[1]1920  Prog Access'!$F$7:$BA$325,23,FALSE)),"",VLOOKUP($B247,'[1]1920  Prog Access'!$F$7:$BA$325,23,FALSE))</f>
        <v>111999.77</v>
      </c>
      <c r="AP247" s="102">
        <f>IF(ISNA(VLOOKUP($B247,'[1]1920  Prog Access'!$F$7:$BA$325,24,FALSE)),"",VLOOKUP($B247,'[1]1920  Prog Access'!$F$7:$BA$325,24,FALSE))</f>
        <v>0</v>
      </c>
      <c r="AQ247" s="102">
        <f>IF(ISNA(VLOOKUP($B247,'[1]1920  Prog Access'!$F$7:$BA$325,25,FALSE)),"",VLOOKUP($B247,'[1]1920  Prog Access'!$F$7:$BA$325,25,FALSE))</f>
        <v>0</v>
      </c>
      <c r="AR247" s="102">
        <f>IF(ISNA(VLOOKUP($B247,'[1]1920  Prog Access'!$F$7:$BA$325,26,FALSE)),"",VLOOKUP($B247,'[1]1920  Prog Access'!$F$7:$BA$325,26,FALSE))</f>
        <v>0</v>
      </c>
      <c r="AS247" s="102">
        <f>IF(ISNA(VLOOKUP($B247,'[1]1920  Prog Access'!$F$7:$BA$325,27,FALSE)),"",VLOOKUP($B247,'[1]1920  Prog Access'!$F$7:$BA$325,27,FALSE))</f>
        <v>0</v>
      </c>
      <c r="AT247" s="102">
        <f>IF(ISNA(VLOOKUP($B247,'[1]1920  Prog Access'!$F$7:$BA$325,28,FALSE)),"",VLOOKUP($B247,'[1]1920  Prog Access'!$F$7:$BA$325,28,FALSE))</f>
        <v>24411.05</v>
      </c>
      <c r="AU247" s="102">
        <f>IF(ISNA(VLOOKUP($B247,'[1]1920  Prog Access'!$F$7:$BA$325,29,FALSE)),"",VLOOKUP($B247,'[1]1920  Prog Access'!$F$7:$BA$325,29,FALSE))</f>
        <v>0</v>
      </c>
      <c r="AV247" s="102">
        <f>IF(ISNA(VLOOKUP($B247,'[1]1920  Prog Access'!$F$7:$BA$325,30,FALSE)),"",VLOOKUP($B247,'[1]1920  Prog Access'!$F$7:$BA$325,30,FALSE))</f>
        <v>0</v>
      </c>
      <c r="AW247" s="102">
        <f>IF(ISNA(VLOOKUP($B247,'[1]1920  Prog Access'!$F$7:$BA$325,31,FALSE)),"",VLOOKUP($B247,'[1]1920  Prog Access'!$F$7:$BA$325,31,FALSE))</f>
        <v>0</v>
      </c>
      <c r="AX247" s="108">
        <f t="shared" si="479"/>
        <v>582509.93000000005</v>
      </c>
      <c r="AY247" s="104">
        <f t="shared" si="480"/>
        <v>5.5471226708620577E-2</v>
      </c>
      <c r="AZ247" s="105">
        <f t="shared" si="481"/>
        <v>837.46898901604482</v>
      </c>
      <c r="BA247" s="106">
        <f>IF(ISNA(VLOOKUP($B247,'[1]1920  Prog Access'!$F$7:$BA$325,32,FALSE)),"",VLOOKUP($B247,'[1]1920  Prog Access'!$F$7:$BA$325,32,FALSE))</f>
        <v>14309.45</v>
      </c>
      <c r="BB247" s="102">
        <f>IF(ISNA(VLOOKUP($B247,'[1]1920  Prog Access'!$F$7:$BA$325,33,FALSE)),"",VLOOKUP($B247,'[1]1920  Prog Access'!$F$7:$BA$325,33,FALSE))</f>
        <v>0</v>
      </c>
      <c r="BC247" s="102">
        <f>IF(ISNA(VLOOKUP($B247,'[1]1920  Prog Access'!$F$7:$BA$325,34,FALSE)),"",VLOOKUP($B247,'[1]1920  Prog Access'!$F$7:$BA$325,34,FALSE))</f>
        <v>10282.32</v>
      </c>
      <c r="BD247" s="102">
        <f>IF(ISNA(VLOOKUP($B247,'[1]1920  Prog Access'!$F$7:$BA$325,35,FALSE)),"",VLOOKUP($B247,'[1]1920  Prog Access'!$F$7:$BA$325,35,FALSE))</f>
        <v>0</v>
      </c>
      <c r="BE247" s="102">
        <f>IF(ISNA(VLOOKUP($B247,'[1]1920  Prog Access'!$F$7:$BA$325,36,FALSE)),"",VLOOKUP($B247,'[1]1920  Prog Access'!$F$7:$BA$325,36,FALSE))</f>
        <v>0</v>
      </c>
      <c r="BF247" s="102">
        <f>IF(ISNA(VLOOKUP($B247,'[1]1920  Prog Access'!$F$7:$BA$325,37,FALSE)),"",VLOOKUP($B247,'[1]1920  Prog Access'!$F$7:$BA$325,37,FALSE))</f>
        <v>0</v>
      </c>
      <c r="BG247" s="102">
        <f>IF(ISNA(VLOOKUP($B247,'[1]1920  Prog Access'!$F$7:$BA$325,38,FALSE)),"",VLOOKUP($B247,'[1]1920  Prog Access'!$F$7:$BA$325,38,FALSE))</f>
        <v>145168.46</v>
      </c>
      <c r="BH247" s="110">
        <f t="shared" si="538"/>
        <v>169760.22999999998</v>
      </c>
      <c r="BI247" s="104">
        <f t="shared" si="539"/>
        <v>1.616591875856532E-2</v>
      </c>
      <c r="BJ247" s="105">
        <f t="shared" si="540"/>
        <v>244.06266892863303</v>
      </c>
      <c r="BK247" s="106">
        <f>IF(ISNA(VLOOKUP($B247,'[1]1920  Prog Access'!$F$7:$BA$325,39,FALSE)),"",VLOOKUP($B247,'[1]1920  Prog Access'!$F$7:$BA$325,39,FALSE))</f>
        <v>0</v>
      </c>
      <c r="BL247" s="102">
        <f>IF(ISNA(VLOOKUP($B247,'[1]1920  Prog Access'!$F$7:$BA$325,40,FALSE)),"",VLOOKUP($B247,'[1]1920  Prog Access'!$F$7:$BA$325,40,FALSE))</f>
        <v>0</v>
      </c>
      <c r="BM247" s="102">
        <f>IF(ISNA(VLOOKUP($B247,'[1]1920  Prog Access'!$F$7:$BA$325,41,FALSE)),"",VLOOKUP($B247,'[1]1920  Prog Access'!$F$7:$BA$325,41,FALSE))</f>
        <v>56116.22</v>
      </c>
      <c r="BN247" s="102">
        <f>IF(ISNA(VLOOKUP($B247,'[1]1920  Prog Access'!$F$7:$BA$325,42,FALSE)),"",VLOOKUP($B247,'[1]1920  Prog Access'!$F$7:$BA$325,42,FALSE))</f>
        <v>157750.54</v>
      </c>
      <c r="BO247" s="105">
        <f t="shared" si="459"/>
        <v>213866.76</v>
      </c>
      <c r="BP247" s="104">
        <f t="shared" si="460"/>
        <v>2.0366093208742633E-2</v>
      </c>
      <c r="BQ247" s="111">
        <f t="shared" si="461"/>
        <v>307.47420783253784</v>
      </c>
      <c r="BR247" s="106">
        <f>IF(ISNA(VLOOKUP($B247,'[1]1920  Prog Access'!$F$7:$BA$325,43,FALSE)),"",VLOOKUP($B247,'[1]1920  Prog Access'!$F$7:$BA$325,43,FALSE))</f>
        <v>1777181.71</v>
      </c>
      <c r="BS247" s="104">
        <f t="shared" si="462"/>
        <v>0.16923737169222847</v>
      </c>
      <c r="BT247" s="111">
        <f t="shared" si="463"/>
        <v>2555.0372505606992</v>
      </c>
      <c r="BU247" s="102">
        <f>IF(ISNA(VLOOKUP($B247,'[1]1920  Prog Access'!$F$7:$BA$325,44,FALSE)),"",VLOOKUP($B247,'[1]1920  Prog Access'!$F$7:$BA$325,44,FALSE))</f>
        <v>251886.4</v>
      </c>
      <c r="BV247" s="104">
        <f t="shared" si="464"/>
        <v>2.3986625600044765E-2</v>
      </c>
      <c r="BW247" s="111">
        <f t="shared" si="465"/>
        <v>362.13468284547707</v>
      </c>
      <c r="BX247" s="143">
        <f>IF(ISNA(VLOOKUP($B247,'[1]1920  Prog Access'!$F$7:$BA$325,45,FALSE)),"",VLOOKUP($B247,'[1]1920  Prog Access'!$F$7:$BA$325,45,FALSE))</f>
        <v>715787.11</v>
      </c>
      <c r="BY247" s="97">
        <f t="shared" si="466"/>
        <v>6.8162939392154787E-2</v>
      </c>
      <c r="BZ247" s="112">
        <f t="shared" si="467"/>
        <v>1029.0803237678992</v>
      </c>
      <c r="CA247" s="89">
        <f t="shared" si="468"/>
        <v>10501118.59</v>
      </c>
      <c r="CB247" s="90">
        <f t="shared" si="469"/>
        <v>0</v>
      </c>
    </row>
    <row r="248" spans="1:80" s="79" customFormat="1" x14ac:dyDescent="0.25">
      <c r="A248" s="22"/>
      <c r="B248" s="94" t="s">
        <v>430</v>
      </c>
      <c r="C248" s="99" t="s">
        <v>431</v>
      </c>
      <c r="D248" s="100">
        <f>IF(ISNA(VLOOKUP($B248,'[1]1920 enrollment_Rev_Exp by size'!$A$6:$C$339,3,FALSE)),"",VLOOKUP($B248,'[1]1920 enrollment_Rev_Exp by size'!$A$6:$C$339,3,FALSE))</f>
        <v>1131.31</v>
      </c>
      <c r="E248" s="101">
        <f>IF(ISNA(VLOOKUP($B248,'[1]1920 enrollment_Rev_Exp by size'!$A$6:$D$339,4,FALSE)),"",VLOOKUP($B248,'[1]1920 enrollment_Rev_Exp by size'!$A$6:$D$339,4,FALSE))</f>
        <v>15900076.779999999</v>
      </c>
      <c r="F248" s="102">
        <f>IF(ISNA(VLOOKUP($B248,'[1]1920  Prog Access'!$F$7:$BA$325,2,FALSE)),"",VLOOKUP($B248,'[1]1920  Prog Access'!$F$7:$BA$325,2,FALSE))</f>
        <v>7877434.7400000002</v>
      </c>
      <c r="G248" s="102">
        <f>IF(ISNA(VLOOKUP($B248,'[1]1920  Prog Access'!$F$7:$BA$325,3,FALSE)),"",VLOOKUP($B248,'[1]1920  Prog Access'!$F$7:$BA$325,3,FALSE))</f>
        <v>175885.46</v>
      </c>
      <c r="H248" s="102">
        <f>IF(ISNA(VLOOKUP($B248,'[1]1920  Prog Access'!$F$7:$BA$325,4,FALSE)),"",VLOOKUP($B248,'[1]1920  Prog Access'!$F$7:$BA$325,4,FALSE))</f>
        <v>0</v>
      </c>
      <c r="I248" s="103">
        <f t="shared" si="529"/>
        <v>8053320.2000000002</v>
      </c>
      <c r="J248" s="104">
        <f t="shared" si="530"/>
        <v>0.50649567995356559</v>
      </c>
      <c r="K248" s="105">
        <f t="shared" si="531"/>
        <v>7118.5795228540374</v>
      </c>
      <c r="L248" s="106">
        <f>IF(ISNA(VLOOKUP($B248,'[1]1920  Prog Access'!$F$7:$BA$325,5,FALSE)),"",VLOOKUP($B248,'[1]1920  Prog Access'!$F$7:$BA$325,5,FALSE))</f>
        <v>1059036.9099999999</v>
      </c>
      <c r="M248" s="102">
        <f>IF(ISNA(VLOOKUP($B248,'[1]1920  Prog Access'!$F$7:$BA$325,6,FALSE)),"",VLOOKUP($B248,'[1]1920  Prog Access'!$F$7:$BA$325,6,FALSE))</f>
        <v>115318.2</v>
      </c>
      <c r="N248" s="102">
        <f>IF(ISNA(VLOOKUP($B248,'[1]1920  Prog Access'!$F$7:$BA$325,7,FALSE)),"",VLOOKUP($B248,'[1]1920  Prog Access'!$F$7:$BA$325,7,FALSE))</f>
        <v>217482.11</v>
      </c>
      <c r="O248" s="102">
        <v>0</v>
      </c>
      <c r="P248" s="102">
        <f>IF(ISNA(VLOOKUP($B248,'[1]1920  Prog Access'!$F$7:$BA$325,8,FALSE)),"",VLOOKUP($B248,'[1]1920  Prog Access'!$F$7:$BA$325,8,FALSE))</f>
        <v>0</v>
      </c>
      <c r="Q248" s="102">
        <f>IF(ISNA(VLOOKUP($B248,'[1]1920  Prog Access'!$F$7:$BA$325,9,FALSE)),"",VLOOKUP($B248,'[1]1920  Prog Access'!$F$7:$BA$325,9,FALSE))</f>
        <v>0</v>
      </c>
      <c r="R248" s="107">
        <f t="shared" si="511"/>
        <v>1391837.2199999997</v>
      </c>
      <c r="S248" s="104">
        <f t="shared" si="512"/>
        <v>8.7536509367723933E-2</v>
      </c>
      <c r="T248" s="105">
        <f t="shared" si="513"/>
        <v>1230.288090797394</v>
      </c>
      <c r="U248" s="106">
        <f>IF(ISNA(VLOOKUP($B248,'[1]1920  Prog Access'!$F$7:$BA$325,10,FALSE)),"",VLOOKUP($B248,'[1]1920  Prog Access'!$F$7:$BA$325,10,FALSE))</f>
        <v>524917.68999999994</v>
      </c>
      <c r="V248" s="102">
        <f>IF(ISNA(VLOOKUP($B248,'[1]1920  Prog Access'!$F$7:$BA$325,11,FALSE)),"",VLOOKUP($B248,'[1]1920  Prog Access'!$F$7:$BA$325,11,FALSE))</f>
        <v>47832.2</v>
      </c>
      <c r="W248" s="102">
        <f>IF(ISNA(VLOOKUP($B248,'[1]1920  Prog Access'!$F$7:$BA$325,12,FALSE)),"",VLOOKUP($B248,'[1]1920  Prog Access'!$F$7:$BA$325,12,FALSE))</f>
        <v>1322.31</v>
      </c>
      <c r="X248" s="102">
        <f>IF(ISNA(VLOOKUP($B248,'[1]1920  Prog Access'!$F$7:$BA$325,13,FALSE)),"",VLOOKUP($B248,'[1]1920  Prog Access'!$F$7:$BA$325,13,FALSE))</f>
        <v>0</v>
      </c>
      <c r="Y248" s="108">
        <f t="shared" si="532"/>
        <v>574072.19999999995</v>
      </c>
      <c r="Z248" s="104">
        <f t="shared" si="533"/>
        <v>3.610499546279549E-2</v>
      </c>
      <c r="AA248" s="105">
        <f t="shared" si="534"/>
        <v>507.44022416490617</v>
      </c>
      <c r="AB248" s="106">
        <f>IF(ISNA(VLOOKUP($B248,'[1]1920  Prog Access'!$F$7:$BA$325,14,FALSE)),"",VLOOKUP($B248,'[1]1920  Prog Access'!$F$7:$BA$325,14,FALSE))</f>
        <v>0</v>
      </c>
      <c r="AC248" s="102">
        <f>IF(ISNA(VLOOKUP($B248,'[1]1920  Prog Access'!$F$7:$BA$325,15,FALSE)),"",VLOOKUP($B248,'[1]1920  Prog Access'!$F$7:$BA$325,15,FALSE))</f>
        <v>0</v>
      </c>
      <c r="AD248" s="102">
        <v>0</v>
      </c>
      <c r="AE248" s="107">
        <f t="shared" si="535"/>
        <v>0</v>
      </c>
      <c r="AF248" s="104">
        <f t="shared" si="536"/>
        <v>0</v>
      </c>
      <c r="AG248" s="109">
        <f t="shared" si="537"/>
        <v>0</v>
      </c>
      <c r="AH248" s="106">
        <f>IF(ISNA(VLOOKUP($B248,'[1]1920  Prog Access'!$F$7:$BA$325,16,FALSE)),"",VLOOKUP($B248,'[1]1920  Prog Access'!$F$7:$BA$325,16,FALSE))</f>
        <v>328530.96000000002</v>
      </c>
      <c r="AI248" s="102">
        <f>IF(ISNA(VLOOKUP($B248,'[1]1920  Prog Access'!$F$7:$BA$325,17,FALSE)),"",VLOOKUP($B248,'[1]1920  Prog Access'!$F$7:$BA$325,17,FALSE))</f>
        <v>55000.14</v>
      </c>
      <c r="AJ248" s="102">
        <f>IF(ISNA(VLOOKUP($B248,'[1]1920  Prog Access'!$F$7:$BA$325,18,FALSE)),"",VLOOKUP($B248,'[1]1920  Prog Access'!$F$7:$BA$325,18,FALSE))</f>
        <v>227034.31</v>
      </c>
      <c r="AK248" s="102">
        <f>IF(ISNA(VLOOKUP($B248,'[1]1920  Prog Access'!$F$7:$BA$325,19,FALSE)),"",VLOOKUP($B248,'[1]1920  Prog Access'!$F$7:$BA$325,19,FALSE))</f>
        <v>0</v>
      </c>
      <c r="AL248" s="102">
        <f>IF(ISNA(VLOOKUP($B248,'[1]1920  Prog Access'!$F$7:$BA$325,20,FALSE)),"",VLOOKUP($B248,'[1]1920  Prog Access'!$F$7:$BA$325,20,FALSE))</f>
        <v>714617.44</v>
      </c>
      <c r="AM248" s="102">
        <f>IF(ISNA(VLOOKUP($B248,'[1]1920  Prog Access'!$F$7:$BA$325,21,FALSE)),"",VLOOKUP($B248,'[1]1920  Prog Access'!$F$7:$BA$325,21,FALSE))</f>
        <v>0</v>
      </c>
      <c r="AN248" s="102">
        <f>IF(ISNA(VLOOKUP($B248,'[1]1920  Prog Access'!$F$7:$BA$325,22,FALSE)),"",VLOOKUP($B248,'[1]1920  Prog Access'!$F$7:$BA$325,22,FALSE))</f>
        <v>0</v>
      </c>
      <c r="AO248" s="102">
        <f>IF(ISNA(VLOOKUP($B248,'[1]1920  Prog Access'!$F$7:$BA$325,23,FALSE)),"",VLOOKUP($B248,'[1]1920  Prog Access'!$F$7:$BA$325,23,FALSE))</f>
        <v>86566.33</v>
      </c>
      <c r="AP248" s="102">
        <f>IF(ISNA(VLOOKUP($B248,'[1]1920  Prog Access'!$F$7:$BA$325,24,FALSE)),"",VLOOKUP($B248,'[1]1920  Prog Access'!$F$7:$BA$325,24,FALSE))</f>
        <v>0</v>
      </c>
      <c r="AQ248" s="102">
        <f>IF(ISNA(VLOOKUP($B248,'[1]1920  Prog Access'!$F$7:$BA$325,25,FALSE)),"",VLOOKUP($B248,'[1]1920  Prog Access'!$F$7:$BA$325,25,FALSE))</f>
        <v>0</v>
      </c>
      <c r="AR248" s="102">
        <f>IF(ISNA(VLOOKUP($B248,'[1]1920  Prog Access'!$F$7:$BA$325,26,FALSE)),"",VLOOKUP($B248,'[1]1920  Prog Access'!$F$7:$BA$325,26,FALSE))</f>
        <v>0</v>
      </c>
      <c r="AS248" s="102">
        <f>IF(ISNA(VLOOKUP($B248,'[1]1920  Prog Access'!$F$7:$BA$325,27,FALSE)),"",VLOOKUP($B248,'[1]1920  Prog Access'!$F$7:$BA$325,27,FALSE))</f>
        <v>12901.16</v>
      </c>
      <c r="AT248" s="102">
        <f>IF(ISNA(VLOOKUP($B248,'[1]1920  Prog Access'!$F$7:$BA$325,28,FALSE)),"",VLOOKUP($B248,'[1]1920  Prog Access'!$F$7:$BA$325,28,FALSE))</f>
        <v>200774.87</v>
      </c>
      <c r="AU248" s="102">
        <f>IF(ISNA(VLOOKUP($B248,'[1]1920  Prog Access'!$F$7:$BA$325,29,FALSE)),"",VLOOKUP($B248,'[1]1920  Prog Access'!$F$7:$BA$325,29,FALSE))</f>
        <v>0</v>
      </c>
      <c r="AV248" s="102">
        <f>IF(ISNA(VLOOKUP($B248,'[1]1920  Prog Access'!$F$7:$BA$325,30,FALSE)),"",VLOOKUP($B248,'[1]1920  Prog Access'!$F$7:$BA$325,30,FALSE))</f>
        <v>0</v>
      </c>
      <c r="AW248" s="102">
        <f>IF(ISNA(VLOOKUP($B248,'[1]1920  Prog Access'!$F$7:$BA$325,31,FALSE)),"",VLOOKUP($B248,'[1]1920  Prog Access'!$F$7:$BA$325,31,FALSE))</f>
        <v>0</v>
      </c>
      <c r="AX248" s="108">
        <f t="shared" si="479"/>
        <v>1625425.21</v>
      </c>
      <c r="AY248" s="104">
        <f t="shared" si="480"/>
        <v>0.10222750697937195</v>
      </c>
      <c r="AZ248" s="105">
        <f t="shared" si="481"/>
        <v>1436.7637605961231</v>
      </c>
      <c r="BA248" s="106">
        <f>IF(ISNA(VLOOKUP($B248,'[1]1920  Prog Access'!$F$7:$BA$325,32,FALSE)),"",VLOOKUP($B248,'[1]1920  Prog Access'!$F$7:$BA$325,32,FALSE))</f>
        <v>15485.5</v>
      </c>
      <c r="BB248" s="102">
        <f>IF(ISNA(VLOOKUP($B248,'[1]1920  Prog Access'!$F$7:$BA$325,33,FALSE)),"",VLOOKUP($B248,'[1]1920  Prog Access'!$F$7:$BA$325,33,FALSE))</f>
        <v>0</v>
      </c>
      <c r="BC248" s="102">
        <f>IF(ISNA(VLOOKUP($B248,'[1]1920  Prog Access'!$F$7:$BA$325,34,FALSE)),"",VLOOKUP($B248,'[1]1920  Prog Access'!$F$7:$BA$325,34,FALSE))</f>
        <v>25032.03</v>
      </c>
      <c r="BD248" s="102">
        <f>IF(ISNA(VLOOKUP($B248,'[1]1920  Prog Access'!$F$7:$BA$325,35,FALSE)),"",VLOOKUP($B248,'[1]1920  Prog Access'!$F$7:$BA$325,35,FALSE))</f>
        <v>0</v>
      </c>
      <c r="BE248" s="102">
        <f>IF(ISNA(VLOOKUP($B248,'[1]1920  Prog Access'!$F$7:$BA$325,36,FALSE)),"",VLOOKUP($B248,'[1]1920  Prog Access'!$F$7:$BA$325,36,FALSE))</f>
        <v>0</v>
      </c>
      <c r="BF248" s="102">
        <f>IF(ISNA(VLOOKUP($B248,'[1]1920  Prog Access'!$F$7:$BA$325,37,FALSE)),"",VLOOKUP($B248,'[1]1920  Prog Access'!$F$7:$BA$325,37,FALSE))</f>
        <v>0</v>
      </c>
      <c r="BG248" s="102">
        <f>IF(ISNA(VLOOKUP($B248,'[1]1920  Prog Access'!$F$7:$BA$325,38,FALSE)),"",VLOOKUP($B248,'[1]1920  Prog Access'!$F$7:$BA$325,38,FALSE))</f>
        <v>18173.330000000002</v>
      </c>
      <c r="BH248" s="110">
        <f t="shared" si="538"/>
        <v>58690.86</v>
      </c>
      <c r="BI248" s="104">
        <f t="shared" si="539"/>
        <v>3.691231231903523E-3</v>
      </c>
      <c r="BJ248" s="105">
        <f t="shared" si="540"/>
        <v>51.878671628466115</v>
      </c>
      <c r="BK248" s="106">
        <f>IF(ISNA(VLOOKUP($B248,'[1]1920  Prog Access'!$F$7:$BA$325,39,FALSE)),"",VLOOKUP($B248,'[1]1920  Prog Access'!$F$7:$BA$325,39,FALSE))</f>
        <v>0</v>
      </c>
      <c r="BL248" s="102">
        <f>IF(ISNA(VLOOKUP($B248,'[1]1920  Prog Access'!$F$7:$BA$325,40,FALSE)),"",VLOOKUP($B248,'[1]1920  Prog Access'!$F$7:$BA$325,40,FALSE))</f>
        <v>0</v>
      </c>
      <c r="BM248" s="102">
        <f>IF(ISNA(VLOOKUP($B248,'[1]1920  Prog Access'!$F$7:$BA$325,41,FALSE)),"",VLOOKUP($B248,'[1]1920  Prog Access'!$F$7:$BA$325,41,FALSE))</f>
        <v>0</v>
      </c>
      <c r="BN248" s="102">
        <f>IF(ISNA(VLOOKUP($B248,'[1]1920  Prog Access'!$F$7:$BA$325,42,FALSE)),"",VLOOKUP($B248,'[1]1920  Prog Access'!$F$7:$BA$325,42,FALSE))</f>
        <v>321920.5</v>
      </c>
      <c r="BO248" s="105">
        <f t="shared" si="459"/>
        <v>321920.5</v>
      </c>
      <c r="BP248" s="104">
        <f t="shared" si="460"/>
        <v>2.0246474558219082E-2</v>
      </c>
      <c r="BQ248" s="111">
        <f t="shared" si="461"/>
        <v>284.55551528758696</v>
      </c>
      <c r="BR248" s="106">
        <f>IF(ISNA(VLOOKUP($B248,'[1]1920  Prog Access'!$F$7:$BA$325,43,FALSE)),"",VLOOKUP($B248,'[1]1920  Prog Access'!$F$7:$BA$325,43,FALSE))</f>
        <v>2573097.9500000002</v>
      </c>
      <c r="BS248" s="104">
        <f t="shared" si="462"/>
        <v>0.16182927828603857</v>
      </c>
      <c r="BT248" s="111">
        <f t="shared" si="463"/>
        <v>2274.4410904173042</v>
      </c>
      <c r="BU248" s="102">
        <f>IF(ISNA(VLOOKUP($B248,'[1]1920  Prog Access'!$F$7:$BA$325,44,FALSE)),"",VLOOKUP($B248,'[1]1920  Prog Access'!$F$7:$BA$325,44,FALSE))</f>
        <v>341475.55</v>
      </c>
      <c r="BV248" s="104">
        <f t="shared" si="464"/>
        <v>2.1476345977745649E-2</v>
      </c>
      <c r="BW248" s="111">
        <f t="shared" si="465"/>
        <v>301.84083054158452</v>
      </c>
      <c r="BX248" s="143">
        <f>IF(ISNA(VLOOKUP($B248,'[1]1920  Prog Access'!$F$7:$BA$325,45,FALSE)),"",VLOOKUP($B248,'[1]1920  Prog Access'!$F$7:$BA$325,45,FALSE))</f>
        <v>960237.09</v>
      </c>
      <c r="BY248" s="97">
        <f t="shared" si="466"/>
        <v>6.0391978182636176E-2</v>
      </c>
      <c r="BZ248" s="112">
        <f t="shared" si="467"/>
        <v>848.78334850748251</v>
      </c>
      <c r="CA248" s="89">
        <f t="shared" si="468"/>
        <v>15900076.780000001</v>
      </c>
      <c r="CB248" s="90">
        <f t="shared" si="469"/>
        <v>0</v>
      </c>
    </row>
    <row r="249" spans="1:80" s="127" customFormat="1" x14ac:dyDescent="0.25">
      <c r="A249" s="99"/>
      <c r="B249" s="94" t="s">
        <v>432</v>
      </c>
      <c r="C249" s="99" t="s">
        <v>433</v>
      </c>
      <c r="D249" s="100">
        <f>IF(ISNA(VLOOKUP($B249,'[1]1920 enrollment_Rev_Exp by size'!$A$6:$C$339,3,FALSE)),"",VLOOKUP($B249,'[1]1920 enrollment_Rev_Exp by size'!$A$6:$C$339,3,FALSE))</f>
        <v>567.81999999999994</v>
      </c>
      <c r="E249" s="101">
        <f>IF(ISNA(VLOOKUP($B249,'[1]1920 enrollment_Rev_Exp by size'!$A$6:$D$339,4,FALSE)),"",VLOOKUP($B249,'[1]1920 enrollment_Rev_Exp by size'!$A$6:$D$339,4,FALSE))</f>
        <v>8717347.2599999998</v>
      </c>
      <c r="F249" s="102">
        <f>IF(ISNA(VLOOKUP($B249,'[1]1920  Prog Access'!$F$7:$BA$325,2,FALSE)),"",VLOOKUP($B249,'[1]1920  Prog Access'!$F$7:$BA$325,2,FALSE))</f>
        <v>3896552.89</v>
      </c>
      <c r="G249" s="102">
        <f>IF(ISNA(VLOOKUP($B249,'[1]1920  Prog Access'!$F$7:$BA$325,3,FALSE)),"",VLOOKUP($B249,'[1]1920  Prog Access'!$F$7:$BA$325,3,FALSE))</f>
        <v>40406.449999999997</v>
      </c>
      <c r="H249" s="102">
        <f>IF(ISNA(VLOOKUP($B249,'[1]1920  Prog Access'!$F$7:$BA$325,4,FALSE)),"",VLOOKUP($B249,'[1]1920  Prog Access'!$F$7:$BA$325,4,FALSE))</f>
        <v>0</v>
      </c>
      <c r="I249" s="103">
        <f t="shared" si="529"/>
        <v>3936959.3400000003</v>
      </c>
      <c r="J249" s="104">
        <f t="shared" si="530"/>
        <v>0.45162355273661547</v>
      </c>
      <c r="K249" s="105">
        <f t="shared" si="531"/>
        <v>6933.4636680638241</v>
      </c>
      <c r="L249" s="106">
        <f>IF(ISNA(VLOOKUP($B249,'[1]1920  Prog Access'!$F$7:$BA$325,5,FALSE)),"",VLOOKUP($B249,'[1]1920  Prog Access'!$F$7:$BA$325,5,FALSE))</f>
        <v>727857.38</v>
      </c>
      <c r="M249" s="102">
        <f>IF(ISNA(VLOOKUP($B249,'[1]1920  Prog Access'!$F$7:$BA$325,6,FALSE)),"",VLOOKUP($B249,'[1]1920  Prog Access'!$F$7:$BA$325,6,FALSE))</f>
        <v>58787.97</v>
      </c>
      <c r="N249" s="102">
        <f>IF(ISNA(VLOOKUP($B249,'[1]1920  Prog Access'!$F$7:$BA$325,7,FALSE)),"",VLOOKUP($B249,'[1]1920  Prog Access'!$F$7:$BA$325,7,FALSE))</f>
        <v>142152.82</v>
      </c>
      <c r="O249" s="102">
        <v>0</v>
      </c>
      <c r="P249" s="102">
        <f>IF(ISNA(VLOOKUP($B249,'[1]1920  Prog Access'!$F$7:$BA$325,8,FALSE)),"",VLOOKUP($B249,'[1]1920  Prog Access'!$F$7:$BA$325,8,FALSE))</f>
        <v>0</v>
      </c>
      <c r="Q249" s="102">
        <f>IF(ISNA(VLOOKUP($B249,'[1]1920  Prog Access'!$F$7:$BA$325,9,FALSE)),"",VLOOKUP($B249,'[1]1920  Prog Access'!$F$7:$BA$325,9,FALSE))</f>
        <v>0</v>
      </c>
      <c r="R249" s="107">
        <f t="shared" si="511"/>
        <v>928798.16999999993</v>
      </c>
      <c r="S249" s="104">
        <f t="shared" si="512"/>
        <v>0.10654596430520079</v>
      </c>
      <c r="T249" s="105">
        <f t="shared" si="513"/>
        <v>1635.7264097777465</v>
      </c>
      <c r="U249" s="106">
        <f>IF(ISNA(VLOOKUP($B249,'[1]1920  Prog Access'!$F$7:$BA$325,10,FALSE)),"",VLOOKUP($B249,'[1]1920  Prog Access'!$F$7:$BA$325,10,FALSE))</f>
        <v>316445.19</v>
      </c>
      <c r="V249" s="102">
        <f>IF(ISNA(VLOOKUP($B249,'[1]1920  Prog Access'!$F$7:$BA$325,11,FALSE)),"",VLOOKUP($B249,'[1]1920  Prog Access'!$F$7:$BA$325,11,FALSE))</f>
        <v>51195.45</v>
      </c>
      <c r="W249" s="102">
        <f>IF(ISNA(VLOOKUP($B249,'[1]1920  Prog Access'!$F$7:$BA$325,12,FALSE)),"",VLOOKUP($B249,'[1]1920  Prog Access'!$F$7:$BA$325,12,FALSE))</f>
        <v>8354</v>
      </c>
      <c r="X249" s="102">
        <f>IF(ISNA(VLOOKUP($B249,'[1]1920  Prog Access'!$F$7:$BA$325,13,FALSE)),"",VLOOKUP($B249,'[1]1920  Prog Access'!$F$7:$BA$325,13,FALSE))</f>
        <v>0</v>
      </c>
      <c r="Y249" s="108">
        <f t="shared" si="532"/>
        <v>375994.64</v>
      </c>
      <c r="Z249" s="104">
        <f t="shared" si="533"/>
        <v>4.3131772635153692E-2</v>
      </c>
      <c r="AA249" s="105">
        <f t="shared" si="534"/>
        <v>662.17223768095528</v>
      </c>
      <c r="AB249" s="106">
        <f>IF(ISNA(VLOOKUP($B249,'[1]1920  Prog Access'!$F$7:$BA$325,14,FALSE)),"",VLOOKUP($B249,'[1]1920  Prog Access'!$F$7:$BA$325,14,FALSE))</f>
        <v>0</v>
      </c>
      <c r="AC249" s="102">
        <f>IF(ISNA(VLOOKUP($B249,'[1]1920  Prog Access'!$F$7:$BA$325,15,FALSE)),"",VLOOKUP($B249,'[1]1920  Prog Access'!$F$7:$BA$325,15,FALSE))</f>
        <v>0</v>
      </c>
      <c r="AD249" s="102">
        <v>0</v>
      </c>
      <c r="AE249" s="107">
        <f t="shared" si="535"/>
        <v>0</v>
      </c>
      <c r="AF249" s="104">
        <f t="shared" si="536"/>
        <v>0</v>
      </c>
      <c r="AG249" s="109">
        <f t="shared" si="537"/>
        <v>0</v>
      </c>
      <c r="AH249" s="106">
        <f>IF(ISNA(VLOOKUP($B249,'[1]1920  Prog Access'!$F$7:$BA$325,16,FALSE)),"",VLOOKUP($B249,'[1]1920  Prog Access'!$F$7:$BA$325,16,FALSE))</f>
        <v>285912.33</v>
      </c>
      <c r="AI249" s="102">
        <f>IF(ISNA(VLOOKUP($B249,'[1]1920  Prog Access'!$F$7:$BA$325,17,FALSE)),"",VLOOKUP($B249,'[1]1920  Prog Access'!$F$7:$BA$325,17,FALSE))</f>
        <v>62426</v>
      </c>
      <c r="AJ249" s="102">
        <f>IF(ISNA(VLOOKUP($B249,'[1]1920  Prog Access'!$F$7:$BA$325,18,FALSE)),"",VLOOKUP($B249,'[1]1920  Prog Access'!$F$7:$BA$325,18,FALSE))</f>
        <v>0</v>
      </c>
      <c r="AK249" s="102">
        <f>IF(ISNA(VLOOKUP($B249,'[1]1920  Prog Access'!$F$7:$BA$325,19,FALSE)),"",VLOOKUP($B249,'[1]1920  Prog Access'!$F$7:$BA$325,19,FALSE))</f>
        <v>0</v>
      </c>
      <c r="AL249" s="102">
        <f>IF(ISNA(VLOOKUP($B249,'[1]1920  Prog Access'!$F$7:$BA$325,20,FALSE)),"",VLOOKUP($B249,'[1]1920  Prog Access'!$F$7:$BA$325,20,FALSE))</f>
        <v>382990.84</v>
      </c>
      <c r="AM249" s="102">
        <f>IF(ISNA(VLOOKUP($B249,'[1]1920  Prog Access'!$F$7:$BA$325,21,FALSE)),"",VLOOKUP($B249,'[1]1920  Prog Access'!$F$7:$BA$325,21,FALSE))</f>
        <v>0</v>
      </c>
      <c r="AN249" s="102">
        <f>IF(ISNA(VLOOKUP($B249,'[1]1920  Prog Access'!$F$7:$BA$325,22,FALSE)),"",VLOOKUP($B249,'[1]1920  Prog Access'!$F$7:$BA$325,22,FALSE))</f>
        <v>0</v>
      </c>
      <c r="AO249" s="102">
        <f>IF(ISNA(VLOOKUP($B249,'[1]1920  Prog Access'!$F$7:$BA$325,23,FALSE)),"",VLOOKUP($B249,'[1]1920  Prog Access'!$F$7:$BA$325,23,FALSE))</f>
        <v>14595.05</v>
      </c>
      <c r="AP249" s="102">
        <f>IF(ISNA(VLOOKUP($B249,'[1]1920  Prog Access'!$F$7:$BA$325,24,FALSE)),"",VLOOKUP($B249,'[1]1920  Prog Access'!$F$7:$BA$325,24,FALSE))</f>
        <v>0</v>
      </c>
      <c r="AQ249" s="102">
        <f>IF(ISNA(VLOOKUP($B249,'[1]1920  Prog Access'!$F$7:$BA$325,25,FALSE)),"",VLOOKUP($B249,'[1]1920  Prog Access'!$F$7:$BA$325,25,FALSE))</f>
        <v>0</v>
      </c>
      <c r="AR249" s="102">
        <f>IF(ISNA(VLOOKUP($B249,'[1]1920  Prog Access'!$F$7:$BA$325,26,FALSE)),"",VLOOKUP($B249,'[1]1920  Prog Access'!$F$7:$BA$325,26,FALSE))</f>
        <v>0</v>
      </c>
      <c r="AS249" s="102">
        <f>IF(ISNA(VLOOKUP($B249,'[1]1920  Prog Access'!$F$7:$BA$325,27,FALSE)),"",VLOOKUP($B249,'[1]1920  Prog Access'!$F$7:$BA$325,27,FALSE))</f>
        <v>0</v>
      </c>
      <c r="AT249" s="102">
        <f>IF(ISNA(VLOOKUP($B249,'[1]1920  Prog Access'!$F$7:$BA$325,28,FALSE)),"",VLOOKUP($B249,'[1]1920  Prog Access'!$F$7:$BA$325,28,FALSE))</f>
        <v>104085.14</v>
      </c>
      <c r="AU249" s="102">
        <f>IF(ISNA(VLOOKUP($B249,'[1]1920  Prog Access'!$F$7:$BA$325,29,FALSE)),"",VLOOKUP($B249,'[1]1920  Prog Access'!$F$7:$BA$325,29,FALSE))</f>
        <v>0</v>
      </c>
      <c r="AV249" s="102">
        <f>IF(ISNA(VLOOKUP($B249,'[1]1920  Prog Access'!$F$7:$BA$325,30,FALSE)),"",VLOOKUP($B249,'[1]1920  Prog Access'!$F$7:$BA$325,30,FALSE))</f>
        <v>0</v>
      </c>
      <c r="AW249" s="102">
        <f>IF(ISNA(VLOOKUP($B249,'[1]1920  Prog Access'!$F$7:$BA$325,31,FALSE)),"",VLOOKUP($B249,'[1]1920  Prog Access'!$F$7:$BA$325,31,FALSE))</f>
        <v>114955.69</v>
      </c>
      <c r="AX249" s="108">
        <f t="shared" si="479"/>
        <v>964965.05</v>
      </c>
      <c r="AY249" s="104">
        <f t="shared" si="480"/>
        <v>0.11069480441920586</v>
      </c>
      <c r="AZ249" s="105">
        <f t="shared" si="481"/>
        <v>1699.4206790884439</v>
      </c>
      <c r="BA249" s="106">
        <f>IF(ISNA(VLOOKUP($B249,'[1]1920  Prog Access'!$F$7:$BA$325,32,FALSE)),"",VLOOKUP($B249,'[1]1920  Prog Access'!$F$7:$BA$325,32,FALSE))</f>
        <v>486.1</v>
      </c>
      <c r="BB249" s="102">
        <f>IF(ISNA(VLOOKUP($B249,'[1]1920  Prog Access'!$F$7:$BA$325,33,FALSE)),"",VLOOKUP($B249,'[1]1920  Prog Access'!$F$7:$BA$325,33,FALSE))</f>
        <v>0</v>
      </c>
      <c r="BC249" s="102">
        <f>IF(ISNA(VLOOKUP($B249,'[1]1920  Prog Access'!$F$7:$BA$325,34,FALSE)),"",VLOOKUP($B249,'[1]1920  Prog Access'!$F$7:$BA$325,34,FALSE))</f>
        <v>0</v>
      </c>
      <c r="BD249" s="102">
        <f>IF(ISNA(VLOOKUP($B249,'[1]1920  Prog Access'!$F$7:$BA$325,35,FALSE)),"",VLOOKUP($B249,'[1]1920  Prog Access'!$F$7:$BA$325,35,FALSE))</f>
        <v>0</v>
      </c>
      <c r="BE249" s="102">
        <f>IF(ISNA(VLOOKUP($B249,'[1]1920  Prog Access'!$F$7:$BA$325,36,FALSE)),"",VLOOKUP($B249,'[1]1920  Prog Access'!$F$7:$BA$325,36,FALSE))</f>
        <v>0</v>
      </c>
      <c r="BF249" s="102">
        <f>IF(ISNA(VLOOKUP($B249,'[1]1920  Prog Access'!$F$7:$BA$325,37,FALSE)),"",VLOOKUP($B249,'[1]1920  Prog Access'!$F$7:$BA$325,37,FALSE))</f>
        <v>0</v>
      </c>
      <c r="BG249" s="102">
        <f>IF(ISNA(VLOOKUP($B249,'[1]1920  Prog Access'!$F$7:$BA$325,38,FALSE)),"",VLOOKUP($B249,'[1]1920  Prog Access'!$F$7:$BA$325,38,FALSE))</f>
        <v>50000</v>
      </c>
      <c r="BH249" s="110">
        <f t="shared" si="538"/>
        <v>50486.1</v>
      </c>
      <c r="BI249" s="104">
        <f t="shared" si="539"/>
        <v>5.7914522037751199E-3</v>
      </c>
      <c r="BJ249" s="105">
        <f t="shared" si="540"/>
        <v>88.912155260469873</v>
      </c>
      <c r="BK249" s="106">
        <f>IF(ISNA(VLOOKUP($B249,'[1]1920  Prog Access'!$F$7:$BA$325,39,FALSE)),"",VLOOKUP($B249,'[1]1920  Prog Access'!$F$7:$BA$325,39,FALSE))</f>
        <v>0</v>
      </c>
      <c r="BL249" s="102">
        <f>IF(ISNA(VLOOKUP($B249,'[1]1920  Prog Access'!$F$7:$BA$325,40,FALSE)),"",VLOOKUP($B249,'[1]1920  Prog Access'!$F$7:$BA$325,40,FALSE))</f>
        <v>0</v>
      </c>
      <c r="BM249" s="102">
        <f>IF(ISNA(VLOOKUP($B249,'[1]1920  Prog Access'!$F$7:$BA$325,41,FALSE)),"",VLOOKUP($B249,'[1]1920  Prog Access'!$F$7:$BA$325,41,FALSE))</f>
        <v>0</v>
      </c>
      <c r="BN249" s="102">
        <f>IF(ISNA(VLOOKUP($B249,'[1]1920  Prog Access'!$F$7:$BA$325,42,FALSE)),"",VLOOKUP($B249,'[1]1920  Prog Access'!$F$7:$BA$325,42,FALSE))</f>
        <v>151722.23999999999</v>
      </c>
      <c r="BO249" s="105">
        <f t="shared" si="459"/>
        <v>151722.23999999999</v>
      </c>
      <c r="BP249" s="104">
        <f t="shared" si="460"/>
        <v>1.7404634170785575E-2</v>
      </c>
      <c r="BQ249" s="111">
        <f t="shared" si="461"/>
        <v>267.20129618541091</v>
      </c>
      <c r="BR249" s="106">
        <f>IF(ISNA(VLOOKUP($B249,'[1]1920  Prog Access'!$F$7:$BA$325,43,FALSE)),"",VLOOKUP($B249,'[1]1920  Prog Access'!$F$7:$BA$325,43,FALSE))</f>
        <v>1758853.2</v>
      </c>
      <c r="BS249" s="104">
        <f t="shared" si="462"/>
        <v>0.20176472813817906</v>
      </c>
      <c r="BT249" s="111">
        <f t="shared" si="463"/>
        <v>3097.5541544855769</v>
      </c>
      <c r="BU249" s="102">
        <f>IF(ISNA(VLOOKUP($B249,'[1]1920  Prog Access'!$F$7:$BA$325,44,FALSE)),"",VLOOKUP($B249,'[1]1920  Prog Access'!$F$7:$BA$325,44,FALSE))</f>
        <v>270494.05</v>
      </c>
      <c r="BV249" s="104">
        <f t="shared" si="464"/>
        <v>3.1029399418464831E-2</v>
      </c>
      <c r="BW249" s="111">
        <f t="shared" si="465"/>
        <v>476.37288225141776</v>
      </c>
      <c r="BX249" s="143">
        <f>IF(ISNA(VLOOKUP($B249,'[1]1920  Prog Access'!$F$7:$BA$325,45,FALSE)),"",VLOOKUP($B249,'[1]1920  Prog Access'!$F$7:$BA$325,45,FALSE))</f>
        <v>279074.46999999997</v>
      </c>
      <c r="BY249" s="97">
        <f t="shared" si="466"/>
        <v>3.2013691972619662E-2</v>
      </c>
      <c r="BZ249" s="112">
        <f t="shared" si="467"/>
        <v>491.48404423937166</v>
      </c>
      <c r="CA249" s="89">
        <f t="shared" si="468"/>
        <v>8717347.2599999998</v>
      </c>
      <c r="CB249" s="90">
        <f t="shared" si="469"/>
        <v>0</v>
      </c>
    </row>
    <row r="250" spans="1:80" x14ac:dyDescent="0.25">
      <c r="A250" s="66"/>
      <c r="B250" s="114" t="s">
        <v>434</v>
      </c>
      <c r="C250" s="115" t="s">
        <v>52</v>
      </c>
      <c r="D250" s="116">
        <f>SUM(D242:D249)</f>
        <v>10424.280000000001</v>
      </c>
      <c r="E250" s="116">
        <f t="shared" ref="E250:H250" si="541">SUM(E242:E249)</f>
        <v>139324758.91</v>
      </c>
      <c r="F250" s="116">
        <f t="shared" si="541"/>
        <v>50897900.780000001</v>
      </c>
      <c r="G250" s="116">
        <f t="shared" si="541"/>
        <v>29588187.809999999</v>
      </c>
      <c r="H250" s="116">
        <f t="shared" si="541"/>
        <v>0</v>
      </c>
      <c r="I250" s="117">
        <f t="shared" si="529"/>
        <v>80486088.590000004</v>
      </c>
      <c r="J250" s="118">
        <f t="shared" si="530"/>
        <v>0.57768690374689124</v>
      </c>
      <c r="K250" s="75">
        <f t="shared" si="531"/>
        <v>7721.0213645450813</v>
      </c>
      <c r="L250" s="119">
        <f>SUM(L242:L249)</f>
        <v>13694891.900000002</v>
      </c>
      <c r="M250" s="119">
        <f t="shared" ref="M250:Q250" si="542">SUM(M242:M249)</f>
        <v>816000.7799999998</v>
      </c>
      <c r="N250" s="119">
        <f t="shared" si="542"/>
        <v>1746095.3800000001</v>
      </c>
      <c r="O250" s="119">
        <f t="shared" si="542"/>
        <v>0</v>
      </c>
      <c r="P250" s="119">
        <f t="shared" si="542"/>
        <v>0</v>
      </c>
      <c r="Q250" s="119">
        <f t="shared" si="542"/>
        <v>101556.31</v>
      </c>
      <c r="R250" s="120">
        <f t="shared" si="511"/>
        <v>16358544.370000003</v>
      </c>
      <c r="S250" s="118">
        <f t="shared" si="512"/>
        <v>0.1174130463097889</v>
      </c>
      <c r="T250" s="75">
        <f t="shared" si="513"/>
        <v>1569.2733090438862</v>
      </c>
      <c r="U250" s="119">
        <f>SUM(U242:U249)</f>
        <v>3353622.24</v>
      </c>
      <c r="V250" s="119">
        <f t="shared" ref="V250:X250" si="543">SUM(V242:V249)</f>
        <v>316743.22000000003</v>
      </c>
      <c r="W250" s="119">
        <f t="shared" si="543"/>
        <v>49790.28</v>
      </c>
      <c r="X250" s="119">
        <f t="shared" si="543"/>
        <v>0</v>
      </c>
      <c r="Y250" s="122">
        <f t="shared" si="532"/>
        <v>3720155.74</v>
      </c>
      <c r="Z250" s="118">
        <f t="shared" si="533"/>
        <v>2.6701325515324378E-2</v>
      </c>
      <c r="AA250" s="75">
        <f t="shared" si="534"/>
        <v>356.87411888399009</v>
      </c>
      <c r="AB250" s="119">
        <f>SUM(AB242:AB249)</f>
        <v>0</v>
      </c>
      <c r="AC250" s="119">
        <f t="shared" ref="AC250:AD250" si="544">SUM(AC242:AC249)</f>
        <v>0</v>
      </c>
      <c r="AD250" s="119">
        <f t="shared" si="544"/>
        <v>0</v>
      </c>
      <c r="AE250" s="120">
        <f t="shared" si="535"/>
        <v>0</v>
      </c>
      <c r="AF250" s="118">
        <f t="shared" si="536"/>
        <v>0</v>
      </c>
      <c r="AG250" s="123">
        <f t="shared" si="537"/>
        <v>0</v>
      </c>
      <c r="AH250" s="119">
        <f>SUM(AH242:AH249)</f>
        <v>2102639.75</v>
      </c>
      <c r="AI250" s="119">
        <f t="shared" ref="AI250:AW250" si="545">SUM(AI242:AI249)</f>
        <v>769084.59000000008</v>
      </c>
      <c r="AJ250" s="119">
        <f t="shared" si="545"/>
        <v>466853.93000000005</v>
      </c>
      <c r="AK250" s="119">
        <f t="shared" si="545"/>
        <v>0</v>
      </c>
      <c r="AL250" s="119">
        <f t="shared" si="545"/>
        <v>5073282.5999999996</v>
      </c>
      <c r="AM250" s="119">
        <f t="shared" si="545"/>
        <v>170653.8</v>
      </c>
      <c r="AN250" s="119">
        <f t="shared" si="545"/>
        <v>0</v>
      </c>
      <c r="AO250" s="119">
        <f t="shared" si="545"/>
        <v>519135.79000000004</v>
      </c>
      <c r="AP250" s="119">
        <f t="shared" si="545"/>
        <v>0</v>
      </c>
      <c r="AQ250" s="119">
        <f t="shared" si="545"/>
        <v>0</v>
      </c>
      <c r="AR250" s="119">
        <f t="shared" si="545"/>
        <v>0</v>
      </c>
      <c r="AS250" s="119">
        <f t="shared" si="545"/>
        <v>70451.73</v>
      </c>
      <c r="AT250" s="119">
        <f t="shared" si="545"/>
        <v>1389161.99</v>
      </c>
      <c r="AU250" s="119">
        <f t="shared" si="545"/>
        <v>575.62</v>
      </c>
      <c r="AV250" s="119">
        <f t="shared" si="545"/>
        <v>195388.26</v>
      </c>
      <c r="AW250" s="119">
        <f t="shared" si="545"/>
        <v>129667.15</v>
      </c>
      <c r="AX250" s="122">
        <f t="shared" si="479"/>
        <v>10886895.210000001</v>
      </c>
      <c r="AY250" s="118">
        <f t="shared" si="480"/>
        <v>7.8140420232362576E-2</v>
      </c>
      <c r="AZ250" s="75">
        <f t="shared" si="481"/>
        <v>1044.3786247107714</v>
      </c>
      <c r="BA250" s="119">
        <f>SUM(BA242:BA249)</f>
        <v>30281.05</v>
      </c>
      <c r="BB250" s="119">
        <f t="shared" ref="BB250:BG250" si="546">SUM(BB242:BB249)</f>
        <v>0</v>
      </c>
      <c r="BC250" s="119">
        <f t="shared" si="546"/>
        <v>223074.88000000003</v>
      </c>
      <c r="BD250" s="119">
        <f t="shared" si="546"/>
        <v>0</v>
      </c>
      <c r="BE250" s="119">
        <f t="shared" si="546"/>
        <v>0</v>
      </c>
      <c r="BF250" s="119">
        <f t="shared" si="546"/>
        <v>0</v>
      </c>
      <c r="BG250" s="119">
        <f t="shared" si="546"/>
        <v>332546.46000000002</v>
      </c>
      <c r="BH250" s="124">
        <f t="shared" si="538"/>
        <v>585902.39</v>
      </c>
      <c r="BI250" s="118">
        <f t="shared" si="539"/>
        <v>4.2052998661815518E-3</v>
      </c>
      <c r="BJ250" s="75">
        <f t="shared" si="540"/>
        <v>56.205549927668862</v>
      </c>
      <c r="BK250" s="119">
        <f>SUM(BK242:BK249)</f>
        <v>0</v>
      </c>
      <c r="BL250" s="119">
        <f t="shared" ref="BL250:BN250" si="547">SUM(BL242:BL249)</f>
        <v>0</v>
      </c>
      <c r="BM250" s="119">
        <f t="shared" si="547"/>
        <v>550720.17000000004</v>
      </c>
      <c r="BN250" s="119">
        <f t="shared" si="547"/>
        <v>1228173.77</v>
      </c>
      <c r="BO250" s="75">
        <f t="shared" si="459"/>
        <v>1778893.94</v>
      </c>
      <c r="BP250" s="118">
        <f t="shared" si="460"/>
        <v>1.2767967114510616E-2</v>
      </c>
      <c r="BQ250" s="86">
        <f t="shared" si="461"/>
        <v>170.64909423000915</v>
      </c>
      <c r="BR250" s="119">
        <f>SUM(BR242:BR249)</f>
        <v>18965230.32</v>
      </c>
      <c r="BS250" s="118">
        <f t="shared" si="462"/>
        <v>0.13612247003600431</v>
      </c>
      <c r="BT250" s="86">
        <f t="shared" si="463"/>
        <v>1819.3323970576384</v>
      </c>
      <c r="BU250" s="121">
        <f>SUM(BU242:BU249)</f>
        <v>2521948.8599999994</v>
      </c>
      <c r="BV250" s="118">
        <f t="shared" si="464"/>
        <v>1.810122536532871E-2</v>
      </c>
      <c r="BW250" s="86">
        <f t="shared" si="465"/>
        <v>241.93026856531091</v>
      </c>
      <c r="BX250" s="144">
        <f>SUM(BX242:BX249)</f>
        <v>4021099.49</v>
      </c>
      <c r="BY250" s="125">
        <f t="shared" si="466"/>
        <v>2.8861341813607739E-2</v>
      </c>
      <c r="BZ250" s="126">
        <f t="shared" si="467"/>
        <v>385.74361874393242</v>
      </c>
      <c r="CA250" s="89">
        <f t="shared" si="468"/>
        <v>139324758.91000003</v>
      </c>
      <c r="CB250" s="90">
        <f t="shared" si="469"/>
        <v>0</v>
      </c>
    </row>
    <row r="251" spans="1:80" x14ac:dyDescent="0.25">
      <c r="A251" s="22"/>
      <c r="B251" s="94"/>
      <c r="C251" s="99"/>
      <c r="D251" s="100" t="str">
        <f>IF(ISNA(VLOOKUP($B251,'[1]1920 enrollment_Rev_Exp by size'!$A$6:$C$339,3,FALSE)),"",VLOOKUP($B251,'[1]1920 enrollment_Rev_Exp by size'!$A$6:$C$339,3,FALSE))</f>
        <v/>
      </c>
      <c r="E251" s="101" t="str">
        <f>IF(ISNA(VLOOKUP($B251,'[1]1920 enrollment_Rev_Exp by size'!$A$6:$D$339,4,FALSE)),"",VLOOKUP($B251,'[1]1920 enrollment_Rev_Exp by size'!$A$6:$D$339,4,FALSE))</f>
        <v/>
      </c>
      <c r="F251" s="102" t="str">
        <f>IF(ISNA(VLOOKUP($B251,'[1]1920  Prog Access'!$F$7:$BA$325,2,FALSE)),"",VLOOKUP($B251,'[1]1920  Prog Access'!$F$7:$BA$325,2,FALSE))</f>
        <v/>
      </c>
      <c r="G251" s="102" t="str">
        <f>IF(ISNA(VLOOKUP($B251,'[1]1920  Prog Access'!$F$7:$BA$325,3,FALSE)),"",VLOOKUP($B251,'[1]1920  Prog Access'!$F$7:$BA$325,3,FALSE))</f>
        <v/>
      </c>
      <c r="H251" s="102" t="str">
        <f>IF(ISNA(VLOOKUP($B251,'[1]1920  Prog Access'!$F$7:$BA$325,4,FALSE)),"",VLOOKUP($B251,'[1]1920  Prog Access'!$F$7:$BA$325,4,FALSE))</f>
        <v/>
      </c>
      <c r="I251" s="103"/>
      <c r="J251" s="104"/>
      <c r="K251" s="105"/>
      <c r="L251" s="106" t="str">
        <f>IF(ISNA(VLOOKUP($B251,'[1]1920  Prog Access'!$F$7:$BA$325,5,FALSE)),"",VLOOKUP($B251,'[1]1920  Prog Access'!$F$7:$BA$325,5,FALSE))</f>
        <v/>
      </c>
      <c r="M251" s="102" t="str">
        <f>IF(ISNA(VLOOKUP($B251,'[1]1920  Prog Access'!$F$7:$BA$325,6,FALSE)),"",VLOOKUP($B251,'[1]1920  Prog Access'!$F$7:$BA$325,6,FALSE))</f>
        <v/>
      </c>
      <c r="N251" s="102" t="str">
        <f>IF(ISNA(VLOOKUP($B251,'[1]1920  Prog Access'!$F$7:$BA$325,7,FALSE)),"",VLOOKUP($B251,'[1]1920  Prog Access'!$F$7:$BA$325,7,FALSE))</f>
        <v/>
      </c>
      <c r="O251" s="102">
        <v>0</v>
      </c>
      <c r="P251" s="102" t="str">
        <f>IF(ISNA(VLOOKUP($B251,'[1]1920  Prog Access'!$F$7:$BA$325,8,FALSE)),"",VLOOKUP($B251,'[1]1920  Prog Access'!$F$7:$BA$325,8,FALSE))</f>
        <v/>
      </c>
      <c r="Q251" s="102" t="str">
        <f>IF(ISNA(VLOOKUP($B251,'[1]1920  Prog Access'!$F$7:$BA$325,9,FALSE)),"",VLOOKUP($B251,'[1]1920  Prog Access'!$F$7:$BA$325,9,FALSE))</f>
        <v/>
      </c>
      <c r="R251" s="107"/>
      <c r="S251" s="104"/>
      <c r="T251" s="105"/>
      <c r="U251" s="106"/>
      <c r="V251" s="102"/>
      <c r="W251" s="102"/>
      <c r="X251" s="102"/>
      <c r="Y251" s="108"/>
      <c r="Z251" s="104"/>
      <c r="AA251" s="105"/>
      <c r="AB251" s="106"/>
      <c r="AC251" s="102"/>
      <c r="AD251" s="102"/>
      <c r="AE251" s="107"/>
      <c r="AF251" s="104"/>
      <c r="AG251" s="109"/>
      <c r="AH251" s="106" t="str">
        <f>IF(ISNA(VLOOKUP($B251,'[1]1920  Prog Access'!$F$7:$BA$325,16,FALSE)),"",VLOOKUP($B251,'[1]1920  Prog Access'!$F$7:$BA$325,16,FALSE))</f>
        <v/>
      </c>
      <c r="AI251" s="102" t="str">
        <f>IF(ISNA(VLOOKUP($B251,'[1]1920  Prog Access'!$F$7:$BA$325,17,FALSE)),"",VLOOKUP($B251,'[1]1920  Prog Access'!$F$7:$BA$325,17,FALSE))</f>
        <v/>
      </c>
      <c r="AJ251" s="102" t="str">
        <f>IF(ISNA(VLOOKUP($B251,'[1]1920  Prog Access'!$F$7:$BA$325,18,FALSE)),"",VLOOKUP($B251,'[1]1920  Prog Access'!$F$7:$BA$325,18,FALSE))</f>
        <v/>
      </c>
      <c r="AK251" s="102" t="str">
        <f>IF(ISNA(VLOOKUP($B251,'[1]1920  Prog Access'!$F$7:$BA$325,19,FALSE)),"",VLOOKUP($B251,'[1]1920  Prog Access'!$F$7:$BA$325,19,FALSE))</f>
        <v/>
      </c>
      <c r="AL251" s="102" t="str">
        <f>IF(ISNA(VLOOKUP($B251,'[1]1920  Prog Access'!$F$7:$BA$325,20,FALSE)),"",VLOOKUP($B251,'[1]1920  Prog Access'!$F$7:$BA$325,20,FALSE))</f>
        <v/>
      </c>
      <c r="AM251" s="102" t="str">
        <f>IF(ISNA(VLOOKUP($B251,'[1]1920  Prog Access'!$F$7:$BA$325,21,FALSE)),"",VLOOKUP($B251,'[1]1920  Prog Access'!$F$7:$BA$325,21,FALSE))</f>
        <v/>
      </c>
      <c r="AN251" s="102" t="str">
        <f>IF(ISNA(VLOOKUP($B251,'[1]1920  Prog Access'!$F$7:$BA$325,22,FALSE)),"",VLOOKUP($B251,'[1]1920  Prog Access'!$F$7:$BA$325,22,FALSE))</f>
        <v/>
      </c>
      <c r="AO251" s="102" t="str">
        <f>IF(ISNA(VLOOKUP($B251,'[1]1920  Prog Access'!$F$7:$BA$325,23,FALSE)),"",VLOOKUP($B251,'[1]1920  Prog Access'!$F$7:$BA$325,23,FALSE))</f>
        <v/>
      </c>
      <c r="AP251" s="102" t="str">
        <f>IF(ISNA(VLOOKUP($B251,'[1]1920  Prog Access'!$F$7:$BA$325,24,FALSE)),"",VLOOKUP($B251,'[1]1920  Prog Access'!$F$7:$BA$325,24,FALSE))</f>
        <v/>
      </c>
      <c r="AQ251" s="102" t="str">
        <f>IF(ISNA(VLOOKUP($B251,'[1]1920  Prog Access'!$F$7:$BA$325,25,FALSE)),"",VLOOKUP($B251,'[1]1920  Prog Access'!$F$7:$BA$325,25,FALSE))</f>
        <v/>
      </c>
      <c r="AR251" s="102" t="str">
        <f>IF(ISNA(VLOOKUP($B251,'[1]1920  Prog Access'!$F$7:$BA$325,26,FALSE)),"",VLOOKUP($B251,'[1]1920  Prog Access'!$F$7:$BA$325,26,FALSE))</f>
        <v/>
      </c>
      <c r="AS251" s="102" t="str">
        <f>IF(ISNA(VLOOKUP($B251,'[1]1920  Prog Access'!$F$7:$BA$325,27,FALSE)),"",VLOOKUP($B251,'[1]1920  Prog Access'!$F$7:$BA$325,27,FALSE))</f>
        <v/>
      </c>
      <c r="AT251" s="102" t="str">
        <f>IF(ISNA(VLOOKUP($B251,'[1]1920  Prog Access'!$F$7:$BA$325,28,FALSE)),"",VLOOKUP($B251,'[1]1920  Prog Access'!$F$7:$BA$325,28,FALSE))</f>
        <v/>
      </c>
      <c r="AU251" s="102" t="str">
        <f>IF(ISNA(VLOOKUP($B251,'[1]1920  Prog Access'!$F$7:$BA$325,29,FALSE)),"",VLOOKUP($B251,'[1]1920  Prog Access'!$F$7:$BA$325,29,FALSE))</f>
        <v/>
      </c>
      <c r="AV251" s="102" t="str">
        <f>IF(ISNA(VLOOKUP($B251,'[1]1920  Prog Access'!$F$7:$BA$325,30,FALSE)),"",VLOOKUP($B251,'[1]1920  Prog Access'!$F$7:$BA$325,30,FALSE))</f>
        <v/>
      </c>
      <c r="AW251" s="102" t="str">
        <f>IF(ISNA(VLOOKUP($B251,'[1]1920  Prog Access'!$F$7:$BA$325,31,FALSE)),"",VLOOKUP($B251,'[1]1920  Prog Access'!$F$7:$BA$325,31,FALSE))</f>
        <v/>
      </c>
      <c r="AX251" s="108">
        <f t="shared" si="479"/>
        <v>0</v>
      </c>
      <c r="AY251" s="104"/>
      <c r="AZ251" s="105"/>
      <c r="BA251" s="106" t="str">
        <f>IF(ISNA(VLOOKUP($B251,'[1]1920  Prog Access'!$F$7:$BA$325,32,FALSE)),"",VLOOKUP($B251,'[1]1920  Prog Access'!$F$7:$BA$325,32,FALSE))</f>
        <v/>
      </c>
      <c r="BB251" s="102" t="str">
        <f>IF(ISNA(VLOOKUP($B251,'[1]1920  Prog Access'!$F$7:$BA$325,33,FALSE)),"",VLOOKUP($B251,'[1]1920  Prog Access'!$F$7:$BA$325,33,FALSE))</f>
        <v/>
      </c>
      <c r="BC251" s="102" t="str">
        <f>IF(ISNA(VLOOKUP($B251,'[1]1920  Prog Access'!$F$7:$BA$325,34,FALSE)),"",VLOOKUP($B251,'[1]1920  Prog Access'!$F$7:$BA$325,34,FALSE))</f>
        <v/>
      </c>
      <c r="BD251" s="102" t="str">
        <f>IF(ISNA(VLOOKUP($B251,'[1]1920  Prog Access'!$F$7:$BA$325,35,FALSE)),"",VLOOKUP($B251,'[1]1920  Prog Access'!$F$7:$BA$325,35,FALSE))</f>
        <v/>
      </c>
      <c r="BE251" s="102" t="str">
        <f>IF(ISNA(VLOOKUP($B251,'[1]1920  Prog Access'!$F$7:$BA$325,36,FALSE)),"",VLOOKUP($B251,'[1]1920  Prog Access'!$F$7:$BA$325,36,FALSE))</f>
        <v/>
      </c>
      <c r="BF251" s="102" t="str">
        <f>IF(ISNA(VLOOKUP($B251,'[1]1920  Prog Access'!$F$7:$BA$325,37,FALSE)),"",VLOOKUP($B251,'[1]1920  Prog Access'!$F$7:$BA$325,37,FALSE))</f>
        <v/>
      </c>
      <c r="BG251" s="102" t="str">
        <f>IF(ISNA(VLOOKUP($B251,'[1]1920  Prog Access'!$F$7:$BA$325,38,FALSE)),"",VLOOKUP($B251,'[1]1920  Prog Access'!$F$7:$BA$325,38,FALSE))</f>
        <v/>
      </c>
      <c r="BH251" s="110"/>
      <c r="BI251" s="104"/>
      <c r="BJ251" s="105"/>
      <c r="BK251" s="106" t="str">
        <f>IF(ISNA(VLOOKUP($B251,'[1]1920  Prog Access'!$F$7:$BA$325,39,FALSE)),"",VLOOKUP($B251,'[1]1920  Prog Access'!$F$7:$BA$325,39,FALSE))</f>
        <v/>
      </c>
      <c r="BL251" s="102" t="str">
        <f>IF(ISNA(VLOOKUP($B251,'[1]1920  Prog Access'!$F$7:$BA$325,40,FALSE)),"",VLOOKUP($B251,'[1]1920  Prog Access'!$F$7:$BA$325,40,FALSE))</f>
        <v/>
      </c>
      <c r="BM251" s="102" t="str">
        <f>IF(ISNA(VLOOKUP($B251,'[1]1920  Prog Access'!$F$7:$BA$325,41,FALSE)),"",VLOOKUP($B251,'[1]1920  Prog Access'!$F$7:$BA$325,41,FALSE))</f>
        <v/>
      </c>
      <c r="BN251" s="102" t="str">
        <f>IF(ISNA(VLOOKUP($B251,'[1]1920  Prog Access'!$F$7:$BA$325,42,FALSE)),"",VLOOKUP($B251,'[1]1920  Prog Access'!$F$7:$BA$325,42,FALSE))</f>
        <v/>
      </c>
      <c r="BO251" s="105"/>
      <c r="BP251" s="104"/>
      <c r="BQ251" s="111"/>
      <c r="BR251" s="106" t="str">
        <f>IF(ISNA(VLOOKUP($B251,'[1]1920  Prog Access'!$F$7:$BA$325,43,FALSE)),"",VLOOKUP($B251,'[1]1920  Prog Access'!$F$7:$BA$325,43,FALSE))</f>
        <v/>
      </c>
      <c r="BS251" s="104"/>
      <c r="BT251" s="111"/>
      <c r="BU251" s="102"/>
      <c r="BV251" s="104"/>
      <c r="BW251" s="111"/>
      <c r="BX251" s="143"/>
      <c r="BZ251" s="112"/>
      <c r="CA251" s="89"/>
      <c r="CB251" s="90"/>
    </row>
    <row r="252" spans="1:80" x14ac:dyDescent="0.25">
      <c r="A252" s="66" t="s">
        <v>435</v>
      </c>
      <c r="B252" s="94"/>
      <c r="C252" s="99"/>
      <c r="D252" s="100" t="str">
        <f>IF(ISNA(VLOOKUP($B252,'[1]1920 enrollment_Rev_Exp by size'!$A$6:$C$339,3,FALSE)),"",VLOOKUP($B252,'[1]1920 enrollment_Rev_Exp by size'!$A$6:$C$339,3,FALSE))</f>
        <v/>
      </c>
      <c r="E252" s="101" t="str">
        <f>IF(ISNA(VLOOKUP($B252,'[1]1920 enrollment_Rev_Exp by size'!$A$6:$D$339,4,FALSE)),"",VLOOKUP($B252,'[1]1920 enrollment_Rev_Exp by size'!$A$6:$D$339,4,FALSE))</f>
        <v/>
      </c>
      <c r="F252" s="102" t="str">
        <f>IF(ISNA(VLOOKUP($B252,'[1]1920  Prog Access'!$F$7:$BA$325,2,FALSE)),"",VLOOKUP($B252,'[1]1920  Prog Access'!$F$7:$BA$325,2,FALSE))</f>
        <v/>
      </c>
      <c r="G252" s="102" t="str">
        <f>IF(ISNA(VLOOKUP($B252,'[1]1920  Prog Access'!$F$7:$BA$325,3,FALSE)),"",VLOOKUP($B252,'[1]1920  Prog Access'!$F$7:$BA$325,3,FALSE))</f>
        <v/>
      </c>
      <c r="H252" s="102" t="str">
        <f>IF(ISNA(VLOOKUP($B252,'[1]1920  Prog Access'!$F$7:$BA$325,4,FALSE)),"",VLOOKUP($B252,'[1]1920  Prog Access'!$F$7:$BA$325,4,FALSE))</f>
        <v/>
      </c>
      <c r="I252" s="103"/>
      <c r="J252" s="104"/>
      <c r="K252" s="105"/>
      <c r="L252" s="106" t="str">
        <f>IF(ISNA(VLOOKUP($B252,'[1]1920  Prog Access'!$F$7:$BA$325,5,FALSE)),"",VLOOKUP($B252,'[1]1920  Prog Access'!$F$7:$BA$325,5,FALSE))</f>
        <v/>
      </c>
      <c r="M252" s="102" t="str">
        <f>IF(ISNA(VLOOKUP($B252,'[1]1920  Prog Access'!$F$7:$BA$325,6,FALSE)),"",VLOOKUP($B252,'[1]1920  Prog Access'!$F$7:$BA$325,6,FALSE))</f>
        <v/>
      </c>
      <c r="N252" s="102" t="str">
        <f>IF(ISNA(VLOOKUP($B252,'[1]1920  Prog Access'!$F$7:$BA$325,7,FALSE)),"",VLOOKUP($B252,'[1]1920  Prog Access'!$F$7:$BA$325,7,FALSE))</f>
        <v/>
      </c>
      <c r="O252" s="102">
        <v>0</v>
      </c>
      <c r="P252" s="102" t="str">
        <f>IF(ISNA(VLOOKUP($B252,'[1]1920  Prog Access'!$F$7:$BA$325,8,FALSE)),"",VLOOKUP($B252,'[1]1920  Prog Access'!$F$7:$BA$325,8,FALSE))</f>
        <v/>
      </c>
      <c r="Q252" s="102" t="str">
        <f>IF(ISNA(VLOOKUP($B252,'[1]1920  Prog Access'!$F$7:$BA$325,9,FALSE)),"",VLOOKUP($B252,'[1]1920  Prog Access'!$F$7:$BA$325,9,FALSE))</f>
        <v/>
      </c>
      <c r="R252" s="107"/>
      <c r="S252" s="104"/>
      <c r="T252" s="105"/>
      <c r="U252" s="106" t="str">
        <f>IF(ISNA(VLOOKUP($B252,'[1]1920  Prog Access'!$F$7:$BA$325,17,FALSE)),"",VLOOKUP($B252,'[1]1920  Prog Access'!$F$7:$BA$325,17,FALSE))</f>
        <v/>
      </c>
      <c r="V252" s="102" t="str">
        <f>IF(ISNA(VLOOKUP($B252,'[1]1920  Prog Access'!$F$7:$BA$325,18,FALSE)),"",VLOOKUP($B252,'[1]1920  Prog Access'!$F$7:$BA$325,18,FALSE))</f>
        <v/>
      </c>
      <c r="W252" s="102" t="str">
        <f>IF(ISNA(VLOOKUP($B252,'[1]1920  Prog Access'!$F$7:$BA$325,19,FALSE)),"",VLOOKUP($B252,'[1]1920  Prog Access'!$F$7:$BA$325,19,FALSE))</f>
        <v/>
      </c>
      <c r="X252" s="102" t="str">
        <f>IF(ISNA(VLOOKUP($B252,'[1]1920  Prog Access'!$F$7:$BA$325,20,FALSE)),"",VLOOKUP($B252,'[1]1920  Prog Access'!$F$7:$BA$325,20,FALSE))</f>
        <v/>
      </c>
      <c r="Y252" s="108"/>
      <c r="Z252" s="104"/>
      <c r="AA252" s="105"/>
      <c r="AB252" s="106" t="str">
        <f>IF(ISNA(VLOOKUP($B252,'[1]1920  Prog Access'!$F$7:$BA$325,21,FALSE)),"",VLOOKUP($B252,'[1]1920  Prog Access'!$F$7:$BA$325,21,FALSE))</f>
        <v/>
      </c>
      <c r="AC252" s="102" t="str">
        <f>IF(ISNA(VLOOKUP($B252,'[1]1920  Prog Access'!$F$7:$BA$325,22,FALSE)),"",VLOOKUP($B252,'[1]1920  Prog Access'!$F$7:$BA$325,22,FALSE))</f>
        <v/>
      </c>
      <c r="AD252" s="102"/>
      <c r="AE252" s="107"/>
      <c r="AF252" s="104"/>
      <c r="AG252" s="109"/>
      <c r="AH252" s="106" t="str">
        <f>IF(ISNA(VLOOKUP($B252,'[1]1920  Prog Access'!$F$7:$BA$325,16,FALSE)),"",VLOOKUP($B252,'[1]1920  Prog Access'!$F$7:$BA$325,16,FALSE))</f>
        <v/>
      </c>
      <c r="AI252" s="102" t="str">
        <f>IF(ISNA(VLOOKUP($B252,'[1]1920  Prog Access'!$F$7:$BA$325,17,FALSE)),"",VLOOKUP($B252,'[1]1920  Prog Access'!$F$7:$BA$325,17,FALSE))</f>
        <v/>
      </c>
      <c r="AJ252" s="102" t="str">
        <f>IF(ISNA(VLOOKUP($B252,'[1]1920  Prog Access'!$F$7:$BA$325,18,FALSE)),"",VLOOKUP($B252,'[1]1920  Prog Access'!$F$7:$BA$325,18,FALSE))</f>
        <v/>
      </c>
      <c r="AK252" s="102" t="str">
        <f>IF(ISNA(VLOOKUP($B252,'[1]1920  Prog Access'!$F$7:$BA$325,19,FALSE)),"",VLOOKUP($B252,'[1]1920  Prog Access'!$F$7:$BA$325,19,FALSE))</f>
        <v/>
      </c>
      <c r="AL252" s="102" t="str">
        <f>IF(ISNA(VLOOKUP($B252,'[1]1920  Prog Access'!$F$7:$BA$325,20,FALSE)),"",VLOOKUP($B252,'[1]1920  Prog Access'!$F$7:$BA$325,20,FALSE))</f>
        <v/>
      </c>
      <c r="AM252" s="102" t="str">
        <f>IF(ISNA(VLOOKUP($B252,'[1]1920  Prog Access'!$F$7:$BA$325,21,FALSE)),"",VLOOKUP($B252,'[1]1920  Prog Access'!$F$7:$BA$325,21,FALSE))</f>
        <v/>
      </c>
      <c r="AN252" s="102" t="str">
        <f>IF(ISNA(VLOOKUP($B252,'[1]1920  Prog Access'!$F$7:$BA$325,22,FALSE)),"",VLOOKUP($B252,'[1]1920  Prog Access'!$F$7:$BA$325,22,FALSE))</f>
        <v/>
      </c>
      <c r="AO252" s="102" t="str">
        <f>IF(ISNA(VLOOKUP($B252,'[1]1920  Prog Access'!$F$7:$BA$325,23,FALSE)),"",VLOOKUP($B252,'[1]1920  Prog Access'!$F$7:$BA$325,23,FALSE))</f>
        <v/>
      </c>
      <c r="AP252" s="102" t="str">
        <f>IF(ISNA(VLOOKUP($B252,'[1]1920  Prog Access'!$F$7:$BA$325,24,FALSE)),"",VLOOKUP($B252,'[1]1920  Prog Access'!$F$7:$BA$325,24,FALSE))</f>
        <v/>
      </c>
      <c r="AQ252" s="102" t="str">
        <f>IF(ISNA(VLOOKUP($B252,'[1]1920  Prog Access'!$F$7:$BA$325,25,FALSE)),"",VLOOKUP($B252,'[1]1920  Prog Access'!$F$7:$BA$325,25,FALSE))</f>
        <v/>
      </c>
      <c r="AR252" s="102" t="str">
        <f>IF(ISNA(VLOOKUP($B252,'[1]1920  Prog Access'!$F$7:$BA$325,26,FALSE)),"",VLOOKUP($B252,'[1]1920  Prog Access'!$F$7:$BA$325,26,FALSE))</f>
        <v/>
      </c>
      <c r="AS252" s="102" t="str">
        <f>IF(ISNA(VLOOKUP($B252,'[1]1920  Prog Access'!$F$7:$BA$325,27,FALSE)),"",VLOOKUP($B252,'[1]1920  Prog Access'!$F$7:$BA$325,27,FALSE))</f>
        <v/>
      </c>
      <c r="AT252" s="102" t="str">
        <f>IF(ISNA(VLOOKUP($B252,'[1]1920  Prog Access'!$F$7:$BA$325,28,FALSE)),"",VLOOKUP($B252,'[1]1920  Prog Access'!$F$7:$BA$325,28,FALSE))</f>
        <v/>
      </c>
      <c r="AU252" s="102" t="str">
        <f>IF(ISNA(VLOOKUP($B252,'[1]1920  Prog Access'!$F$7:$BA$325,29,FALSE)),"",VLOOKUP($B252,'[1]1920  Prog Access'!$F$7:$BA$325,29,FALSE))</f>
        <v/>
      </c>
      <c r="AV252" s="102" t="str">
        <f>IF(ISNA(VLOOKUP($B252,'[1]1920  Prog Access'!$F$7:$BA$325,30,FALSE)),"",VLOOKUP($B252,'[1]1920  Prog Access'!$F$7:$BA$325,30,FALSE))</f>
        <v/>
      </c>
      <c r="AW252" s="102" t="str">
        <f>IF(ISNA(VLOOKUP($B252,'[1]1920  Prog Access'!$F$7:$BA$325,31,FALSE)),"",VLOOKUP($B252,'[1]1920  Prog Access'!$F$7:$BA$325,31,FALSE))</f>
        <v/>
      </c>
      <c r="AX252" s="108">
        <f t="shared" si="479"/>
        <v>0</v>
      </c>
      <c r="AY252" s="104"/>
      <c r="AZ252" s="105"/>
      <c r="BA252" s="106" t="str">
        <f>IF(ISNA(VLOOKUP($B252,'[1]1920  Prog Access'!$F$7:$BA$325,32,FALSE)),"",VLOOKUP($B252,'[1]1920  Prog Access'!$F$7:$BA$325,32,FALSE))</f>
        <v/>
      </c>
      <c r="BB252" s="102" t="str">
        <f>IF(ISNA(VLOOKUP($B252,'[1]1920  Prog Access'!$F$7:$BA$325,33,FALSE)),"",VLOOKUP($B252,'[1]1920  Prog Access'!$F$7:$BA$325,33,FALSE))</f>
        <v/>
      </c>
      <c r="BC252" s="102" t="str">
        <f>IF(ISNA(VLOOKUP($B252,'[1]1920  Prog Access'!$F$7:$BA$325,34,FALSE)),"",VLOOKUP($B252,'[1]1920  Prog Access'!$F$7:$BA$325,34,FALSE))</f>
        <v/>
      </c>
      <c r="BD252" s="102" t="str">
        <f>IF(ISNA(VLOOKUP($B252,'[1]1920  Prog Access'!$F$7:$BA$325,35,FALSE)),"",VLOOKUP($B252,'[1]1920  Prog Access'!$F$7:$BA$325,35,FALSE))</f>
        <v/>
      </c>
      <c r="BE252" s="102" t="str">
        <f>IF(ISNA(VLOOKUP($B252,'[1]1920  Prog Access'!$F$7:$BA$325,36,FALSE)),"",VLOOKUP($B252,'[1]1920  Prog Access'!$F$7:$BA$325,36,FALSE))</f>
        <v/>
      </c>
      <c r="BF252" s="102" t="str">
        <f>IF(ISNA(VLOOKUP($B252,'[1]1920  Prog Access'!$F$7:$BA$325,37,FALSE)),"",VLOOKUP($B252,'[1]1920  Prog Access'!$F$7:$BA$325,37,FALSE))</f>
        <v/>
      </c>
      <c r="BG252" s="102" t="str">
        <f>IF(ISNA(VLOOKUP($B252,'[1]1920  Prog Access'!$F$7:$BA$325,38,FALSE)),"",VLOOKUP($B252,'[1]1920  Prog Access'!$F$7:$BA$325,38,FALSE))</f>
        <v/>
      </c>
      <c r="BH252" s="110"/>
      <c r="BI252" s="104"/>
      <c r="BJ252" s="105"/>
      <c r="BK252" s="106" t="str">
        <f>IF(ISNA(VLOOKUP($B252,'[1]1920  Prog Access'!$F$7:$BA$325,39,FALSE)),"",VLOOKUP($B252,'[1]1920  Prog Access'!$F$7:$BA$325,39,FALSE))</f>
        <v/>
      </c>
      <c r="BL252" s="102" t="str">
        <f>IF(ISNA(VLOOKUP($B252,'[1]1920  Prog Access'!$F$7:$BA$325,40,FALSE)),"",VLOOKUP($B252,'[1]1920  Prog Access'!$F$7:$BA$325,40,FALSE))</f>
        <v/>
      </c>
      <c r="BM252" s="102" t="str">
        <f>IF(ISNA(VLOOKUP($B252,'[1]1920  Prog Access'!$F$7:$BA$325,41,FALSE)),"",VLOOKUP($B252,'[1]1920  Prog Access'!$F$7:$BA$325,41,FALSE))</f>
        <v/>
      </c>
      <c r="BN252" s="102" t="str">
        <f>IF(ISNA(VLOOKUP($B252,'[1]1920  Prog Access'!$F$7:$BA$325,42,FALSE)),"",VLOOKUP($B252,'[1]1920  Prog Access'!$F$7:$BA$325,42,FALSE))</f>
        <v/>
      </c>
      <c r="BO252" s="105"/>
      <c r="BP252" s="104"/>
      <c r="BQ252" s="111"/>
      <c r="BR252" s="106" t="str">
        <f>IF(ISNA(VLOOKUP($B252,'[1]1920  Prog Access'!$F$7:$BA$325,43,FALSE)),"",VLOOKUP($B252,'[1]1920  Prog Access'!$F$7:$BA$325,43,FALSE))</f>
        <v/>
      </c>
      <c r="BS252" s="104"/>
      <c r="BT252" s="111"/>
      <c r="BU252" s="102"/>
      <c r="BV252" s="104"/>
      <c r="BW252" s="111"/>
      <c r="BX252" s="143"/>
      <c r="BZ252" s="112"/>
      <c r="CA252" s="89"/>
      <c r="CB252" s="90"/>
    </row>
    <row r="253" spans="1:80" x14ac:dyDescent="0.25">
      <c r="A253" s="22"/>
      <c r="B253" s="94" t="s">
        <v>436</v>
      </c>
      <c r="C253" s="99" t="s">
        <v>437</v>
      </c>
      <c r="D253" s="100">
        <f>IF(ISNA(VLOOKUP($B253,'[1]1920 enrollment_Rev_Exp by size'!$A$6:$C$339,3,FALSE)),"",VLOOKUP($B253,'[1]1920 enrollment_Rev_Exp by size'!$A$6:$C$339,3,FALSE))</f>
        <v>1043.3900000000001</v>
      </c>
      <c r="E253" s="101">
        <f>IF(ISNA(VLOOKUP($B253,'[1]1920 enrollment_Rev_Exp by size'!$A$6:$D$339,4,FALSE)),"",VLOOKUP($B253,'[1]1920 enrollment_Rev_Exp by size'!$A$6:$D$339,4,FALSE))</f>
        <v>16988623.050000001</v>
      </c>
      <c r="F253" s="102">
        <f>IF(ISNA(VLOOKUP($B253,'[1]1920  Prog Access'!$F$7:$BA$325,2,FALSE)),"",VLOOKUP($B253,'[1]1920  Prog Access'!$F$7:$BA$325,2,FALSE))</f>
        <v>7836158.1200000001</v>
      </c>
      <c r="G253" s="102">
        <f>IF(ISNA(VLOOKUP($B253,'[1]1920  Prog Access'!$F$7:$BA$325,3,FALSE)),"",VLOOKUP($B253,'[1]1920  Prog Access'!$F$7:$BA$325,3,FALSE))</f>
        <v>196024.83</v>
      </c>
      <c r="H253" s="102">
        <f>IF(ISNA(VLOOKUP($B253,'[1]1920  Prog Access'!$F$7:$BA$325,4,FALSE)),"",VLOOKUP($B253,'[1]1920  Prog Access'!$F$7:$BA$325,4,FALSE))</f>
        <v>45714.1</v>
      </c>
      <c r="I253" s="103">
        <f t="shared" si="470"/>
        <v>8077897.0499999998</v>
      </c>
      <c r="J253" s="104">
        <f t="shared" si="471"/>
        <v>0.47548862707857886</v>
      </c>
      <c r="K253" s="105">
        <f t="shared" si="472"/>
        <v>7741.9728481200691</v>
      </c>
      <c r="L253" s="106">
        <f>IF(ISNA(VLOOKUP($B253,'[1]1920  Prog Access'!$F$7:$BA$325,5,FALSE)),"",VLOOKUP($B253,'[1]1920  Prog Access'!$F$7:$BA$325,5,FALSE))</f>
        <v>2496203.4700000002</v>
      </c>
      <c r="M253" s="102">
        <f>IF(ISNA(VLOOKUP($B253,'[1]1920  Prog Access'!$F$7:$BA$325,6,FALSE)),"",VLOOKUP($B253,'[1]1920  Prog Access'!$F$7:$BA$325,6,FALSE))</f>
        <v>123947.44</v>
      </c>
      <c r="N253" s="102">
        <f>IF(ISNA(VLOOKUP($B253,'[1]1920  Prog Access'!$F$7:$BA$325,7,FALSE)),"",VLOOKUP($B253,'[1]1920  Prog Access'!$F$7:$BA$325,7,FALSE))</f>
        <v>0</v>
      </c>
      <c r="O253" s="102">
        <v>0</v>
      </c>
      <c r="P253" s="102">
        <f>IF(ISNA(VLOOKUP($B253,'[1]1920  Prog Access'!$F$7:$BA$325,8,FALSE)),"",VLOOKUP($B253,'[1]1920  Prog Access'!$F$7:$BA$325,8,FALSE))</f>
        <v>0</v>
      </c>
      <c r="Q253" s="102">
        <f>IF(ISNA(VLOOKUP($B253,'[1]1920  Prog Access'!$F$7:$BA$325,9,FALSE)),"",VLOOKUP($B253,'[1]1920  Prog Access'!$F$7:$BA$325,9,FALSE))</f>
        <v>0</v>
      </c>
      <c r="R253" s="107">
        <f t="shared" si="511"/>
        <v>2620150.91</v>
      </c>
      <c r="S253" s="104">
        <f t="shared" si="512"/>
        <v>0.154229739649206</v>
      </c>
      <c r="T253" s="105">
        <f t="shared" si="513"/>
        <v>2511.1903602679727</v>
      </c>
      <c r="U253" s="106">
        <f>IF(ISNA(VLOOKUP($B253,'[1]1920  Prog Access'!$F$7:$BA$325,10,FALSE)),"",VLOOKUP($B253,'[1]1920  Prog Access'!$F$7:$BA$325,10,FALSE))</f>
        <v>554910.63</v>
      </c>
      <c r="V253" s="102">
        <f>IF(ISNA(VLOOKUP($B253,'[1]1920  Prog Access'!$F$7:$BA$325,11,FALSE)),"",VLOOKUP($B253,'[1]1920  Prog Access'!$F$7:$BA$325,11,FALSE))</f>
        <v>0</v>
      </c>
      <c r="W253" s="102">
        <f>IF(ISNA(VLOOKUP($B253,'[1]1920  Prog Access'!$F$7:$BA$325,12,FALSE)),"",VLOOKUP($B253,'[1]1920  Prog Access'!$F$7:$BA$325,12,FALSE))</f>
        <v>5811.47</v>
      </c>
      <c r="X253" s="102">
        <f>IF(ISNA(VLOOKUP($B253,'[1]1920  Prog Access'!$F$7:$BA$325,13,FALSE)),"",VLOOKUP($B253,'[1]1920  Prog Access'!$F$7:$BA$325,13,FALSE))</f>
        <v>0</v>
      </c>
      <c r="Y253" s="108">
        <f t="shared" ref="Y253:Y259" si="548">SUM(U253:X253)</f>
        <v>560722.1</v>
      </c>
      <c r="Z253" s="104">
        <f t="shared" ref="Z253:Z259" si="549">Y253/E253</f>
        <v>3.3005741451188418E-2</v>
      </c>
      <c r="AA253" s="105">
        <f t="shared" ref="AA253:AA259" si="550">Y253/D253</f>
        <v>537.40413459971819</v>
      </c>
      <c r="AB253" s="106">
        <f>IF(ISNA(VLOOKUP($B253,'[1]1920  Prog Access'!$F$7:$BA$325,14,FALSE)),"",VLOOKUP($B253,'[1]1920  Prog Access'!$F$7:$BA$325,14,FALSE))</f>
        <v>0</v>
      </c>
      <c r="AC253" s="102">
        <f>IF(ISNA(VLOOKUP($B253,'[1]1920  Prog Access'!$F$7:$BA$325,15,FALSE)),"",VLOOKUP($B253,'[1]1920  Prog Access'!$F$7:$BA$325,15,FALSE))</f>
        <v>0</v>
      </c>
      <c r="AD253" s="102">
        <v>0</v>
      </c>
      <c r="AE253" s="107">
        <f t="shared" ref="AE253:AE259" si="551">SUM(AB253:AC253)</f>
        <v>0</v>
      </c>
      <c r="AF253" s="104">
        <f t="shared" ref="AF253:AF259" si="552">AE253/E253</f>
        <v>0</v>
      </c>
      <c r="AG253" s="109">
        <f t="shared" ref="AG253:AG259" si="553">AE253/D253</f>
        <v>0</v>
      </c>
      <c r="AH253" s="106">
        <f>IF(ISNA(VLOOKUP($B253,'[1]1920  Prog Access'!$F$7:$BA$325,16,FALSE)),"",VLOOKUP($B253,'[1]1920  Prog Access'!$F$7:$BA$325,16,FALSE))</f>
        <v>307560.46999999997</v>
      </c>
      <c r="AI253" s="102">
        <f>IF(ISNA(VLOOKUP($B253,'[1]1920  Prog Access'!$F$7:$BA$325,17,FALSE)),"",VLOOKUP($B253,'[1]1920  Prog Access'!$F$7:$BA$325,17,FALSE))</f>
        <v>76768.73</v>
      </c>
      <c r="AJ253" s="102">
        <f>IF(ISNA(VLOOKUP($B253,'[1]1920  Prog Access'!$F$7:$BA$325,18,FALSE)),"",VLOOKUP($B253,'[1]1920  Prog Access'!$F$7:$BA$325,18,FALSE))</f>
        <v>16940.96</v>
      </c>
      <c r="AK253" s="102">
        <f>IF(ISNA(VLOOKUP($B253,'[1]1920  Prog Access'!$F$7:$BA$325,19,FALSE)),"",VLOOKUP($B253,'[1]1920  Prog Access'!$F$7:$BA$325,19,FALSE))</f>
        <v>0</v>
      </c>
      <c r="AL253" s="102">
        <f>IF(ISNA(VLOOKUP($B253,'[1]1920  Prog Access'!$F$7:$BA$325,20,FALSE)),"",VLOOKUP($B253,'[1]1920  Prog Access'!$F$7:$BA$325,20,FALSE))</f>
        <v>532840.49</v>
      </c>
      <c r="AM253" s="102">
        <f>IF(ISNA(VLOOKUP($B253,'[1]1920  Prog Access'!$F$7:$BA$325,21,FALSE)),"",VLOOKUP($B253,'[1]1920  Prog Access'!$F$7:$BA$325,21,FALSE))</f>
        <v>0</v>
      </c>
      <c r="AN253" s="102">
        <f>IF(ISNA(VLOOKUP($B253,'[1]1920  Prog Access'!$F$7:$BA$325,22,FALSE)),"",VLOOKUP($B253,'[1]1920  Prog Access'!$F$7:$BA$325,22,FALSE))</f>
        <v>0</v>
      </c>
      <c r="AO253" s="102">
        <f>IF(ISNA(VLOOKUP($B253,'[1]1920  Prog Access'!$F$7:$BA$325,23,FALSE)),"",VLOOKUP($B253,'[1]1920  Prog Access'!$F$7:$BA$325,23,FALSE))</f>
        <v>111180.27</v>
      </c>
      <c r="AP253" s="102">
        <f>IF(ISNA(VLOOKUP($B253,'[1]1920  Prog Access'!$F$7:$BA$325,24,FALSE)),"",VLOOKUP($B253,'[1]1920  Prog Access'!$F$7:$BA$325,24,FALSE))</f>
        <v>0</v>
      </c>
      <c r="AQ253" s="102">
        <f>IF(ISNA(VLOOKUP($B253,'[1]1920  Prog Access'!$F$7:$BA$325,25,FALSE)),"",VLOOKUP($B253,'[1]1920  Prog Access'!$F$7:$BA$325,25,FALSE))</f>
        <v>0</v>
      </c>
      <c r="AR253" s="102">
        <f>IF(ISNA(VLOOKUP($B253,'[1]1920  Prog Access'!$F$7:$BA$325,26,FALSE)),"",VLOOKUP($B253,'[1]1920  Prog Access'!$F$7:$BA$325,26,FALSE))</f>
        <v>0</v>
      </c>
      <c r="AS253" s="102">
        <f>IF(ISNA(VLOOKUP($B253,'[1]1920  Prog Access'!$F$7:$BA$325,27,FALSE)),"",VLOOKUP($B253,'[1]1920  Prog Access'!$F$7:$BA$325,27,FALSE))</f>
        <v>13514.28</v>
      </c>
      <c r="AT253" s="102">
        <f>IF(ISNA(VLOOKUP($B253,'[1]1920  Prog Access'!$F$7:$BA$325,28,FALSE)),"",VLOOKUP($B253,'[1]1920  Prog Access'!$F$7:$BA$325,28,FALSE))</f>
        <v>42813.33</v>
      </c>
      <c r="AU253" s="102">
        <f>IF(ISNA(VLOOKUP($B253,'[1]1920  Prog Access'!$F$7:$BA$325,29,FALSE)),"",VLOOKUP($B253,'[1]1920  Prog Access'!$F$7:$BA$325,29,FALSE))</f>
        <v>0</v>
      </c>
      <c r="AV253" s="102">
        <f>IF(ISNA(VLOOKUP($B253,'[1]1920  Prog Access'!$F$7:$BA$325,30,FALSE)),"",VLOOKUP($B253,'[1]1920  Prog Access'!$F$7:$BA$325,30,FALSE))</f>
        <v>0</v>
      </c>
      <c r="AW253" s="102">
        <f>IF(ISNA(VLOOKUP($B253,'[1]1920  Prog Access'!$F$7:$BA$325,31,FALSE)),"",VLOOKUP($B253,'[1]1920  Prog Access'!$F$7:$BA$325,31,FALSE))</f>
        <v>0</v>
      </c>
      <c r="AX253" s="108">
        <f t="shared" si="479"/>
        <v>1101618.53</v>
      </c>
      <c r="AY253" s="104">
        <f t="shared" si="480"/>
        <v>6.4844486027959752E-2</v>
      </c>
      <c r="AZ253" s="105">
        <f t="shared" si="481"/>
        <v>1055.8070615972933</v>
      </c>
      <c r="BA253" s="106">
        <f>IF(ISNA(VLOOKUP($B253,'[1]1920  Prog Access'!$F$7:$BA$325,32,FALSE)),"",VLOOKUP($B253,'[1]1920  Prog Access'!$F$7:$BA$325,32,FALSE))</f>
        <v>0</v>
      </c>
      <c r="BB253" s="102">
        <f>IF(ISNA(VLOOKUP($B253,'[1]1920  Prog Access'!$F$7:$BA$325,33,FALSE)),"",VLOOKUP($B253,'[1]1920  Prog Access'!$F$7:$BA$325,33,FALSE))</f>
        <v>0</v>
      </c>
      <c r="BC253" s="102">
        <f>IF(ISNA(VLOOKUP($B253,'[1]1920  Prog Access'!$F$7:$BA$325,34,FALSE)),"",VLOOKUP($B253,'[1]1920  Prog Access'!$F$7:$BA$325,34,FALSE))</f>
        <v>20441.89</v>
      </c>
      <c r="BD253" s="102">
        <f>IF(ISNA(VLOOKUP($B253,'[1]1920  Prog Access'!$F$7:$BA$325,35,FALSE)),"",VLOOKUP($B253,'[1]1920  Prog Access'!$F$7:$BA$325,35,FALSE))</f>
        <v>0</v>
      </c>
      <c r="BE253" s="102">
        <f>IF(ISNA(VLOOKUP($B253,'[1]1920  Prog Access'!$F$7:$BA$325,36,FALSE)),"",VLOOKUP($B253,'[1]1920  Prog Access'!$F$7:$BA$325,36,FALSE))</f>
        <v>16.05</v>
      </c>
      <c r="BF253" s="102">
        <f>IF(ISNA(VLOOKUP($B253,'[1]1920  Prog Access'!$F$7:$BA$325,37,FALSE)),"",VLOOKUP($B253,'[1]1920  Prog Access'!$F$7:$BA$325,37,FALSE))</f>
        <v>0</v>
      </c>
      <c r="BG253" s="102">
        <f>IF(ISNA(VLOOKUP($B253,'[1]1920  Prog Access'!$F$7:$BA$325,38,FALSE)),"",VLOOKUP($B253,'[1]1920  Prog Access'!$F$7:$BA$325,38,FALSE))</f>
        <v>149962.31</v>
      </c>
      <c r="BH253" s="110">
        <f t="shared" ref="BH253:BH259" si="554">SUM(BA253:BG253)</f>
        <v>170420.25</v>
      </c>
      <c r="BI253" s="104">
        <f t="shared" ref="BI253:BI259" si="555">BH253/E253</f>
        <v>1.0031433948379942E-2</v>
      </c>
      <c r="BJ253" s="105">
        <f t="shared" ref="BJ253:BJ259" si="556">BH253/D253</f>
        <v>163.33322151832007</v>
      </c>
      <c r="BK253" s="106">
        <f>IF(ISNA(VLOOKUP($B253,'[1]1920  Prog Access'!$F$7:$BA$325,39,FALSE)),"",VLOOKUP($B253,'[1]1920  Prog Access'!$F$7:$BA$325,39,FALSE))</f>
        <v>0</v>
      </c>
      <c r="BL253" s="102">
        <f>IF(ISNA(VLOOKUP($B253,'[1]1920  Prog Access'!$F$7:$BA$325,40,FALSE)),"",VLOOKUP($B253,'[1]1920  Prog Access'!$F$7:$BA$325,40,FALSE))</f>
        <v>0</v>
      </c>
      <c r="BM253" s="102">
        <f>IF(ISNA(VLOOKUP($B253,'[1]1920  Prog Access'!$F$7:$BA$325,41,FALSE)),"",VLOOKUP($B253,'[1]1920  Prog Access'!$F$7:$BA$325,41,FALSE))</f>
        <v>22519.82</v>
      </c>
      <c r="BN253" s="102">
        <f>IF(ISNA(VLOOKUP($B253,'[1]1920  Prog Access'!$F$7:$BA$325,42,FALSE)),"",VLOOKUP($B253,'[1]1920  Prog Access'!$F$7:$BA$325,42,FALSE))</f>
        <v>253922.19</v>
      </c>
      <c r="BO253" s="105">
        <f t="shared" si="459"/>
        <v>276442.01</v>
      </c>
      <c r="BP253" s="104">
        <f t="shared" si="460"/>
        <v>1.6272184578255151E-2</v>
      </c>
      <c r="BQ253" s="111">
        <f t="shared" si="461"/>
        <v>264.94600293274806</v>
      </c>
      <c r="BR253" s="106">
        <f>IF(ISNA(VLOOKUP($B253,'[1]1920  Prog Access'!$F$7:$BA$325,43,FALSE)),"",VLOOKUP($B253,'[1]1920  Prog Access'!$F$7:$BA$325,43,FALSE))</f>
        <v>2808819.02</v>
      </c>
      <c r="BS253" s="104">
        <f t="shared" si="462"/>
        <v>0.16533529596443661</v>
      </c>
      <c r="BT253" s="111">
        <f t="shared" si="463"/>
        <v>2692.0125935652054</v>
      </c>
      <c r="BU253" s="102">
        <f>IF(ISNA(VLOOKUP($B253,'[1]1920  Prog Access'!$F$7:$BA$325,44,FALSE)),"",VLOOKUP($B253,'[1]1920  Prog Access'!$F$7:$BA$325,44,FALSE))</f>
        <v>331881.68</v>
      </c>
      <c r="BV253" s="104">
        <f t="shared" si="464"/>
        <v>1.9535525570449335E-2</v>
      </c>
      <c r="BW253" s="111">
        <f t="shared" si="465"/>
        <v>318.08018094863854</v>
      </c>
      <c r="BX253" s="143">
        <f>IF(ISNA(VLOOKUP($B253,'[1]1920  Prog Access'!$F$7:$BA$325,45,FALSE)),"",VLOOKUP($B253,'[1]1920  Prog Access'!$F$7:$BA$325,45,FALSE))</f>
        <v>1040671.5</v>
      </c>
      <c r="BY253" s="97">
        <f t="shared" si="466"/>
        <v>6.1256965731545848E-2</v>
      </c>
      <c r="BZ253" s="112">
        <f t="shared" si="467"/>
        <v>997.39455045572595</v>
      </c>
      <c r="CA253" s="89">
        <f t="shared" si="468"/>
        <v>16988623.050000001</v>
      </c>
      <c r="CB253" s="90">
        <f t="shared" si="469"/>
        <v>0</v>
      </c>
    </row>
    <row r="254" spans="1:80" x14ac:dyDescent="0.25">
      <c r="A254" s="22"/>
      <c r="B254" s="94" t="s">
        <v>438</v>
      </c>
      <c r="C254" s="99" t="s">
        <v>439</v>
      </c>
      <c r="D254" s="100">
        <f>IF(ISNA(VLOOKUP($B254,'[1]1920 enrollment_Rev_Exp by size'!$A$6:$C$339,3,FALSE)),"",VLOOKUP($B254,'[1]1920 enrollment_Rev_Exp by size'!$A$6:$C$339,3,FALSE))</f>
        <v>554.31999999999994</v>
      </c>
      <c r="E254" s="101">
        <f>IF(ISNA(VLOOKUP($B254,'[1]1920 enrollment_Rev_Exp by size'!$A$6:$D$339,4,FALSE)),"",VLOOKUP($B254,'[1]1920 enrollment_Rev_Exp by size'!$A$6:$D$339,4,FALSE))</f>
        <v>8818285.1899999995</v>
      </c>
      <c r="F254" s="102">
        <f>IF(ISNA(VLOOKUP($B254,'[1]1920  Prog Access'!$F$7:$BA$325,2,FALSE)),"",VLOOKUP($B254,'[1]1920  Prog Access'!$F$7:$BA$325,2,FALSE))</f>
        <v>3840220.34</v>
      </c>
      <c r="G254" s="102">
        <f>IF(ISNA(VLOOKUP($B254,'[1]1920  Prog Access'!$F$7:$BA$325,3,FALSE)),"",VLOOKUP($B254,'[1]1920  Prog Access'!$F$7:$BA$325,3,FALSE))</f>
        <v>0</v>
      </c>
      <c r="H254" s="102">
        <f>IF(ISNA(VLOOKUP($B254,'[1]1920  Prog Access'!$F$7:$BA$325,4,FALSE)),"",VLOOKUP($B254,'[1]1920  Prog Access'!$F$7:$BA$325,4,FALSE))</f>
        <v>76475.149999999994</v>
      </c>
      <c r="I254" s="103">
        <f t="shared" si="470"/>
        <v>3916695.4899999998</v>
      </c>
      <c r="J254" s="104">
        <f t="shared" si="471"/>
        <v>0.44415613757213945</v>
      </c>
      <c r="K254" s="105">
        <f t="shared" si="472"/>
        <v>7065.7661459085011</v>
      </c>
      <c r="L254" s="106">
        <f>IF(ISNA(VLOOKUP($B254,'[1]1920  Prog Access'!$F$7:$BA$325,5,FALSE)),"",VLOOKUP($B254,'[1]1920  Prog Access'!$F$7:$BA$325,5,FALSE))</f>
        <v>968667.79</v>
      </c>
      <c r="M254" s="102">
        <f>IF(ISNA(VLOOKUP($B254,'[1]1920  Prog Access'!$F$7:$BA$325,6,FALSE)),"",VLOOKUP($B254,'[1]1920  Prog Access'!$F$7:$BA$325,6,FALSE))</f>
        <v>0</v>
      </c>
      <c r="N254" s="102">
        <f>IF(ISNA(VLOOKUP($B254,'[1]1920  Prog Access'!$F$7:$BA$325,7,FALSE)),"",VLOOKUP($B254,'[1]1920  Prog Access'!$F$7:$BA$325,7,FALSE))</f>
        <v>126022.38</v>
      </c>
      <c r="O254" s="102">
        <v>0</v>
      </c>
      <c r="P254" s="102">
        <f>IF(ISNA(VLOOKUP($B254,'[1]1920  Prog Access'!$F$7:$BA$325,8,FALSE)),"",VLOOKUP($B254,'[1]1920  Prog Access'!$F$7:$BA$325,8,FALSE))</f>
        <v>0</v>
      </c>
      <c r="Q254" s="102">
        <f>IF(ISNA(VLOOKUP($B254,'[1]1920  Prog Access'!$F$7:$BA$325,9,FALSE)),"",VLOOKUP($B254,'[1]1920  Prog Access'!$F$7:$BA$325,9,FALSE))</f>
        <v>0</v>
      </c>
      <c r="R254" s="107">
        <f t="shared" si="511"/>
        <v>1094690.17</v>
      </c>
      <c r="S254" s="104">
        <f t="shared" si="512"/>
        <v>0.12413866714601005</v>
      </c>
      <c r="T254" s="105">
        <f t="shared" si="513"/>
        <v>1974.8343375667484</v>
      </c>
      <c r="U254" s="106">
        <f>IF(ISNA(VLOOKUP($B254,'[1]1920  Prog Access'!$F$7:$BA$325,10,FALSE)),"",VLOOKUP($B254,'[1]1920  Prog Access'!$F$7:$BA$325,10,FALSE))</f>
        <v>466153.23</v>
      </c>
      <c r="V254" s="102">
        <f>IF(ISNA(VLOOKUP($B254,'[1]1920  Prog Access'!$F$7:$BA$325,11,FALSE)),"",VLOOKUP($B254,'[1]1920  Prog Access'!$F$7:$BA$325,11,FALSE))</f>
        <v>0</v>
      </c>
      <c r="W254" s="102">
        <f>IF(ISNA(VLOOKUP($B254,'[1]1920  Prog Access'!$F$7:$BA$325,12,FALSE)),"",VLOOKUP($B254,'[1]1920  Prog Access'!$F$7:$BA$325,12,FALSE))</f>
        <v>8400</v>
      </c>
      <c r="X254" s="102">
        <f>IF(ISNA(VLOOKUP($B254,'[1]1920  Prog Access'!$F$7:$BA$325,13,FALSE)),"",VLOOKUP($B254,'[1]1920  Prog Access'!$F$7:$BA$325,13,FALSE))</f>
        <v>0</v>
      </c>
      <c r="Y254" s="108">
        <f t="shared" si="548"/>
        <v>474553.23</v>
      </c>
      <c r="Z254" s="104">
        <f t="shared" si="549"/>
        <v>5.3814683895475147E-2</v>
      </c>
      <c r="AA254" s="105">
        <f t="shared" si="550"/>
        <v>856.09977991052108</v>
      </c>
      <c r="AB254" s="106">
        <f>IF(ISNA(VLOOKUP($B254,'[1]1920  Prog Access'!$F$7:$BA$325,14,FALSE)),"",VLOOKUP($B254,'[1]1920  Prog Access'!$F$7:$BA$325,14,FALSE))</f>
        <v>0</v>
      </c>
      <c r="AC254" s="102">
        <f>IF(ISNA(VLOOKUP($B254,'[1]1920  Prog Access'!$F$7:$BA$325,15,FALSE)),"",VLOOKUP($B254,'[1]1920  Prog Access'!$F$7:$BA$325,15,FALSE))</f>
        <v>0</v>
      </c>
      <c r="AD254" s="102">
        <v>0</v>
      </c>
      <c r="AE254" s="107">
        <f t="shared" si="551"/>
        <v>0</v>
      </c>
      <c r="AF254" s="104">
        <f t="shared" si="552"/>
        <v>0</v>
      </c>
      <c r="AG254" s="109">
        <f t="shared" si="553"/>
        <v>0</v>
      </c>
      <c r="AH254" s="106">
        <f>IF(ISNA(VLOOKUP($B254,'[1]1920  Prog Access'!$F$7:$BA$325,16,FALSE)),"",VLOOKUP($B254,'[1]1920  Prog Access'!$F$7:$BA$325,16,FALSE))</f>
        <v>214658.98</v>
      </c>
      <c r="AI254" s="102">
        <f>IF(ISNA(VLOOKUP($B254,'[1]1920  Prog Access'!$F$7:$BA$325,17,FALSE)),"",VLOOKUP($B254,'[1]1920  Prog Access'!$F$7:$BA$325,17,FALSE))</f>
        <v>49599.67</v>
      </c>
      <c r="AJ254" s="102">
        <f>IF(ISNA(VLOOKUP($B254,'[1]1920  Prog Access'!$F$7:$BA$325,18,FALSE)),"",VLOOKUP($B254,'[1]1920  Prog Access'!$F$7:$BA$325,18,FALSE))</f>
        <v>0</v>
      </c>
      <c r="AK254" s="102">
        <f>IF(ISNA(VLOOKUP($B254,'[1]1920  Prog Access'!$F$7:$BA$325,19,FALSE)),"",VLOOKUP($B254,'[1]1920  Prog Access'!$F$7:$BA$325,19,FALSE))</f>
        <v>0</v>
      </c>
      <c r="AL254" s="102">
        <f>IF(ISNA(VLOOKUP($B254,'[1]1920  Prog Access'!$F$7:$BA$325,20,FALSE)),"",VLOOKUP($B254,'[1]1920  Prog Access'!$F$7:$BA$325,20,FALSE))</f>
        <v>428070.99</v>
      </c>
      <c r="AM254" s="102">
        <f>IF(ISNA(VLOOKUP($B254,'[1]1920  Prog Access'!$F$7:$BA$325,21,FALSE)),"",VLOOKUP($B254,'[1]1920  Prog Access'!$F$7:$BA$325,21,FALSE))</f>
        <v>0</v>
      </c>
      <c r="AN254" s="102">
        <f>IF(ISNA(VLOOKUP($B254,'[1]1920  Prog Access'!$F$7:$BA$325,22,FALSE)),"",VLOOKUP($B254,'[1]1920  Prog Access'!$F$7:$BA$325,22,FALSE))</f>
        <v>0</v>
      </c>
      <c r="AO254" s="102">
        <f>IF(ISNA(VLOOKUP($B254,'[1]1920  Prog Access'!$F$7:$BA$325,23,FALSE)),"",VLOOKUP($B254,'[1]1920  Prog Access'!$F$7:$BA$325,23,FALSE))</f>
        <v>288317.46000000002</v>
      </c>
      <c r="AP254" s="102">
        <f>IF(ISNA(VLOOKUP($B254,'[1]1920  Prog Access'!$F$7:$BA$325,24,FALSE)),"",VLOOKUP($B254,'[1]1920  Prog Access'!$F$7:$BA$325,24,FALSE))</f>
        <v>0</v>
      </c>
      <c r="AQ254" s="102">
        <f>IF(ISNA(VLOOKUP($B254,'[1]1920  Prog Access'!$F$7:$BA$325,25,FALSE)),"",VLOOKUP($B254,'[1]1920  Prog Access'!$F$7:$BA$325,25,FALSE))</f>
        <v>0</v>
      </c>
      <c r="AR254" s="102">
        <f>IF(ISNA(VLOOKUP($B254,'[1]1920  Prog Access'!$F$7:$BA$325,26,FALSE)),"",VLOOKUP($B254,'[1]1920  Prog Access'!$F$7:$BA$325,26,FALSE))</f>
        <v>0</v>
      </c>
      <c r="AS254" s="102">
        <f>IF(ISNA(VLOOKUP($B254,'[1]1920  Prog Access'!$F$7:$BA$325,27,FALSE)),"",VLOOKUP($B254,'[1]1920  Prog Access'!$F$7:$BA$325,27,FALSE))</f>
        <v>8636.35</v>
      </c>
      <c r="AT254" s="102">
        <f>IF(ISNA(VLOOKUP($B254,'[1]1920  Prog Access'!$F$7:$BA$325,28,FALSE)),"",VLOOKUP($B254,'[1]1920  Prog Access'!$F$7:$BA$325,28,FALSE))</f>
        <v>108883.27</v>
      </c>
      <c r="AU254" s="102">
        <f>IF(ISNA(VLOOKUP($B254,'[1]1920  Prog Access'!$F$7:$BA$325,29,FALSE)),"",VLOOKUP($B254,'[1]1920  Prog Access'!$F$7:$BA$325,29,FALSE))</f>
        <v>0</v>
      </c>
      <c r="AV254" s="102">
        <f>IF(ISNA(VLOOKUP($B254,'[1]1920  Prog Access'!$F$7:$BA$325,30,FALSE)),"",VLOOKUP($B254,'[1]1920  Prog Access'!$F$7:$BA$325,30,FALSE))</f>
        <v>0</v>
      </c>
      <c r="AW254" s="102">
        <f>IF(ISNA(VLOOKUP($B254,'[1]1920  Prog Access'!$F$7:$BA$325,31,FALSE)),"",VLOOKUP($B254,'[1]1920  Prog Access'!$F$7:$BA$325,31,FALSE))</f>
        <v>0</v>
      </c>
      <c r="AX254" s="108">
        <f t="shared" si="479"/>
        <v>1098166.72</v>
      </c>
      <c r="AY254" s="104">
        <f t="shared" si="480"/>
        <v>0.12453291046260663</v>
      </c>
      <c r="AZ254" s="105">
        <f t="shared" si="481"/>
        <v>1981.1060759128304</v>
      </c>
      <c r="BA254" s="106">
        <f>IF(ISNA(VLOOKUP($B254,'[1]1920  Prog Access'!$F$7:$BA$325,32,FALSE)),"",VLOOKUP($B254,'[1]1920  Prog Access'!$F$7:$BA$325,32,FALSE))</f>
        <v>0</v>
      </c>
      <c r="BB254" s="102">
        <f>IF(ISNA(VLOOKUP($B254,'[1]1920  Prog Access'!$F$7:$BA$325,33,FALSE)),"",VLOOKUP($B254,'[1]1920  Prog Access'!$F$7:$BA$325,33,FALSE))</f>
        <v>0</v>
      </c>
      <c r="BC254" s="102">
        <f>IF(ISNA(VLOOKUP($B254,'[1]1920  Prog Access'!$F$7:$BA$325,34,FALSE)),"",VLOOKUP($B254,'[1]1920  Prog Access'!$F$7:$BA$325,34,FALSE))</f>
        <v>15070.55</v>
      </c>
      <c r="BD254" s="102">
        <f>IF(ISNA(VLOOKUP($B254,'[1]1920  Prog Access'!$F$7:$BA$325,35,FALSE)),"",VLOOKUP($B254,'[1]1920  Prog Access'!$F$7:$BA$325,35,FALSE))</f>
        <v>0</v>
      </c>
      <c r="BE254" s="102">
        <f>IF(ISNA(VLOOKUP($B254,'[1]1920  Prog Access'!$F$7:$BA$325,36,FALSE)),"",VLOOKUP($B254,'[1]1920  Prog Access'!$F$7:$BA$325,36,FALSE))</f>
        <v>0</v>
      </c>
      <c r="BF254" s="102">
        <f>IF(ISNA(VLOOKUP($B254,'[1]1920  Prog Access'!$F$7:$BA$325,37,FALSE)),"",VLOOKUP($B254,'[1]1920  Prog Access'!$F$7:$BA$325,37,FALSE))</f>
        <v>0</v>
      </c>
      <c r="BG254" s="102">
        <f>IF(ISNA(VLOOKUP($B254,'[1]1920  Prog Access'!$F$7:$BA$325,38,FALSE)),"",VLOOKUP($B254,'[1]1920  Prog Access'!$F$7:$BA$325,38,FALSE))</f>
        <v>66902.5</v>
      </c>
      <c r="BH254" s="110">
        <f t="shared" si="554"/>
        <v>81973.05</v>
      </c>
      <c r="BI254" s="104">
        <f t="shared" si="555"/>
        <v>9.295803915817788E-3</v>
      </c>
      <c r="BJ254" s="105">
        <f t="shared" si="556"/>
        <v>147.88037595612644</v>
      </c>
      <c r="BK254" s="106">
        <f>IF(ISNA(VLOOKUP($B254,'[1]1920  Prog Access'!$F$7:$BA$325,39,FALSE)),"",VLOOKUP($B254,'[1]1920  Prog Access'!$F$7:$BA$325,39,FALSE))</f>
        <v>0</v>
      </c>
      <c r="BL254" s="102">
        <f>IF(ISNA(VLOOKUP($B254,'[1]1920  Prog Access'!$F$7:$BA$325,40,FALSE)),"",VLOOKUP($B254,'[1]1920  Prog Access'!$F$7:$BA$325,40,FALSE))</f>
        <v>0</v>
      </c>
      <c r="BM254" s="102">
        <f>IF(ISNA(VLOOKUP($B254,'[1]1920  Prog Access'!$F$7:$BA$325,41,FALSE)),"",VLOOKUP($B254,'[1]1920  Prog Access'!$F$7:$BA$325,41,FALSE))</f>
        <v>0</v>
      </c>
      <c r="BN254" s="102">
        <f>IF(ISNA(VLOOKUP($B254,'[1]1920  Prog Access'!$F$7:$BA$325,42,FALSE)),"",VLOOKUP($B254,'[1]1920  Prog Access'!$F$7:$BA$325,42,FALSE))</f>
        <v>100658.59</v>
      </c>
      <c r="BO254" s="105">
        <f t="shared" si="459"/>
        <v>100658.59</v>
      </c>
      <c r="BP254" s="104">
        <f t="shared" si="460"/>
        <v>1.1414757839103184E-2</v>
      </c>
      <c r="BQ254" s="111">
        <f t="shared" si="461"/>
        <v>181.58931664020784</v>
      </c>
      <c r="BR254" s="106">
        <f>IF(ISNA(VLOOKUP($B254,'[1]1920  Prog Access'!$F$7:$BA$325,43,FALSE)),"",VLOOKUP($B254,'[1]1920  Prog Access'!$F$7:$BA$325,43,FALSE))</f>
        <v>1283511.42</v>
      </c>
      <c r="BS254" s="104">
        <f t="shared" si="462"/>
        <v>0.14555113520886254</v>
      </c>
      <c r="BT254" s="111">
        <f t="shared" si="463"/>
        <v>2315.4701616394864</v>
      </c>
      <c r="BU254" s="102">
        <f>IF(ISNA(VLOOKUP($B254,'[1]1920  Prog Access'!$F$7:$BA$325,44,FALSE)),"",VLOOKUP($B254,'[1]1920  Prog Access'!$F$7:$BA$325,44,FALSE))</f>
        <v>266800.06</v>
      </c>
      <c r="BV254" s="104">
        <f t="shared" si="464"/>
        <v>3.0255322236862246E-2</v>
      </c>
      <c r="BW254" s="111">
        <f t="shared" si="465"/>
        <v>481.31054264684661</v>
      </c>
      <c r="BX254" s="143">
        <f>IF(ISNA(VLOOKUP($B254,'[1]1920  Prog Access'!$F$7:$BA$325,45,FALSE)),"",VLOOKUP($B254,'[1]1920  Prog Access'!$F$7:$BA$325,45,FALSE))</f>
        <v>501236.46</v>
      </c>
      <c r="BY254" s="97">
        <f t="shared" si="466"/>
        <v>5.6840581723122979E-2</v>
      </c>
      <c r="BZ254" s="112">
        <f t="shared" si="467"/>
        <v>904.2366503102902</v>
      </c>
      <c r="CA254" s="89">
        <f t="shared" si="468"/>
        <v>8818285.1899999995</v>
      </c>
      <c r="CB254" s="90">
        <f t="shared" si="469"/>
        <v>0</v>
      </c>
    </row>
    <row r="255" spans="1:80" x14ac:dyDescent="0.25">
      <c r="A255" s="66"/>
      <c r="B255" s="94" t="s">
        <v>440</v>
      </c>
      <c r="C255" s="99" t="s">
        <v>441</v>
      </c>
      <c r="D255" s="100">
        <f>IF(ISNA(VLOOKUP($B255,'[1]1920 enrollment_Rev_Exp by size'!$A$6:$C$339,3,FALSE)),"",VLOOKUP($B255,'[1]1920 enrollment_Rev_Exp by size'!$A$6:$C$339,3,FALSE))</f>
        <v>570.19000000000005</v>
      </c>
      <c r="E255" s="101">
        <f>IF(ISNA(VLOOKUP($B255,'[1]1920 enrollment_Rev_Exp by size'!$A$6:$D$339,4,FALSE)),"",VLOOKUP($B255,'[1]1920 enrollment_Rev_Exp by size'!$A$6:$D$339,4,FALSE))</f>
        <v>10136949.810000001</v>
      </c>
      <c r="F255" s="102">
        <f>IF(ISNA(VLOOKUP($B255,'[1]1920  Prog Access'!$F$7:$BA$325,2,FALSE)),"",VLOOKUP($B255,'[1]1920  Prog Access'!$F$7:$BA$325,2,FALSE))</f>
        <v>3964451.42</v>
      </c>
      <c r="G255" s="102">
        <f>IF(ISNA(VLOOKUP($B255,'[1]1920  Prog Access'!$F$7:$BA$325,3,FALSE)),"",VLOOKUP($B255,'[1]1920  Prog Access'!$F$7:$BA$325,3,FALSE))</f>
        <v>159433.81</v>
      </c>
      <c r="H255" s="102">
        <f>IF(ISNA(VLOOKUP($B255,'[1]1920  Prog Access'!$F$7:$BA$325,4,FALSE)),"",VLOOKUP($B255,'[1]1920  Prog Access'!$F$7:$BA$325,4,FALSE))</f>
        <v>756.57</v>
      </c>
      <c r="I255" s="103">
        <f t="shared" si="470"/>
        <v>4124641.8</v>
      </c>
      <c r="J255" s="104">
        <f t="shared" si="471"/>
        <v>0.40689180446874479</v>
      </c>
      <c r="K255" s="105">
        <f t="shared" si="472"/>
        <v>7233.8024167382791</v>
      </c>
      <c r="L255" s="106">
        <f>IF(ISNA(VLOOKUP($B255,'[1]1920  Prog Access'!$F$7:$BA$325,5,FALSE)),"",VLOOKUP($B255,'[1]1920  Prog Access'!$F$7:$BA$325,5,FALSE))</f>
        <v>896370.31</v>
      </c>
      <c r="M255" s="102">
        <f>IF(ISNA(VLOOKUP($B255,'[1]1920  Prog Access'!$F$7:$BA$325,6,FALSE)),"",VLOOKUP($B255,'[1]1920  Prog Access'!$F$7:$BA$325,6,FALSE))</f>
        <v>157204.79999999999</v>
      </c>
      <c r="N255" s="102">
        <f>IF(ISNA(VLOOKUP($B255,'[1]1920  Prog Access'!$F$7:$BA$325,7,FALSE)),"",VLOOKUP($B255,'[1]1920  Prog Access'!$F$7:$BA$325,7,FALSE))</f>
        <v>105271.85</v>
      </c>
      <c r="O255" s="102">
        <v>0</v>
      </c>
      <c r="P255" s="102">
        <f>IF(ISNA(VLOOKUP($B255,'[1]1920  Prog Access'!$F$7:$BA$325,8,FALSE)),"",VLOOKUP($B255,'[1]1920  Prog Access'!$F$7:$BA$325,8,FALSE))</f>
        <v>0</v>
      </c>
      <c r="Q255" s="102">
        <f>IF(ISNA(VLOOKUP($B255,'[1]1920  Prog Access'!$F$7:$BA$325,9,FALSE)),"",VLOOKUP($B255,'[1]1920  Prog Access'!$F$7:$BA$325,9,FALSE))</f>
        <v>0</v>
      </c>
      <c r="R255" s="107">
        <f t="shared" si="511"/>
        <v>1158846.9600000002</v>
      </c>
      <c r="S255" s="104">
        <f t="shared" si="512"/>
        <v>0.11431909812326477</v>
      </c>
      <c r="T255" s="105">
        <f t="shared" si="513"/>
        <v>2032.3873796453815</v>
      </c>
      <c r="U255" s="106">
        <f>IF(ISNA(VLOOKUP($B255,'[1]1920  Prog Access'!$F$7:$BA$325,10,FALSE)),"",VLOOKUP($B255,'[1]1920  Prog Access'!$F$7:$BA$325,10,FALSE))</f>
        <v>395067.46</v>
      </c>
      <c r="V255" s="102">
        <f>IF(ISNA(VLOOKUP($B255,'[1]1920  Prog Access'!$F$7:$BA$325,11,FALSE)),"",VLOOKUP($B255,'[1]1920  Prog Access'!$F$7:$BA$325,11,FALSE))</f>
        <v>32867.79</v>
      </c>
      <c r="W255" s="102">
        <f>IF(ISNA(VLOOKUP($B255,'[1]1920  Prog Access'!$F$7:$BA$325,12,FALSE)),"",VLOOKUP($B255,'[1]1920  Prog Access'!$F$7:$BA$325,12,FALSE))</f>
        <v>5373</v>
      </c>
      <c r="X255" s="102">
        <f>IF(ISNA(VLOOKUP($B255,'[1]1920  Prog Access'!$F$7:$BA$325,13,FALSE)),"",VLOOKUP($B255,'[1]1920  Prog Access'!$F$7:$BA$325,13,FALSE))</f>
        <v>0</v>
      </c>
      <c r="Y255" s="108">
        <f t="shared" si="548"/>
        <v>433308.25</v>
      </c>
      <c r="Z255" s="104">
        <f t="shared" si="549"/>
        <v>4.2745427186839352E-2</v>
      </c>
      <c r="AA255" s="105">
        <f t="shared" si="550"/>
        <v>759.93660008067479</v>
      </c>
      <c r="AB255" s="106">
        <f>IF(ISNA(VLOOKUP($B255,'[1]1920  Prog Access'!$F$7:$BA$325,14,FALSE)),"",VLOOKUP($B255,'[1]1920  Prog Access'!$F$7:$BA$325,14,FALSE))</f>
        <v>0</v>
      </c>
      <c r="AC255" s="102">
        <f>IF(ISNA(VLOOKUP($B255,'[1]1920  Prog Access'!$F$7:$BA$325,15,FALSE)),"",VLOOKUP($B255,'[1]1920  Prog Access'!$F$7:$BA$325,15,FALSE))</f>
        <v>0</v>
      </c>
      <c r="AD255" s="102">
        <v>0</v>
      </c>
      <c r="AE255" s="107">
        <f t="shared" si="551"/>
        <v>0</v>
      </c>
      <c r="AF255" s="104">
        <f t="shared" si="552"/>
        <v>0</v>
      </c>
      <c r="AG255" s="109">
        <f t="shared" si="553"/>
        <v>0</v>
      </c>
      <c r="AH255" s="106">
        <f>IF(ISNA(VLOOKUP($B255,'[1]1920  Prog Access'!$F$7:$BA$325,16,FALSE)),"",VLOOKUP($B255,'[1]1920  Prog Access'!$F$7:$BA$325,16,FALSE))</f>
        <v>247631.87</v>
      </c>
      <c r="AI255" s="102">
        <f>IF(ISNA(VLOOKUP($B255,'[1]1920  Prog Access'!$F$7:$BA$325,17,FALSE)),"",VLOOKUP($B255,'[1]1920  Prog Access'!$F$7:$BA$325,17,FALSE))</f>
        <v>71736.009999999995</v>
      </c>
      <c r="AJ255" s="102">
        <f>IF(ISNA(VLOOKUP($B255,'[1]1920  Prog Access'!$F$7:$BA$325,18,FALSE)),"",VLOOKUP($B255,'[1]1920  Prog Access'!$F$7:$BA$325,18,FALSE))</f>
        <v>0</v>
      </c>
      <c r="AK255" s="102">
        <f>IF(ISNA(VLOOKUP($B255,'[1]1920  Prog Access'!$F$7:$BA$325,19,FALSE)),"",VLOOKUP($B255,'[1]1920  Prog Access'!$F$7:$BA$325,19,FALSE))</f>
        <v>0</v>
      </c>
      <c r="AL255" s="102">
        <f>IF(ISNA(VLOOKUP($B255,'[1]1920  Prog Access'!$F$7:$BA$325,20,FALSE)),"",VLOOKUP($B255,'[1]1920  Prog Access'!$F$7:$BA$325,20,FALSE))</f>
        <v>380839.88</v>
      </c>
      <c r="AM255" s="102">
        <f>IF(ISNA(VLOOKUP($B255,'[1]1920  Prog Access'!$F$7:$BA$325,21,FALSE)),"",VLOOKUP($B255,'[1]1920  Prog Access'!$F$7:$BA$325,21,FALSE))</f>
        <v>0</v>
      </c>
      <c r="AN255" s="102">
        <f>IF(ISNA(VLOOKUP($B255,'[1]1920  Prog Access'!$F$7:$BA$325,22,FALSE)),"",VLOOKUP($B255,'[1]1920  Prog Access'!$F$7:$BA$325,22,FALSE))</f>
        <v>0</v>
      </c>
      <c r="AO255" s="102">
        <f>IF(ISNA(VLOOKUP($B255,'[1]1920  Prog Access'!$F$7:$BA$325,23,FALSE)),"",VLOOKUP($B255,'[1]1920  Prog Access'!$F$7:$BA$325,23,FALSE))</f>
        <v>968053.59</v>
      </c>
      <c r="AP255" s="102">
        <f>IF(ISNA(VLOOKUP($B255,'[1]1920  Prog Access'!$F$7:$BA$325,24,FALSE)),"",VLOOKUP($B255,'[1]1920  Prog Access'!$F$7:$BA$325,24,FALSE))</f>
        <v>0</v>
      </c>
      <c r="AQ255" s="102">
        <f>IF(ISNA(VLOOKUP($B255,'[1]1920  Prog Access'!$F$7:$BA$325,25,FALSE)),"",VLOOKUP($B255,'[1]1920  Prog Access'!$F$7:$BA$325,25,FALSE))</f>
        <v>0</v>
      </c>
      <c r="AR255" s="102">
        <f>IF(ISNA(VLOOKUP($B255,'[1]1920  Prog Access'!$F$7:$BA$325,26,FALSE)),"",VLOOKUP($B255,'[1]1920  Prog Access'!$F$7:$BA$325,26,FALSE))</f>
        <v>0</v>
      </c>
      <c r="AS255" s="102">
        <f>IF(ISNA(VLOOKUP($B255,'[1]1920  Prog Access'!$F$7:$BA$325,27,FALSE)),"",VLOOKUP($B255,'[1]1920  Prog Access'!$F$7:$BA$325,27,FALSE))</f>
        <v>14536</v>
      </c>
      <c r="AT255" s="102">
        <f>IF(ISNA(VLOOKUP($B255,'[1]1920  Prog Access'!$F$7:$BA$325,28,FALSE)),"",VLOOKUP($B255,'[1]1920  Prog Access'!$F$7:$BA$325,28,FALSE))</f>
        <v>139332.19</v>
      </c>
      <c r="AU255" s="102">
        <f>IF(ISNA(VLOOKUP($B255,'[1]1920  Prog Access'!$F$7:$BA$325,29,FALSE)),"",VLOOKUP($B255,'[1]1920  Prog Access'!$F$7:$BA$325,29,FALSE))</f>
        <v>0</v>
      </c>
      <c r="AV255" s="102">
        <f>IF(ISNA(VLOOKUP($B255,'[1]1920  Prog Access'!$F$7:$BA$325,30,FALSE)),"",VLOOKUP($B255,'[1]1920  Prog Access'!$F$7:$BA$325,30,FALSE))</f>
        <v>9578.0499999999993</v>
      </c>
      <c r="AW255" s="102">
        <f>IF(ISNA(VLOOKUP($B255,'[1]1920  Prog Access'!$F$7:$BA$325,31,FALSE)),"",VLOOKUP($B255,'[1]1920  Prog Access'!$F$7:$BA$325,31,FALSE))</f>
        <v>0</v>
      </c>
      <c r="AX255" s="108">
        <f t="shared" si="479"/>
        <v>1831707.59</v>
      </c>
      <c r="AY255" s="104">
        <f t="shared" si="480"/>
        <v>0.18069612894729326</v>
      </c>
      <c r="AZ255" s="105">
        <f t="shared" si="481"/>
        <v>3212.4512706290884</v>
      </c>
      <c r="BA255" s="106">
        <f>IF(ISNA(VLOOKUP($B255,'[1]1920  Prog Access'!$F$7:$BA$325,32,FALSE)),"",VLOOKUP($B255,'[1]1920  Prog Access'!$F$7:$BA$325,32,FALSE))</f>
        <v>1492.65</v>
      </c>
      <c r="BB255" s="102">
        <f>IF(ISNA(VLOOKUP($B255,'[1]1920  Prog Access'!$F$7:$BA$325,33,FALSE)),"",VLOOKUP($B255,'[1]1920  Prog Access'!$F$7:$BA$325,33,FALSE))</f>
        <v>0</v>
      </c>
      <c r="BC255" s="102">
        <f>IF(ISNA(VLOOKUP($B255,'[1]1920  Prog Access'!$F$7:$BA$325,34,FALSE)),"",VLOOKUP($B255,'[1]1920  Prog Access'!$F$7:$BA$325,34,FALSE))</f>
        <v>16728.84</v>
      </c>
      <c r="BD255" s="102">
        <f>IF(ISNA(VLOOKUP($B255,'[1]1920  Prog Access'!$F$7:$BA$325,35,FALSE)),"",VLOOKUP($B255,'[1]1920  Prog Access'!$F$7:$BA$325,35,FALSE))</f>
        <v>0</v>
      </c>
      <c r="BE255" s="102">
        <f>IF(ISNA(VLOOKUP($B255,'[1]1920  Prog Access'!$F$7:$BA$325,36,FALSE)),"",VLOOKUP($B255,'[1]1920  Prog Access'!$F$7:$BA$325,36,FALSE))</f>
        <v>0</v>
      </c>
      <c r="BF255" s="102">
        <f>IF(ISNA(VLOOKUP($B255,'[1]1920  Prog Access'!$F$7:$BA$325,37,FALSE)),"",VLOOKUP($B255,'[1]1920  Prog Access'!$F$7:$BA$325,37,FALSE))</f>
        <v>0</v>
      </c>
      <c r="BG255" s="102">
        <f>IF(ISNA(VLOOKUP($B255,'[1]1920  Prog Access'!$F$7:$BA$325,38,FALSE)),"",VLOOKUP($B255,'[1]1920  Prog Access'!$F$7:$BA$325,38,FALSE))</f>
        <v>58504.19</v>
      </c>
      <c r="BH255" s="110">
        <f t="shared" si="554"/>
        <v>76725.680000000008</v>
      </c>
      <c r="BI255" s="104">
        <f t="shared" si="555"/>
        <v>7.5689118954017989E-3</v>
      </c>
      <c r="BJ255" s="105">
        <f t="shared" si="556"/>
        <v>134.56160227292656</v>
      </c>
      <c r="BK255" s="106">
        <f>IF(ISNA(VLOOKUP($B255,'[1]1920  Prog Access'!$F$7:$BA$325,39,FALSE)),"",VLOOKUP($B255,'[1]1920  Prog Access'!$F$7:$BA$325,39,FALSE))</f>
        <v>0</v>
      </c>
      <c r="BL255" s="102">
        <f>IF(ISNA(VLOOKUP($B255,'[1]1920  Prog Access'!$F$7:$BA$325,40,FALSE)),"",VLOOKUP($B255,'[1]1920  Prog Access'!$F$7:$BA$325,40,FALSE))</f>
        <v>0</v>
      </c>
      <c r="BM255" s="102">
        <f>IF(ISNA(VLOOKUP($B255,'[1]1920  Prog Access'!$F$7:$BA$325,41,FALSE)),"",VLOOKUP($B255,'[1]1920  Prog Access'!$F$7:$BA$325,41,FALSE))</f>
        <v>197882.22</v>
      </c>
      <c r="BN255" s="102">
        <f>IF(ISNA(VLOOKUP($B255,'[1]1920  Prog Access'!$F$7:$BA$325,42,FALSE)),"",VLOOKUP($B255,'[1]1920  Prog Access'!$F$7:$BA$325,42,FALSE))</f>
        <v>116920.51</v>
      </c>
      <c r="BO255" s="105">
        <f t="shared" si="459"/>
        <v>314802.73</v>
      </c>
      <c r="BP255" s="104">
        <f t="shared" si="460"/>
        <v>3.1054975697862312E-2</v>
      </c>
      <c r="BQ255" s="111">
        <f t="shared" si="461"/>
        <v>552.10145740893381</v>
      </c>
      <c r="BR255" s="106">
        <f>IF(ISNA(VLOOKUP($B255,'[1]1920  Prog Access'!$F$7:$BA$325,43,FALSE)),"",VLOOKUP($B255,'[1]1920  Prog Access'!$F$7:$BA$325,43,FALSE))</f>
        <v>1526850.66</v>
      </c>
      <c r="BS255" s="104">
        <f t="shared" si="462"/>
        <v>0.15062229651110404</v>
      </c>
      <c r="BT255" s="111">
        <f t="shared" si="463"/>
        <v>2677.7927708307752</v>
      </c>
      <c r="BU255" s="102">
        <f>IF(ISNA(VLOOKUP($B255,'[1]1920  Prog Access'!$F$7:$BA$325,44,FALSE)),"",VLOOKUP($B255,'[1]1920  Prog Access'!$F$7:$BA$325,44,FALSE))</f>
        <v>189288.58</v>
      </c>
      <c r="BV255" s="104">
        <f t="shared" si="464"/>
        <v>1.8673129841608634E-2</v>
      </c>
      <c r="BW255" s="111">
        <f t="shared" si="465"/>
        <v>331.97456988021531</v>
      </c>
      <c r="BX255" s="143">
        <f>IF(ISNA(VLOOKUP($B255,'[1]1920  Prog Access'!$F$7:$BA$325,45,FALSE)),"",VLOOKUP($B255,'[1]1920  Prog Access'!$F$7:$BA$325,45,FALSE))</f>
        <v>480777.56</v>
      </c>
      <c r="BY255" s="97">
        <f t="shared" si="466"/>
        <v>4.742822732788099E-2</v>
      </c>
      <c r="BZ255" s="112">
        <f t="shared" si="467"/>
        <v>843.18834072852906</v>
      </c>
      <c r="CA255" s="89">
        <f t="shared" si="468"/>
        <v>10136949.809999999</v>
      </c>
      <c r="CB255" s="90">
        <f t="shared" si="469"/>
        <v>0</v>
      </c>
    </row>
    <row r="256" spans="1:80" x14ac:dyDescent="0.25">
      <c r="A256" s="66"/>
      <c r="B256" s="94" t="s">
        <v>442</v>
      </c>
      <c r="C256" s="99" t="s">
        <v>443</v>
      </c>
      <c r="D256" s="100">
        <f>IF(ISNA(VLOOKUP($B256,'[1]1920 enrollment_Rev_Exp by size'!$A$6:$C$339,3,FALSE)),"",VLOOKUP($B256,'[1]1920 enrollment_Rev_Exp by size'!$A$6:$C$339,3,FALSE))</f>
        <v>399.79999999999995</v>
      </c>
      <c r="E256" s="101">
        <f>IF(ISNA(VLOOKUP($B256,'[1]1920 enrollment_Rev_Exp by size'!$A$6:$D$339,4,FALSE)),"",VLOOKUP($B256,'[1]1920 enrollment_Rev_Exp by size'!$A$6:$D$339,4,FALSE))</f>
        <v>6915039.2800000003</v>
      </c>
      <c r="F256" s="102">
        <f>IF(ISNA(VLOOKUP($B256,'[1]1920  Prog Access'!$F$7:$BA$325,2,FALSE)),"",VLOOKUP($B256,'[1]1920  Prog Access'!$F$7:$BA$325,2,FALSE))</f>
        <v>2790469.79</v>
      </c>
      <c r="G256" s="102">
        <f>IF(ISNA(VLOOKUP($B256,'[1]1920  Prog Access'!$F$7:$BA$325,3,FALSE)),"",VLOOKUP($B256,'[1]1920  Prog Access'!$F$7:$BA$325,3,FALSE))</f>
        <v>0</v>
      </c>
      <c r="H256" s="102">
        <f>IF(ISNA(VLOOKUP($B256,'[1]1920  Prog Access'!$F$7:$BA$325,4,FALSE)),"",VLOOKUP($B256,'[1]1920  Prog Access'!$F$7:$BA$325,4,FALSE))</f>
        <v>0</v>
      </c>
      <c r="I256" s="103">
        <f t="shared" si="470"/>
        <v>2790469.79</v>
      </c>
      <c r="J256" s="104">
        <f t="shared" si="471"/>
        <v>0.40353636140155086</v>
      </c>
      <c r="K256" s="105">
        <f t="shared" si="472"/>
        <v>6979.6643071535773</v>
      </c>
      <c r="L256" s="106">
        <f>IF(ISNA(VLOOKUP($B256,'[1]1920  Prog Access'!$F$7:$BA$325,5,FALSE)),"",VLOOKUP($B256,'[1]1920  Prog Access'!$F$7:$BA$325,5,FALSE))</f>
        <v>472440.6</v>
      </c>
      <c r="M256" s="102">
        <f>IF(ISNA(VLOOKUP($B256,'[1]1920  Prog Access'!$F$7:$BA$325,6,FALSE)),"",VLOOKUP($B256,'[1]1920  Prog Access'!$F$7:$BA$325,6,FALSE))</f>
        <v>0</v>
      </c>
      <c r="N256" s="102">
        <f>IF(ISNA(VLOOKUP($B256,'[1]1920  Prog Access'!$F$7:$BA$325,7,FALSE)),"",VLOOKUP($B256,'[1]1920  Prog Access'!$F$7:$BA$325,7,FALSE))</f>
        <v>0</v>
      </c>
      <c r="O256" s="102">
        <v>0</v>
      </c>
      <c r="P256" s="102">
        <f>IF(ISNA(VLOOKUP($B256,'[1]1920  Prog Access'!$F$7:$BA$325,8,FALSE)),"",VLOOKUP($B256,'[1]1920  Prog Access'!$F$7:$BA$325,8,FALSE))</f>
        <v>0</v>
      </c>
      <c r="Q256" s="102">
        <f>IF(ISNA(VLOOKUP($B256,'[1]1920  Prog Access'!$F$7:$BA$325,9,FALSE)),"",VLOOKUP($B256,'[1]1920  Prog Access'!$F$7:$BA$325,9,FALSE))</f>
        <v>0</v>
      </c>
      <c r="R256" s="107">
        <f t="shared" si="511"/>
        <v>472440.6</v>
      </c>
      <c r="S256" s="104">
        <f t="shared" si="512"/>
        <v>6.8320739893179605E-2</v>
      </c>
      <c r="T256" s="105">
        <f t="shared" si="513"/>
        <v>1181.6923461730867</v>
      </c>
      <c r="U256" s="106">
        <f>IF(ISNA(VLOOKUP($B256,'[1]1920  Prog Access'!$F$7:$BA$325,10,FALSE)),"",VLOOKUP($B256,'[1]1920  Prog Access'!$F$7:$BA$325,10,FALSE))</f>
        <v>126416.72</v>
      </c>
      <c r="V256" s="102">
        <f>IF(ISNA(VLOOKUP($B256,'[1]1920  Prog Access'!$F$7:$BA$325,11,FALSE)),"",VLOOKUP($B256,'[1]1920  Prog Access'!$F$7:$BA$325,11,FALSE))</f>
        <v>20532.09</v>
      </c>
      <c r="W256" s="102">
        <f>IF(ISNA(VLOOKUP($B256,'[1]1920  Prog Access'!$F$7:$BA$325,12,FALSE)),"",VLOOKUP($B256,'[1]1920  Prog Access'!$F$7:$BA$325,12,FALSE))</f>
        <v>67991.990000000005</v>
      </c>
      <c r="X256" s="102">
        <f>IF(ISNA(VLOOKUP($B256,'[1]1920  Prog Access'!$F$7:$BA$325,13,FALSE)),"",VLOOKUP($B256,'[1]1920  Prog Access'!$F$7:$BA$325,13,FALSE))</f>
        <v>0</v>
      </c>
      <c r="Y256" s="108">
        <f t="shared" si="548"/>
        <v>214940.79999999999</v>
      </c>
      <c r="Z256" s="104">
        <f t="shared" si="549"/>
        <v>3.108309169286454E-2</v>
      </c>
      <c r="AA256" s="105">
        <f t="shared" si="550"/>
        <v>537.62081040520263</v>
      </c>
      <c r="AB256" s="106">
        <f>IF(ISNA(VLOOKUP($B256,'[1]1920  Prog Access'!$F$7:$BA$325,14,FALSE)),"",VLOOKUP($B256,'[1]1920  Prog Access'!$F$7:$BA$325,14,FALSE))</f>
        <v>0</v>
      </c>
      <c r="AC256" s="102">
        <f>IF(ISNA(VLOOKUP($B256,'[1]1920  Prog Access'!$F$7:$BA$325,15,FALSE)),"",VLOOKUP($B256,'[1]1920  Prog Access'!$F$7:$BA$325,15,FALSE))</f>
        <v>0</v>
      </c>
      <c r="AD256" s="102">
        <v>0</v>
      </c>
      <c r="AE256" s="107">
        <f t="shared" si="551"/>
        <v>0</v>
      </c>
      <c r="AF256" s="104">
        <f t="shared" si="552"/>
        <v>0</v>
      </c>
      <c r="AG256" s="109">
        <f t="shared" si="553"/>
        <v>0</v>
      </c>
      <c r="AH256" s="106">
        <f>IF(ISNA(VLOOKUP($B256,'[1]1920  Prog Access'!$F$7:$BA$325,16,FALSE)),"",VLOOKUP($B256,'[1]1920  Prog Access'!$F$7:$BA$325,16,FALSE))</f>
        <v>222147.99</v>
      </c>
      <c r="AI256" s="102">
        <f>IF(ISNA(VLOOKUP($B256,'[1]1920  Prog Access'!$F$7:$BA$325,17,FALSE)),"",VLOOKUP($B256,'[1]1920  Prog Access'!$F$7:$BA$325,17,FALSE))</f>
        <v>34238.31</v>
      </c>
      <c r="AJ256" s="102">
        <f>IF(ISNA(VLOOKUP($B256,'[1]1920  Prog Access'!$F$7:$BA$325,18,FALSE)),"",VLOOKUP($B256,'[1]1920  Prog Access'!$F$7:$BA$325,18,FALSE))</f>
        <v>44008.68</v>
      </c>
      <c r="AK256" s="102">
        <f>IF(ISNA(VLOOKUP($B256,'[1]1920  Prog Access'!$F$7:$BA$325,19,FALSE)),"",VLOOKUP($B256,'[1]1920  Prog Access'!$F$7:$BA$325,19,FALSE))</f>
        <v>0</v>
      </c>
      <c r="AL256" s="102">
        <f>IF(ISNA(VLOOKUP($B256,'[1]1920  Prog Access'!$F$7:$BA$325,20,FALSE)),"",VLOOKUP($B256,'[1]1920  Prog Access'!$F$7:$BA$325,20,FALSE))</f>
        <v>195589.75</v>
      </c>
      <c r="AM256" s="102">
        <f>IF(ISNA(VLOOKUP($B256,'[1]1920  Prog Access'!$F$7:$BA$325,21,FALSE)),"",VLOOKUP($B256,'[1]1920  Prog Access'!$F$7:$BA$325,21,FALSE))</f>
        <v>1223459.1200000001</v>
      </c>
      <c r="AN256" s="102">
        <f>IF(ISNA(VLOOKUP($B256,'[1]1920  Prog Access'!$F$7:$BA$325,22,FALSE)),"",VLOOKUP($B256,'[1]1920  Prog Access'!$F$7:$BA$325,22,FALSE))</f>
        <v>245300.5</v>
      </c>
      <c r="AO256" s="102">
        <f>IF(ISNA(VLOOKUP($B256,'[1]1920  Prog Access'!$F$7:$BA$325,23,FALSE)),"",VLOOKUP($B256,'[1]1920  Prog Access'!$F$7:$BA$325,23,FALSE))</f>
        <v>42173.23</v>
      </c>
      <c r="AP256" s="102">
        <f>IF(ISNA(VLOOKUP($B256,'[1]1920  Prog Access'!$F$7:$BA$325,24,FALSE)),"",VLOOKUP($B256,'[1]1920  Prog Access'!$F$7:$BA$325,24,FALSE))</f>
        <v>0</v>
      </c>
      <c r="AQ256" s="102">
        <f>IF(ISNA(VLOOKUP($B256,'[1]1920  Prog Access'!$F$7:$BA$325,25,FALSE)),"",VLOOKUP($B256,'[1]1920  Prog Access'!$F$7:$BA$325,25,FALSE))</f>
        <v>0</v>
      </c>
      <c r="AR256" s="102">
        <f>IF(ISNA(VLOOKUP($B256,'[1]1920  Prog Access'!$F$7:$BA$325,26,FALSE)),"",VLOOKUP($B256,'[1]1920  Prog Access'!$F$7:$BA$325,26,FALSE))</f>
        <v>0</v>
      </c>
      <c r="AS256" s="102">
        <f>IF(ISNA(VLOOKUP($B256,'[1]1920  Prog Access'!$F$7:$BA$325,27,FALSE)),"",VLOOKUP($B256,'[1]1920  Prog Access'!$F$7:$BA$325,27,FALSE))</f>
        <v>1370.21</v>
      </c>
      <c r="AT256" s="102">
        <f>IF(ISNA(VLOOKUP($B256,'[1]1920  Prog Access'!$F$7:$BA$325,28,FALSE)),"",VLOOKUP($B256,'[1]1920  Prog Access'!$F$7:$BA$325,28,FALSE))</f>
        <v>34738.36</v>
      </c>
      <c r="AU256" s="102">
        <f>IF(ISNA(VLOOKUP($B256,'[1]1920  Prog Access'!$F$7:$BA$325,29,FALSE)),"",VLOOKUP($B256,'[1]1920  Prog Access'!$F$7:$BA$325,29,FALSE))</f>
        <v>0</v>
      </c>
      <c r="AV256" s="102">
        <f>IF(ISNA(VLOOKUP($B256,'[1]1920  Prog Access'!$F$7:$BA$325,30,FALSE)),"",VLOOKUP($B256,'[1]1920  Prog Access'!$F$7:$BA$325,30,FALSE))</f>
        <v>0</v>
      </c>
      <c r="AW256" s="102">
        <f>IF(ISNA(VLOOKUP($B256,'[1]1920  Prog Access'!$F$7:$BA$325,31,FALSE)),"",VLOOKUP($B256,'[1]1920  Prog Access'!$F$7:$BA$325,31,FALSE))</f>
        <v>0</v>
      </c>
      <c r="AX256" s="108">
        <f t="shared" si="479"/>
        <v>2043026.1500000001</v>
      </c>
      <c r="AY256" s="104">
        <f t="shared" si="480"/>
        <v>0.29544678884311415</v>
      </c>
      <c r="AZ256" s="105">
        <f t="shared" si="481"/>
        <v>5110.1204352176101</v>
      </c>
      <c r="BA256" s="106">
        <f>IF(ISNA(VLOOKUP($B256,'[1]1920  Prog Access'!$F$7:$BA$325,32,FALSE)),"",VLOOKUP($B256,'[1]1920  Prog Access'!$F$7:$BA$325,32,FALSE))</f>
        <v>0</v>
      </c>
      <c r="BB256" s="102">
        <f>IF(ISNA(VLOOKUP($B256,'[1]1920  Prog Access'!$F$7:$BA$325,33,FALSE)),"",VLOOKUP($B256,'[1]1920  Prog Access'!$F$7:$BA$325,33,FALSE))</f>
        <v>0</v>
      </c>
      <c r="BC256" s="102">
        <f>IF(ISNA(VLOOKUP($B256,'[1]1920  Prog Access'!$F$7:$BA$325,34,FALSE)),"",VLOOKUP($B256,'[1]1920  Prog Access'!$F$7:$BA$325,34,FALSE))</f>
        <v>6778.64</v>
      </c>
      <c r="BD256" s="102">
        <f>IF(ISNA(VLOOKUP($B256,'[1]1920  Prog Access'!$F$7:$BA$325,35,FALSE)),"",VLOOKUP($B256,'[1]1920  Prog Access'!$F$7:$BA$325,35,FALSE))</f>
        <v>0</v>
      </c>
      <c r="BE256" s="102">
        <f>IF(ISNA(VLOOKUP($B256,'[1]1920  Prog Access'!$F$7:$BA$325,36,FALSE)),"",VLOOKUP($B256,'[1]1920  Prog Access'!$F$7:$BA$325,36,FALSE))</f>
        <v>0</v>
      </c>
      <c r="BF256" s="102">
        <f>IF(ISNA(VLOOKUP($B256,'[1]1920  Prog Access'!$F$7:$BA$325,37,FALSE)),"",VLOOKUP($B256,'[1]1920  Prog Access'!$F$7:$BA$325,37,FALSE))</f>
        <v>0</v>
      </c>
      <c r="BG256" s="102">
        <f>IF(ISNA(VLOOKUP($B256,'[1]1920  Prog Access'!$F$7:$BA$325,38,FALSE)),"",VLOOKUP($B256,'[1]1920  Prog Access'!$F$7:$BA$325,38,FALSE))</f>
        <v>65739.759999999995</v>
      </c>
      <c r="BH256" s="110">
        <f t="shared" si="554"/>
        <v>72518.399999999994</v>
      </c>
      <c r="BI256" s="104">
        <f t="shared" si="555"/>
        <v>1.0487055396741E-2</v>
      </c>
      <c r="BJ256" s="105">
        <f t="shared" si="556"/>
        <v>181.38669334667335</v>
      </c>
      <c r="BK256" s="106">
        <f>IF(ISNA(VLOOKUP($B256,'[1]1920  Prog Access'!$F$7:$BA$325,39,FALSE)),"",VLOOKUP($B256,'[1]1920  Prog Access'!$F$7:$BA$325,39,FALSE))</f>
        <v>0</v>
      </c>
      <c r="BL256" s="102">
        <f>IF(ISNA(VLOOKUP($B256,'[1]1920  Prog Access'!$F$7:$BA$325,40,FALSE)),"",VLOOKUP($B256,'[1]1920  Prog Access'!$F$7:$BA$325,40,FALSE))</f>
        <v>0</v>
      </c>
      <c r="BM256" s="102">
        <f>IF(ISNA(VLOOKUP($B256,'[1]1920  Prog Access'!$F$7:$BA$325,41,FALSE)),"",VLOOKUP($B256,'[1]1920  Prog Access'!$F$7:$BA$325,41,FALSE))</f>
        <v>0</v>
      </c>
      <c r="BN256" s="102">
        <f>IF(ISNA(VLOOKUP($B256,'[1]1920  Prog Access'!$F$7:$BA$325,42,FALSE)),"",VLOOKUP($B256,'[1]1920  Prog Access'!$F$7:$BA$325,42,FALSE))</f>
        <v>40239.1</v>
      </c>
      <c r="BO256" s="105">
        <f t="shared" si="459"/>
        <v>40239.1</v>
      </c>
      <c r="BP256" s="104">
        <f t="shared" si="460"/>
        <v>5.8190703437334627E-3</v>
      </c>
      <c r="BQ256" s="111">
        <f t="shared" si="461"/>
        <v>100.64807403701852</v>
      </c>
      <c r="BR256" s="106">
        <f>IF(ISNA(VLOOKUP($B256,'[1]1920  Prog Access'!$F$7:$BA$325,43,FALSE)),"",VLOOKUP($B256,'[1]1920  Prog Access'!$F$7:$BA$325,43,FALSE))</f>
        <v>878832.45</v>
      </c>
      <c r="BS256" s="104">
        <f t="shared" si="462"/>
        <v>0.12709001560436545</v>
      </c>
      <c r="BT256" s="111">
        <f t="shared" si="463"/>
        <v>2198.180215107554</v>
      </c>
      <c r="BU256" s="102">
        <f>IF(ISNA(VLOOKUP($B256,'[1]1920  Prog Access'!$F$7:$BA$325,44,FALSE)),"",VLOOKUP($B256,'[1]1920  Prog Access'!$F$7:$BA$325,44,FALSE))</f>
        <v>142302.99</v>
      </c>
      <c r="BV256" s="104">
        <f t="shared" si="464"/>
        <v>2.0578768136802251E-2</v>
      </c>
      <c r="BW256" s="111">
        <f t="shared" si="465"/>
        <v>355.93544272136069</v>
      </c>
      <c r="BX256" s="143">
        <f>IF(ISNA(VLOOKUP($B256,'[1]1920  Prog Access'!$F$7:$BA$325,45,FALSE)),"",VLOOKUP($B256,'[1]1920  Prog Access'!$F$7:$BA$325,45,FALSE))</f>
        <v>260269</v>
      </c>
      <c r="BY256" s="97">
        <f t="shared" si="466"/>
        <v>3.7638108687648698E-2</v>
      </c>
      <c r="BZ256" s="112">
        <f t="shared" si="467"/>
        <v>650.99799899949983</v>
      </c>
      <c r="CA256" s="89">
        <f t="shared" si="468"/>
        <v>6915039.2799999993</v>
      </c>
      <c r="CB256" s="90">
        <f t="shared" si="469"/>
        <v>0</v>
      </c>
    </row>
    <row r="257" spans="1:80" s="127" customFormat="1" x14ac:dyDescent="0.25">
      <c r="A257" s="99"/>
      <c r="B257" s="94" t="s">
        <v>444</v>
      </c>
      <c r="C257" s="99" t="s">
        <v>445</v>
      </c>
      <c r="D257" s="100">
        <f>IF(ISNA(VLOOKUP($B257,'[1]1920 enrollment_Rev_Exp by size'!$A$6:$C$339,3,FALSE)),"",VLOOKUP($B257,'[1]1920 enrollment_Rev_Exp by size'!$A$6:$C$339,3,FALSE))</f>
        <v>351.71</v>
      </c>
      <c r="E257" s="101">
        <f>IF(ISNA(VLOOKUP($B257,'[1]1920 enrollment_Rev_Exp by size'!$A$6:$D$339,4,FALSE)),"",VLOOKUP($B257,'[1]1920 enrollment_Rev_Exp by size'!$A$6:$D$339,4,FALSE))</f>
        <v>6493900.8099999996</v>
      </c>
      <c r="F257" s="102">
        <f>IF(ISNA(VLOOKUP($B257,'[1]1920  Prog Access'!$F$7:$BA$325,2,FALSE)),"",VLOOKUP($B257,'[1]1920  Prog Access'!$F$7:$BA$325,2,FALSE))</f>
        <v>3152636.89</v>
      </c>
      <c r="G257" s="102">
        <f>IF(ISNA(VLOOKUP($B257,'[1]1920  Prog Access'!$F$7:$BA$325,3,FALSE)),"",VLOOKUP($B257,'[1]1920  Prog Access'!$F$7:$BA$325,3,FALSE))</f>
        <v>0</v>
      </c>
      <c r="H257" s="102">
        <f>IF(ISNA(VLOOKUP($B257,'[1]1920  Prog Access'!$F$7:$BA$325,4,FALSE)),"",VLOOKUP($B257,'[1]1920  Prog Access'!$F$7:$BA$325,4,FALSE))</f>
        <v>0</v>
      </c>
      <c r="I257" s="103">
        <f t="shared" si="470"/>
        <v>3152636.89</v>
      </c>
      <c r="J257" s="104">
        <f t="shared" si="471"/>
        <v>0.48547660061965137</v>
      </c>
      <c r="K257" s="105">
        <f t="shared" si="472"/>
        <v>8963.7397003212882</v>
      </c>
      <c r="L257" s="106">
        <f>IF(ISNA(VLOOKUP($B257,'[1]1920  Prog Access'!$F$7:$BA$325,5,FALSE)),"",VLOOKUP($B257,'[1]1920  Prog Access'!$F$7:$BA$325,5,FALSE))</f>
        <v>666761.54</v>
      </c>
      <c r="M257" s="102">
        <f>IF(ISNA(VLOOKUP($B257,'[1]1920  Prog Access'!$F$7:$BA$325,6,FALSE)),"",VLOOKUP($B257,'[1]1920  Prog Access'!$F$7:$BA$325,6,FALSE))</f>
        <v>1040.4100000000001</v>
      </c>
      <c r="N257" s="102">
        <f>IF(ISNA(VLOOKUP($B257,'[1]1920  Prog Access'!$F$7:$BA$325,7,FALSE)),"",VLOOKUP($B257,'[1]1920  Prog Access'!$F$7:$BA$325,7,FALSE))</f>
        <v>97220.38</v>
      </c>
      <c r="O257" s="102">
        <v>0</v>
      </c>
      <c r="P257" s="102">
        <f>IF(ISNA(VLOOKUP($B257,'[1]1920  Prog Access'!$F$7:$BA$325,8,FALSE)),"",VLOOKUP($B257,'[1]1920  Prog Access'!$F$7:$BA$325,8,FALSE))</f>
        <v>0</v>
      </c>
      <c r="Q257" s="102">
        <f>IF(ISNA(VLOOKUP($B257,'[1]1920  Prog Access'!$F$7:$BA$325,9,FALSE)),"",VLOOKUP($B257,'[1]1920  Prog Access'!$F$7:$BA$325,9,FALSE))</f>
        <v>0</v>
      </c>
      <c r="R257" s="107">
        <f t="shared" si="511"/>
        <v>765022.33000000007</v>
      </c>
      <c r="S257" s="104">
        <f t="shared" si="512"/>
        <v>0.11780628506396915</v>
      </c>
      <c r="T257" s="105">
        <f t="shared" si="513"/>
        <v>2175.1509197918745</v>
      </c>
      <c r="U257" s="106">
        <f>IF(ISNA(VLOOKUP($B257,'[1]1920  Prog Access'!$F$7:$BA$325,10,FALSE)),"",VLOOKUP($B257,'[1]1920  Prog Access'!$F$7:$BA$325,10,FALSE))</f>
        <v>161242.70000000001</v>
      </c>
      <c r="V257" s="102">
        <f>IF(ISNA(VLOOKUP($B257,'[1]1920  Prog Access'!$F$7:$BA$325,11,FALSE)),"",VLOOKUP($B257,'[1]1920  Prog Access'!$F$7:$BA$325,11,FALSE))</f>
        <v>46900</v>
      </c>
      <c r="W257" s="102">
        <f>IF(ISNA(VLOOKUP($B257,'[1]1920  Prog Access'!$F$7:$BA$325,12,FALSE)),"",VLOOKUP($B257,'[1]1920  Prog Access'!$F$7:$BA$325,12,FALSE))</f>
        <v>4369.1400000000003</v>
      </c>
      <c r="X257" s="102">
        <f>IF(ISNA(VLOOKUP($B257,'[1]1920  Prog Access'!$F$7:$BA$325,13,FALSE)),"",VLOOKUP($B257,'[1]1920  Prog Access'!$F$7:$BA$325,13,FALSE))</f>
        <v>0</v>
      </c>
      <c r="Y257" s="108">
        <f t="shared" si="548"/>
        <v>212511.84000000003</v>
      </c>
      <c r="Z257" s="104">
        <f t="shared" si="549"/>
        <v>3.272483615283308E-2</v>
      </c>
      <c r="AA257" s="105">
        <f t="shared" si="550"/>
        <v>604.22461687185478</v>
      </c>
      <c r="AB257" s="106">
        <f>IF(ISNA(VLOOKUP($B257,'[1]1920  Prog Access'!$F$7:$BA$325,14,FALSE)),"",VLOOKUP($B257,'[1]1920  Prog Access'!$F$7:$BA$325,14,FALSE))</f>
        <v>0</v>
      </c>
      <c r="AC257" s="102">
        <f>IF(ISNA(VLOOKUP($B257,'[1]1920  Prog Access'!$F$7:$BA$325,15,FALSE)),"",VLOOKUP($B257,'[1]1920  Prog Access'!$F$7:$BA$325,15,FALSE))</f>
        <v>0</v>
      </c>
      <c r="AD257" s="102">
        <v>0</v>
      </c>
      <c r="AE257" s="107">
        <f t="shared" si="551"/>
        <v>0</v>
      </c>
      <c r="AF257" s="104">
        <f t="shared" si="552"/>
        <v>0</v>
      </c>
      <c r="AG257" s="109">
        <f t="shared" si="553"/>
        <v>0</v>
      </c>
      <c r="AH257" s="106">
        <f>IF(ISNA(VLOOKUP($B257,'[1]1920  Prog Access'!$F$7:$BA$325,16,FALSE)),"",VLOOKUP($B257,'[1]1920  Prog Access'!$F$7:$BA$325,16,FALSE))</f>
        <v>131210</v>
      </c>
      <c r="AI257" s="102">
        <f>IF(ISNA(VLOOKUP($B257,'[1]1920  Prog Access'!$F$7:$BA$325,17,FALSE)),"",VLOOKUP($B257,'[1]1920  Prog Access'!$F$7:$BA$325,17,FALSE))</f>
        <v>21896.78</v>
      </c>
      <c r="AJ257" s="102">
        <f>IF(ISNA(VLOOKUP($B257,'[1]1920  Prog Access'!$F$7:$BA$325,18,FALSE)),"",VLOOKUP($B257,'[1]1920  Prog Access'!$F$7:$BA$325,18,FALSE))</f>
        <v>0</v>
      </c>
      <c r="AK257" s="102">
        <f>IF(ISNA(VLOOKUP($B257,'[1]1920  Prog Access'!$F$7:$BA$325,19,FALSE)),"",VLOOKUP($B257,'[1]1920  Prog Access'!$F$7:$BA$325,19,FALSE))</f>
        <v>0</v>
      </c>
      <c r="AL257" s="102">
        <f>IF(ISNA(VLOOKUP($B257,'[1]1920  Prog Access'!$F$7:$BA$325,20,FALSE)),"",VLOOKUP($B257,'[1]1920  Prog Access'!$F$7:$BA$325,20,FALSE))</f>
        <v>88309.35</v>
      </c>
      <c r="AM257" s="102">
        <f>IF(ISNA(VLOOKUP($B257,'[1]1920  Prog Access'!$F$7:$BA$325,21,FALSE)),"",VLOOKUP($B257,'[1]1920  Prog Access'!$F$7:$BA$325,21,FALSE))</f>
        <v>0</v>
      </c>
      <c r="AN257" s="102">
        <f>IF(ISNA(VLOOKUP($B257,'[1]1920  Prog Access'!$F$7:$BA$325,22,FALSE)),"",VLOOKUP($B257,'[1]1920  Prog Access'!$F$7:$BA$325,22,FALSE))</f>
        <v>0</v>
      </c>
      <c r="AO257" s="102">
        <f>IF(ISNA(VLOOKUP($B257,'[1]1920  Prog Access'!$F$7:$BA$325,23,FALSE)),"",VLOOKUP($B257,'[1]1920  Prog Access'!$F$7:$BA$325,23,FALSE))</f>
        <v>109117.66</v>
      </c>
      <c r="AP257" s="102">
        <f>IF(ISNA(VLOOKUP($B257,'[1]1920  Prog Access'!$F$7:$BA$325,24,FALSE)),"",VLOOKUP($B257,'[1]1920  Prog Access'!$F$7:$BA$325,24,FALSE))</f>
        <v>0</v>
      </c>
      <c r="AQ257" s="102">
        <f>IF(ISNA(VLOOKUP($B257,'[1]1920  Prog Access'!$F$7:$BA$325,25,FALSE)),"",VLOOKUP($B257,'[1]1920  Prog Access'!$F$7:$BA$325,25,FALSE))</f>
        <v>0</v>
      </c>
      <c r="AR257" s="102">
        <f>IF(ISNA(VLOOKUP($B257,'[1]1920  Prog Access'!$F$7:$BA$325,26,FALSE)),"",VLOOKUP($B257,'[1]1920  Prog Access'!$F$7:$BA$325,26,FALSE))</f>
        <v>0</v>
      </c>
      <c r="AS257" s="102">
        <f>IF(ISNA(VLOOKUP($B257,'[1]1920  Prog Access'!$F$7:$BA$325,27,FALSE)),"",VLOOKUP($B257,'[1]1920  Prog Access'!$F$7:$BA$325,27,FALSE))</f>
        <v>0</v>
      </c>
      <c r="AT257" s="102">
        <f>IF(ISNA(VLOOKUP($B257,'[1]1920  Prog Access'!$F$7:$BA$325,28,FALSE)),"",VLOOKUP($B257,'[1]1920  Prog Access'!$F$7:$BA$325,28,FALSE))</f>
        <v>8578.14</v>
      </c>
      <c r="AU257" s="102">
        <f>IF(ISNA(VLOOKUP($B257,'[1]1920  Prog Access'!$F$7:$BA$325,29,FALSE)),"",VLOOKUP($B257,'[1]1920  Prog Access'!$F$7:$BA$325,29,FALSE))</f>
        <v>0</v>
      </c>
      <c r="AV257" s="102">
        <f>IF(ISNA(VLOOKUP($B257,'[1]1920  Prog Access'!$F$7:$BA$325,30,FALSE)),"",VLOOKUP($B257,'[1]1920  Prog Access'!$F$7:$BA$325,30,FALSE))</f>
        <v>0</v>
      </c>
      <c r="AW257" s="102">
        <f>IF(ISNA(VLOOKUP($B257,'[1]1920  Prog Access'!$F$7:$BA$325,31,FALSE)),"",VLOOKUP($B257,'[1]1920  Prog Access'!$F$7:$BA$325,31,FALSE))</f>
        <v>0</v>
      </c>
      <c r="AX257" s="108">
        <f t="shared" si="479"/>
        <v>359111.93000000005</v>
      </c>
      <c r="AY257" s="104">
        <f t="shared" si="480"/>
        <v>5.5299879149216642E-2</v>
      </c>
      <c r="AZ257" s="105">
        <f t="shared" si="481"/>
        <v>1021.0455488897105</v>
      </c>
      <c r="BA257" s="106">
        <f>IF(ISNA(VLOOKUP($B257,'[1]1920  Prog Access'!$F$7:$BA$325,32,FALSE)),"",VLOOKUP($B257,'[1]1920  Prog Access'!$F$7:$BA$325,32,FALSE))</f>
        <v>0</v>
      </c>
      <c r="BB257" s="102">
        <f>IF(ISNA(VLOOKUP($B257,'[1]1920  Prog Access'!$F$7:$BA$325,33,FALSE)),"",VLOOKUP($B257,'[1]1920  Prog Access'!$F$7:$BA$325,33,FALSE))</f>
        <v>0</v>
      </c>
      <c r="BC257" s="102">
        <f>IF(ISNA(VLOOKUP($B257,'[1]1920  Prog Access'!$F$7:$BA$325,34,FALSE)),"",VLOOKUP($B257,'[1]1920  Prog Access'!$F$7:$BA$325,34,FALSE))</f>
        <v>13323.71</v>
      </c>
      <c r="BD257" s="102">
        <f>IF(ISNA(VLOOKUP($B257,'[1]1920  Prog Access'!$F$7:$BA$325,35,FALSE)),"",VLOOKUP($B257,'[1]1920  Prog Access'!$F$7:$BA$325,35,FALSE))</f>
        <v>3572.29</v>
      </c>
      <c r="BE257" s="102">
        <f>IF(ISNA(VLOOKUP($B257,'[1]1920  Prog Access'!$F$7:$BA$325,36,FALSE)),"",VLOOKUP($B257,'[1]1920  Prog Access'!$F$7:$BA$325,36,FALSE))</f>
        <v>0</v>
      </c>
      <c r="BF257" s="102">
        <f>IF(ISNA(VLOOKUP($B257,'[1]1920  Prog Access'!$F$7:$BA$325,37,FALSE)),"",VLOOKUP($B257,'[1]1920  Prog Access'!$F$7:$BA$325,37,FALSE))</f>
        <v>0</v>
      </c>
      <c r="BG257" s="102">
        <f>IF(ISNA(VLOOKUP($B257,'[1]1920  Prog Access'!$F$7:$BA$325,38,FALSE)),"",VLOOKUP($B257,'[1]1920  Prog Access'!$F$7:$BA$325,38,FALSE))</f>
        <v>51559.22</v>
      </c>
      <c r="BH257" s="110">
        <f t="shared" si="554"/>
        <v>68455.22</v>
      </c>
      <c r="BI257" s="104">
        <f t="shared" si="555"/>
        <v>1.0541463752354419E-2</v>
      </c>
      <c r="BJ257" s="105">
        <f t="shared" si="556"/>
        <v>194.63540985470985</v>
      </c>
      <c r="BK257" s="106">
        <f>IF(ISNA(VLOOKUP($B257,'[1]1920  Prog Access'!$F$7:$BA$325,39,FALSE)),"",VLOOKUP($B257,'[1]1920  Prog Access'!$F$7:$BA$325,39,FALSE))</f>
        <v>0</v>
      </c>
      <c r="BL257" s="102">
        <f>IF(ISNA(VLOOKUP($B257,'[1]1920  Prog Access'!$F$7:$BA$325,40,FALSE)),"",VLOOKUP($B257,'[1]1920  Prog Access'!$F$7:$BA$325,40,FALSE))</f>
        <v>0</v>
      </c>
      <c r="BM257" s="102">
        <f>IF(ISNA(VLOOKUP($B257,'[1]1920  Prog Access'!$F$7:$BA$325,41,FALSE)),"",VLOOKUP($B257,'[1]1920  Prog Access'!$F$7:$BA$325,41,FALSE))</f>
        <v>90491.81</v>
      </c>
      <c r="BN257" s="102">
        <f>IF(ISNA(VLOOKUP($B257,'[1]1920  Prog Access'!$F$7:$BA$325,42,FALSE)),"",VLOOKUP($B257,'[1]1920  Prog Access'!$F$7:$BA$325,42,FALSE))</f>
        <v>42839.99</v>
      </c>
      <c r="BO257" s="105">
        <f t="shared" si="459"/>
        <v>133331.79999999999</v>
      </c>
      <c r="BP257" s="104">
        <f t="shared" si="460"/>
        <v>2.053185040872221E-2</v>
      </c>
      <c r="BQ257" s="111">
        <f t="shared" si="461"/>
        <v>379.09584600949643</v>
      </c>
      <c r="BR257" s="106">
        <f>IF(ISNA(VLOOKUP($B257,'[1]1920  Prog Access'!$F$7:$BA$325,43,FALSE)),"",VLOOKUP($B257,'[1]1920  Prog Access'!$F$7:$BA$325,43,FALSE))</f>
        <v>1033245.49</v>
      </c>
      <c r="BS257" s="104">
        <f t="shared" si="462"/>
        <v>0.15911014353790232</v>
      </c>
      <c r="BT257" s="111">
        <f t="shared" si="463"/>
        <v>2937.7768331864322</v>
      </c>
      <c r="BU257" s="102">
        <f>IF(ISNA(VLOOKUP($B257,'[1]1920  Prog Access'!$F$7:$BA$325,44,FALSE)),"",VLOOKUP($B257,'[1]1920  Prog Access'!$F$7:$BA$325,44,FALSE))</f>
        <v>243840.95</v>
      </c>
      <c r="BV257" s="104">
        <f t="shared" si="464"/>
        <v>3.7549226133005875E-2</v>
      </c>
      <c r="BW257" s="111">
        <f t="shared" si="465"/>
        <v>693.3011572033779</v>
      </c>
      <c r="BX257" s="143">
        <f>IF(ISNA(VLOOKUP($B257,'[1]1920  Prog Access'!$F$7:$BA$325,45,FALSE)),"",VLOOKUP($B257,'[1]1920  Prog Access'!$F$7:$BA$325,45,FALSE))</f>
        <v>525744.36</v>
      </c>
      <c r="BY257" s="97">
        <f t="shared" si="466"/>
        <v>8.0959715182345085E-2</v>
      </c>
      <c r="BZ257" s="112">
        <f t="shared" si="467"/>
        <v>1494.8234625117284</v>
      </c>
      <c r="CA257" s="89">
        <f t="shared" si="468"/>
        <v>6493900.8100000005</v>
      </c>
      <c r="CB257" s="90">
        <f t="shared" si="469"/>
        <v>0</v>
      </c>
    </row>
    <row r="258" spans="1:80" s="127" customFormat="1" x14ac:dyDescent="0.25">
      <c r="A258" s="22"/>
      <c r="B258" s="94" t="s">
        <v>446</v>
      </c>
      <c r="C258" s="99" t="s">
        <v>447</v>
      </c>
      <c r="D258" s="100">
        <f>IF(ISNA(VLOOKUP($B258,'[1]1920 enrollment_Rev_Exp by size'!$A$6:$C$339,3,FALSE)),"",VLOOKUP($B258,'[1]1920 enrollment_Rev_Exp by size'!$A$6:$C$339,3,FALSE))</f>
        <v>66.709999999999994</v>
      </c>
      <c r="E258" s="101">
        <f>IF(ISNA(VLOOKUP($B258,'[1]1920 enrollment_Rev_Exp by size'!$A$6:$D$339,4,FALSE)),"",VLOOKUP($B258,'[1]1920 enrollment_Rev_Exp by size'!$A$6:$D$339,4,FALSE))</f>
        <v>2289157.06</v>
      </c>
      <c r="F258" s="102">
        <f>IF(ISNA(VLOOKUP($B258,'[1]1920  Prog Access'!$F$7:$BA$325,2,FALSE)),"",VLOOKUP($B258,'[1]1920  Prog Access'!$F$7:$BA$325,2,FALSE))</f>
        <v>1201322.33</v>
      </c>
      <c r="G258" s="102">
        <f>IF(ISNA(VLOOKUP($B258,'[1]1920  Prog Access'!$F$7:$BA$325,3,FALSE)),"",VLOOKUP($B258,'[1]1920  Prog Access'!$F$7:$BA$325,3,FALSE))</f>
        <v>0</v>
      </c>
      <c r="H258" s="102">
        <f>IF(ISNA(VLOOKUP($B258,'[1]1920  Prog Access'!$F$7:$BA$325,4,FALSE)),"",VLOOKUP($B258,'[1]1920  Prog Access'!$F$7:$BA$325,4,FALSE))</f>
        <v>0</v>
      </c>
      <c r="I258" s="103">
        <f t="shared" si="470"/>
        <v>1201322.33</v>
      </c>
      <c r="J258" s="104">
        <f t="shared" si="471"/>
        <v>0.52478807635855274</v>
      </c>
      <c r="K258" s="105">
        <f t="shared" si="472"/>
        <v>18008.129665717286</v>
      </c>
      <c r="L258" s="106">
        <f>IF(ISNA(VLOOKUP($B258,'[1]1920  Prog Access'!$F$7:$BA$325,5,FALSE)),"",VLOOKUP($B258,'[1]1920  Prog Access'!$F$7:$BA$325,5,FALSE))</f>
        <v>102663.14</v>
      </c>
      <c r="M258" s="102">
        <f>IF(ISNA(VLOOKUP($B258,'[1]1920  Prog Access'!$F$7:$BA$325,6,FALSE)),"",VLOOKUP($B258,'[1]1920  Prog Access'!$F$7:$BA$325,6,FALSE))</f>
        <v>0</v>
      </c>
      <c r="N258" s="102">
        <f>IF(ISNA(VLOOKUP($B258,'[1]1920  Prog Access'!$F$7:$BA$325,7,FALSE)),"",VLOOKUP($B258,'[1]1920  Prog Access'!$F$7:$BA$325,7,FALSE))</f>
        <v>6341.37</v>
      </c>
      <c r="O258" s="102">
        <v>0</v>
      </c>
      <c r="P258" s="102">
        <f>IF(ISNA(VLOOKUP($B258,'[1]1920  Prog Access'!$F$7:$BA$325,8,FALSE)),"",VLOOKUP($B258,'[1]1920  Prog Access'!$F$7:$BA$325,8,FALSE))</f>
        <v>0</v>
      </c>
      <c r="Q258" s="102">
        <f>IF(ISNA(VLOOKUP($B258,'[1]1920  Prog Access'!$F$7:$BA$325,9,FALSE)),"",VLOOKUP($B258,'[1]1920  Prog Access'!$F$7:$BA$325,9,FALSE))</f>
        <v>0</v>
      </c>
      <c r="R258" s="107">
        <f t="shared" si="511"/>
        <v>109004.51</v>
      </c>
      <c r="S258" s="104">
        <f t="shared" si="512"/>
        <v>4.7617750614280696E-2</v>
      </c>
      <c r="T258" s="105">
        <f t="shared" si="513"/>
        <v>1634.0055463948433</v>
      </c>
      <c r="U258" s="106">
        <f>IF(ISNA(VLOOKUP($B258,'[1]1920  Prog Access'!$F$7:$BA$325,10,FALSE)),"",VLOOKUP($B258,'[1]1920  Prog Access'!$F$7:$BA$325,10,FALSE))</f>
        <v>0</v>
      </c>
      <c r="V258" s="102">
        <f>IF(ISNA(VLOOKUP($B258,'[1]1920  Prog Access'!$F$7:$BA$325,11,FALSE)),"",VLOOKUP($B258,'[1]1920  Prog Access'!$F$7:$BA$325,11,FALSE))</f>
        <v>0</v>
      </c>
      <c r="W258" s="102">
        <f>IF(ISNA(VLOOKUP($B258,'[1]1920  Prog Access'!$F$7:$BA$325,12,FALSE)),"",VLOOKUP($B258,'[1]1920  Prog Access'!$F$7:$BA$325,12,FALSE))</f>
        <v>0</v>
      </c>
      <c r="X258" s="102">
        <f>IF(ISNA(VLOOKUP($B258,'[1]1920  Prog Access'!$F$7:$BA$325,13,FALSE)),"",VLOOKUP($B258,'[1]1920  Prog Access'!$F$7:$BA$325,13,FALSE))</f>
        <v>0</v>
      </c>
      <c r="Y258" s="108">
        <f t="shared" si="548"/>
        <v>0</v>
      </c>
      <c r="Z258" s="104">
        <f t="shared" si="549"/>
        <v>0</v>
      </c>
      <c r="AA258" s="105">
        <f t="shared" si="550"/>
        <v>0</v>
      </c>
      <c r="AB258" s="106">
        <f>IF(ISNA(VLOOKUP($B258,'[1]1920  Prog Access'!$F$7:$BA$325,14,FALSE)),"",VLOOKUP($B258,'[1]1920  Prog Access'!$F$7:$BA$325,14,FALSE))</f>
        <v>0</v>
      </c>
      <c r="AC258" s="102">
        <f>IF(ISNA(VLOOKUP($B258,'[1]1920  Prog Access'!$F$7:$BA$325,15,FALSE)),"",VLOOKUP($B258,'[1]1920  Prog Access'!$F$7:$BA$325,15,FALSE))</f>
        <v>0</v>
      </c>
      <c r="AD258" s="102">
        <v>0</v>
      </c>
      <c r="AE258" s="107">
        <f t="shared" si="551"/>
        <v>0</v>
      </c>
      <c r="AF258" s="104">
        <f t="shared" si="552"/>
        <v>0</v>
      </c>
      <c r="AG258" s="109">
        <f t="shared" si="553"/>
        <v>0</v>
      </c>
      <c r="AH258" s="106">
        <f>IF(ISNA(VLOOKUP($B258,'[1]1920  Prog Access'!$F$7:$BA$325,16,FALSE)),"",VLOOKUP($B258,'[1]1920  Prog Access'!$F$7:$BA$325,16,FALSE))</f>
        <v>0</v>
      </c>
      <c r="AI258" s="102">
        <f>IF(ISNA(VLOOKUP($B258,'[1]1920  Prog Access'!$F$7:$BA$325,17,FALSE)),"",VLOOKUP($B258,'[1]1920  Prog Access'!$F$7:$BA$325,17,FALSE))</f>
        <v>20151.02</v>
      </c>
      <c r="AJ258" s="102">
        <f>IF(ISNA(VLOOKUP($B258,'[1]1920  Prog Access'!$F$7:$BA$325,18,FALSE)),"",VLOOKUP($B258,'[1]1920  Prog Access'!$F$7:$BA$325,18,FALSE))</f>
        <v>0</v>
      </c>
      <c r="AK258" s="102">
        <f>IF(ISNA(VLOOKUP($B258,'[1]1920  Prog Access'!$F$7:$BA$325,19,FALSE)),"",VLOOKUP($B258,'[1]1920  Prog Access'!$F$7:$BA$325,19,FALSE))</f>
        <v>0</v>
      </c>
      <c r="AL258" s="102">
        <f>IF(ISNA(VLOOKUP($B258,'[1]1920  Prog Access'!$F$7:$BA$325,20,FALSE)),"",VLOOKUP($B258,'[1]1920  Prog Access'!$F$7:$BA$325,20,FALSE))</f>
        <v>41227.46</v>
      </c>
      <c r="AM258" s="102">
        <f>IF(ISNA(VLOOKUP($B258,'[1]1920  Prog Access'!$F$7:$BA$325,21,FALSE)),"",VLOOKUP($B258,'[1]1920  Prog Access'!$F$7:$BA$325,21,FALSE))</f>
        <v>0</v>
      </c>
      <c r="AN258" s="102">
        <f>IF(ISNA(VLOOKUP($B258,'[1]1920  Prog Access'!$F$7:$BA$325,22,FALSE)),"",VLOOKUP($B258,'[1]1920  Prog Access'!$F$7:$BA$325,22,FALSE))</f>
        <v>0</v>
      </c>
      <c r="AO258" s="102">
        <f>IF(ISNA(VLOOKUP($B258,'[1]1920  Prog Access'!$F$7:$BA$325,23,FALSE)),"",VLOOKUP($B258,'[1]1920  Prog Access'!$F$7:$BA$325,23,FALSE))</f>
        <v>12964.85</v>
      </c>
      <c r="AP258" s="102">
        <f>IF(ISNA(VLOOKUP($B258,'[1]1920  Prog Access'!$F$7:$BA$325,24,FALSE)),"",VLOOKUP($B258,'[1]1920  Prog Access'!$F$7:$BA$325,24,FALSE))</f>
        <v>0</v>
      </c>
      <c r="AQ258" s="102">
        <f>IF(ISNA(VLOOKUP($B258,'[1]1920  Prog Access'!$F$7:$BA$325,25,FALSE)),"",VLOOKUP($B258,'[1]1920  Prog Access'!$F$7:$BA$325,25,FALSE))</f>
        <v>0</v>
      </c>
      <c r="AR258" s="102">
        <f>IF(ISNA(VLOOKUP($B258,'[1]1920  Prog Access'!$F$7:$BA$325,26,FALSE)),"",VLOOKUP($B258,'[1]1920  Prog Access'!$F$7:$BA$325,26,FALSE))</f>
        <v>0</v>
      </c>
      <c r="AS258" s="102">
        <f>IF(ISNA(VLOOKUP($B258,'[1]1920  Prog Access'!$F$7:$BA$325,27,FALSE)),"",VLOOKUP($B258,'[1]1920  Prog Access'!$F$7:$BA$325,27,FALSE))</f>
        <v>0</v>
      </c>
      <c r="AT258" s="102">
        <f>IF(ISNA(VLOOKUP($B258,'[1]1920  Prog Access'!$F$7:$BA$325,28,FALSE)),"",VLOOKUP($B258,'[1]1920  Prog Access'!$F$7:$BA$325,28,FALSE))</f>
        <v>0</v>
      </c>
      <c r="AU258" s="102">
        <f>IF(ISNA(VLOOKUP($B258,'[1]1920  Prog Access'!$F$7:$BA$325,29,FALSE)),"",VLOOKUP($B258,'[1]1920  Prog Access'!$F$7:$BA$325,29,FALSE))</f>
        <v>0</v>
      </c>
      <c r="AV258" s="102">
        <f>IF(ISNA(VLOOKUP($B258,'[1]1920  Prog Access'!$F$7:$BA$325,30,FALSE)),"",VLOOKUP($B258,'[1]1920  Prog Access'!$F$7:$BA$325,30,FALSE))</f>
        <v>0</v>
      </c>
      <c r="AW258" s="102">
        <f>IF(ISNA(VLOOKUP($B258,'[1]1920  Prog Access'!$F$7:$BA$325,31,FALSE)),"",VLOOKUP($B258,'[1]1920  Prog Access'!$F$7:$BA$325,31,FALSE))</f>
        <v>0</v>
      </c>
      <c r="AX258" s="108">
        <f t="shared" si="479"/>
        <v>74343.33</v>
      </c>
      <c r="AY258" s="104">
        <f t="shared" si="480"/>
        <v>3.2476290639489806E-2</v>
      </c>
      <c r="AZ258" s="105">
        <f t="shared" si="481"/>
        <v>1114.4255733773048</v>
      </c>
      <c r="BA258" s="106">
        <f>IF(ISNA(VLOOKUP($B258,'[1]1920  Prog Access'!$F$7:$BA$325,32,FALSE)),"",VLOOKUP($B258,'[1]1920  Prog Access'!$F$7:$BA$325,32,FALSE))</f>
        <v>0</v>
      </c>
      <c r="BB258" s="102">
        <f>IF(ISNA(VLOOKUP($B258,'[1]1920  Prog Access'!$F$7:$BA$325,33,FALSE)),"",VLOOKUP($B258,'[1]1920  Prog Access'!$F$7:$BA$325,33,FALSE))</f>
        <v>0</v>
      </c>
      <c r="BC258" s="102">
        <f>IF(ISNA(VLOOKUP($B258,'[1]1920  Prog Access'!$F$7:$BA$325,34,FALSE)),"",VLOOKUP($B258,'[1]1920  Prog Access'!$F$7:$BA$325,34,FALSE))</f>
        <v>0</v>
      </c>
      <c r="BD258" s="102">
        <f>IF(ISNA(VLOOKUP($B258,'[1]1920  Prog Access'!$F$7:$BA$325,35,FALSE)),"",VLOOKUP($B258,'[1]1920  Prog Access'!$F$7:$BA$325,35,FALSE))</f>
        <v>0</v>
      </c>
      <c r="BE258" s="102">
        <f>IF(ISNA(VLOOKUP($B258,'[1]1920  Prog Access'!$F$7:$BA$325,36,FALSE)),"",VLOOKUP($B258,'[1]1920  Prog Access'!$F$7:$BA$325,36,FALSE))</f>
        <v>0</v>
      </c>
      <c r="BF258" s="102">
        <f>IF(ISNA(VLOOKUP($B258,'[1]1920  Prog Access'!$F$7:$BA$325,37,FALSE)),"",VLOOKUP($B258,'[1]1920  Prog Access'!$F$7:$BA$325,37,FALSE))</f>
        <v>0</v>
      </c>
      <c r="BG258" s="102">
        <f>IF(ISNA(VLOOKUP($B258,'[1]1920  Prog Access'!$F$7:$BA$325,38,FALSE)),"",VLOOKUP($B258,'[1]1920  Prog Access'!$F$7:$BA$325,38,FALSE))</f>
        <v>0</v>
      </c>
      <c r="BH258" s="110">
        <f t="shared" si="554"/>
        <v>0</v>
      </c>
      <c r="BI258" s="104">
        <f t="shared" si="555"/>
        <v>0</v>
      </c>
      <c r="BJ258" s="105">
        <f t="shared" si="556"/>
        <v>0</v>
      </c>
      <c r="BK258" s="106">
        <f>IF(ISNA(VLOOKUP($B258,'[1]1920  Prog Access'!$F$7:$BA$325,39,FALSE)),"",VLOOKUP($B258,'[1]1920  Prog Access'!$F$7:$BA$325,39,FALSE))</f>
        <v>0</v>
      </c>
      <c r="BL258" s="102">
        <f>IF(ISNA(VLOOKUP($B258,'[1]1920  Prog Access'!$F$7:$BA$325,40,FALSE)),"",VLOOKUP($B258,'[1]1920  Prog Access'!$F$7:$BA$325,40,FALSE))</f>
        <v>0</v>
      </c>
      <c r="BM258" s="102">
        <f>IF(ISNA(VLOOKUP($B258,'[1]1920  Prog Access'!$F$7:$BA$325,41,FALSE)),"",VLOOKUP($B258,'[1]1920  Prog Access'!$F$7:$BA$325,41,FALSE))</f>
        <v>0</v>
      </c>
      <c r="BN258" s="102">
        <f>IF(ISNA(VLOOKUP($B258,'[1]1920  Prog Access'!$F$7:$BA$325,42,FALSE)),"",VLOOKUP($B258,'[1]1920  Prog Access'!$F$7:$BA$325,42,FALSE))</f>
        <v>5652.85</v>
      </c>
      <c r="BO258" s="105">
        <f t="shared" si="459"/>
        <v>5652.85</v>
      </c>
      <c r="BP258" s="104">
        <f t="shared" si="460"/>
        <v>2.4694024271100035E-3</v>
      </c>
      <c r="BQ258" s="111">
        <f t="shared" si="461"/>
        <v>84.737670514165799</v>
      </c>
      <c r="BR258" s="106">
        <f>IF(ISNA(VLOOKUP($B258,'[1]1920  Prog Access'!$F$7:$BA$325,43,FALSE)),"",VLOOKUP($B258,'[1]1920  Prog Access'!$F$7:$BA$325,43,FALSE))</f>
        <v>645933.56999999995</v>
      </c>
      <c r="BS258" s="104">
        <f t="shared" si="462"/>
        <v>0.28217092714468439</v>
      </c>
      <c r="BT258" s="111">
        <f t="shared" si="463"/>
        <v>9682.7097886373867</v>
      </c>
      <c r="BU258" s="102">
        <f>IF(ISNA(VLOOKUP($B258,'[1]1920  Prog Access'!$F$7:$BA$325,44,FALSE)),"",VLOOKUP($B258,'[1]1920  Prog Access'!$F$7:$BA$325,44,FALSE))</f>
        <v>85989.31</v>
      </c>
      <c r="BV258" s="104">
        <f t="shared" si="464"/>
        <v>3.7563744097139404E-2</v>
      </c>
      <c r="BW258" s="111">
        <f t="shared" si="465"/>
        <v>1289.00179883076</v>
      </c>
      <c r="BX258" s="143">
        <f>IF(ISNA(VLOOKUP($B258,'[1]1920  Prog Access'!$F$7:$BA$325,45,FALSE)),"",VLOOKUP($B258,'[1]1920  Prog Access'!$F$7:$BA$325,45,FALSE))</f>
        <v>166911.16</v>
      </c>
      <c r="BY258" s="97">
        <f t="shared" si="466"/>
        <v>7.2913808718742965E-2</v>
      </c>
      <c r="BZ258" s="112">
        <f t="shared" si="467"/>
        <v>2502.0410733023537</v>
      </c>
      <c r="CA258" s="89">
        <f t="shared" si="468"/>
        <v>2289157.0599999996</v>
      </c>
      <c r="CB258" s="90">
        <f t="shared" si="469"/>
        <v>0</v>
      </c>
    </row>
    <row r="259" spans="1:80" x14ac:dyDescent="0.25">
      <c r="A259" s="66"/>
      <c r="B259" s="114" t="s">
        <v>448</v>
      </c>
      <c r="C259" s="115" t="s">
        <v>52</v>
      </c>
      <c r="D259" s="116">
        <f>SUM(D253:D258)</f>
        <v>2986.12</v>
      </c>
      <c r="E259" s="116">
        <f t="shared" ref="E259:H259" si="557">SUM(E253:E258)</f>
        <v>51641955.20000001</v>
      </c>
      <c r="F259" s="116">
        <f t="shared" si="557"/>
        <v>22785258.890000001</v>
      </c>
      <c r="G259" s="116">
        <f t="shared" si="557"/>
        <v>355458.64</v>
      </c>
      <c r="H259" s="116">
        <f t="shared" si="557"/>
        <v>122945.82</v>
      </c>
      <c r="I259" s="117">
        <f t="shared" si="470"/>
        <v>23263663.350000001</v>
      </c>
      <c r="J259" s="118">
        <f t="shared" si="471"/>
        <v>0.45047991037333918</v>
      </c>
      <c r="K259" s="75">
        <f t="shared" si="472"/>
        <v>7790.5989544961367</v>
      </c>
      <c r="L259" s="119">
        <f>SUM(L253:L258)</f>
        <v>5603106.8499999996</v>
      </c>
      <c r="M259" s="119">
        <f t="shared" ref="M259:Q259" si="558">SUM(M253:M258)</f>
        <v>282192.64999999997</v>
      </c>
      <c r="N259" s="119">
        <f t="shared" si="558"/>
        <v>334855.98</v>
      </c>
      <c r="O259" s="119">
        <f t="shared" si="558"/>
        <v>0</v>
      </c>
      <c r="P259" s="119">
        <f t="shared" si="558"/>
        <v>0</v>
      </c>
      <c r="Q259" s="119">
        <f t="shared" si="558"/>
        <v>0</v>
      </c>
      <c r="R259" s="120">
        <f t="shared" si="511"/>
        <v>6220155.4800000004</v>
      </c>
      <c r="S259" s="118">
        <f t="shared" si="512"/>
        <v>0.12044771457452484</v>
      </c>
      <c r="T259" s="75">
        <f t="shared" si="513"/>
        <v>2083.0226112815294</v>
      </c>
      <c r="U259" s="119">
        <f>SUM(U253:U258)</f>
        <v>1703790.74</v>
      </c>
      <c r="V259" s="119">
        <f t="shared" ref="V259:X259" si="559">SUM(V253:V258)</f>
        <v>100299.88</v>
      </c>
      <c r="W259" s="119">
        <f t="shared" si="559"/>
        <v>91945.600000000006</v>
      </c>
      <c r="X259" s="119">
        <f t="shared" si="559"/>
        <v>0</v>
      </c>
      <c r="Y259" s="122">
        <f t="shared" si="548"/>
        <v>1896036.2200000002</v>
      </c>
      <c r="Z259" s="118">
        <f t="shared" si="549"/>
        <v>3.6715035529870869E-2</v>
      </c>
      <c r="AA259" s="75">
        <f t="shared" si="550"/>
        <v>634.94977428904406</v>
      </c>
      <c r="AB259" s="119">
        <f>SUM(AB253:AB258)</f>
        <v>0</v>
      </c>
      <c r="AC259" s="119">
        <f t="shared" ref="AC259:AD259" si="560">SUM(AC253:AC258)</f>
        <v>0</v>
      </c>
      <c r="AD259" s="119">
        <f t="shared" si="560"/>
        <v>0</v>
      </c>
      <c r="AE259" s="120">
        <f t="shared" si="551"/>
        <v>0</v>
      </c>
      <c r="AF259" s="118">
        <f t="shared" si="552"/>
        <v>0</v>
      </c>
      <c r="AG259" s="123">
        <f t="shared" si="553"/>
        <v>0</v>
      </c>
      <c r="AH259" s="119">
        <f>SUM(AH253:AH258)</f>
        <v>1123209.31</v>
      </c>
      <c r="AI259" s="119">
        <f t="shared" ref="AI259:AW259" si="561">SUM(AI253:AI258)</f>
        <v>274390.51999999996</v>
      </c>
      <c r="AJ259" s="119">
        <f t="shared" si="561"/>
        <v>60949.64</v>
      </c>
      <c r="AK259" s="119">
        <f t="shared" si="561"/>
        <v>0</v>
      </c>
      <c r="AL259" s="119">
        <f t="shared" si="561"/>
        <v>1666877.92</v>
      </c>
      <c r="AM259" s="119">
        <f t="shared" si="561"/>
        <v>1223459.1200000001</v>
      </c>
      <c r="AN259" s="119">
        <f t="shared" si="561"/>
        <v>245300.5</v>
      </c>
      <c r="AO259" s="119">
        <f t="shared" si="561"/>
        <v>1531807.06</v>
      </c>
      <c r="AP259" s="119">
        <f t="shared" si="561"/>
        <v>0</v>
      </c>
      <c r="AQ259" s="119">
        <f t="shared" si="561"/>
        <v>0</v>
      </c>
      <c r="AR259" s="119">
        <f t="shared" si="561"/>
        <v>0</v>
      </c>
      <c r="AS259" s="119">
        <f t="shared" si="561"/>
        <v>38056.840000000004</v>
      </c>
      <c r="AT259" s="119">
        <f t="shared" si="561"/>
        <v>334345.29000000004</v>
      </c>
      <c r="AU259" s="119">
        <f t="shared" si="561"/>
        <v>0</v>
      </c>
      <c r="AV259" s="119">
        <f t="shared" si="561"/>
        <v>9578.0499999999993</v>
      </c>
      <c r="AW259" s="119">
        <f t="shared" si="561"/>
        <v>0</v>
      </c>
      <c r="AX259" s="122">
        <f t="shared" si="479"/>
        <v>6507974.25</v>
      </c>
      <c r="AY259" s="118">
        <f t="shared" si="480"/>
        <v>0.12602106610401922</v>
      </c>
      <c r="AZ259" s="75">
        <f t="shared" si="481"/>
        <v>2179.408145017615</v>
      </c>
      <c r="BA259" s="119">
        <f>SUM(BA253:BA258)</f>
        <v>1492.65</v>
      </c>
      <c r="BB259" s="119">
        <f t="shared" ref="BB259:BG259" si="562">SUM(BB253:BB258)</f>
        <v>0</v>
      </c>
      <c r="BC259" s="119">
        <f t="shared" si="562"/>
        <v>72343.63</v>
      </c>
      <c r="BD259" s="119">
        <f t="shared" si="562"/>
        <v>3572.29</v>
      </c>
      <c r="BE259" s="119">
        <f t="shared" si="562"/>
        <v>16.05</v>
      </c>
      <c r="BF259" s="119">
        <f t="shared" si="562"/>
        <v>0</v>
      </c>
      <c r="BG259" s="119">
        <f t="shared" si="562"/>
        <v>392667.98</v>
      </c>
      <c r="BH259" s="124">
        <f t="shared" si="554"/>
        <v>470092.6</v>
      </c>
      <c r="BI259" s="118">
        <f t="shared" si="555"/>
        <v>9.1029202550409992E-3</v>
      </c>
      <c r="BJ259" s="75">
        <f t="shared" si="556"/>
        <v>157.4258904531633</v>
      </c>
      <c r="BK259" s="119">
        <f>SUM(BK253:BK258)</f>
        <v>0</v>
      </c>
      <c r="BL259" s="119">
        <f t="shared" ref="BL259:BN259" si="563">SUM(BL253:BL258)</f>
        <v>0</v>
      </c>
      <c r="BM259" s="119">
        <f t="shared" si="563"/>
        <v>310893.84999999998</v>
      </c>
      <c r="BN259" s="119">
        <f t="shared" si="563"/>
        <v>560233.23</v>
      </c>
      <c r="BO259" s="75">
        <f t="shared" si="459"/>
        <v>871127.08</v>
      </c>
      <c r="BP259" s="118">
        <f t="shared" si="460"/>
        <v>1.6868592148114481E-2</v>
      </c>
      <c r="BQ259" s="86">
        <f t="shared" si="461"/>
        <v>291.72540956157155</v>
      </c>
      <c r="BR259" s="119">
        <f>SUM(BR253:BR258)</f>
        <v>8177192.6100000003</v>
      </c>
      <c r="BS259" s="118">
        <f t="shared" si="462"/>
        <v>0.15834397784381329</v>
      </c>
      <c r="BT259" s="86">
        <f t="shared" si="463"/>
        <v>2738.4005364821242</v>
      </c>
      <c r="BU259" s="121">
        <f>SUM(BU253:BU258)</f>
        <v>1260103.57</v>
      </c>
      <c r="BV259" s="118">
        <f t="shared" si="464"/>
        <v>2.4400771913453807E-2</v>
      </c>
      <c r="BW259" s="86">
        <f t="shared" si="465"/>
        <v>421.98691613197064</v>
      </c>
      <c r="BX259" s="144">
        <f>SUM(BX253:BX258)</f>
        <v>2975610.04</v>
      </c>
      <c r="BY259" s="125">
        <f t="shared" si="466"/>
        <v>5.7620011257823164E-2</v>
      </c>
      <c r="BZ259" s="126">
        <f t="shared" si="467"/>
        <v>996.48039596533295</v>
      </c>
      <c r="CA259" s="89">
        <f t="shared" si="468"/>
        <v>51641955.200000003</v>
      </c>
      <c r="CB259" s="90">
        <f t="shared" si="469"/>
        <v>0</v>
      </c>
    </row>
    <row r="260" spans="1:80" x14ac:dyDescent="0.25">
      <c r="A260" s="22"/>
      <c r="B260" s="128"/>
      <c r="C260" s="99"/>
      <c r="D260" s="100" t="str">
        <f>IF(ISNA(VLOOKUP($B260,'[1]1920 enrollment_Rev_Exp by size'!$A$6:$C$339,3,FALSE)),"",VLOOKUP($B260,'[1]1920 enrollment_Rev_Exp by size'!$A$6:$C$339,3,FALSE))</f>
        <v/>
      </c>
      <c r="E260" s="101" t="str">
        <f>IF(ISNA(VLOOKUP($B260,'[1]1920 enrollment_Rev_Exp by size'!$A$6:$D$339,4,FALSE)),"",VLOOKUP($B260,'[1]1920 enrollment_Rev_Exp by size'!$A$6:$D$339,4,FALSE))</f>
        <v/>
      </c>
      <c r="F260" s="102" t="str">
        <f>IF(ISNA(VLOOKUP($B260,'[1]1920  Prog Access'!$F$7:$BA$325,2,FALSE)),"",VLOOKUP($B260,'[1]1920  Prog Access'!$F$7:$BA$325,2,FALSE))</f>
        <v/>
      </c>
      <c r="G260" s="102" t="str">
        <f>IF(ISNA(VLOOKUP($B260,'[1]1920  Prog Access'!$F$7:$BA$325,3,FALSE)),"",VLOOKUP($B260,'[1]1920  Prog Access'!$F$7:$BA$325,3,FALSE))</f>
        <v/>
      </c>
      <c r="H260" s="102" t="str">
        <f>IF(ISNA(VLOOKUP($B260,'[1]1920  Prog Access'!$F$7:$BA$325,4,FALSE)),"",VLOOKUP($B260,'[1]1920  Prog Access'!$F$7:$BA$325,4,FALSE))</f>
        <v/>
      </c>
      <c r="I260" s="103"/>
      <c r="J260" s="104"/>
      <c r="K260" s="105"/>
      <c r="L260" s="106" t="str">
        <f>IF(ISNA(VLOOKUP($B260,'[1]1920  Prog Access'!$F$7:$BA$325,5,FALSE)),"",VLOOKUP($B260,'[1]1920  Prog Access'!$F$7:$BA$325,5,FALSE))</f>
        <v/>
      </c>
      <c r="M260" s="102" t="str">
        <f>IF(ISNA(VLOOKUP($B260,'[1]1920  Prog Access'!$F$7:$BA$325,6,FALSE)),"",VLOOKUP($B260,'[1]1920  Prog Access'!$F$7:$BA$325,6,FALSE))</f>
        <v/>
      </c>
      <c r="N260" s="102" t="str">
        <f>IF(ISNA(VLOOKUP($B260,'[1]1920  Prog Access'!$F$7:$BA$325,7,FALSE)),"",VLOOKUP($B260,'[1]1920  Prog Access'!$F$7:$BA$325,7,FALSE))</f>
        <v/>
      </c>
      <c r="O260" s="102">
        <v>0</v>
      </c>
      <c r="P260" s="102" t="str">
        <f>IF(ISNA(VLOOKUP($B260,'[1]1920  Prog Access'!$F$7:$BA$325,8,FALSE)),"",VLOOKUP($B260,'[1]1920  Prog Access'!$F$7:$BA$325,8,FALSE))</f>
        <v/>
      </c>
      <c r="Q260" s="102" t="str">
        <f>IF(ISNA(VLOOKUP($B260,'[1]1920  Prog Access'!$F$7:$BA$325,9,FALSE)),"",VLOOKUP($B260,'[1]1920  Prog Access'!$F$7:$BA$325,9,FALSE))</f>
        <v/>
      </c>
      <c r="R260" s="107"/>
      <c r="S260" s="104"/>
      <c r="T260" s="105"/>
      <c r="U260" s="106"/>
      <c r="V260" s="102"/>
      <c r="W260" s="102"/>
      <c r="X260" s="102"/>
      <c r="Y260" s="108"/>
      <c r="Z260" s="104"/>
      <c r="AA260" s="105"/>
      <c r="AB260" s="106"/>
      <c r="AC260" s="102"/>
      <c r="AD260" s="102"/>
      <c r="AE260" s="107"/>
      <c r="AF260" s="104"/>
      <c r="AG260" s="109"/>
      <c r="AH260" s="106" t="str">
        <f>IF(ISNA(VLOOKUP($B260,'[1]1920  Prog Access'!$F$7:$BA$325,16,FALSE)),"",VLOOKUP($B260,'[1]1920  Prog Access'!$F$7:$BA$325,16,FALSE))</f>
        <v/>
      </c>
      <c r="AI260" s="102" t="str">
        <f>IF(ISNA(VLOOKUP($B260,'[1]1920  Prog Access'!$F$7:$BA$325,17,FALSE)),"",VLOOKUP($B260,'[1]1920  Prog Access'!$F$7:$BA$325,17,FALSE))</f>
        <v/>
      </c>
      <c r="AJ260" s="102" t="str">
        <f>IF(ISNA(VLOOKUP($B260,'[1]1920  Prog Access'!$F$7:$BA$325,18,FALSE)),"",VLOOKUP($B260,'[1]1920  Prog Access'!$F$7:$BA$325,18,FALSE))</f>
        <v/>
      </c>
      <c r="AK260" s="102" t="str">
        <f>IF(ISNA(VLOOKUP($B260,'[1]1920  Prog Access'!$F$7:$BA$325,19,FALSE)),"",VLOOKUP($B260,'[1]1920  Prog Access'!$F$7:$BA$325,19,FALSE))</f>
        <v/>
      </c>
      <c r="AL260" s="102" t="str">
        <f>IF(ISNA(VLOOKUP($B260,'[1]1920  Prog Access'!$F$7:$BA$325,20,FALSE)),"",VLOOKUP($B260,'[1]1920  Prog Access'!$F$7:$BA$325,20,FALSE))</f>
        <v/>
      </c>
      <c r="AM260" s="102" t="str">
        <f>IF(ISNA(VLOOKUP($B260,'[1]1920  Prog Access'!$F$7:$BA$325,21,FALSE)),"",VLOOKUP($B260,'[1]1920  Prog Access'!$F$7:$BA$325,21,FALSE))</f>
        <v/>
      </c>
      <c r="AN260" s="102" t="str">
        <f>IF(ISNA(VLOOKUP($B260,'[1]1920  Prog Access'!$F$7:$BA$325,22,FALSE)),"",VLOOKUP($B260,'[1]1920  Prog Access'!$F$7:$BA$325,22,FALSE))</f>
        <v/>
      </c>
      <c r="AO260" s="102" t="str">
        <f>IF(ISNA(VLOOKUP($B260,'[1]1920  Prog Access'!$F$7:$BA$325,23,FALSE)),"",VLOOKUP($B260,'[1]1920  Prog Access'!$F$7:$BA$325,23,FALSE))</f>
        <v/>
      </c>
      <c r="AP260" s="102" t="str">
        <f>IF(ISNA(VLOOKUP($B260,'[1]1920  Prog Access'!$F$7:$BA$325,24,FALSE)),"",VLOOKUP($B260,'[1]1920  Prog Access'!$F$7:$BA$325,24,FALSE))</f>
        <v/>
      </c>
      <c r="AQ260" s="102" t="str">
        <f>IF(ISNA(VLOOKUP($B260,'[1]1920  Prog Access'!$F$7:$BA$325,25,FALSE)),"",VLOOKUP($B260,'[1]1920  Prog Access'!$F$7:$BA$325,25,FALSE))</f>
        <v/>
      </c>
      <c r="AR260" s="102" t="str">
        <f>IF(ISNA(VLOOKUP($B260,'[1]1920  Prog Access'!$F$7:$BA$325,26,FALSE)),"",VLOOKUP($B260,'[1]1920  Prog Access'!$F$7:$BA$325,26,FALSE))</f>
        <v/>
      </c>
      <c r="AS260" s="102" t="str">
        <f>IF(ISNA(VLOOKUP($B260,'[1]1920  Prog Access'!$F$7:$BA$325,27,FALSE)),"",VLOOKUP($B260,'[1]1920  Prog Access'!$F$7:$BA$325,27,FALSE))</f>
        <v/>
      </c>
      <c r="AT260" s="102" t="str">
        <f>IF(ISNA(VLOOKUP($B260,'[1]1920  Prog Access'!$F$7:$BA$325,28,FALSE)),"",VLOOKUP($B260,'[1]1920  Prog Access'!$F$7:$BA$325,28,FALSE))</f>
        <v/>
      </c>
      <c r="AU260" s="102" t="str">
        <f>IF(ISNA(VLOOKUP($B260,'[1]1920  Prog Access'!$F$7:$BA$325,29,FALSE)),"",VLOOKUP($B260,'[1]1920  Prog Access'!$F$7:$BA$325,29,FALSE))</f>
        <v/>
      </c>
      <c r="AV260" s="102" t="str">
        <f>IF(ISNA(VLOOKUP($B260,'[1]1920  Prog Access'!$F$7:$BA$325,30,FALSE)),"",VLOOKUP($B260,'[1]1920  Prog Access'!$F$7:$BA$325,30,FALSE))</f>
        <v/>
      </c>
      <c r="AW260" s="102" t="str">
        <f>IF(ISNA(VLOOKUP($B260,'[1]1920  Prog Access'!$F$7:$BA$325,31,FALSE)),"",VLOOKUP($B260,'[1]1920  Prog Access'!$F$7:$BA$325,31,FALSE))</f>
        <v/>
      </c>
      <c r="AX260" s="108">
        <f t="shared" si="479"/>
        <v>0</v>
      </c>
      <c r="AY260" s="104"/>
      <c r="AZ260" s="105"/>
      <c r="BA260" s="106" t="str">
        <f>IF(ISNA(VLOOKUP($B260,'[1]1920  Prog Access'!$F$7:$BA$325,32,FALSE)),"",VLOOKUP($B260,'[1]1920  Prog Access'!$F$7:$BA$325,32,FALSE))</f>
        <v/>
      </c>
      <c r="BB260" s="102" t="str">
        <f>IF(ISNA(VLOOKUP($B260,'[1]1920  Prog Access'!$F$7:$BA$325,33,FALSE)),"",VLOOKUP($B260,'[1]1920  Prog Access'!$F$7:$BA$325,33,FALSE))</f>
        <v/>
      </c>
      <c r="BC260" s="102" t="str">
        <f>IF(ISNA(VLOOKUP($B260,'[1]1920  Prog Access'!$F$7:$BA$325,34,FALSE)),"",VLOOKUP($B260,'[1]1920  Prog Access'!$F$7:$BA$325,34,FALSE))</f>
        <v/>
      </c>
      <c r="BD260" s="102" t="str">
        <f>IF(ISNA(VLOOKUP($B260,'[1]1920  Prog Access'!$F$7:$BA$325,35,FALSE)),"",VLOOKUP($B260,'[1]1920  Prog Access'!$F$7:$BA$325,35,FALSE))</f>
        <v/>
      </c>
      <c r="BE260" s="102" t="str">
        <f>IF(ISNA(VLOOKUP($B260,'[1]1920  Prog Access'!$F$7:$BA$325,36,FALSE)),"",VLOOKUP($B260,'[1]1920  Prog Access'!$F$7:$BA$325,36,FALSE))</f>
        <v/>
      </c>
      <c r="BF260" s="102" t="str">
        <f>IF(ISNA(VLOOKUP($B260,'[1]1920  Prog Access'!$F$7:$BA$325,37,FALSE)),"",VLOOKUP($B260,'[1]1920  Prog Access'!$F$7:$BA$325,37,FALSE))</f>
        <v/>
      </c>
      <c r="BG260" s="102" t="str">
        <f>IF(ISNA(VLOOKUP($B260,'[1]1920  Prog Access'!$F$7:$BA$325,38,FALSE)),"",VLOOKUP($B260,'[1]1920  Prog Access'!$F$7:$BA$325,38,FALSE))</f>
        <v/>
      </c>
      <c r="BH260" s="110"/>
      <c r="BI260" s="104"/>
      <c r="BJ260" s="105"/>
      <c r="BK260" s="106" t="str">
        <f>IF(ISNA(VLOOKUP($B260,'[1]1920  Prog Access'!$F$7:$BA$325,39,FALSE)),"",VLOOKUP($B260,'[1]1920  Prog Access'!$F$7:$BA$325,39,FALSE))</f>
        <v/>
      </c>
      <c r="BL260" s="102" t="str">
        <f>IF(ISNA(VLOOKUP($B260,'[1]1920  Prog Access'!$F$7:$BA$325,40,FALSE)),"",VLOOKUP($B260,'[1]1920  Prog Access'!$F$7:$BA$325,40,FALSE))</f>
        <v/>
      </c>
      <c r="BM260" s="102" t="str">
        <f>IF(ISNA(VLOOKUP($B260,'[1]1920  Prog Access'!$F$7:$BA$325,41,FALSE)),"",VLOOKUP($B260,'[1]1920  Prog Access'!$F$7:$BA$325,41,FALSE))</f>
        <v/>
      </c>
      <c r="BN260" s="102" t="str">
        <f>IF(ISNA(VLOOKUP($B260,'[1]1920  Prog Access'!$F$7:$BA$325,42,FALSE)),"",VLOOKUP($B260,'[1]1920  Prog Access'!$F$7:$BA$325,42,FALSE))</f>
        <v/>
      </c>
      <c r="BO260" s="105"/>
      <c r="BP260" s="104"/>
      <c r="BQ260" s="111"/>
      <c r="BR260" s="106" t="str">
        <f>IF(ISNA(VLOOKUP($B260,'[1]1920  Prog Access'!$F$7:$BA$325,43,FALSE)),"",VLOOKUP($B260,'[1]1920  Prog Access'!$F$7:$BA$325,43,FALSE))</f>
        <v/>
      </c>
      <c r="BS260" s="104"/>
      <c r="BT260" s="111"/>
      <c r="BU260" s="102"/>
      <c r="BV260" s="104"/>
      <c r="BW260" s="111"/>
      <c r="BX260" s="143"/>
      <c r="BZ260" s="112"/>
      <c r="CA260" s="89"/>
      <c r="CB260" s="90"/>
    </row>
    <row r="261" spans="1:80" x14ac:dyDescent="0.25">
      <c r="A261" s="66" t="s">
        <v>449</v>
      </c>
      <c r="B261" s="94"/>
      <c r="C261" s="99"/>
      <c r="D261" s="100" t="str">
        <f>IF(ISNA(VLOOKUP($B261,'[1]1920 enrollment_Rev_Exp by size'!$A$6:$C$339,3,FALSE)),"",VLOOKUP($B261,'[1]1920 enrollment_Rev_Exp by size'!$A$6:$C$339,3,FALSE))</f>
        <v/>
      </c>
      <c r="E261" s="101" t="str">
        <f>IF(ISNA(VLOOKUP($B261,'[1]1920 enrollment_Rev_Exp by size'!$A$6:$D$339,4,FALSE)),"",VLOOKUP($B261,'[1]1920 enrollment_Rev_Exp by size'!$A$6:$D$339,4,FALSE))</f>
        <v/>
      </c>
      <c r="F261" s="102" t="str">
        <f>IF(ISNA(VLOOKUP($B261,'[1]1920  Prog Access'!$F$7:$BA$325,2,FALSE)),"",VLOOKUP($B261,'[1]1920  Prog Access'!$F$7:$BA$325,2,FALSE))</f>
        <v/>
      </c>
      <c r="G261" s="102" t="str">
        <f>IF(ISNA(VLOOKUP($B261,'[1]1920  Prog Access'!$F$7:$BA$325,3,FALSE)),"",VLOOKUP($B261,'[1]1920  Prog Access'!$F$7:$BA$325,3,FALSE))</f>
        <v/>
      </c>
      <c r="H261" s="102" t="str">
        <f>IF(ISNA(VLOOKUP($B261,'[1]1920  Prog Access'!$F$7:$BA$325,4,FALSE)),"",VLOOKUP($B261,'[1]1920  Prog Access'!$F$7:$BA$325,4,FALSE))</f>
        <v/>
      </c>
      <c r="I261" s="103"/>
      <c r="J261" s="104"/>
      <c r="K261" s="105"/>
      <c r="L261" s="106" t="str">
        <f>IF(ISNA(VLOOKUP($B261,'[1]1920  Prog Access'!$F$7:$BA$325,5,FALSE)),"",VLOOKUP($B261,'[1]1920  Prog Access'!$F$7:$BA$325,5,FALSE))</f>
        <v/>
      </c>
      <c r="M261" s="102" t="str">
        <f>IF(ISNA(VLOOKUP($B261,'[1]1920  Prog Access'!$F$7:$BA$325,6,FALSE)),"",VLOOKUP($B261,'[1]1920  Prog Access'!$F$7:$BA$325,6,FALSE))</f>
        <v/>
      </c>
      <c r="N261" s="102" t="str">
        <f>IF(ISNA(VLOOKUP($B261,'[1]1920  Prog Access'!$F$7:$BA$325,7,FALSE)),"",VLOOKUP($B261,'[1]1920  Prog Access'!$F$7:$BA$325,7,FALSE))</f>
        <v/>
      </c>
      <c r="O261" s="102">
        <v>0</v>
      </c>
      <c r="P261" s="102" t="str">
        <f>IF(ISNA(VLOOKUP($B261,'[1]1920  Prog Access'!$F$7:$BA$325,8,FALSE)),"",VLOOKUP($B261,'[1]1920  Prog Access'!$F$7:$BA$325,8,FALSE))</f>
        <v/>
      </c>
      <c r="Q261" s="102" t="str">
        <f>IF(ISNA(VLOOKUP($B261,'[1]1920  Prog Access'!$F$7:$BA$325,9,FALSE)),"",VLOOKUP($B261,'[1]1920  Prog Access'!$F$7:$BA$325,9,FALSE))</f>
        <v/>
      </c>
      <c r="R261" s="107"/>
      <c r="S261" s="104"/>
      <c r="T261" s="105"/>
      <c r="U261" s="106" t="str">
        <f>IF(ISNA(VLOOKUP($B261,'[1]1920  Prog Access'!$F$7:$BA$325,17,FALSE)),"",VLOOKUP($B261,'[1]1920  Prog Access'!$F$7:$BA$325,17,FALSE))</f>
        <v/>
      </c>
      <c r="V261" s="102" t="str">
        <f>IF(ISNA(VLOOKUP($B261,'[1]1920  Prog Access'!$F$7:$BA$325,18,FALSE)),"",VLOOKUP($B261,'[1]1920  Prog Access'!$F$7:$BA$325,18,FALSE))</f>
        <v/>
      </c>
      <c r="W261" s="102" t="str">
        <f>IF(ISNA(VLOOKUP($B261,'[1]1920  Prog Access'!$F$7:$BA$325,19,FALSE)),"",VLOOKUP($B261,'[1]1920  Prog Access'!$F$7:$BA$325,19,FALSE))</f>
        <v/>
      </c>
      <c r="X261" s="102" t="str">
        <f>IF(ISNA(VLOOKUP($B261,'[1]1920  Prog Access'!$F$7:$BA$325,20,FALSE)),"",VLOOKUP($B261,'[1]1920  Prog Access'!$F$7:$BA$325,20,FALSE))</f>
        <v/>
      </c>
      <c r="Y261" s="108"/>
      <c r="Z261" s="104"/>
      <c r="AA261" s="105"/>
      <c r="AB261" s="106" t="str">
        <f>IF(ISNA(VLOOKUP($B261,'[1]1920  Prog Access'!$F$7:$BA$325,21,FALSE)),"",VLOOKUP($B261,'[1]1920  Prog Access'!$F$7:$BA$325,21,FALSE))</f>
        <v/>
      </c>
      <c r="AC261" s="102" t="str">
        <f>IF(ISNA(VLOOKUP($B261,'[1]1920  Prog Access'!$F$7:$BA$325,22,FALSE)),"",VLOOKUP($B261,'[1]1920  Prog Access'!$F$7:$BA$325,22,FALSE))</f>
        <v/>
      </c>
      <c r="AD261" s="102"/>
      <c r="AE261" s="107"/>
      <c r="AF261" s="104"/>
      <c r="AG261" s="109"/>
      <c r="AH261" s="106" t="str">
        <f>IF(ISNA(VLOOKUP($B261,'[1]1920  Prog Access'!$F$7:$BA$325,16,FALSE)),"",VLOOKUP($B261,'[1]1920  Prog Access'!$F$7:$BA$325,16,FALSE))</f>
        <v/>
      </c>
      <c r="AI261" s="102" t="str">
        <f>IF(ISNA(VLOOKUP($B261,'[1]1920  Prog Access'!$F$7:$BA$325,17,FALSE)),"",VLOOKUP($B261,'[1]1920  Prog Access'!$F$7:$BA$325,17,FALSE))</f>
        <v/>
      </c>
      <c r="AJ261" s="102" t="str">
        <f>IF(ISNA(VLOOKUP($B261,'[1]1920  Prog Access'!$F$7:$BA$325,18,FALSE)),"",VLOOKUP($B261,'[1]1920  Prog Access'!$F$7:$BA$325,18,FALSE))</f>
        <v/>
      </c>
      <c r="AK261" s="102" t="str">
        <f>IF(ISNA(VLOOKUP($B261,'[1]1920  Prog Access'!$F$7:$BA$325,19,FALSE)),"",VLOOKUP($B261,'[1]1920  Prog Access'!$F$7:$BA$325,19,FALSE))</f>
        <v/>
      </c>
      <c r="AL261" s="102" t="str">
        <f>IF(ISNA(VLOOKUP($B261,'[1]1920  Prog Access'!$F$7:$BA$325,20,FALSE)),"",VLOOKUP($B261,'[1]1920  Prog Access'!$F$7:$BA$325,20,FALSE))</f>
        <v/>
      </c>
      <c r="AM261" s="102" t="str">
        <f>IF(ISNA(VLOOKUP($B261,'[1]1920  Prog Access'!$F$7:$BA$325,21,FALSE)),"",VLOOKUP($B261,'[1]1920  Prog Access'!$F$7:$BA$325,21,FALSE))</f>
        <v/>
      </c>
      <c r="AN261" s="102" t="str">
        <f>IF(ISNA(VLOOKUP($B261,'[1]1920  Prog Access'!$F$7:$BA$325,22,FALSE)),"",VLOOKUP($B261,'[1]1920  Prog Access'!$F$7:$BA$325,22,FALSE))</f>
        <v/>
      </c>
      <c r="AO261" s="102" t="str">
        <f>IF(ISNA(VLOOKUP($B261,'[1]1920  Prog Access'!$F$7:$BA$325,23,FALSE)),"",VLOOKUP($B261,'[1]1920  Prog Access'!$F$7:$BA$325,23,FALSE))</f>
        <v/>
      </c>
      <c r="AP261" s="102" t="str">
        <f>IF(ISNA(VLOOKUP($B261,'[1]1920  Prog Access'!$F$7:$BA$325,24,FALSE)),"",VLOOKUP($B261,'[1]1920  Prog Access'!$F$7:$BA$325,24,FALSE))</f>
        <v/>
      </c>
      <c r="AQ261" s="102" t="str">
        <f>IF(ISNA(VLOOKUP($B261,'[1]1920  Prog Access'!$F$7:$BA$325,25,FALSE)),"",VLOOKUP($B261,'[1]1920  Prog Access'!$F$7:$BA$325,25,FALSE))</f>
        <v/>
      </c>
      <c r="AR261" s="102" t="str">
        <f>IF(ISNA(VLOOKUP($B261,'[1]1920  Prog Access'!$F$7:$BA$325,26,FALSE)),"",VLOOKUP($B261,'[1]1920  Prog Access'!$F$7:$BA$325,26,FALSE))</f>
        <v/>
      </c>
      <c r="AS261" s="102" t="str">
        <f>IF(ISNA(VLOOKUP($B261,'[1]1920  Prog Access'!$F$7:$BA$325,27,FALSE)),"",VLOOKUP($B261,'[1]1920  Prog Access'!$F$7:$BA$325,27,FALSE))</f>
        <v/>
      </c>
      <c r="AT261" s="102" t="str">
        <f>IF(ISNA(VLOOKUP($B261,'[1]1920  Prog Access'!$F$7:$BA$325,28,FALSE)),"",VLOOKUP($B261,'[1]1920  Prog Access'!$F$7:$BA$325,28,FALSE))</f>
        <v/>
      </c>
      <c r="AU261" s="102" t="str">
        <f>IF(ISNA(VLOOKUP($B261,'[1]1920  Prog Access'!$F$7:$BA$325,29,FALSE)),"",VLOOKUP($B261,'[1]1920  Prog Access'!$F$7:$BA$325,29,FALSE))</f>
        <v/>
      </c>
      <c r="AV261" s="102" t="str">
        <f>IF(ISNA(VLOOKUP($B261,'[1]1920  Prog Access'!$F$7:$BA$325,30,FALSE)),"",VLOOKUP($B261,'[1]1920  Prog Access'!$F$7:$BA$325,30,FALSE))</f>
        <v/>
      </c>
      <c r="AW261" s="102" t="str">
        <f>IF(ISNA(VLOOKUP($B261,'[1]1920  Prog Access'!$F$7:$BA$325,31,FALSE)),"",VLOOKUP($B261,'[1]1920  Prog Access'!$F$7:$BA$325,31,FALSE))</f>
        <v/>
      </c>
      <c r="AX261" s="108">
        <f t="shared" si="479"/>
        <v>0</v>
      </c>
      <c r="AY261" s="104"/>
      <c r="AZ261" s="105"/>
      <c r="BA261" s="106" t="str">
        <f>IF(ISNA(VLOOKUP($B261,'[1]1920  Prog Access'!$F$7:$BA$325,32,FALSE)),"",VLOOKUP($B261,'[1]1920  Prog Access'!$F$7:$BA$325,32,FALSE))</f>
        <v/>
      </c>
      <c r="BB261" s="102" t="str">
        <f>IF(ISNA(VLOOKUP($B261,'[1]1920  Prog Access'!$F$7:$BA$325,33,FALSE)),"",VLOOKUP($B261,'[1]1920  Prog Access'!$F$7:$BA$325,33,FALSE))</f>
        <v/>
      </c>
      <c r="BC261" s="102" t="str">
        <f>IF(ISNA(VLOOKUP($B261,'[1]1920  Prog Access'!$F$7:$BA$325,34,FALSE)),"",VLOOKUP($B261,'[1]1920  Prog Access'!$F$7:$BA$325,34,FALSE))</f>
        <v/>
      </c>
      <c r="BD261" s="102" t="str">
        <f>IF(ISNA(VLOOKUP($B261,'[1]1920  Prog Access'!$F$7:$BA$325,35,FALSE)),"",VLOOKUP($B261,'[1]1920  Prog Access'!$F$7:$BA$325,35,FALSE))</f>
        <v/>
      </c>
      <c r="BE261" s="102" t="str">
        <f>IF(ISNA(VLOOKUP($B261,'[1]1920  Prog Access'!$F$7:$BA$325,36,FALSE)),"",VLOOKUP($B261,'[1]1920  Prog Access'!$F$7:$BA$325,36,FALSE))</f>
        <v/>
      </c>
      <c r="BF261" s="102" t="str">
        <f>IF(ISNA(VLOOKUP($B261,'[1]1920  Prog Access'!$F$7:$BA$325,37,FALSE)),"",VLOOKUP($B261,'[1]1920  Prog Access'!$F$7:$BA$325,37,FALSE))</f>
        <v/>
      </c>
      <c r="BG261" s="102" t="str">
        <f>IF(ISNA(VLOOKUP($B261,'[1]1920  Prog Access'!$F$7:$BA$325,38,FALSE)),"",VLOOKUP($B261,'[1]1920  Prog Access'!$F$7:$BA$325,38,FALSE))</f>
        <v/>
      </c>
      <c r="BH261" s="110"/>
      <c r="BI261" s="104"/>
      <c r="BJ261" s="105"/>
      <c r="BK261" s="106" t="str">
        <f>IF(ISNA(VLOOKUP($B261,'[1]1920  Prog Access'!$F$7:$BA$325,39,FALSE)),"",VLOOKUP($B261,'[1]1920  Prog Access'!$F$7:$BA$325,39,FALSE))</f>
        <v/>
      </c>
      <c r="BL261" s="102" t="str">
        <f>IF(ISNA(VLOOKUP($B261,'[1]1920  Prog Access'!$F$7:$BA$325,40,FALSE)),"",VLOOKUP($B261,'[1]1920  Prog Access'!$F$7:$BA$325,40,FALSE))</f>
        <v/>
      </c>
      <c r="BM261" s="102" t="str">
        <f>IF(ISNA(VLOOKUP($B261,'[1]1920  Prog Access'!$F$7:$BA$325,41,FALSE)),"",VLOOKUP($B261,'[1]1920  Prog Access'!$F$7:$BA$325,41,FALSE))</f>
        <v/>
      </c>
      <c r="BN261" s="102" t="str">
        <f>IF(ISNA(VLOOKUP($B261,'[1]1920  Prog Access'!$F$7:$BA$325,42,FALSE)),"",VLOOKUP($B261,'[1]1920  Prog Access'!$F$7:$BA$325,42,FALSE))</f>
        <v/>
      </c>
      <c r="BO261" s="105"/>
      <c r="BP261" s="104"/>
      <c r="BQ261" s="111"/>
      <c r="BR261" s="106" t="str">
        <f>IF(ISNA(VLOOKUP($B261,'[1]1920  Prog Access'!$F$7:$BA$325,43,FALSE)),"",VLOOKUP($B261,'[1]1920  Prog Access'!$F$7:$BA$325,43,FALSE))</f>
        <v/>
      </c>
      <c r="BS261" s="104"/>
      <c r="BT261" s="111"/>
      <c r="BU261" s="102"/>
      <c r="BV261" s="104"/>
      <c r="BW261" s="111"/>
      <c r="BX261" s="143"/>
      <c r="BZ261" s="112"/>
      <c r="CA261" s="89"/>
      <c r="CB261" s="90"/>
    </row>
    <row r="262" spans="1:80" s="79" customFormat="1" x14ac:dyDescent="0.25">
      <c r="A262" s="66"/>
      <c r="B262" s="94" t="s">
        <v>450</v>
      </c>
      <c r="C262" s="99" t="s">
        <v>451</v>
      </c>
      <c r="D262" s="100">
        <f>IF(ISNA(VLOOKUP($B262,'[1]1920 enrollment_Rev_Exp by size'!$A$6:$C$339,3,FALSE)),"",VLOOKUP($B262,'[1]1920 enrollment_Rev_Exp by size'!$A$6:$C$339,3,FALSE))</f>
        <v>1133.2899999999997</v>
      </c>
      <c r="E262" s="101">
        <f>IF(ISNA(VLOOKUP($B262,'[1]1920 enrollment_Rev_Exp by size'!$A$6:$D$339,4,FALSE)),"",VLOOKUP($B262,'[1]1920 enrollment_Rev_Exp by size'!$A$6:$D$339,4,FALSE))</f>
        <v>15258068.09</v>
      </c>
      <c r="F262" s="102">
        <f>IF(ISNA(VLOOKUP($B262,'[1]1920  Prog Access'!$F$7:$BA$325,2,FALSE)),"",VLOOKUP($B262,'[1]1920  Prog Access'!$F$7:$BA$325,2,FALSE))</f>
        <v>6831753.8600000003</v>
      </c>
      <c r="G262" s="102">
        <f>IF(ISNA(VLOOKUP($B262,'[1]1920  Prog Access'!$F$7:$BA$325,3,FALSE)),"",VLOOKUP($B262,'[1]1920  Prog Access'!$F$7:$BA$325,3,FALSE))</f>
        <v>207457.82</v>
      </c>
      <c r="H262" s="102">
        <f>IF(ISNA(VLOOKUP($B262,'[1]1920  Prog Access'!$F$7:$BA$325,4,FALSE)),"",VLOOKUP($B262,'[1]1920  Prog Access'!$F$7:$BA$325,4,FALSE))</f>
        <v>0</v>
      </c>
      <c r="I262" s="103">
        <f t="shared" ref="I262:I265" si="564">SUM(F262:H262)</f>
        <v>7039211.6800000006</v>
      </c>
      <c r="J262" s="104">
        <f t="shared" ref="J262:J265" si="565">I262/E262</f>
        <v>0.4613435749846625</v>
      </c>
      <c r="K262" s="105">
        <f t="shared" ref="K262:K265" si="566">I262/D262</f>
        <v>6211.3066205472578</v>
      </c>
      <c r="L262" s="106">
        <f>IF(ISNA(VLOOKUP($B262,'[1]1920  Prog Access'!$F$7:$BA$325,5,FALSE)),"",VLOOKUP($B262,'[1]1920  Prog Access'!$F$7:$BA$325,5,FALSE))</f>
        <v>1457831.63</v>
      </c>
      <c r="M262" s="102">
        <f>IF(ISNA(VLOOKUP($B262,'[1]1920  Prog Access'!$F$7:$BA$325,6,FALSE)),"",VLOOKUP($B262,'[1]1920  Prog Access'!$F$7:$BA$325,6,FALSE))</f>
        <v>12244.1</v>
      </c>
      <c r="N262" s="102">
        <f>IF(ISNA(VLOOKUP($B262,'[1]1920  Prog Access'!$F$7:$BA$325,7,FALSE)),"",VLOOKUP($B262,'[1]1920  Prog Access'!$F$7:$BA$325,7,FALSE))</f>
        <v>295778.63</v>
      </c>
      <c r="O262" s="102">
        <v>0</v>
      </c>
      <c r="P262" s="102">
        <f>IF(ISNA(VLOOKUP($B262,'[1]1920  Prog Access'!$F$7:$BA$325,8,FALSE)),"",VLOOKUP($B262,'[1]1920  Prog Access'!$F$7:$BA$325,8,FALSE))</f>
        <v>0</v>
      </c>
      <c r="Q262" s="102">
        <f>IF(ISNA(VLOOKUP($B262,'[1]1920  Prog Access'!$F$7:$BA$325,9,FALSE)),"",VLOOKUP($B262,'[1]1920  Prog Access'!$F$7:$BA$325,9,FALSE))</f>
        <v>0</v>
      </c>
      <c r="R262" s="107">
        <f t="shared" si="511"/>
        <v>1765854.3599999999</v>
      </c>
      <c r="S262" s="104">
        <f t="shared" si="512"/>
        <v>0.11573249965749759</v>
      </c>
      <c r="T262" s="105">
        <f t="shared" si="513"/>
        <v>1558.1663651845515</v>
      </c>
      <c r="U262" s="106">
        <f>IF(ISNA(VLOOKUP($B262,'[1]1920  Prog Access'!$F$7:$BA$325,10,FALSE)),"",VLOOKUP($B262,'[1]1920  Prog Access'!$F$7:$BA$325,10,FALSE))</f>
        <v>772522.27</v>
      </c>
      <c r="V262" s="102">
        <f>IF(ISNA(VLOOKUP($B262,'[1]1920  Prog Access'!$F$7:$BA$325,11,FALSE)),"",VLOOKUP($B262,'[1]1920  Prog Access'!$F$7:$BA$325,11,FALSE))</f>
        <v>320736.32</v>
      </c>
      <c r="W262" s="102">
        <f>IF(ISNA(VLOOKUP($B262,'[1]1920  Prog Access'!$F$7:$BA$325,12,FALSE)),"",VLOOKUP($B262,'[1]1920  Prog Access'!$F$7:$BA$325,12,FALSE))</f>
        <v>11692.89</v>
      </c>
      <c r="X262" s="102">
        <f>IF(ISNA(VLOOKUP($B262,'[1]1920  Prog Access'!$F$7:$BA$325,13,FALSE)),"",VLOOKUP($B262,'[1]1920  Prog Access'!$F$7:$BA$325,13,FALSE))</f>
        <v>0</v>
      </c>
      <c r="Y262" s="108">
        <f t="shared" si="495"/>
        <v>1104951.48</v>
      </c>
      <c r="Z262" s="104">
        <f t="shared" ref="Z262:Z265" si="567">Y262/E262</f>
        <v>7.241752189611575E-2</v>
      </c>
      <c r="AA262" s="105">
        <f t="shared" ref="AA262:AA265" si="568">Y262/D262</f>
        <v>974.99446743551982</v>
      </c>
      <c r="AB262" s="106">
        <f>IF(ISNA(VLOOKUP($B262,'[1]1920  Prog Access'!$F$7:$BA$325,14,FALSE)),"",VLOOKUP($B262,'[1]1920  Prog Access'!$F$7:$BA$325,14,FALSE))</f>
        <v>0</v>
      </c>
      <c r="AC262" s="102">
        <f>IF(ISNA(VLOOKUP($B262,'[1]1920  Prog Access'!$F$7:$BA$325,15,FALSE)),"",VLOOKUP($B262,'[1]1920  Prog Access'!$F$7:$BA$325,15,FALSE))</f>
        <v>0</v>
      </c>
      <c r="AD262" s="102">
        <v>0</v>
      </c>
      <c r="AE262" s="107">
        <f t="shared" si="476"/>
        <v>0</v>
      </c>
      <c r="AF262" s="104">
        <f t="shared" ref="AF262:AF265" si="569">AE262/E262</f>
        <v>0</v>
      </c>
      <c r="AG262" s="109">
        <f t="shared" ref="AG262:AG265" si="570">AE262/D262</f>
        <v>0</v>
      </c>
      <c r="AH262" s="106">
        <f>IF(ISNA(VLOOKUP($B262,'[1]1920  Prog Access'!$F$7:$BA$325,16,FALSE)),"",VLOOKUP($B262,'[1]1920  Prog Access'!$F$7:$BA$325,16,FALSE))</f>
        <v>377888.53</v>
      </c>
      <c r="AI262" s="102">
        <f>IF(ISNA(VLOOKUP($B262,'[1]1920  Prog Access'!$F$7:$BA$325,17,FALSE)),"",VLOOKUP($B262,'[1]1920  Prog Access'!$F$7:$BA$325,17,FALSE))</f>
        <v>93838.7</v>
      </c>
      <c r="AJ262" s="102">
        <f>IF(ISNA(VLOOKUP($B262,'[1]1920  Prog Access'!$F$7:$BA$325,18,FALSE)),"",VLOOKUP($B262,'[1]1920  Prog Access'!$F$7:$BA$325,18,FALSE))</f>
        <v>0</v>
      </c>
      <c r="AK262" s="102">
        <f>IF(ISNA(VLOOKUP($B262,'[1]1920  Prog Access'!$F$7:$BA$325,19,FALSE)),"",VLOOKUP($B262,'[1]1920  Prog Access'!$F$7:$BA$325,19,FALSE))</f>
        <v>0</v>
      </c>
      <c r="AL262" s="102">
        <f>IF(ISNA(VLOOKUP($B262,'[1]1920  Prog Access'!$F$7:$BA$325,20,FALSE)),"",VLOOKUP($B262,'[1]1920  Prog Access'!$F$7:$BA$325,20,FALSE))</f>
        <v>699885.87</v>
      </c>
      <c r="AM262" s="102">
        <f>IF(ISNA(VLOOKUP($B262,'[1]1920  Prog Access'!$F$7:$BA$325,21,FALSE)),"",VLOOKUP($B262,'[1]1920  Prog Access'!$F$7:$BA$325,21,FALSE))</f>
        <v>0</v>
      </c>
      <c r="AN262" s="102">
        <f>IF(ISNA(VLOOKUP($B262,'[1]1920  Prog Access'!$F$7:$BA$325,22,FALSE)),"",VLOOKUP($B262,'[1]1920  Prog Access'!$F$7:$BA$325,22,FALSE))</f>
        <v>0</v>
      </c>
      <c r="AO262" s="102">
        <f>IF(ISNA(VLOOKUP($B262,'[1]1920  Prog Access'!$F$7:$BA$325,23,FALSE)),"",VLOOKUP($B262,'[1]1920  Prog Access'!$F$7:$BA$325,23,FALSE))</f>
        <v>106812</v>
      </c>
      <c r="AP262" s="102">
        <f>IF(ISNA(VLOOKUP($B262,'[1]1920  Prog Access'!$F$7:$BA$325,24,FALSE)),"",VLOOKUP($B262,'[1]1920  Prog Access'!$F$7:$BA$325,24,FALSE))</f>
        <v>0</v>
      </c>
      <c r="AQ262" s="102">
        <f>IF(ISNA(VLOOKUP($B262,'[1]1920  Prog Access'!$F$7:$BA$325,25,FALSE)),"",VLOOKUP($B262,'[1]1920  Prog Access'!$F$7:$BA$325,25,FALSE))</f>
        <v>0</v>
      </c>
      <c r="AR262" s="102">
        <f>IF(ISNA(VLOOKUP($B262,'[1]1920  Prog Access'!$F$7:$BA$325,26,FALSE)),"",VLOOKUP($B262,'[1]1920  Prog Access'!$F$7:$BA$325,26,FALSE))</f>
        <v>0</v>
      </c>
      <c r="AS262" s="102">
        <f>IF(ISNA(VLOOKUP($B262,'[1]1920  Prog Access'!$F$7:$BA$325,27,FALSE)),"",VLOOKUP($B262,'[1]1920  Prog Access'!$F$7:$BA$325,27,FALSE))</f>
        <v>0</v>
      </c>
      <c r="AT262" s="102">
        <f>IF(ISNA(VLOOKUP($B262,'[1]1920  Prog Access'!$F$7:$BA$325,28,FALSE)),"",VLOOKUP($B262,'[1]1920  Prog Access'!$F$7:$BA$325,28,FALSE))</f>
        <v>0</v>
      </c>
      <c r="AU262" s="102">
        <f>IF(ISNA(VLOOKUP($B262,'[1]1920  Prog Access'!$F$7:$BA$325,29,FALSE)),"",VLOOKUP($B262,'[1]1920  Prog Access'!$F$7:$BA$325,29,FALSE))</f>
        <v>0</v>
      </c>
      <c r="AV262" s="102">
        <f>IF(ISNA(VLOOKUP($B262,'[1]1920  Prog Access'!$F$7:$BA$325,30,FALSE)),"",VLOOKUP($B262,'[1]1920  Prog Access'!$F$7:$BA$325,30,FALSE))</f>
        <v>0</v>
      </c>
      <c r="AW262" s="102">
        <f>IF(ISNA(VLOOKUP($B262,'[1]1920  Prog Access'!$F$7:$BA$325,31,FALSE)),"",VLOOKUP($B262,'[1]1920  Prog Access'!$F$7:$BA$325,31,FALSE))</f>
        <v>0</v>
      </c>
      <c r="AX262" s="108">
        <f t="shared" si="479"/>
        <v>1278425.1000000001</v>
      </c>
      <c r="AY262" s="104">
        <f t="shared" si="480"/>
        <v>8.3786826252130076E-2</v>
      </c>
      <c r="AZ262" s="105">
        <f t="shared" si="481"/>
        <v>1128.0652789665492</v>
      </c>
      <c r="BA262" s="106">
        <f>IF(ISNA(VLOOKUP($B262,'[1]1920  Prog Access'!$F$7:$BA$325,32,FALSE)),"",VLOOKUP($B262,'[1]1920  Prog Access'!$F$7:$BA$325,32,FALSE))</f>
        <v>0</v>
      </c>
      <c r="BB262" s="102">
        <f>IF(ISNA(VLOOKUP($B262,'[1]1920  Prog Access'!$F$7:$BA$325,33,FALSE)),"",VLOOKUP($B262,'[1]1920  Prog Access'!$F$7:$BA$325,33,FALSE))</f>
        <v>0</v>
      </c>
      <c r="BC262" s="102">
        <f>IF(ISNA(VLOOKUP($B262,'[1]1920  Prog Access'!$F$7:$BA$325,34,FALSE)),"",VLOOKUP($B262,'[1]1920  Prog Access'!$F$7:$BA$325,34,FALSE))</f>
        <v>30427.26</v>
      </c>
      <c r="BD262" s="102">
        <f>IF(ISNA(VLOOKUP($B262,'[1]1920  Prog Access'!$F$7:$BA$325,35,FALSE)),"",VLOOKUP($B262,'[1]1920  Prog Access'!$F$7:$BA$325,35,FALSE))</f>
        <v>0</v>
      </c>
      <c r="BE262" s="102">
        <f>IF(ISNA(VLOOKUP($B262,'[1]1920  Prog Access'!$F$7:$BA$325,36,FALSE)),"",VLOOKUP($B262,'[1]1920  Prog Access'!$F$7:$BA$325,36,FALSE))</f>
        <v>0</v>
      </c>
      <c r="BF262" s="102">
        <f>IF(ISNA(VLOOKUP($B262,'[1]1920  Prog Access'!$F$7:$BA$325,37,FALSE)),"",VLOOKUP($B262,'[1]1920  Prog Access'!$F$7:$BA$325,37,FALSE))</f>
        <v>0</v>
      </c>
      <c r="BG262" s="102">
        <f>IF(ISNA(VLOOKUP($B262,'[1]1920  Prog Access'!$F$7:$BA$325,38,FALSE)),"",VLOOKUP($B262,'[1]1920  Prog Access'!$F$7:$BA$325,38,FALSE))</f>
        <v>0</v>
      </c>
      <c r="BH262" s="110">
        <f t="shared" ref="BH262:BH265" si="571">SUM(BA262:BG262)</f>
        <v>30427.26</v>
      </c>
      <c r="BI262" s="104">
        <f t="shared" ref="BI262:BI265" si="572">BH262/E262</f>
        <v>1.9941751354446867E-3</v>
      </c>
      <c r="BJ262" s="105">
        <f t="shared" ref="BJ262:BJ265" si="573">BH262/D262</f>
        <v>26.848608917399787</v>
      </c>
      <c r="BK262" s="106">
        <f>IF(ISNA(VLOOKUP($B262,'[1]1920  Prog Access'!$F$7:$BA$325,39,FALSE)),"",VLOOKUP($B262,'[1]1920  Prog Access'!$F$7:$BA$325,39,FALSE))</f>
        <v>0</v>
      </c>
      <c r="BL262" s="102">
        <f>IF(ISNA(VLOOKUP($B262,'[1]1920  Prog Access'!$F$7:$BA$325,40,FALSE)),"",VLOOKUP($B262,'[1]1920  Prog Access'!$F$7:$BA$325,40,FALSE))</f>
        <v>0</v>
      </c>
      <c r="BM262" s="102">
        <f>IF(ISNA(VLOOKUP($B262,'[1]1920  Prog Access'!$F$7:$BA$325,41,FALSE)),"",VLOOKUP($B262,'[1]1920  Prog Access'!$F$7:$BA$325,41,FALSE))</f>
        <v>0</v>
      </c>
      <c r="BN262" s="102">
        <f>IF(ISNA(VLOOKUP($B262,'[1]1920  Prog Access'!$F$7:$BA$325,42,FALSE)),"",VLOOKUP($B262,'[1]1920  Prog Access'!$F$7:$BA$325,42,FALSE))</f>
        <v>169798.11</v>
      </c>
      <c r="BO262" s="105">
        <f t="shared" si="459"/>
        <v>169798.11</v>
      </c>
      <c r="BP262" s="104">
        <f t="shared" si="460"/>
        <v>1.1128414750703867E-2</v>
      </c>
      <c r="BQ262" s="111">
        <f t="shared" si="461"/>
        <v>149.82759046669435</v>
      </c>
      <c r="BR262" s="106">
        <f>IF(ISNA(VLOOKUP($B262,'[1]1920  Prog Access'!$F$7:$BA$325,43,FALSE)),"",VLOOKUP($B262,'[1]1920  Prog Access'!$F$7:$BA$325,43,FALSE))</f>
        <v>2461737.34</v>
      </c>
      <c r="BS262" s="104">
        <f t="shared" si="462"/>
        <v>0.16134004157534204</v>
      </c>
      <c r="BT262" s="111">
        <f t="shared" si="463"/>
        <v>2172.2042372208352</v>
      </c>
      <c r="BU262" s="102">
        <f>IF(ISNA(VLOOKUP($B262,'[1]1920  Prog Access'!$F$7:$BA$325,44,FALSE)),"",VLOOKUP($B262,'[1]1920  Prog Access'!$F$7:$BA$325,44,FALSE))</f>
        <v>490169.52</v>
      </c>
      <c r="BV262" s="104">
        <f t="shared" si="464"/>
        <v>3.2125267570489655E-2</v>
      </c>
      <c r="BW262" s="111">
        <f t="shared" si="465"/>
        <v>432.51905514034371</v>
      </c>
      <c r="BX262" s="143">
        <f>IF(ISNA(VLOOKUP($B262,'[1]1920  Prog Access'!$F$7:$BA$325,45,FALSE)),"",VLOOKUP($B262,'[1]1920  Prog Access'!$F$7:$BA$325,45,FALSE))</f>
        <v>917493.24</v>
      </c>
      <c r="BY262" s="97">
        <f t="shared" si="466"/>
        <v>6.0131678177613897E-2</v>
      </c>
      <c r="BZ262" s="112">
        <f t="shared" si="467"/>
        <v>809.58381349875162</v>
      </c>
      <c r="CA262" s="89">
        <f t="shared" si="468"/>
        <v>15258068.09</v>
      </c>
      <c r="CB262" s="90">
        <f t="shared" si="469"/>
        <v>0</v>
      </c>
    </row>
    <row r="263" spans="1:80" x14ac:dyDescent="0.25">
      <c r="A263" s="22"/>
      <c r="B263" s="94" t="s">
        <v>452</v>
      </c>
      <c r="C263" s="99" t="s">
        <v>453</v>
      </c>
      <c r="D263" s="100">
        <f>IF(ISNA(VLOOKUP($B263,'[1]1920 enrollment_Rev_Exp by size'!$A$6:$C$339,3,FALSE)),"",VLOOKUP($B263,'[1]1920 enrollment_Rev_Exp by size'!$A$6:$C$339,3,FALSE))</f>
        <v>250.99</v>
      </c>
      <c r="E263" s="101">
        <f>IF(ISNA(VLOOKUP($B263,'[1]1920 enrollment_Rev_Exp by size'!$A$6:$D$339,4,FALSE)),"",VLOOKUP($B263,'[1]1920 enrollment_Rev_Exp by size'!$A$6:$D$339,4,FALSE))</f>
        <v>4566458.6900000004</v>
      </c>
      <c r="F263" s="102">
        <f>IF(ISNA(VLOOKUP($B263,'[1]1920  Prog Access'!$F$7:$BA$325,2,FALSE)),"",VLOOKUP($B263,'[1]1920  Prog Access'!$F$7:$BA$325,2,FALSE))</f>
        <v>2257612.23</v>
      </c>
      <c r="G263" s="102">
        <f>IF(ISNA(VLOOKUP($B263,'[1]1920  Prog Access'!$F$7:$BA$325,3,FALSE)),"",VLOOKUP($B263,'[1]1920  Prog Access'!$F$7:$BA$325,3,FALSE))</f>
        <v>246517.17</v>
      </c>
      <c r="H263" s="102">
        <f>IF(ISNA(VLOOKUP($B263,'[1]1920  Prog Access'!$F$7:$BA$325,4,FALSE)),"",VLOOKUP($B263,'[1]1920  Prog Access'!$F$7:$BA$325,4,FALSE))</f>
        <v>0</v>
      </c>
      <c r="I263" s="103">
        <f t="shared" si="564"/>
        <v>2504129.4</v>
      </c>
      <c r="J263" s="104">
        <f t="shared" si="565"/>
        <v>0.54837447790423344</v>
      </c>
      <c r="K263" s="105">
        <f t="shared" si="566"/>
        <v>9977.0086457627785</v>
      </c>
      <c r="L263" s="106">
        <f>IF(ISNA(VLOOKUP($B263,'[1]1920  Prog Access'!$F$7:$BA$325,5,FALSE)),"",VLOOKUP($B263,'[1]1920  Prog Access'!$F$7:$BA$325,5,FALSE))</f>
        <v>315248.36</v>
      </c>
      <c r="M263" s="102">
        <f>IF(ISNA(VLOOKUP($B263,'[1]1920  Prog Access'!$F$7:$BA$325,6,FALSE)),"",VLOOKUP($B263,'[1]1920  Prog Access'!$F$7:$BA$325,6,FALSE))</f>
        <v>0</v>
      </c>
      <c r="N263" s="102">
        <f>IF(ISNA(VLOOKUP($B263,'[1]1920  Prog Access'!$F$7:$BA$325,7,FALSE)),"",VLOOKUP($B263,'[1]1920  Prog Access'!$F$7:$BA$325,7,FALSE))</f>
        <v>60212.19</v>
      </c>
      <c r="O263" s="102">
        <v>0</v>
      </c>
      <c r="P263" s="102">
        <f>IF(ISNA(VLOOKUP($B263,'[1]1920  Prog Access'!$F$7:$BA$325,8,FALSE)),"",VLOOKUP($B263,'[1]1920  Prog Access'!$F$7:$BA$325,8,FALSE))</f>
        <v>0</v>
      </c>
      <c r="Q263" s="102">
        <f>IF(ISNA(VLOOKUP($B263,'[1]1920  Prog Access'!$F$7:$BA$325,9,FALSE)),"",VLOOKUP($B263,'[1]1920  Prog Access'!$F$7:$BA$325,9,FALSE))</f>
        <v>5007.67</v>
      </c>
      <c r="R263" s="107">
        <f t="shared" si="511"/>
        <v>380468.22</v>
      </c>
      <c r="S263" s="104">
        <f t="shared" si="512"/>
        <v>8.3318003255603734E-2</v>
      </c>
      <c r="T263" s="105">
        <f t="shared" si="513"/>
        <v>1515.8700346627354</v>
      </c>
      <c r="U263" s="106">
        <f>IF(ISNA(VLOOKUP($B263,'[1]1920  Prog Access'!$F$7:$BA$325,10,FALSE)),"",VLOOKUP($B263,'[1]1920  Prog Access'!$F$7:$BA$325,10,FALSE))</f>
        <v>134890.45000000001</v>
      </c>
      <c r="V263" s="102">
        <f>IF(ISNA(VLOOKUP($B263,'[1]1920  Prog Access'!$F$7:$BA$325,11,FALSE)),"",VLOOKUP($B263,'[1]1920  Prog Access'!$F$7:$BA$325,11,FALSE))</f>
        <v>0</v>
      </c>
      <c r="W263" s="102">
        <f>IF(ISNA(VLOOKUP($B263,'[1]1920  Prog Access'!$F$7:$BA$325,12,FALSE)),"",VLOOKUP($B263,'[1]1920  Prog Access'!$F$7:$BA$325,12,FALSE))</f>
        <v>0</v>
      </c>
      <c r="X263" s="102">
        <f>IF(ISNA(VLOOKUP($B263,'[1]1920  Prog Access'!$F$7:$BA$325,13,FALSE)),"",VLOOKUP($B263,'[1]1920  Prog Access'!$F$7:$BA$325,13,FALSE))</f>
        <v>0</v>
      </c>
      <c r="Y263" s="108">
        <f t="shared" si="495"/>
        <v>134890.45000000001</v>
      </c>
      <c r="Z263" s="104">
        <f t="shared" si="567"/>
        <v>2.9539400037800409E-2</v>
      </c>
      <c r="AA263" s="105">
        <f t="shared" si="568"/>
        <v>537.43356309016303</v>
      </c>
      <c r="AB263" s="106">
        <f>IF(ISNA(VLOOKUP($B263,'[1]1920  Prog Access'!$F$7:$BA$325,14,FALSE)),"",VLOOKUP($B263,'[1]1920  Prog Access'!$F$7:$BA$325,14,FALSE))</f>
        <v>0</v>
      </c>
      <c r="AC263" s="102">
        <f>IF(ISNA(VLOOKUP($B263,'[1]1920  Prog Access'!$F$7:$BA$325,15,FALSE)),"",VLOOKUP($B263,'[1]1920  Prog Access'!$F$7:$BA$325,15,FALSE))</f>
        <v>0</v>
      </c>
      <c r="AD263" s="102">
        <v>0</v>
      </c>
      <c r="AE263" s="107">
        <f t="shared" si="476"/>
        <v>0</v>
      </c>
      <c r="AF263" s="104">
        <f t="shared" si="569"/>
        <v>0</v>
      </c>
      <c r="AG263" s="109">
        <f t="shared" si="570"/>
        <v>0</v>
      </c>
      <c r="AH263" s="106">
        <f>IF(ISNA(VLOOKUP($B263,'[1]1920  Prog Access'!$F$7:$BA$325,16,FALSE)),"",VLOOKUP($B263,'[1]1920  Prog Access'!$F$7:$BA$325,16,FALSE))</f>
        <v>114866.49</v>
      </c>
      <c r="AI263" s="102">
        <f>IF(ISNA(VLOOKUP($B263,'[1]1920  Prog Access'!$F$7:$BA$325,17,FALSE)),"",VLOOKUP($B263,'[1]1920  Prog Access'!$F$7:$BA$325,17,FALSE))</f>
        <v>23845.33</v>
      </c>
      <c r="AJ263" s="102">
        <f>IF(ISNA(VLOOKUP($B263,'[1]1920  Prog Access'!$F$7:$BA$325,18,FALSE)),"",VLOOKUP($B263,'[1]1920  Prog Access'!$F$7:$BA$325,18,FALSE))</f>
        <v>0</v>
      </c>
      <c r="AK263" s="102">
        <f>IF(ISNA(VLOOKUP($B263,'[1]1920  Prog Access'!$F$7:$BA$325,19,FALSE)),"",VLOOKUP($B263,'[1]1920  Prog Access'!$F$7:$BA$325,19,FALSE))</f>
        <v>0</v>
      </c>
      <c r="AL263" s="102">
        <f>IF(ISNA(VLOOKUP($B263,'[1]1920  Prog Access'!$F$7:$BA$325,20,FALSE)),"",VLOOKUP($B263,'[1]1920  Prog Access'!$F$7:$BA$325,20,FALSE))</f>
        <v>135761.60999999999</v>
      </c>
      <c r="AM263" s="102">
        <f>IF(ISNA(VLOOKUP($B263,'[1]1920  Prog Access'!$F$7:$BA$325,21,FALSE)),"",VLOOKUP($B263,'[1]1920  Prog Access'!$F$7:$BA$325,21,FALSE))</f>
        <v>0</v>
      </c>
      <c r="AN263" s="102">
        <f>IF(ISNA(VLOOKUP($B263,'[1]1920  Prog Access'!$F$7:$BA$325,22,FALSE)),"",VLOOKUP($B263,'[1]1920  Prog Access'!$F$7:$BA$325,22,FALSE))</f>
        <v>0</v>
      </c>
      <c r="AO263" s="102">
        <f>IF(ISNA(VLOOKUP($B263,'[1]1920  Prog Access'!$F$7:$BA$325,23,FALSE)),"",VLOOKUP($B263,'[1]1920  Prog Access'!$F$7:$BA$325,23,FALSE))</f>
        <v>0</v>
      </c>
      <c r="AP263" s="102">
        <f>IF(ISNA(VLOOKUP($B263,'[1]1920  Prog Access'!$F$7:$BA$325,24,FALSE)),"",VLOOKUP($B263,'[1]1920  Prog Access'!$F$7:$BA$325,24,FALSE))</f>
        <v>0</v>
      </c>
      <c r="AQ263" s="102">
        <f>IF(ISNA(VLOOKUP($B263,'[1]1920  Prog Access'!$F$7:$BA$325,25,FALSE)),"",VLOOKUP($B263,'[1]1920  Prog Access'!$F$7:$BA$325,25,FALSE))</f>
        <v>0</v>
      </c>
      <c r="AR263" s="102">
        <f>IF(ISNA(VLOOKUP($B263,'[1]1920  Prog Access'!$F$7:$BA$325,26,FALSE)),"",VLOOKUP($B263,'[1]1920  Prog Access'!$F$7:$BA$325,26,FALSE))</f>
        <v>0</v>
      </c>
      <c r="AS263" s="102">
        <f>IF(ISNA(VLOOKUP($B263,'[1]1920  Prog Access'!$F$7:$BA$325,27,FALSE)),"",VLOOKUP($B263,'[1]1920  Prog Access'!$F$7:$BA$325,27,FALSE))</f>
        <v>0</v>
      </c>
      <c r="AT263" s="102">
        <f>IF(ISNA(VLOOKUP($B263,'[1]1920  Prog Access'!$F$7:$BA$325,28,FALSE)),"",VLOOKUP($B263,'[1]1920  Prog Access'!$F$7:$BA$325,28,FALSE))</f>
        <v>0</v>
      </c>
      <c r="AU263" s="102">
        <f>IF(ISNA(VLOOKUP($B263,'[1]1920  Prog Access'!$F$7:$BA$325,29,FALSE)),"",VLOOKUP($B263,'[1]1920  Prog Access'!$F$7:$BA$325,29,FALSE))</f>
        <v>0</v>
      </c>
      <c r="AV263" s="102">
        <f>IF(ISNA(VLOOKUP($B263,'[1]1920  Prog Access'!$F$7:$BA$325,30,FALSE)),"",VLOOKUP($B263,'[1]1920  Prog Access'!$F$7:$BA$325,30,FALSE))</f>
        <v>7685.09</v>
      </c>
      <c r="AW263" s="102">
        <f>IF(ISNA(VLOOKUP($B263,'[1]1920  Prog Access'!$F$7:$BA$325,31,FALSE)),"",VLOOKUP($B263,'[1]1920  Prog Access'!$F$7:$BA$325,31,FALSE))</f>
        <v>4320.72</v>
      </c>
      <c r="AX263" s="108">
        <f t="shared" si="479"/>
        <v>286479.24</v>
      </c>
      <c r="AY263" s="104">
        <f t="shared" si="480"/>
        <v>6.2735537414880235E-2</v>
      </c>
      <c r="AZ263" s="105">
        <f t="shared" si="481"/>
        <v>1141.3970277700305</v>
      </c>
      <c r="BA263" s="106">
        <f>IF(ISNA(VLOOKUP($B263,'[1]1920  Prog Access'!$F$7:$BA$325,32,FALSE)),"",VLOOKUP($B263,'[1]1920  Prog Access'!$F$7:$BA$325,32,FALSE))</f>
        <v>10970.91</v>
      </c>
      <c r="BB263" s="102">
        <f>IF(ISNA(VLOOKUP($B263,'[1]1920  Prog Access'!$F$7:$BA$325,33,FALSE)),"",VLOOKUP($B263,'[1]1920  Prog Access'!$F$7:$BA$325,33,FALSE))</f>
        <v>0</v>
      </c>
      <c r="BC263" s="102">
        <f>IF(ISNA(VLOOKUP($B263,'[1]1920  Prog Access'!$F$7:$BA$325,34,FALSE)),"",VLOOKUP($B263,'[1]1920  Prog Access'!$F$7:$BA$325,34,FALSE))</f>
        <v>5437.12</v>
      </c>
      <c r="BD263" s="102">
        <f>IF(ISNA(VLOOKUP($B263,'[1]1920  Prog Access'!$F$7:$BA$325,35,FALSE)),"",VLOOKUP($B263,'[1]1920  Prog Access'!$F$7:$BA$325,35,FALSE))</f>
        <v>0</v>
      </c>
      <c r="BE263" s="102">
        <f>IF(ISNA(VLOOKUP($B263,'[1]1920  Prog Access'!$F$7:$BA$325,36,FALSE)),"",VLOOKUP($B263,'[1]1920  Prog Access'!$F$7:$BA$325,36,FALSE))</f>
        <v>0</v>
      </c>
      <c r="BF263" s="102">
        <f>IF(ISNA(VLOOKUP($B263,'[1]1920  Prog Access'!$F$7:$BA$325,37,FALSE)),"",VLOOKUP($B263,'[1]1920  Prog Access'!$F$7:$BA$325,37,FALSE))</f>
        <v>0</v>
      </c>
      <c r="BG263" s="102">
        <f>IF(ISNA(VLOOKUP($B263,'[1]1920  Prog Access'!$F$7:$BA$325,38,FALSE)),"",VLOOKUP($B263,'[1]1920  Prog Access'!$F$7:$BA$325,38,FALSE))</f>
        <v>18000</v>
      </c>
      <c r="BH263" s="110">
        <f t="shared" si="571"/>
        <v>34408.03</v>
      </c>
      <c r="BI263" s="104">
        <f t="shared" si="572"/>
        <v>7.5349482686330833E-3</v>
      </c>
      <c r="BJ263" s="105">
        <f t="shared" si="573"/>
        <v>137.08924658352922</v>
      </c>
      <c r="BK263" s="106">
        <f>IF(ISNA(VLOOKUP($B263,'[1]1920  Prog Access'!$F$7:$BA$325,39,FALSE)),"",VLOOKUP($B263,'[1]1920  Prog Access'!$F$7:$BA$325,39,FALSE))</f>
        <v>0</v>
      </c>
      <c r="BL263" s="102">
        <f>IF(ISNA(VLOOKUP($B263,'[1]1920  Prog Access'!$F$7:$BA$325,40,FALSE)),"",VLOOKUP($B263,'[1]1920  Prog Access'!$F$7:$BA$325,40,FALSE))</f>
        <v>0</v>
      </c>
      <c r="BM263" s="102">
        <f>IF(ISNA(VLOOKUP($B263,'[1]1920  Prog Access'!$F$7:$BA$325,41,FALSE)),"",VLOOKUP($B263,'[1]1920  Prog Access'!$F$7:$BA$325,41,FALSE))</f>
        <v>0</v>
      </c>
      <c r="BN263" s="102">
        <f>IF(ISNA(VLOOKUP($B263,'[1]1920  Prog Access'!$F$7:$BA$325,42,FALSE)),"",VLOOKUP($B263,'[1]1920  Prog Access'!$F$7:$BA$325,42,FALSE))</f>
        <v>40764.26</v>
      </c>
      <c r="BO263" s="105">
        <f t="shared" si="459"/>
        <v>40764.26</v>
      </c>
      <c r="BP263" s="104">
        <f t="shared" si="460"/>
        <v>8.9268868432487661E-3</v>
      </c>
      <c r="BQ263" s="111">
        <f t="shared" si="461"/>
        <v>162.41388103111677</v>
      </c>
      <c r="BR263" s="106">
        <f>IF(ISNA(VLOOKUP($B263,'[1]1920  Prog Access'!$F$7:$BA$325,43,FALSE)),"",VLOOKUP($B263,'[1]1920  Prog Access'!$F$7:$BA$325,43,FALSE))</f>
        <v>851490.22</v>
      </c>
      <c r="BS263" s="104">
        <f t="shared" si="462"/>
        <v>0.18646620451525422</v>
      </c>
      <c r="BT263" s="111">
        <f t="shared" si="463"/>
        <v>3392.5264751583727</v>
      </c>
      <c r="BU263" s="102">
        <f>IF(ISNA(VLOOKUP($B263,'[1]1920  Prog Access'!$F$7:$BA$325,44,FALSE)),"",VLOOKUP($B263,'[1]1920  Prog Access'!$F$7:$BA$325,44,FALSE))</f>
        <v>111959.02</v>
      </c>
      <c r="BV263" s="104">
        <f t="shared" si="464"/>
        <v>2.4517690315512302E-2</v>
      </c>
      <c r="BW263" s="111">
        <f t="shared" si="465"/>
        <v>446.06964420893263</v>
      </c>
      <c r="BX263" s="143">
        <f>IF(ISNA(VLOOKUP($B263,'[1]1920  Prog Access'!$F$7:$BA$325,45,FALSE)),"",VLOOKUP($B263,'[1]1920  Prog Access'!$F$7:$BA$325,45,FALSE))</f>
        <v>221869.85</v>
      </c>
      <c r="BY263" s="97">
        <f t="shared" si="466"/>
        <v>4.8586851444833719E-2</v>
      </c>
      <c r="BZ263" s="112">
        <f t="shared" si="467"/>
        <v>883.97884377863659</v>
      </c>
      <c r="CA263" s="89">
        <f t="shared" si="468"/>
        <v>4566458.6899999995</v>
      </c>
      <c r="CB263" s="90">
        <f t="shared" si="469"/>
        <v>0</v>
      </c>
    </row>
    <row r="264" spans="1:80" s="127" customFormat="1" x14ac:dyDescent="0.25">
      <c r="A264" s="99"/>
      <c r="B264" s="94" t="s">
        <v>454</v>
      </c>
      <c r="C264" s="99" t="s">
        <v>455</v>
      </c>
      <c r="D264" s="100">
        <f>IF(ISNA(VLOOKUP($B264,'[1]1920 enrollment_Rev_Exp by size'!$A$6:$C$339,3,FALSE)),"",VLOOKUP($B264,'[1]1920 enrollment_Rev_Exp by size'!$A$6:$C$339,3,FALSE))</f>
        <v>274.09999999999997</v>
      </c>
      <c r="E264" s="101">
        <f>IF(ISNA(VLOOKUP($B264,'[1]1920 enrollment_Rev_Exp by size'!$A$6:$D$339,4,FALSE)),"",VLOOKUP($B264,'[1]1920 enrollment_Rev_Exp by size'!$A$6:$D$339,4,FALSE))</f>
        <v>4858144.03</v>
      </c>
      <c r="F264" s="102">
        <f>IF(ISNA(VLOOKUP($B264,'[1]1920  Prog Access'!$F$7:$BA$325,2,FALSE)),"",VLOOKUP($B264,'[1]1920  Prog Access'!$F$7:$BA$325,2,FALSE))</f>
        <v>2195797.56</v>
      </c>
      <c r="G264" s="102">
        <f>IF(ISNA(VLOOKUP($B264,'[1]1920  Prog Access'!$F$7:$BA$325,3,FALSE)),"",VLOOKUP($B264,'[1]1920  Prog Access'!$F$7:$BA$325,3,FALSE))</f>
        <v>0</v>
      </c>
      <c r="H264" s="102">
        <f>IF(ISNA(VLOOKUP($B264,'[1]1920  Prog Access'!$F$7:$BA$325,4,FALSE)),"",VLOOKUP($B264,'[1]1920  Prog Access'!$F$7:$BA$325,4,FALSE))</f>
        <v>0</v>
      </c>
      <c r="I264" s="103">
        <f t="shared" si="564"/>
        <v>2195797.56</v>
      </c>
      <c r="J264" s="104">
        <f t="shared" si="565"/>
        <v>0.45198280381160294</v>
      </c>
      <c r="K264" s="105">
        <f t="shared" si="566"/>
        <v>8010.9360087559298</v>
      </c>
      <c r="L264" s="106">
        <f>IF(ISNA(VLOOKUP($B264,'[1]1920  Prog Access'!$F$7:$BA$325,5,FALSE)),"",VLOOKUP($B264,'[1]1920  Prog Access'!$F$7:$BA$325,5,FALSE))</f>
        <v>390872.43</v>
      </c>
      <c r="M264" s="102">
        <f>IF(ISNA(VLOOKUP($B264,'[1]1920  Prog Access'!$F$7:$BA$325,6,FALSE)),"",VLOOKUP($B264,'[1]1920  Prog Access'!$F$7:$BA$325,6,FALSE))</f>
        <v>0</v>
      </c>
      <c r="N264" s="102">
        <f>IF(ISNA(VLOOKUP($B264,'[1]1920  Prog Access'!$F$7:$BA$325,7,FALSE)),"",VLOOKUP($B264,'[1]1920  Prog Access'!$F$7:$BA$325,7,FALSE))</f>
        <v>86846.02</v>
      </c>
      <c r="O264" s="102">
        <v>0</v>
      </c>
      <c r="P264" s="102">
        <f>IF(ISNA(VLOOKUP($B264,'[1]1920  Prog Access'!$F$7:$BA$325,8,FALSE)),"",VLOOKUP($B264,'[1]1920  Prog Access'!$F$7:$BA$325,8,FALSE))</f>
        <v>0</v>
      </c>
      <c r="Q264" s="102">
        <f>IF(ISNA(VLOOKUP($B264,'[1]1920  Prog Access'!$F$7:$BA$325,9,FALSE)),"",VLOOKUP($B264,'[1]1920  Prog Access'!$F$7:$BA$325,9,FALSE))</f>
        <v>0</v>
      </c>
      <c r="R264" s="107">
        <f t="shared" si="511"/>
        <v>477718.45</v>
      </c>
      <c r="S264" s="104">
        <f t="shared" si="512"/>
        <v>9.8333529646299919E-2</v>
      </c>
      <c r="T264" s="105">
        <f t="shared" si="513"/>
        <v>1742.8619117110545</v>
      </c>
      <c r="U264" s="106">
        <f>IF(ISNA(VLOOKUP($B264,'[1]1920  Prog Access'!$F$7:$BA$325,10,FALSE)),"",VLOOKUP($B264,'[1]1920  Prog Access'!$F$7:$BA$325,10,FALSE))</f>
        <v>203287.5</v>
      </c>
      <c r="V264" s="102">
        <f>IF(ISNA(VLOOKUP($B264,'[1]1920  Prog Access'!$F$7:$BA$325,11,FALSE)),"",VLOOKUP($B264,'[1]1920  Prog Access'!$F$7:$BA$325,11,FALSE))</f>
        <v>60188.15</v>
      </c>
      <c r="W264" s="102">
        <f>IF(ISNA(VLOOKUP($B264,'[1]1920  Prog Access'!$F$7:$BA$325,12,FALSE)),"",VLOOKUP($B264,'[1]1920  Prog Access'!$F$7:$BA$325,12,FALSE))</f>
        <v>0</v>
      </c>
      <c r="X264" s="102">
        <f>IF(ISNA(VLOOKUP($B264,'[1]1920  Prog Access'!$F$7:$BA$325,13,FALSE)),"",VLOOKUP($B264,'[1]1920  Prog Access'!$F$7:$BA$325,13,FALSE))</f>
        <v>0</v>
      </c>
      <c r="Y264" s="108">
        <f t="shared" si="495"/>
        <v>263475.65000000002</v>
      </c>
      <c r="Z264" s="104">
        <f t="shared" si="567"/>
        <v>5.4233807884860097E-2</v>
      </c>
      <c r="AA264" s="105">
        <f t="shared" si="568"/>
        <v>961.23914629697208</v>
      </c>
      <c r="AB264" s="106">
        <f>IF(ISNA(VLOOKUP($B264,'[1]1920  Prog Access'!$F$7:$BA$325,14,FALSE)),"",VLOOKUP($B264,'[1]1920  Prog Access'!$F$7:$BA$325,14,FALSE))</f>
        <v>0</v>
      </c>
      <c r="AC264" s="102">
        <f>IF(ISNA(VLOOKUP($B264,'[1]1920  Prog Access'!$F$7:$BA$325,15,FALSE)),"",VLOOKUP($B264,'[1]1920  Prog Access'!$F$7:$BA$325,15,FALSE))</f>
        <v>0</v>
      </c>
      <c r="AD264" s="102">
        <v>0</v>
      </c>
      <c r="AE264" s="107">
        <f t="shared" si="476"/>
        <v>0</v>
      </c>
      <c r="AF264" s="104">
        <f t="shared" si="569"/>
        <v>0</v>
      </c>
      <c r="AG264" s="109">
        <f t="shared" si="570"/>
        <v>0</v>
      </c>
      <c r="AH264" s="106">
        <f>IF(ISNA(VLOOKUP($B264,'[1]1920  Prog Access'!$F$7:$BA$325,16,FALSE)),"",VLOOKUP($B264,'[1]1920  Prog Access'!$F$7:$BA$325,16,FALSE))</f>
        <v>122985.07</v>
      </c>
      <c r="AI264" s="102">
        <f>IF(ISNA(VLOOKUP($B264,'[1]1920  Prog Access'!$F$7:$BA$325,17,FALSE)),"",VLOOKUP($B264,'[1]1920  Prog Access'!$F$7:$BA$325,17,FALSE))</f>
        <v>54023.55</v>
      </c>
      <c r="AJ264" s="102">
        <f>IF(ISNA(VLOOKUP($B264,'[1]1920  Prog Access'!$F$7:$BA$325,18,FALSE)),"",VLOOKUP($B264,'[1]1920  Prog Access'!$F$7:$BA$325,18,FALSE))</f>
        <v>0</v>
      </c>
      <c r="AK264" s="102">
        <f>IF(ISNA(VLOOKUP($B264,'[1]1920  Prog Access'!$F$7:$BA$325,19,FALSE)),"",VLOOKUP($B264,'[1]1920  Prog Access'!$F$7:$BA$325,19,FALSE))</f>
        <v>0</v>
      </c>
      <c r="AL264" s="102">
        <f>IF(ISNA(VLOOKUP($B264,'[1]1920  Prog Access'!$F$7:$BA$325,20,FALSE)),"",VLOOKUP($B264,'[1]1920  Prog Access'!$F$7:$BA$325,20,FALSE))</f>
        <v>110214.55</v>
      </c>
      <c r="AM264" s="102">
        <f>IF(ISNA(VLOOKUP($B264,'[1]1920  Prog Access'!$F$7:$BA$325,21,FALSE)),"",VLOOKUP($B264,'[1]1920  Prog Access'!$F$7:$BA$325,21,FALSE))</f>
        <v>0</v>
      </c>
      <c r="AN264" s="102">
        <f>IF(ISNA(VLOOKUP($B264,'[1]1920  Prog Access'!$F$7:$BA$325,22,FALSE)),"",VLOOKUP($B264,'[1]1920  Prog Access'!$F$7:$BA$325,22,FALSE))</f>
        <v>0</v>
      </c>
      <c r="AO264" s="102">
        <f>IF(ISNA(VLOOKUP($B264,'[1]1920  Prog Access'!$F$7:$BA$325,23,FALSE)),"",VLOOKUP($B264,'[1]1920  Prog Access'!$F$7:$BA$325,23,FALSE))</f>
        <v>13575.3</v>
      </c>
      <c r="AP264" s="102">
        <f>IF(ISNA(VLOOKUP($B264,'[1]1920  Prog Access'!$F$7:$BA$325,24,FALSE)),"",VLOOKUP($B264,'[1]1920  Prog Access'!$F$7:$BA$325,24,FALSE))</f>
        <v>0</v>
      </c>
      <c r="AQ264" s="102">
        <f>IF(ISNA(VLOOKUP($B264,'[1]1920  Prog Access'!$F$7:$BA$325,25,FALSE)),"",VLOOKUP($B264,'[1]1920  Prog Access'!$F$7:$BA$325,25,FALSE))</f>
        <v>0</v>
      </c>
      <c r="AR264" s="102">
        <f>IF(ISNA(VLOOKUP($B264,'[1]1920  Prog Access'!$F$7:$BA$325,26,FALSE)),"",VLOOKUP($B264,'[1]1920  Prog Access'!$F$7:$BA$325,26,FALSE))</f>
        <v>0</v>
      </c>
      <c r="AS264" s="102">
        <f>IF(ISNA(VLOOKUP($B264,'[1]1920  Prog Access'!$F$7:$BA$325,27,FALSE)),"",VLOOKUP($B264,'[1]1920  Prog Access'!$F$7:$BA$325,27,FALSE))</f>
        <v>0</v>
      </c>
      <c r="AT264" s="102">
        <f>IF(ISNA(VLOOKUP($B264,'[1]1920  Prog Access'!$F$7:$BA$325,28,FALSE)),"",VLOOKUP($B264,'[1]1920  Prog Access'!$F$7:$BA$325,28,FALSE))</f>
        <v>0</v>
      </c>
      <c r="AU264" s="102">
        <f>IF(ISNA(VLOOKUP($B264,'[1]1920  Prog Access'!$F$7:$BA$325,29,FALSE)),"",VLOOKUP($B264,'[1]1920  Prog Access'!$F$7:$BA$325,29,FALSE))</f>
        <v>0</v>
      </c>
      <c r="AV264" s="102">
        <f>IF(ISNA(VLOOKUP($B264,'[1]1920  Prog Access'!$F$7:$BA$325,30,FALSE)),"",VLOOKUP($B264,'[1]1920  Prog Access'!$F$7:$BA$325,30,FALSE))</f>
        <v>0</v>
      </c>
      <c r="AW264" s="102">
        <f>IF(ISNA(VLOOKUP($B264,'[1]1920  Prog Access'!$F$7:$BA$325,31,FALSE)),"",VLOOKUP($B264,'[1]1920  Prog Access'!$F$7:$BA$325,31,FALSE))</f>
        <v>0</v>
      </c>
      <c r="AX264" s="108">
        <f t="shared" si="479"/>
        <v>300798.46999999997</v>
      </c>
      <c r="AY264" s="104">
        <f t="shared" si="480"/>
        <v>6.1916334333134204E-2</v>
      </c>
      <c r="AZ264" s="105">
        <f t="shared" si="481"/>
        <v>1097.404122582999</v>
      </c>
      <c r="BA264" s="106">
        <f>IF(ISNA(VLOOKUP($B264,'[1]1920  Prog Access'!$F$7:$BA$325,32,FALSE)),"",VLOOKUP($B264,'[1]1920  Prog Access'!$F$7:$BA$325,32,FALSE))</f>
        <v>0</v>
      </c>
      <c r="BB264" s="102">
        <f>IF(ISNA(VLOOKUP($B264,'[1]1920  Prog Access'!$F$7:$BA$325,33,FALSE)),"",VLOOKUP($B264,'[1]1920  Prog Access'!$F$7:$BA$325,33,FALSE))</f>
        <v>0</v>
      </c>
      <c r="BC264" s="102">
        <f>IF(ISNA(VLOOKUP($B264,'[1]1920  Prog Access'!$F$7:$BA$325,34,FALSE)),"",VLOOKUP($B264,'[1]1920  Prog Access'!$F$7:$BA$325,34,FALSE))</f>
        <v>0</v>
      </c>
      <c r="BD264" s="102">
        <f>IF(ISNA(VLOOKUP($B264,'[1]1920  Prog Access'!$F$7:$BA$325,35,FALSE)),"",VLOOKUP($B264,'[1]1920  Prog Access'!$F$7:$BA$325,35,FALSE))</f>
        <v>0</v>
      </c>
      <c r="BE264" s="102">
        <f>IF(ISNA(VLOOKUP($B264,'[1]1920  Prog Access'!$F$7:$BA$325,36,FALSE)),"",VLOOKUP($B264,'[1]1920  Prog Access'!$F$7:$BA$325,36,FALSE))</f>
        <v>0</v>
      </c>
      <c r="BF264" s="102">
        <f>IF(ISNA(VLOOKUP($B264,'[1]1920  Prog Access'!$F$7:$BA$325,37,FALSE)),"",VLOOKUP($B264,'[1]1920  Prog Access'!$F$7:$BA$325,37,FALSE))</f>
        <v>0</v>
      </c>
      <c r="BG264" s="102">
        <f>IF(ISNA(VLOOKUP($B264,'[1]1920  Prog Access'!$F$7:$BA$325,38,FALSE)),"",VLOOKUP($B264,'[1]1920  Prog Access'!$F$7:$BA$325,38,FALSE))</f>
        <v>922.31</v>
      </c>
      <c r="BH264" s="110">
        <f t="shared" si="571"/>
        <v>922.31</v>
      </c>
      <c r="BI264" s="104">
        <f t="shared" si="572"/>
        <v>1.8984822070003551E-4</v>
      </c>
      <c r="BJ264" s="105">
        <f t="shared" si="573"/>
        <v>3.3648668369208319</v>
      </c>
      <c r="BK264" s="106">
        <f>IF(ISNA(VLOOKUP($B264,'[1]1920  Prog Access'!$F$7:$BA$325,39,FALSE)),"",VLOOKUP($B264,'[1]1920  Prog Access'!$F$7:$BA$325,39,FALSE))</f>
        <v>0</v>
      </c>
      <c r="BL264" s="102">
        <f>IF(ISNA(VLOOKUP($B264,'[1]1920  Prog Access'!$F$7:$BA$325,40,FALSE)),"",VLOOKUP($B264,'[1]1920  Prog Access'!$F$7:$BA$325,40,FALSE))</f>
        <v>0</v>
      </c>
      <c r="BM264" s="102">
        <f>IF(ISNA(VLOOKUP($B264,'[1]1920  Prog Access'!$F$7:$BA$325,41,FALSE)),"",VLOOKUP($B264,'[1]1920  Prog Access'!$F$7:$BA$325,41,FALSE))</f>
        <v>0</v>
      </c>
      <c r="BN264" s="102">
        <f>IF(ISNA(VLOOKUP($B264,'[1]1920  Prog Access'!$F$7:$BA$325,42,FALSE)),"",VLOOKUP($B264,'[1]1920  Prog Access'!$F$7:$BA$325,42,FALSE))</f>
        <v>53323.96</v>
      </c>
      <c r="BO264" s="105">
        <f t="shared" si="459"/>
        <v>53323.96</v>
      </c>
      <c r="BP264" s="104">
        <f t="shared" si="460"/>
        <v>1.0976199896650655E-2</v>
      </c>
      <c r="BQ264" s="111">
        <f t="shared" si="461"/>
        <v>194.54199197373222</v>
      </c>
      <c r="BR264" s="106">
        <f>IF(ISNA(VLOOKUP($B264,'[1]1920  Prog Access'!$F$7:$BA$325,43,FALSE)),"",VLOOKUP($B264,'[1]1920  Prog Access'!$F$7:$BA$325,43,FALSE))</f>
        <v>1023355.47</v>
      </c>
      <c r="BS264" s="104">
        <f t="shared" si="462"/>
        <v>0.21064741260872002</v>
      </c>
      <c r="BT264" s="111">
        <f t="shared" si="463"/>
        <v>3733.5113827070418</v>
      </c>
      <c r="BU264" s="102">
        <f>IF(ISNA(VLOOKUP($B264,'[1]1920  Prog Access'!$F$7:$BA$325,44,FALSE)),"",VLOOKUP($B264,'[1]1920  Prog Access'!$F$7:$BA$325,44,FALSE))</f>
        <v>155503.18</v>
      </c>
      <c r="BV264" s="104">
        <f t="shared" si="464"/>
        <v>3.2008762819656457E-2</v>
      </c>
      <c r="BW264" s="111">
        <f t="shared" si="465"/>
        <v>567.32280189711787</v>
      </c>
      <c r="BX264" s="143">
        <f>IF(ISNA(VLOOKUP($B264,'[1]1920  Prog Access'!$F$7:$BA$325,45,FALSE)),"",VLOOKUP($B264,'[1]1920  Prog Access'!$F$7:$BA$325,45,FALSE))</f>
        <v>387248.98</v>
      </c>
      <c r="BY264" s="97">
        <f t="shared" si="466"/>
        <v>7.9711300778375641E-2</v>
      </c>
      <c r="BZ264" s="112">
        <f t="shared" si="467"/>
        <v>1412.8018241517696</v>
      </c>
      <c r="CA264" s="89">
        <f t="shared" si="468"/>
        <v>4858144.03</v>
      </c>
      <c r="CB264" s="90">
        <f t="shared" si="469"/>
        <v>0</v>
      </c>
    </row>
    <row r="265" spans="1:80" x14ac:dyDescent="0.25">
      <c r="A265" s="66"/>
      <c r="B265" s="114" t="s">
        <v>456</v>
      </c>
      <c r="C265" s="115" t="s">
        <v>52</v>
      </c>
      <c r="D265" s="116">
        <f>SUM(D262:D264)</f>
        <v>1658.3799999999997</v>
      </c>
      <c r="E265" s="116">
        <f t="shared" ref="E265:H265" si="574">SUM(E262:E264)</f>
        <v>24682670.810000002</v>
      </c>
      <c r="F265" s="116">
        <f t="shared" si="574"/>
        <v>11285163.65</v>
      </c>
      <c r="G265" s="116">
        <f t="shared" si="574"/>
        <v>453974.99</v>
      </c>
      <c r="H265" s="116">
        <f t="shared" si="574"/>
        <v>0</v>
      </c>
      <c r="I265" s="117">
        <f t="shared" si="564"/>
        <v>11739138.640000001</v>
      </c>
      <c r="J265" s="118">
        <f t="shared" si="565"/>
        <v>0.4756024471729362</v>
      </c>
      <c r="K265" s="75">
        <f t="shared" si="566"/>
        <v>7078.6783728699111</v>
      </c>
      <c r="L265" s="119">
        <f>SUM(L262:L264)</f>
        <v>2163952.42</v>
      </c>
      <c r="M265" s="119">
        <f t="shared" ref="M265:Q265" si="575">SUM(M262:M264)</f>
        <v>12244.1</v>
      </c>
      <c r="N265" s="119">
        <f t="shared" si="575"/>
        <v>442836.84</v>
      </c>
      <c r="O265" s="119">
        <f t="shared" si="575"/>
        <v>0</v>
      </c>
      <c r="P265" s="119">
        <f t="shared" si="575"/>
        <v>0</v>
      </c>
      <c r="Q265" s="119">
        <f t="shared" si="575"/>
        <v>5007.67</v>
      </c>
      <c r="R265" s="120">
        <f t="shared" si="511"/>
        <v>2624041.0299999998</v>
      </c>
      <c r="S265" s="118">
        <f t="shared" si="512"/>
        <v>0.10631106537048207</v>
      </c>
      <c r="T265" s="75">
        <f t="shared" si="513"/>
        <v>1582.291772693834</v>
      </c>
      <c r="U265" s="119">
        <f>SUM(U262:U264)</f>
        <v>1110700.22</v>
      </c>
      <c r="V265" s="119">
        <f t="shared" ref="V265:X265" si="576">SUM(V262:V264)</f>
        <v>380924.47000000003</v>
      </c>
      <c r="W265" s="119">
        <f t="shared" si="576"/>
        <v>11692.89</v>
      </c>
      <c r="X265" s="119">
        <f t="shared" si="576"/>
        <v>0</v>
      </c>
      <c r="Y265" s="122">
        <f t="shared" si="495"/>
        <v>1503317.5799999998</v>
      </c>
      <c r="Z265" s="118">
        <f t="shared" si="567"/>
        <v>6.0905790607997813E-2</v>
      </c>
      <c r="AA265" s="75">
        <f t="shared" si="568"/>
        <v>906.49765433736547</v>
      </c>
      <c r="AB265" s="106">
        <f>SUM(AB262:AB264)</f>
        <v>0</v>
      </c>
      <c r="AC265" s="106">
        <f t="shared" ref="AC265:AD265" si="577">SUM(AC262:AC264)</f>
        <v>0</v>
      </c>
      <c r="AD265" s="106">
        <f t="shared" si="577"/>
        <v>0</v>
      </c>
      <c r="AE265" s="120">
        <f t="shared" si="476"/>
        <v>0</v>
      </c>
      <c r="AF265" s="118">
        <f t="shared" si="569"/>
        <v>0</v>
      </c>
      <c r="AG265" s="123">
        <f t="shared" si="570"/>
        <v>0</v>
      </c>
      <c r="AH265" s="119">
        <f>SUM(AH262:AH264)</f>
        <v>615740.09000000008</v>
      </c>
      <c r="AI265" s="119">
        <f t="shared" ref="AI265:AW265" si="578">SUM(AI262:AI264)</f>
        <v>171707.58000000002</v>
      </c>
      <c r="AJ265" s="119">
        <f t="shared" si="578"/>
        <v>0</v>
      </c>
      <c r="AK265" s="119">
        <f t="shared" si="578"/>
        <v>0</v>
      </c>
      <c r="AL265" s="119">
        <f t="shared" si="578"/>
        <v>945862.03</v>
      </c>
      <c r="AM265" s="119">
        <f t="shared" si="578"/>
        <v>0</v>
      </c>
      <c r="AN265" s="119">
        <f t="shared" si="578"/>
        <v>0</v>
      </c>
      <c r="AO265" s="119">
        <f t="shared" si="578"/>
        <v>120387.3</v>
      </c>
      <c r="AP265" s="119">
        <f t="shared" si="578"/>
        <v>0</v>
      </c>
      <c r="AQ265" s="119">
        <f t="shared" si="578"/>
        <v>0</v>
      </c>
      <c r="AR265" s="119">
        <f t="shared" si="578"/>
        <v>0</v>
      </c>
      <c r="AS265" s="119">
        <f t="shared" si="578"/>
        <v>0</v>
      </c>
      <c r="AT265" s="119">
        <f t="shared" si="578"/>
        <v>0</v>
      </c>
      <c r="AU265" s="119">
        <f t="shared" si="578"/>
        <v>0</v>
      </c>
      <c r="AV265" s="119">
        <f t="shared" si="578"/>
        <v>7685.09</v>
      </c>
      <c r="AW265" s="119">
        <f t="shared" si="578"/>
        <v>4320.72</v>
      </c>
      <c r="AX265" s="122">
        <f t="shared" si="479"/>
        <v>1865702.8100000003</v>
      </c>
      <c r="AY265" s="118">
        <f t="shared" si="480"/>
        <v>7.5587557941425229E-2</v>
      </c>
      <c r="AZ265" s="75">
        <f t="shared" si="481"/>
        <v>1125.015261882078</v>
      </c>
      <c r="BA265" s="119">
        <f>SUM(BA262:BA264)</f>
        <v>10970.91</v>
      </c>
      <c r="BB265" s="119">
        <f t="shared" ref="BB265:BG265" si="579">SUM(BB262:BB264)</f>
        <v>0</v>
      </c>
      <c r="BC265" s="119">
        <f t="shared" si="579"/>
        <v>35864.379999999997</v>
      </c>
      <c r="BD265" s="119">
        <f t="shared" si="579"/>
        <v>0</v>
      </c>
      <c r="BE265" s="119">
        <f t="shared" si="579"/>
        <v>0</v>
      </c>
      <c r="BF265" s="119">
        <f t="shared" si="579"/>
        <v>0</v>
      </c>
      <c r="BG265" s="119">
        <f t="shared" si="579"/>
        <v>18922.310000000001</v>
      </c>
      <c r="BH265" s="124">
        <f t="shared" si="571"/>
        <v>65757.599999999991</v>
      </c>
      <c r="BI265" s="118">
        <f t="shared" si="572"/>
        <v>2.6641201232306994E-3</v>
      </c>
      <c r="BJ265" s="75">
        <f t="shared" si="573"/>
        <v>39.651708293635963</v>
      </c>
      <c r="BK265" s="119">
        <f>SUM(BK262:BK264)</f>
        <v>0</v>
      </c>
      <c r="BL265" s="119">
        <f t="shared" ref="BL265:BN265" si="580">SUM(BL262:BL264)</f>
        <v>0</v>
      </c>
      <c r="BM265" s="119">
        <f t="shared" si="580"/>
        <v>0</v>
      </c>
      <c r="BN265" s="119">
        <f t="shared" si="580"/>
        <v>263886.33</v>
      </c>
      <c r="BO265" s="75">
        <f t="shared" si="459"/>
        <v>263886.33</v>
      </c>
      <c r="BP265" s="118">
        <f t="shared" si="460"/>
        <v>1.069115785853646E-2</v>
      </c>
      <c r="BQ265" s="86">
        <f t="shared" si="461"/>
        <v>159.12295734391398</v>
      </c>
      <c r="BR265" s="119">
        <f>SUM(BR262:BR264)</f>
        <v>4336583.0299999993</v>
      </c>
      <c r="BS265" s="118">
        <f t="shared" si="462"/>
        <v>0.17569342731918072</v>
      </c>
      <c r="BT265" s="86">
        <f t="shared" si="463"/>
        <v>2614.951356142742</v>
      </c>
      <c r="BU265" s="121">
        <f>SUM(BU262:BU264)</f>
        <v>757631.72</v>
      </c>
      <c r="BV265" s="118">
        <f t="shared" si="464"/>
        <v>3.0694884108451143E-2</v>
      </c>
      <c r="BW265" s="86">
        <f t="shared" si="465"/>
        <v>456.85049264945314</v>
      </c>
      <c r="BX265" s="144">
        <f>SUM(BX262:BX264)</f>
        <v>1526612.07</v>
      </c>
      <c r="BY265" s="125">
        <f t="shared" si="466"/>
        <v>6.1849549497759553E-2</v>
      </c>
      <c r="BZ265" s="126">
        <f t="shared" si="467"/>
        <v>920.54418770125085</v>
      </c>
      <c r="CA265" s="89">
        <f t="shared" si="468"/>
        <v>24682670.809999999</v>
      </c>
      <c r="CB265" s="90">
        <f t="shared" si="469"/>
        <v>0</v>
      </c>
    </row>
    <row r="266" spans="1:80" x14ac:dyDescent="0.25">
      <c r="A266" s="22"/>
      <c r="B266" s="94"/>
      <c r="C266" s="99"/>
      <c r="D266" s="100" t="str">
        <f>IF(ISNA(VLOOKUP($B266,'[1]1920 enrollment_Rev_Exp by size'!$A$6:$C$339,3,FALSE)),"",VLOOKUP($B266,'[1]1920 enrollment_Rev_Exp by size'!$A$6:$C$339,3,FALSE))</f>
        <v/>
      </c>
      <c r="E266" s="101" t="str">
        <f>IF(ISNA(VLOOKUP($B266,'[1]1920 enrollment_Rev_Exp by size'!$A$6:$D$339,4,FALSE)),"",VLOOKUP($B266,'[1]1920 enrollment_Rev_Exp by size'!$A$6:$D$339,4,FALSE))</f>
        <v/>
      </c>
      <c r="F266" s="102" t="str">
        <f>IF(ISNA(VLOOKUP($B266,'[1]1920  Prog Access'!$F$7:$BA$325,2,FALSE)),"",VLOOKUP($B266,'[1]1920  Prog Access'!$F$7:$BA$325,2,FALSE))</f>
        <v/>
      </c>
      <c r="G266" s="102" t="str">
        <f>IF(ISNA(VLOOKUP($B266,'[1]1920  Prog Access'!$F$7:$BA$325,3,FALSE)),"",VLOOKUP($B266,'[1]1920  Prog Access'!$F$7:$BA$325,3,FALSE))</f>
        <v/>
      </c>
      <c r="H266" s="102" t="str">
        <f>IF(ISNA(VLOOKUP($B266,'[1]1920  Prog Access'!$F$7:$BA$325,4,FALSE)),"",VLOOKUP($B266,'[1]1920  Prog Access'!$F$7:$BA$325,4,FALSE))</f>
        <v/>
      </c>
      <c r="I266" s="103"/>
      <c r="J266" s="104"/>
      <c r="K266" s="105"/>
      <c r="L266" s="106" t="str">
        <f>IF(ISNA(VLOOKUP($B266,'[1]1920  Prog Access'!$F$7:$BA$325,5,FALSE)),"",VLOOKUP($B266,'[1]1920  Prog Access'!$F$7:$BA$325,5,FALSE))</f>
        <v/>
      </c>
      <c r="M266" s="102" t="str">
        <f>IF(ISNA(VLOOKUP($B266,'[1]1920  Prog Access'!$F$7:$BA$325,6,FALSE)),"",VLOOKUP($B266,'[1]1920  Prog Access'!$F$7:$BA$325,6,FALSE))</f>
        <v/>
      </c>
      <c r="N266" s="102" t="str">
        <f>IF(ISNA(VLOOKUP($B266,'[1]1920  Prog Access'!$F$7:$BA$325,7,FALSE)),"",VLOOKUP($B266,'[1]1920  Prog Access'!$F$7:$BA$325,7,FALSE))</f>
        <v/>
      </c>
      <c r="O266" s="102">
        <v>0</v>
      </c>
      <c r="P266" s="102" t="str">
        <f>IF(ISNA(VLOOKUP($B266,'[1]1920  Prog Access'!$F$7:$BA$325,8,FALSE)),"",VLOOKUP($B266,'[1]1920  Prog Access'!$F$7:$BA$325,8,FALSE))</f>
        <v/>
      </c>
      <c r="Q266" s="102" t="str">
        <f>IF(ISNA(VLOOKUP($B266,'[1]1920  Prog Access'!$F$7:$BA$325,9,FALSE)),"",VLOOKUP($B266,'[1]1920  Prog Access'!$F$7:$BA$325,9,FALSE))</f>
        <v/>
      </c>
      <c r="R266" s="107"/>
      <c r="S266" s="104"/>
      <c r="T266" s="105"/>
      <c r="U266" s="106"/>
      <c r="V266" s="102"/>
      <c r="W266" s="102"/>
      <c r="X266" s="102"/>
      <c r="Y266" s="108"/>
      <c r="Z266" s="104"/>
      <c r="AA266" s="105"/>
      <c r="AB266" s="106"/>
      <c r="AC266" s="102"/>
      <c r="AD266" s="102"/>
      <c r="AE266" s="107"/>
      <c r="AF266" s="104"/>
      <c r="AG266" s="109"/>
      <c r="AH266" s="106" t="str">
        <f>IF(ISNA(VLOOKUP($B266,'[1]1920  Prog Access'!$F$7:$BA$325,16,FALSE)),"",VLOOKUP($B266,'[1]1920  Prog Access'!$F$7:$BA$325,16,FALSE))</f>
        <v/>
      </c>
      <c r="AI266" s="102" t="str">
        <f>IF(ISNA(VLOOKUP($B266,'[1]1920  Prog Access'!$F$7:$BA$325,17,FALSE)),"",VLOOKUP($B266,'[1]1920  Prog Access'!$F$7:$BA$325,17,FALSE))</f>
        <v/>
      </c>
      <c r="AJ266" s="102" t="str">
        <f>IF(ISNA(VLOOKUP($B266,'[1]1920  Prog Access'!$F$7:$BA$325,18,FALSE)),"",VLOOKUP($B266,'[1]1920  Prog Access'!$F$7:$BA$325,18,FALSE))</f>
        <v/>
      </c>
      <c r="AK266" s="102" t="str">
        <f>IF(ISNA(VLOOKUP($B266,'[1]1920  Prog Access'!$F$7:$BA$325,19,FALSE)),"",VLOOKUP($B266,'[1]1920  Prog Access'!$F$7:$BA$325,19,FALSE))</f>
        <v/>
      </c>
      <c r="AL266" s="102" t="str">
        <f>IF(ISNA(VLOOKUP($B266,'[1]1920  Prog Access'!$F$7:$BA$325,20,FALSE)),"",VLOOKUP($B266,'[1]1920  Prog Access'!$F$7:$BA$325,20,FALSE))</f>
        <v/>
      </c>
      <c r="AM266" s="102" t="str">
        <f>IF(ISNA(VLOOKUP($B266,'[1]1920  Prog Access'!$F$7:$BA$325,21,FALSE)),"",VLOOKUP($B266,'[1]1920  Prog Access'!$F$7:$BA$325,21,FALSE))</f>
        <v/>
      </c>
      <c r="AN266" s="102" t="str">
        <f>IF(ISNA(VLOOKUP($B266,'[1]1920  Prog Access'!$F$7:$BA$325,22,FALSE)),"",VLOOKUP($B266,'[1]1920  Prog Access'!$F$7:$BA$325,22,FALSE))</f>
        <v/>
      </c>
      <c r="AO266" s="102" t="str">
        <f>IF(ISNA(VLOOKUP($B266,'[1]1920  Prog Access'!$F$7:$BA$325,23,FALSE)),"",VLOOKUP($B266,'[1]1920  Prog Access'!$F$7:$BA$325,23,FALSE))</f>
        <v/>
      </c>
      <c r="AP266" s="102" t="str">
        <f>IF(ISNA(VLOOKUP($B266,'[1]1920  Prog Access'!$F$7:$BA$325,24,FALSE)),"",VLOOKUP($B266,'[1]1920  Prog Access'!$F$7:$BA$325,24,FALSE))</f>
        <v/>
      </c>
      <c r="AQ266" s="102" t="str">
        <f>IF(ISNA(VLOOKUP($B266,'[1]1920  Prog Access'!$F$7:$BA$325,25,FALSE)),"",VLOOKUP($B266,'[1]1920  Prog Access'!$F$7:$BA$325,25,FALSE))</f>
        <v/>
      </c>
      <c r="AR266" s="102" t="str">
        <f>IF(ISNA(VLOOKUP($B266,'[1]1920  Prog Access'!$F$7:$BA$325,26,FALSE)),"",VLOOKUP($B266,'[1]1920  Prog Access'!$F$7:$BA$325,26,FALSE))</f>
        <v/>
      </c>
      <c r="AS266" s="102" t="str">
        <f>IF(ISNA(VLOOKUP($B266,'[1]1920  Prog Access'!$F$7:$BA$325,27,FALSE)),"",VLOOKUP($B266,'[1]1920  Prog Access'!$F$7:$BA$325,27,FALSE))</f>
        <v/>
      </c>
      <c r="AT266" s="102" t="str">
        <f>IF(ISNA(VLOOKUP($B266,'[1]1920  Prog Access'!$F$7:$BA$325,28,FALSE)),"",VLOOKUP($B266,'[1]1920  Prog Access'!$F$7:$BA$325,28,FALSE))</f>
        <v/>
      </c>
      <c r="AU266" s="102" t="str">
        <f>IF(ISNA(VLOOKUP($B266,'[1]1920  Prog Access'!$F$7:$BA$325,29,FALSE)),"",VLOOKUP($B266,'[1]1920  Prog Access'!$F$7:$BA$325,29,FALSE))</f>
        <v/>
      </c>
      <c r="AV266" s="102" t="str">
        <f>IF(ISNA(VLOOKUP($B266,'[1]1920  Prog Access'!$F$7:$BA$325,30,FALSE)),"",VLOOKUP($B266,'[1]1920  Prog Access'!$F$7:$BA$325,30,FALSE))</f>
        <v/>
      </c>
      <c r="AW266" s="102" t="str">
        <f>IF(ISNA(VLOOKUP($B266,'[1]1920  Prog Access'!$F$7:$BA$325,31,FALSE)),"",VLOOKUP($B266,'[1]1920  Prog Access'!$F$7:$BA$325,31,FALSE))</f>
        <v/>
      </c>
      <c r="AX266" s="108">
        <f t="shared" si="479"/>
        <v>0</v>
      </c>
      <c r="AY266" s="104"/>
      <c r="AZ266" s="105"/>
      <c r="BA266" s="106" t="str">
        <f>IF(ISNA(VLOOKUP($B266,'[1]1920  Prog Access'!$F$7:$BA$325,32,FALSE)),"",VLOOKUP($B266,'[1]1920  Prog Access'!$F$7:$BA$325,32,FALSE))</f>
        <v/>
      </c>
      <c r="BB266" s="102" t="str">
        <f>IF(ISNA(VLOOKUP($B266,'[1]1920  Prog Access'!$F$7:$BA$325,33,FALSE)),"",VLOOKUP($B266,'[1]1920  Prog Access'!$F$7:$BA$325,33,FALSE))</f>
        <v/>
      </c>
      <c r="BC266" s="102" t="str">
        <f>IF(ISNA(VLOOKUP($B266,'[1]1920  Prog Access'!$F$7:$BA$325,34,FALSE)),"",VLOOKUP($B266,'[1]1920  Prog Access'!$F$7:$BA$325,34,FALSE))</f>
        <v/>
      </c>
      <c r="BD266" s="102" t="str">
        <f>IF(ISNA(VLOOKUP($B266,'[1]1920  Prog Access'!$F$7:$BA$325,35,FALSE)),"",VLOOKUP($B266,'[1]1920  Prog Access'!$F$7:$BA$325,35,FALSE))</f>
        <v/>
      </c>
      <c r="BE266" s="102" t="str">
        <f>IF(ISNA(VLOOKUP($B266,'[1]1920  Prog Access'!$F$7:$BA$325,36,FALSE)),"",VLOOKUP($B266,'[1]1920  Prog Access'!$F$7:$BA$325,36,FALSE))</f>
        <v/>
      </c>
      <c r="BF266" s="102" t="str">
        <f>IF(ISNA(VLOOKUP($B266,'[1]1920  Prog Access'!$F$7:$BA$325,37,FALSE)),"",VLOOKUP($B266,'[1]1920  Prog Access'!$F$7:$BA$325,37,FALSE))</f>
        <v/>
      </c>
      <c r="BG266" s="102" t="str">
        <f>IF(ISNA(VLOOKUP($B266,'[1]1920  Prog Access'!$F$7:$BA$325,38,FALSE)),"",VLOOKUP($B266,'[1]1920  Prog Access'!$F$7:$BA$325,38,FALSE))</f>
        <v/>
      </c>
      <c r="BH266" s="110"/>
      <c r="BI266" s="104"/>
      <c r="BJ266" s="105"/>
      <c r="BK266" s="106" t="str">
        <f>IF(ISNA(VLOOKUP($B266,'[1]1920  Prog Access'!$F$7:$BA$325,39,FALSE)),"",VLOOKUP($B266,'[1]1920  Prog Access'!$F$7:$BA$325,39,FALSE))</f>
        <v/>
      </c>
      <c r="BL266" s="102" t="str">
        <f>IF(ISNA(VLOOKUP($B266,'[1]1920  Prog Access'!$F$7:$BA$325,40,FALSE)),"",VLOOKUP($B266,'[1]1920  Prog Access'!$F$7:$BA$325,40,FALSE))</f>
        <v/>
      </c>
      <c r="BM266" s="102" t="str">
        <f>IF(ISNA(VLOOKUP($B266,'[1]1920  Prog Access'!$F$7:$BA$325,41,FALSE)),"",VLOOKUP($B266,'[1]1920  Prog Access'!$F$7:$BA$325,41,FALSE))</f>
        <v/>
      </c>
      <c r="BN266" s="102" t="str">
        <f>IF(ISNA(VLOOKUP($B266,'[1]1920  Prog Access'!$F$7:$BA$325,42,FALSE)),"",VLOOKUP($B266,'[1]1920  Prog Access'!$F$7:$BA$325,42,FALSE))</f>
        <v/>
      </c>
      <c r="BO266" s="105"/>
      <c r="BP266" s="104"/>
      <c r="BQ266" s="111"/>
      <c r="BR266" s="106" t="str">
        <f>IF(ISNA(VLOOKUP($B266,'[1]1920  Prog Access'!$F$7:$BA$325,43,FALSE)),"",VLOOKUP($B266,'[1]1920  Prog Access'!$F$7:$BA$325,43,FALSE))</f>
        <v/>
      </c>
      <c r="BS266" s="104"/>
      <c r="BT266" s="111"/>
      <c r="BU266" s="102"/>
      <c r="BV266" s="104"/>
      <c r="BW266" s="111"/>
      <c r="BX266" s="143"/>
      <c r="BZ266" s="112"/>
      <c r="CA266" s="89"/>
      <c r="CB266" s="90"/>
    </row>
    <row r="267" spans="1:80" x14ac:dyDescent="0.25">
      <c r="A267" s="66" t="s">
        <v>457</v>
      </c>
      <c r="B267" s="94"/>
      <c r="C267" s="99"/>
      <c r="D267" s="100" t="str">
        <f>IF(ISNA(VLOOKUP($B267,'[1]1920 enrollment_Rev_Exp by size'!$A$6:$C$339,3,FALSE)),"",VLOOKUP($B267,'[1]1920 enrollment_Rev_Exp by size'!$A$6:$C$339,3,FALSE))</f>
        <v/>
      </c>
      <c r="E267" s="101" t="str">
        <f>IF(ISNA(VLOOKUP($B267,'[1]1920 enrollment_Rev_Exp by size'!$A$6:$D$339,4,FALSE)),"",VLOOKUP($B267,'[1]1920 enrollment_Rev_Exp by size'!$A$6:$D$339,4,FALSE))</f>
        <v/>
      </c>
      <c r="F267" s="102" t="str">
        <f>IF(ISNA(VLOOKUP($B267,'[1]1920  Prog Access'!$F$7:$BA$325,2,FALSE)),"",VLOOKUP($B267,'[1]1920  Prog Access'!$F$7:$BA$325,2,FALSE))</f>
        <v/>
      </c>
      <c r="G267" s="102" t="str">
        <f>IF(ISNA(VLOOKUP($B267,'[1]1920  Prog Access'!$F$7:$BA$325,3,FALSE)),"",VLOOKUP($B267,'[1]1920  Prog Access'!$F$7:$BA$325,3,FALSE))</f>
        <v/>
      </c>
      <c r="H267" s="102" t="str">
        <f>IF(ISNA(VLOOKUP($B267,'[1]1920  Prog Access'!$F$7:$BA$325,4,FALSE)),"",VLOOKUP($B267,'[1]1920  Prog Access'!$F$7:$BA$325,4,FALSE))</f>
        <v/>
      </c>
      <c r="I267" s="103"/>
      <c r="J267" s="104"/>
      <c r="K267" s="105"/>
      <c r="L267" s="106" t="str">
        <f>IF(ISNA(VLOOKUP($B267,'[1]1920  Prog Access'!$F$7:$BA$325,5,FALSE)),"",VLOOKUP($B267,'[1]1920  Prog Access'!$F$7:$BA$325,5,FALSE))</f>
        <v/>
      </c>
      <c r="M267" s="102" t="str">
        <f>IF(ISNA(VLOOKUP($B267,'[1]1920  Prog Access'!$F$7:$BA$325,6,FALSE)),"",VLOOKUP($B267,'[1]1920  Prog Access'!$F$7:$BA$325,6,FALSE))</f>
        <v/>
      </c>
      <c r="N267" s="102" t="str">
        <f>IF(ISNA(VLOOKUP($B267,'[1]1920  Prog Access'!$F$7:$BA$325,7,FALSE)),"",VLOOKUP($B267,'[1]1920  Prog Access'!$F$7:$BA$325,7,FALSE))</f>
        <v/>
      </c>
      <c r="O267" s="102">
        <v>0</v>
      </c>
      <c r="P267" s="102" t="str">
        <f>IF(ISNA(VLOOKUP($B267,'[1]1920  Prog Access'!$F$7:$BA$325,8,FALSE)),"",VLOOKUP($B267,'[1]1920  Prog Access'!$F$7:$BA$325,8,FALSE))</f>
        <v/>
      </c>
      <c r="Q267" s="102" t="str">
        <f>IF(ISNA(VLOOKUP($B267,'[1]1920  Prog Access'!$F$7:$BA$325,9,FALSE)),"",VLOOKUP($B267,'[1]1920  Prog Access'!$F$7:$BA$325,9,FALSE))</f>
        <v/>
      </c>
      <c r="R267" s="107"/>
      <c r="S267" s="104"/>
      <c r="T267" s="105"/>
      <c r="U267" s="106" t="str">
        <f>IF(ISNA(VLOOKUP($B267,'[1]1920  Prog Access'!$F$7:$BA$325,17,FALSE)),"",VLOOKUP($B267,'[1]1920  Prog Access'!$F$7:$BA$325,17,FALSE))</f>
        <v/>
      </c>
      <c r="V267" s="102" t="str">
        <f>IF(ISNA(VLOOKUP($B267,'[1]1920  Prog Access'!$F$7:$BA$325,18,FALSE)),"",VLOOKUP($B267,'[1]1920  Prog Access'!$F$7:$BA$325,18,FALSE))</f>
        <v/>
      </c>
      <c r="W267" s="102" t="str">
        <f>IF(ISNA(VLOOKUP($B267,'[1]1920  Prog Access'!$F$7:$BA$325,19,FALSE)),"",VLOOKUP($B267,'[1]1920  Prog Access'!$F$7:$BA$325,19,FALSE))</f>
        <v/>
      </c>
      <c r="X267" s="102" t="str">
        <f>IF(ISNA(VLOOKUP($B267,'[1]1920  Prog Access'!$F$7:$BA$325,20,FALSE)),"",VLOOKUP($B267,'[1]1920  Prog Access'!$F$7:$BA$325,20,FALSE))</f>
        <v/>
      </c>
      <c r="Y267" s="108"/>
      <c r="Z267" s="104"/>
      <c r="AA267" s="105"/>
      <c r="AB267" s="106" t="str">
        <f>IF(ISNA(VLOOKUP($B267,'[1]1920  Prog Access'!$F$7:$BA$325,21,FALSE)),"",VLOOKUP($B267,'[1]1920  Prog Access'!$F$7:$BA$325,21,FALSE))</f>
        <v/>
      </c>
      <c r="AC267" s="102" t="str">
        <f>IF(ISNA(VLOOKUP($B267,'[1]1920  Prog Access'!$F$7:$BA$325,22,FALSE)),"",VLOOKUP($B267,'[1]1920  Prog Access'!$F$7:$BA$325,22,FALSE))</f>
        <v/>
      </c>
      <c r="AD267" s="102"/>
      <c r="AE267" s="107"/>
      <c r="AF267" s="104"/>
      <c r="AG267" s="109"/>
      <c r="AH267" s="106" t="str">
        <f>IF(ISNA(VLOOKUP($B267,'[1]1920  Prog Access'!$F$7:$BA$325,16,FALSE)),"",VLOOKUP($B267,'[1]1920  Prog Access'!$F$7:$BA$325,16,FALSE))</f>
        <v/>
      </c>
      <c r="AI267" s="102" t="str">
        <f>IF(ISNA(VLOOKUP($B267,'[1]1920  Prog Access'!$F$7:$BA$325,17,FALSE)),"",VLOOKUP($B267,'[1]1920  Prog Access'!$F$7:$BA$325,17,FALSE))</f>
        <v/>
      </c>
      <c r="AJ267" s="102" t="str">
        <f>IF(ISNA(VLOOKUP($B267,'[1]1920  Prog Access'!$F$7:$BA$325,18,FALSE)),"",VLOOKUP($B267,'[1]1920  Prog Access'!$F$7:$BA$325,18,FALSE))</f>
        <v/>
      </c>
      <c r="AK267" s="102" t="str">
        <f>IF(ISNA(VLOOKUP($B267,'[1]1920  Prog Access'!$F$7:$BA$325,19,FALSE)),"",VLOOKUP($B267,'[1]1920  Prog Access'!$F$7:$BA$325,19,FALSE))</f>
        <v/>
      </c>
      <c r="AL267" s="102" t="str">
        <f>IF(ISNA(VLOOKUP($B267,'[1]1920  Prog Access'!$F$7:$BA$325,20,FALSE)),"",VLOOKUP($B267,'[1]1920  Prog Access'!$F$7:$BA$325,20,FALSE))</f>
        <v/>
      </c>
      <c r="AM267" s="102" t="str">
        <f>IF(ISNA(VLOOKUP($B267,'[1]1920  Prog Access'!$F$7:$BA$325,21,FALSE)),"",VLOOKUP($B267,'[1]1920  Prog Access'!$F$7:$BA$325,21,FALSE))</f>
        <v/>
      </c>
      <c r="AN267" s="102" t="str">
        <f>IF(ISNA(VLOOKUP($B267,'[1]1920  Prog Access'!$F$7:$BA$325,22,FALSE)),"",VLOOKUP($B267,'[1]1920  Prog Access'!$F$7:$BA$325,22,FALSE))</f>
        <v/>
      </c>
      <c r="AO267" s="102" t="str">
        <f>IF(ISNA(VLOOKUP($B267,'[1]1920  Prog Access'!$F$7:$BA$325,23,FALSE)),"",VLOOKUP($B267,'[1]1920  Prog Access'!$F$7:$BA$325,23,FALSE))</f>
        <v/>
      </c>
      <c r="AP267" s="102" t="str">
        <f>IF(ISNA(VLOOKUP($B267,'[1]1920  Prog Access'!$F$7:$BA$325,24,FALSE)),"",VLOOKUP($B267,'[1]1920  Prog Access'!$F$7:$BA$325,24,FALSE))</f>
        <v/>
      </c>
      <c r="AQ267" s="102" t="str">
        <f>IF(ISNA(VLOOKUP($B267,'[1]1920  Prog Access'!$F$7:$BA$325,25,FALSE)),"",VLOOKUP($B267,'[1]1920  Prog Access'!$F$7:$BA$325,25,FALSE))</f>
        <v/>
      </c>
      <c r="AR267" s="102" t="str">
        <f>IF(ISNA(VLOOKUP($B267,'[1]1920  Prog Access'!$F$7:$BA$325,26,FALSE)),"",VLOOKUP($B267,'[1]1920  Prog Access'!$F$7:$BA$325,26,FALSE))</f>
        <v/>
      </c>
      <c r="AS267" s="102" t="str">
        <f>IF(ISNA(VLOOKUP($B267,'[1]1920  Prog Access'!$F$7:$BA$325,27,FALSE)),"",VLOOKUP($B267,'[1]1920  Prog Access'!$F$7:$BA$325,27,FALSE))</f>
        <v/>
      </c>
      <c r="AT267" s="102" t="str">
        <f>IF(ISNA(VLOOKUP($B267,'[1]1920  Prog Access'!$F$7:$BA$325,28,FALSE)),"",VLOOKUP($B267,'[1]1920  Prog Access'!$F$7:$BA$325,28,FALSE))</f>
        <v/>
      </c>
      <c r="AU267" s="102" t="str">
        <f>IF(ISNA(VLOOKUP($B267,'[1]1920  Prog Access'!$F$7:$BA$325,29,FALSE)),"",VLOOKUP($B267,'[1]1920  Prog Access'!$F$7:$BA$325,29,FALSE))</f>
        <v/>
      </c>
      <c r="AV267" s="102" t="str">
        <f>IF(ISNA(VLOOKUP($B267,'[1]1920  Prog Access'!$F$7:$BA$325,30,FALSE)),"",VLOOKUP($B267,'[1]1920  Prog Access'!$F$7:$BA$325,30,FALSE))</f>
        <v/>
      </c>
      <c r="AW267" s="102" t="str">
        <f>IF(ISNA(VLOOKUP($B267,'[1]1920  Prog Access'!$F$7:$BA$325,31,FALSE)),"",VLOOKUP($B267,'[1]1920  Prog Access'!$F$7:$BA$325,31,FALSE))</f>
        <v/>
      </c>
      <c r="AX267" s="108">
        <f t="shared" si="479"/>
        <v>0</v>
      </c>
      <c r="AY267" s="104"/>
      <c r="AZ267" s="105"/>
      <c r="BA267" s="106" t="str">
        <f>IF(ISNA(VLOOKUP($B267,'[1]1920  Prog Access'!$F$7:$BA$325,32,FALSE)),"",VLOOKUP($B267,'[1]1920  Prog Access'!$F$7:$BA$325,32,FALSE))</f>
        <v/>
      </c>
      <c r="BB267" s="102" t="str">
        <f>IF(ISNA(VLOOKUP($B267,'[1]1920  Prog Access'!$F$7:$BA$325,33,FALSE)),"",VLOOKUP($B267,'[1]1920  Prog Access'!$F$7:$BA$325,33,FALSE))</f>
        <v/>
      </c>
      <c r="BC267" s="102" t="str">
        <f>IF(ISNA(VLOOKUP($B267,'[1]1920  Prog Access'!$F$7:$BA$325,34,FALSE)),"",VLOOKUP($B267,'[1]1920  Prog Access'!$F$7:$BA$325,34,FALSE))</f>
        <v/>
      </c>
      <c r="BD267" s="102" t="str">
        <f>IF(ISNA(VLOOKUP($B267,'[1]1920  Prog Access'!$F$7:$BA$325,35,FALSE)),"",VLOOKUP($B267,'[1]1920  Prog Access'!$F$7:$BA$325,35,FALSE))</f>
        <v/>
      </c>
      <c r="BE267" s="102" t="str">
        <f>IF(ISNA(VLOOKUP($B267,'[1]1920  Prog Access'!$F$7:$BA$325,36,FALSE)),"",VLOOKUP($B267,'[1]1920  Prog Access'!$F$7:$BA$325,36,FALSE))</f>
        <v/>
      </c>
      <c r="BF267" s="102" t="str">
        <f>IF(ISNA(VLOOKUP($B267,'[1]1920  Prog Access'!$F$7:$BA$325,37,FALSE)),"",VLOOKUP($B267,'[1]1920  Prog Access'!$F$7:$BA$325,37,FALSE))</f>
        <v/>
      </c>
      <c r="BG267" s="102" t="str">
        <f>IF(ISNA(VLOOKUP($B267,'[1]1920  Prog Access'!$F$7:$BA$325,38,FALSE)),"",VLOOKUP($B267,'[1]1920  Prog Access'!$F$7:$BA$325,38,FALSE))</f>
        <v/>
      </c>
      <c r="BH267" s="110"/>
      <c r="BI267" s="104"/>
      <c r="BJ267" s="105"/>
      <c r="BK267" s="106" t="str">
        <f>IF(ISNA(VLOOKUP($B267,'[1]1920  Prog Access'!$F$7:$BA$325,39,FALSE)),"",VLOOKUP($B267,'[1]1920  Prog Access'!$F$7:$BA$325,39,FALSE))</f>
        <v/>
      </c>
      <c r="BL267" s="102" t="str">
        <f>IF(ISNA(VLOOKUP($B267,'[1]1920  Prog Access'!$F$7:$BA$325,40,FALSE)),"",VLOOKUP($B267,'[1]1920  Prog Access'!$F$7:$BA$325,40,FALSE))</f>
        <v/>
      </c>
      <c r="BM267" s="102" t="str">
        <f>IF(ISNA(VLOOKUP($B267,'[1]1920  Prog Access'!$F$7:$BA$325,41,FALSE)),"",VLOOKUP($B267,'[1]1920  Prog Access'!$F$7:$BA$325,41,FALSE))</f>
        <v/>
      </c>
      <c r="BN267" s="102" t="str">
        <f>IF(ISNA(VLOOKUP($B267,'[1]1920  Prog Access'!$F$7:$BA$325,42,FALSE)),"",VLOOKUP($B267,'[1]1920  Prog Access'!$F$7:$BA$325,42,FALSE))</f>
        <v/>
      </c>
      <c r="BO267" s="105"/>
      <c r="BP267" s="104"/>
      <c r="BQ267" s="111"/>
      <c r="BR267" s="106" t="str">
        <f>IF(ISNA(VLOOKUP($B267,'[1]1920  Prog Access'!$F$7:$BA$325,43,FALSE)),"",VLOOKUP($B267,'[1]1920  Prog Access'!$F$7:$BA$325,43,FALSE))</f>
        <v/>
      </c>
      <c r="BS267" s="104"/>
      <c r="BT267" s="111"/>
      <c r="BU267" s="102"/>
      <c r="BV267" s="104"/>
      <c r="BW267" s="111"/>
      <c r="BX267" s="143"/>
      <c r="BZ267" s="112"/>
      <c r="CA267" s="89"/>
      <c r="CB267" s="90"/>
    </row>
    <row r="268" spans="1:80" x14ac:dyDescent="0.25">
      <c r="A268" s="22"/>
      <c r="B268" s="94" t="s">
        <v>458</v>
      </c>
      <c r="C268" s="99" t="s">
        <v>459</v>
      </c>
      <c r="D268" s="100">
        <f>IF(ISNA(VLOOKUP($B268,'[1]1920 enrollment_Rev_Exp by size'!$A$6:$C$339,3,FALSE)),"",VLOOKUP($B268,'[1]1920 enrollment_Rev_Exp by size'!$A$6:$C$339,3,FALSE))</f>
        <v>3454.76</v>
      </c>
      <c r="E268" s="101">
        <f>IF(ISNA(VLOOKUP($B268,'[1]1920 enrollment_Rev_Exp by size'!$A$6:$D$339,4,FALSE)),"",VLOOKUP($B268,'[1]1920 enrollment_Rev_Exp by size'!$A$6:$D$339,4,FALSE))</f>
        <v>46148121.32</v>
      </c>
      <c r="F268" s="102">
        <f>IF(ISNA(VLOOKUP($B268,'[1]1920  Prog Access'!$F$7:$BA$325,2,FALSE)),"",VLOOKUP($B268,'[1]1920  Prog Access'!$F$7:$BA$325,2,FALSE))</f>
        <v>25193239.379999999</v>
      </c>
      <c r="G268" s="102">
        <f>IF(ISNA(VLOOKUP($B268,'[1]1920  Prog Access'!$F$7:$BA$325,3,FALSE)),"",VLOOKUP($B268,'[1]1920  Prog Access'!$F$7:$BA$325,3,FALSE))</f>
        <v>0</v>
      </c>
      <c r="H268" s="102">
        <f>IF(ISNA(VLOOKUP($B268,'[1]1920  Prog Access'!$F$7:$BA$325,4,FALSE)),"",VLOOKUP($B268,'[1]1920  Prog Access'!$F$7:$BA$325,4,FALSE))</f>
        <v>202819.52</v>
      </c>
      <c r="I268" s="103">
        <f t="shared" ref="I268:I285" si="581">SUM(F268:H268)</f>
        <v>25396058.899999999</v>
      </c>
      <c r="J268" s="104">
        <f t="shared" ref="J268:J285" si="582">I268/E268</f>
        <v>0.55031620299120765</v>
      </c>
      <c r="K268" s="105">
        <f t="shared" ref="K268:K285" si="583">I268/D268</f>
        <v>7351.0341962972816</v>
      </c>
      <c r="L268" s="106">
        <f>IF(ISNA(VLOOKUP($B268,'[1]1920  Prog Access'!$F$7:$BA$325,5,FALSE)),"",VLOOKUP($B268,'[1]1920  Prog Access'!$F$7:$BA$325,5,FALSE))</f>
        <v>5010125.8499999996</v>
      </c>
      <c r="M268" s="102">
        <f>IF(ISNA(VLOOKUP($B268,'[1]1920  Prog Access'!$F$7:$BA$325,6,FALSE)),"",VLOOKUP($B268,'[1]1920  Prog Access'!$F$7:$BA$325,6,FALSE))</f>
        <v>317246.13</v>
      </c>
      <c r="N268" s="102">
        <f>IF(ISNA(VLOOKUP($B268,'[1]1920  Prog Access'!$F$7:$BA$325,7,FALSE)),"",VLOOKUP($B268,'[1]1920  Prog Access'!$F$7:$BA$325,7,FALSE))</f>
        <v>510808.08</v>
      </c>
      <c r="O268" s="102">
        <v>0</v>
      </c>
      <c r="P268" s="102">
        <f>IF(ISNA(VLOOKUP($B268,'[1]1920  Prog Access'!$F$7:$BA$325,8,FALSE)),"",VLOOKUP($B268,'[1]1920  Prog Access'!$F$7:$BA$325,8,FALSE))</f>
        <v>0</v>
      </c>
      <c r="Q268" s="102">
        <f>IF(ISNA(VLOOKUP($B268,'[1]1920  Prog Access'!$F$7:$BA$325,9,FALSE)),"",VLOOKUP($B268,'[1]1920  Prog Access'!$F$7:$BA$325,9,FALSE))</f>
        <v>27793.94</v>
      </c>
      <c r="R268" s="107">
        <f t="shared" si="511"/>
        <v>5865974</v>
      </c>
      <c r="S268" s="104">
        <f t="shared" si="512"/>
        <v>0.12711187004394398</v>
      </c>
      <c r="T268" s="105">
        <f t="shared" si="513"/>
        <v>1697.9396542741028</v>
      </c>
      <c r="U268" s="106">
        <f>IF(ISNA(VLOOKUP($B268,'[1]1920  Prog Access'!$F$7:$BA$325,10,FALSE)),"",VLOOKUP($B268,'[1]1920  Prog Access'!$F$7:$BA$325,10,FALSE))</f>
        <v>1943210.15</v>
      </c>
      <c r="V268" s="102">
        <f>IF(ISNA(VLOOKUP($B268,'[1]1920  Prog Access'!$F$7:$BA$325,11,FALSE)),"",VLOOKUP($B268,'[1]1920  Prog Access'!$F$7:$BA$325,11,FALSE))</f>
        <v>245413.03</v>
      </c>
      <c r="W268" s="102">
        <f>IF(ISNA(VLOOKUP($B268,'[1]1920  Prog Access'!$F$7:$BA$325,12,FALSE)),"",VLOOKUP($B268,'[1]1920  Prog Access'!$F$7:$BA$325,12,FALSE))</f>
        <v>14792</v>
      </c>
      <c r="X268" s="102">
        <f>IF(ISNA(VLOOKUP($B268,'[1]1920  Prog Access'!$F$7:$BA$325,13,FALSE)),"",VLOOKUP($B268,'[1]1920  Prog Access'!$F$7:$BA$325,13,FALSE))</f>
        <v>0</v>
      </c>
      <c r="Y268" s="108">
        <f t="shared" ref="Y268:Y285" si="584">SUM(U268:X268)</f>
        <v>2203415.1799999997</v>
      </c>
      <c r="Z268" s="104">
        <f t="shared" ref="Z268:Z285" si="585">Y268/E268</f>
        <v>4.7746584627380441E-2</v>
      </c>
      <c r="AA268" s="105">
        <f t="shared" ref="AA268:AA285" si="586">Y268/D268</f>
        <v>637.79109981590602</v>
      </c>
      <c r="AB268" s="106">
        <f>IF(ISNA(VLOOKUP($B268,'[1]1920  Prog Access'!$F$7:$BA$325,14,FALSE)),"",VLOOKUP($B268,'[1]1920  Prog Access'!$F$7:$BA$325,14,FALSE))</f>
        <v>0</v>
      </c>
      <c r="AC268" s="102">
        <f>IF(ISNA(VLOOKUP($B268,'[1]1920  Prog Access'!$F$7:$BA$325,15,FALSE)),"",VLOOKUP($B268,'[1]1920  Prog Access'!$F$7:$BA$325,15,FALSE))</f>
        <v>0</v>
      </c>
      <c r="AD268" s="102">
        <v>0</v>
      </c>
      <c r="AE268" s="107">
        <f t="shared" ref="AE268:AE285" si="587">SUM(AB268:AC268)</f>
        <v>0</v>
      </c>
      <c r="AF268" s="104">
        <f t="shared" ref="AF268:AF285" si="588">AE268/E268</f>
        <v>0</v>
      </c>
      <c r="AG268" s="109">
        <f t="shared" ref="AG268:AG285" si="589">AE268/D268</f>
        <v>0</v>
      </c>
      <c r="AH268" s="106">
        <f>IF(ISNA(VLOOKUP($B268,'[1]1920  Prog Access'!$F$7:$BA$325,16,FALSE)),"",VLOOKUP($B268,'[1]1920  Prog Access'!$F$7:$BA$325,16,FALSE))</f>
        <v>306505.21999999997</v>
      </c>
      <c r="AI268" s="102">
        <f>IF(ISNA(VLOOKUP($B268,'[1]1920  Prog Access'!$F$7:$BA$325,17,FALSE)),"",VLOOKUP($B268,'[1]1920  Prog Access'!$F$7:$BA$325,17,FALSE))</f>
        <v>83844.84</v>
      </c>
      <c r="AJ268" s="102">
        <f>IF(ISNA(VLOOKUP($B268,'[1]1920  Prog Access'!$F$7:$BA$325,18,FALSE)),"",VLOOKUP($B268,'[1]1920  Prog Access'!$F$7:$BA$325,18,FALSE))</f>
        <v>0</v>
      </c>
      <c r="AK268" s="102">
        <f>IF(ISNA(VLOOKUP($B268,'[1]1920  Prog Access'!$F$7:$BA$325,19,FALSE)),"",VLOOKUP($B268,'[1]1920  Prog Access'!$F$7:$BA$325,19,FALSE))</f>
        <v>0</v>
      </c>
      <c r="AL268" s="102">
        <f>IF(ISNA(VLOOKUP($B268,'[1]1920  Prog Access'!$F$7:$BA$325,20,FALSE)),"",VLOOKUP($B268,'[1]1920  Prog Access'!$F$7:$BA$325,20,FALSE))</f>
        <v>509520.58</v>
      </c>
      <c r="AM268" s="102">
        <f>IF(ISNA(VLOOKUP($B268,'[1]1920  Prog Access'!$F$7:$BA$325,21,FALSE)),"",VLOOKUP($B268,'[1]1920  Prog Access'!$F$7:$BA$325,21,FALSE))</f>
        <v>0</v>
      </c>
      <c r="AN268" s="102">
        <f>IF(ISNA(VLOOKUP($B268,'[1]1920  Prog Access'!$F$7:$BA$325,22,FALSE)),"",VLOOKUP($B268,'[1]1920  Prog Access'!$F$7:$BA$325,22,FALSE))</f>
        <v>0</v>
      </c>
      <c r="AO268" s="102">
        <f>IF(ISNA(VLOOKUP($B268,'[1]1920  Prog Access'!$F$7:$BA$325,23,FALSE)),"",VLOOKUP($B268,'[1]1920  Prog Access'!$F$7:$BA$325,23,FALSE))</f>
        <v>185516.12</v>
      </c>
      <c r="AP268" s="102">
        <f>IF(ISNA(VLOOKUP($B268,'[1]1920  Prog Access'!$F$7:$BA$325,24,FALSE)),"",VLOOKUP($B268,'[1]1920  Prog Access'!$F$7:$BA$325,24,FALSE))</f>
        <v>0</v>
      </c>
      <c r="AQ268" s="102">
        <f>IF(ISNA(VLOOKUP($B268,'[1]1920  Prog Access'!$F$7:$BA$325,25,FALSE)),"",VLOOKUP($B268,'[1]1920  Prog Access'!$F$7:$BA$325,25,FALSE))</f>
        <v>0</v>
      </c>
      <c r="AR268" s="102">
        <f>IF(ISNA(VLOOKUP($B268,'[1]1920  Prog Access'!$F$7:$BA$325,26,FALSE)),"",VLOOKUP($B268,'[1]1920  Prog Access'!$F$7:$BA$325,26,FALSE))</f>
        <v>0</v>
      </c>
      <c r="AS268" s="102">
        <f>IF(ISNA(VLOOKUP($B268,'[1]1920  Prog Access'!$F$7:$BA$325,27,FALSE)),"",VLOOKUP($B268,'[1]1920  Prog Access'!$F$7:$BA$325,27,FALSE))</f>
        <v>5406.78</v>
      </c>
      <c r="AT268" s="102">
        <f>IF(ISNA(VLOOKUP($B268,'[1]1920  Prog Access'!$F$7:$BA$325,28,FALSE)),"",VLOOKUP($B268,'[1]1920  Prog Access'!$F$7:$BA$325,28,FALSE))</f>
        <v>168274.31</v>
      </c>
      <c r="AU268" s="102">
        <f>IF(ISNA(VLOOKUP($B268,'[1]1920  Prog Access'!$F$7:$BA$325,29,FALSE)),"",VLOOKUP($B268,'[1]1920  Prog Access'!$F$7:$BA$325,29,FALSE))</f>
        <v>0</v>
      </c>
      <c r="AV268" s="102">
        <f>IF(ISNA(VLOOKUP($B268,'[1]1920  Prog Access'!$F$7:$BA$325,30,FALSE)),"",VLOOKUP($B268,'[1]1920  Prog Access'!$F$7:$BA$325,30,FALSE))</f>
        <v>0</v>
      </c>
      <c r="AW268" s="102">
        <f>IF(ISNA(VLOOKUP($B268,'[1]1920  Prog Access'!$F$7:$BA$325,31,FALSE)),"",VLOOKUP($B268,'[1]1920  Prog Access'!$F$7:$BA$325,31,FALSE))</f>
        <v>9764.2999999999993</v>
      </c>
      <c r="AX268" s="108">
        <f t="shared" si="479"/>
        <v>1268832.1499999999</v>
      </c>
      <c r="AY268" s="104">
        <f t="shared" si="480"/>
        <v>2.7494773648566805E-2</v>
      </c>
      <c r="AZ268" s="105">
        <f t="shared" si="481"/>
        <v>367.27070766131362</v>
      </c>
      <c r="BA268" s="106">
        <f>IF(ISNA(VLOOKUP($B268,'[1]1920  Prog Access'!$F$7:$BA$325,32,FALSE)),"",VLOOKUP($B268,'[1]1920  Prog Access'!$F$7:$BA$325,32,FALSE))</f>
        <v>0</v>
      </c>
      <c r="BB268" s="102">
        <f>IF(ISNA(VLOOKUP($B268,'[1]1920  Prog Access'!$F$7:$BA$325,33,FALSE)),"",VLOOKUP($B268,'[1]1920  Prog Access'!$F$7:$BA$325,33,FALSE))</f>
        <v>0</v>
      </c>
      <c r="BC268" s="102">
        <f>IF(ISNA(VLOOKUP($B268,'[1]1920  Prog Access'!$F$7:$BA$325,34,FALSE)),"",VLOOKUP($B268,'[1]1920  Prog Access'!$F$7:$BA$325,34,FALSE))</f>
        <v>108664.31</v>
      </c>
      <c r="BD268" s="102">
        <f>IF(ISNA(VLOOKUP($B268,'[1]1920  Prog Access'!$F$7:$BA$325,35,FALSE)),"",VLOOKUP($B268,'[1]1920  Prog Access'!$F$7:$BA$325,35,FALSE))</f>
        <v>0</v>
      </c>
      <c r="BE268" s="102">
        <f>IF(ISNA(VLOOKUP($B268,'[1]1920  Prog Access'!$F$7:$BA$325,36,FALSE)),"",VLOOKUP($B268,'[1]1920  Prog Access'!$F$7:$BA$325,36,FALSE))</f>
        <v>0</v>
      </c>
      <c r="BF268" s="102">
        <f>IF(ISNA(VLOOKUP($B268,'[1]1920  Prog Access'!$F$7:$BA$325,37,FALSE)),"",VLOOKUP($B268,'[1]1920  Prog Access'!$F$7:$BA$325,37,FALSE))</f>
        <v>0</v>
      </c>
      <c r="BG268" s="102">
        <f>IF(ISNA(VLOOKUP($B268,'[1]1920  Prog Access'!$F$7:$BA$325,38,FALSE)),"",VLOOKUP($B268,'[1]1920  Prog Access'!$F$7:$BA$325,38,FALSE))</f>
        <v>814571.58</v>
      </c>
      <c r="BH268" s="110">
        <f t="shared" ref="BH268:BH285" si="590">SUM(BA268:BG268)</f>
        <v>923235.8899999999</v>
      </c>
      <c r="BI268" s="104">
        <f t="shared" ref="BI268:BI285" si="591">BH268/E268</f>
        <v>2.0005925779688922E-2</v>
      </c>
      <c r="BJ268" s="105">
        <f t="shared" ref="BJ268:BJ285" si="592">BH268/D268</f>
        <v>267.23589771793115</v>
      </c>
      <c r="BK268" s="106">
        <f>IF(ISNA(VLOOKUP($B268,'[1]1920  Prog Access'!$F$7:$BA$325,39,FALSE)),"",VLOOKUP($B268,'[1]1920  Prog Access'!$F$7:$BA$325,39,FALSE))</f>
        <v>0</v>
      </c>
      <c r="BL268" s="102">
        <f>IF(ISNA(VLOOKUP($B268,'[1]1920  Prog Access'!$F$7:$BA$325,40,FALSE)),"",VLOOKUP($B268,'[1]1920  Prog Access'!$F$7:$BA$325,40,FALSE))</f>
        <v>0</v>
      </c>
      <c r="BM268" s="102">
        <f>IF(ISNA(VLOOKUP($B268,'[1]1920  Prog Access'!$F$7:$BA$325,41,FALSE)),"",VLOOKUP($B268,'[1]1920  Prog Access'!$F$7:$BA$325,41,FALSE))</f>
        <v>68860.460000000006</v>
      </c>
      <c r="BN268" s="102">
        <f>IF(ISNA(VLOOKUP($B268,'[1]1920  Prog Access'!$F$7:$BA$325,42,FALSE)),"",VLOOKUP($B268,'[1]1920  Prog Access'!$F$7:$BA$325,42,FALSE))</f>
        <v>536859.87</v>
      </c>
      <c r="BO268" s="105">
        <f t="shared" ref="BO268:BO331" si="593">SUM(BK268:BN268)</f>
        <v>605720.32999999996</v>
      </c>
      <c r="BP268" s="104">
        <f t="shared" ref="BP268:BP331" si="594">BO268/E268</f>
        <v>1.3125568553480607E-2</v>
      </c>
      <c r="BQ268" s="111">
        <f t="shared" ref="BQ268:BQ331" si="595">BO268/D268</f>
        <v>175.32920665979688</v>
      </c>
      <c r="BR268" s="106">
        <f>IF(ISNA(VLOOKUP($B268,'[1]1920  Prog Access'!$F$7:$BA$325,43,FALSE)),"",VLOOKUP($B268,'[1]1920  Prog Access'!$F$7:$BA$325,43,FALSE))</f>
        <v>6864449.1699999999</v>
      </c>
      <c r="BS268" s="104">
        <f t="shared" ref="BS268:BS326" si="596">BR268/E268</f>
        <v>0.14874818245363838</v>
      </c>
      <c r="BT268" s="111">
        <f t="shared" ref="BT268:BT326" si="597">BR268/D268</f>
        <v>1986.9539910152946</v>
      </c>
      <c r="BU268" s="102">
        <f>IF(ISNA(VLOOKUP($B268,'[1]1920  Prog Access'!$F$7:$BA$325,44,FALSE)),"",VLOOKUP($B268,'[1]1920  Prog Access'!$F$7:$BA$325,44,FALSE))</f>
        <v>741755.4</v>
      </c>
      <c r="BV268" s="104">
        <f t="shared" ref="BV268:BV326" si="598">BU268/E268</f>
        <v>1.6073360708587128E-2</v>
      </c>
      <c r="BW268" s="111">
        <f t="shared" ref="BW268:BW326" si="599">BU268/D268</f>
        <v>214.70533408977758</v>
      </c>
      <c r="BX268" s="143">
        <f>IF(ISNA(VLOOKUP($B268,'[1]1920  Prog Access'!$F$7:$BA$325,45,FALSE)),"",VLOOKUP($B268,'[1]1920  Prog Access'!$F$7:$BA$325,45,FALSE))</f>
        <v>2278680.2999999998</v>
      </c>
      <c r="BY268" s="97">
        <f t="shared" ref="BY268:BY326" si="600">BX268/E268</f>
        <v>4.9377531193506012E-2</v>
      </c>
      <c r="BZ268" s="112">
        <f t="shared" ref="BZ268:BZ326" si="601">BX268/D268</f>
        <v>659.57701837464822</v>
      </c>
      <c r="CA268" s="89">
        <f t="shared" ref="CA268:CA326" si="602">BX268+BU268+BR268+BO268+BH268+AX268+AE268+Y268+R268+I268</f>
        <v>46148121.32</v>
      </c>
      <c r="CB268" s="90">
        <f t="shared" ref="CB268:CB326" si="603">CA268-E268</f>
        <v>0</v>
      </c>
    </row>
    <row r="269" spans="1:80" x14ac:dyDescent="0.25">
      <c r="A269" s="22"/>
      <c r="B269" s="129" t="s">
        <v>460</v>
      </c>
      <c r="C269" s="130" t="s">
        <v>461</v>
      </c>
      <c r="D269" s="100">
        <f>IF(ISNA(VLOOKUP($B269,'[1]1920 enrollment_Rev_Exp by size'!$A$6:$C$339,3,FALSE)),"",VLOOKUP($B269,'[1]1920 enrollment_Rev_Exp by size'!$A$6:$C$339,3,FALSE))</f>
        <v>23751.889999999992</v>
      </c>
      <c r="E269" s="101">
        <f>IF(ISNA(VLOOKUP($B269,'[1]1920 enrollment_Rev_Exp by size'!$A$6:$D$339,4,FALSE)),"",VLOOKUP($B269,'[1]1920 enrollment_Rev_Exp by size'!$A$6:$D$339,4,FALSE))</f>
        <v>318626043.83999997</v>
      </c>
      <c r="F269" s="102">
        <f>IF(ISNA(VLOOKUP($B269,'[1]1920  Prog Access'!$F$7:$BA$325,2,FALSE)),"",VLOOKUP($B269,'[1]1920  Prog Access'!$F$7:$BA$325,2,FALSE))</f>
        <v>181452370.09</v>
      </c>
      <c r="G269" s="102">
        <f>IF(ISNA(VLOOKUP($B269,'[1]1920  Prog Access'!$F$7:$BA$325,3,FALSE)),"",VLOOKUP($B269,'[1]1920  Prog Access'!$F$7:$BA$325,3,FALSE))</f>
        <v>1361950.81</v>
      </c>
      <c r="H269" s="102">
        <f>IF(ISNA(VLOOKUP($B269,'[1]1920  Prog Access'!$F$7:$BA$325,4,FALSE)),"",VLOOKUP($B269,'[1]1920  Prog Access'!$F$7:$BA$325,4,FALSE))</f>
        <v>793348.95</v>
      </c>
      <c r="I269" s="103">
        <f t="shared" si="581"/>
        <v>183607669.84999999</v>
      </c>
      <c r="J269" s="104">
        <f t="shared" si="582"/>
        <v>0.57624815485014058</v>
      </c>
      <c r="K269" s="105">
        <f t="shared" si="583"/>
        <v>7730.2340929500788</v>
      </c>
      <c r="L269" s="106">
        <f>IF(ISNA(VLOOKUP($B269,'[1]1920  Prog Access'!$F$7:$BA$325,5,FALSE)),"",VLOOKUP($B269,'[1]1920  Prog Access'!$F$7:$BA$325,5,FALSE))</f>
        <v>36985437.210000001</v>
      </c>
      <c r="M269" s="102">
        <f>IF(ISNA(VLOOKUP($B269,'[1]1920  Prog Access'!$F$7:$BA$325,6,FALSE)),"",VLOOKUP($B269,'[1]1920  Prog Access'!$F$7:$BA$325,6,FALSE))</f>
        <v>1328848.8</v>
      </c>
      <c r="N269" s="102">
        <f>IF(ISNA(VLOOKUP($B269,'[1]1920  Prog Access'!$F$7:$BA$325,7,FALSE)),"",VLOOKUP($B269,'[1]1920  Prog Access'!$F$7:$BA$325,7,FALSE))</f>
        <v>4263239.7300000004</v>
      </c>
      <c r="O269" s="102">
        <v>0</v>
      </c>
      <c r="P269" s="102">
        <f>IF(ISNA(VLOOKUP($B269,'[1]1920  Prog Access'!$F$7:$BA$325,8,FALSE)),"",VLOOKUP($B269,'[1]1920  Prog Access'!$F$7:$BA$325,8,FALSE))</f>
        <v>0</v>
      </c>
      <c r="Q269" s="102">
        <f>IF(ISNA(VLOOKUP($B269,'[1]1920  Prog Access'!$F$7:$BA$325,9,FALSE)),"",VLOOKUP($B269,'[1]1920  Prog Access'!$F$7:$BA$325,9,FALSE))</f>
        <v>25520.36</v>
      </c>
      <c r="R269" s="107">
        <f t="shared" si="511"/>
        <v>42603046.099999994</v>
      </c>
      <c r="S269" s="104">
        <f t="shared" si="512"/>
        <v>0.13370861209761425</v>
      </c>
      <c r="T269" s="105">
        <f t="shared" si="513"/>
        <v>1793.6697290194595</v>
      </c>
      <c r="U269" s="106">
        <f>IF(ISNA(VLOOKUP($B269,'[1]1920  Prog Access'!$F$7:$BA$325,10,FALSE)),"",VLOOKUP($B269,'[1]1920  Prog Access'!$F$7:$BA$325,10,FALSE))</f>
        <v>10893454.52</v>
      </c>
      <c r="V269" s="102">
        <f>IF(ISNA(VLOOKUP($B269,'[1]1920  Prog Access'!$F$7:$BA$325,11,FALSE)),"",VLOOKUP($B269,'[1]1920  Prog Access'!$F$7:$BA$325,11,FALSE))</f>
        <v>2842875.51</v>
      </c>
      <c r="W269" s="102">
        <f>IF(ISNA(VLOOKUP($B269,'[1]1920  Prog Access'!$F$7:$BA$325,12,FALSE)),"",VLOOKUP($B269,'[1]1920  Prog Access'!$F$7:$BA$325,12,FALSE))</f>
        <v>116268.26</v>
      </c>
      <c r="X269" s="102">
        <f>IF(ISNA(VLOOKUP($B269,'[1]1920  Prog Access'!$F$7:$BA$325,13,FALSE)),"",VLOOKUP($B269,'[1]1920  Prog Access'!$F$7:$BA$325,13,FALSE))</f>
        <v>0</v>
      </c>
      <c r="Y269" s="108">
        <f t="shared" si="584"/>
        <v>13852598.289999999</v>
      </c>
      <c r="Z269" s="104">
        <f t="shared" si="585"/>
        <v>4.3476038942240912E-2</v>
      </c>
      <c r="AA269" s="105">
        <f t="shared" si="586"/>
        <v>583.22088431699558</v>
      </c>
      <c r="AB269" s="106">
        <f>IF(ISNA(VLOOKUP($B269,'[1]1920  Prog Access'!$F$7:$BA$325,14,FALSE)),"",VLOOKUP($B269,'[1]1920  Prog Access'!$F$7:$BA$325,14,FALSE))</f>
        <v>0</v>
      </c>
      <c r="AC269" s="102">
        <f>IF(ISNA(VLOOKUP($B269,'[1]1920  Prog Access'!$F$7:$BA$325,15,FALSE)),"",VLOOKUP($B269,'[1]1920  Prog Access'!$F$7:$BA$325,15,FALSE))</f>
        <v>0</v>
      </c>
      <c r="AD269" s="102">
        <v>0</v>
      </c>
      <c r="AE269" s="107">
        <f t="shared" si="587"/>
        <v>0</v>
      </c>
      <c r="AF269" s="104">
        <f t="shared" si="588"/>
        <v>0</v>
      </c>
      <c r="AG269" s="109">
        <f t="shared" si="589"/>
        <v>0</v>
      </c>
      <c r="AH269" s="106">
        <f>IF(ISNA(VLOOKUP($B269,'[1]1920  Prog Access'!$F$7:$BA$325,16,FALSE)),"",VLOOKUP($B269,'[1]1920  Prog Access'!$F$7:$BA$325,16,FALSE))</f>
        <v>2387923.9300000002</v>
      </c>
      <c r="AI269" s="102">
        <f>IF(ISNA(VLOOKUP($B269,'[1]1920  Prog Access'!$F$7:$BA$325,17,FALSE)),"",VLOOKUP($B269,'[1]1920  Prog Access'!$F$7:$BA$325,17,FALSE))</f>
        <v>508805.74</v>
      </c>
      <c r="AJ269" s="102">
        <f>IF(ISNA(VLOOKUP($B269,'[1]1920  Prog Access'!$F$7:$BA$325,18,FALSE)),"",VLOOKUP($B269,'[1]1920  Prog Access'!$F$7:$BA$325,18,FALSE))</f>
        <v>0</v>
      </c>
      <c r="AK269" s="102">
        <f>IF(ISNA(VLOOKUP($B269,'[1]1920  Prog Access'!$F$7:$BA$325,19,FALSE)),"",VLOOKUP($B269,'[1]1920  Prog Access'!$F$7:$BA$325,19,FALSE))</f>
        <v>0</v>
      </c>
      <c r="AL269" s="102">
        <f>IF(ISNA(VLOOKUP($B269,'[1]1920  Prog Access'!$F$7:$BA$325,20,FALSE)),"",VLOOKUP($B269,'[1]1920  Prog Access'!$F$7:$BA$325,20,FALSE))</f>
        <v>5573285.8399999999</v>
      </c>
      <c r="AM269" s="102">
        <f>IF(ISNA(VLOOKUP($B269,'[1]1920  Prog Access'!$F$7:$BA$325,21,FALSE)),"",VLOOKUP($B269,'[1]1920  Prog Access'!$F$7:$BA$325,21,FALSE))</f>
        <v>0</v>
      </c>
      <c r="AN269" s="102">
        <f>IF(ISNA(VLOOKUP($B269,'[1]1920  Prog Access'!$F$7:$BA$325,22,FALSE)),"",VLOOKUP($B269,'[1]1920  Prog Access'!$F$7:$BA$325,22,FALSE))</f>
        <v>0</v>
      </c>
      <c r="AO269" s="102">
        <f>IF(ISNA(VLOOKUP($B269,'[1]1920  Prog Access'!$F$7:$BA$325,23,FALSE)),"",VLOOKUP($B269,'[1]1920  Prog Access'!$F$7:$BA$325,23,FALSE))</f>
        <v>1741603.99</v>
      </c>
      <c r="AP269" s="102">
        <f>IF(ISNA(VLOOKUP($B269,'[1]1920  Prog Access'!$F$7:$BA$325,24,FALSE)),"",VLOOKUP($B269,'[1]1920  Prog Access'!$F$7:$BA$325,24,FALSE))</f>
        <v>0</v>
      </c>
      <c r="AQ269" s="102">
        <f>IF(ISNA(VLOOKUP($B269,'[1]1920  Prog Access'!$F$7:$BA$325,25,FALSE)),"",VLOOKUP($B269,'[1]1920  Prog Access'!$F$7:$BA$325,25,FALSE))</f>
        <v>0</v>
      </c>
      <c r="AR269" s="102">
        <f>IF(ISNA(VLOOKUP($B269,'[1]1920  Prog Access'!$F$7:$BA$325,26,FALSE)),"",VLOOKUP($B269,'[1]1920  Prog Access'!$F$7:$BA$325,26,FALSE))</f>
        <v>0</v>
      </c>
      <c r="AS269" s="102">
        <f>IF(ISNA(VLOOKUP($B269,'[1]1920  Prog Access'!$F$7:$BA$325,27,FALSE)),"",VLOOKUP($B269,'[1]1920  Prog Access'!$F$7:$BA$325,27,FALSE))</f>
        <v>139723.01999999999</v>
      </c>
      <c r="AT269" s="102">
        <f>IF(ISNA(VLOOKUP($B269,'[1]1920  Prog Access'!$F$7:$BA$325,28,FALSE)),"",VLOOKUP($B269,'[1]1920  Prog Access'!$F$7:$BA$325,28,FALSE))</f>
        <v>2489878.19</v>
      </c>
      <c r="AU269" s="102">
        <f>IF(ISNA(VLOOKUP($B269,'[1]1920  Prog Access'!$F$7:$BA$325,29,FALSE)),"",VLOOKUP($B269,'[1]1920  Prog Access'!$F$7:$BA$325,29,FALSE))</f>
        <v>9434.2000000000007</v>
      </c>
      <c r="AV269" s="102">
        <f>IF(ISNA(VLOOKUP($B269,'[1]1920  Prog Access'!$F$7:$BA$325,30,FALSE)),"",VLOOKUP($B269,'[1]1920  Prog Access'!$F$7:$BA$325,30,FALSE))</f>
        <v>115301.4</v>
      </c>
      <c r="AW269" s="102">
        <f>IF(ISNA(VLOOKUP($B269,'[1]1920  Prog Access'!$F$7:$BA$325,31,FALSE)),"",VLOOKUP($B269,'[1]1920  Prog Access'!$F$7:$BA$325,31,FALSE))</f>
        <v>5545.71</v>
      </c>
      <c r="AX269" s="108">
        <f t="shared" ref="AX269:AX332" si="604">SUM(AH269:AW269)</f>
        <v>12971502.02</v>
      </c>
      <c r="AY269" s="104">
        <f t="shared" ref="AY269:AY332" si="605">AX269/E269</f>
        <v>4.0710739974895833E-2</v>
      </c>
      <c r="AZ269" s="105">
        <f t="shared" ref="AZ269:AZ332" si="606">AX269/D269</f>
        <v>546.12504604896719</v>
      </c>
      <c r="BA269" s="106">
        <f>IF(ISNA(VLOOKUP($B269,'[1]1920  Prog Access'!$F$7:$BA$325,32,FALSE)),"",VLOOKUP($B269,'[1]1920  Prog Access'!$F$7:$BA$325,32,FALSE))</f>
        <v>0</v>
      </c>
      <c r="BB269" s="102">
        <f>IF(ISNA(VLOOKUP($B269,'[1]1920  Prog Access'!$F$7:$BA$325,33,FALSE)),"",VLOOKUP($B269,'[1]1920  Prog Access'!$F$7:$BA$325,33,FALSE))</f>
        <v>0</v>
      </c>
      <c r="BC269" s="102">
        <f>IF(ISNA(VLOOKUP($B269,'[1]1920  Prog Access'!$F$7:$BA$325,34,FALSE)),"",VLOOKUP($B269,'[1]1920  Prog Access'!$F$7:$BA$325,34,FALSE))</f>
        <v>560901.48</v>
      </c>
      <c r="BD269" s="102">
        <f>IF(ISNA(VLOOKUP($B269,'[1]1920  Prog Access'!$F$7:$BA$325,35,FALSE)),"",VLOOKUP($B269,'[1]1920  Prog Access'!$F$7:$BA$325,35,FALSE))</f>
        <v>0</v>
      </c>
      <c r="BE269" s="102">
        <f>IF(ISNA(VLOOKUP($B269,'[1]1920  Prog Access'!$F$7:$BA$325,36,FALSE)),"",VLOOKUP($B269,'[1]1920  Prog Access'!$F$7:$BA$325,36,FALSE))</f>
        <v>0</v>
      </c>
      <c r="BF269" s="102">
        <f>IF(ISNA(VLOOKUP($B269,'[1]1920  Prog Access'!$F$7:$BA$325,37,FALSE)),"",VLOOKUP($B269,'[1]1920  Prog Access'!$F$7:$BA$325,37,FALSE))</f>
        <v>70736.69</v>
      </c>
      <c r="BG269" s="102">
        <f>IF(ISNA(VLOOKUP($B269,'[1]1920  Prog Access'!$F$7:$BA$325,38,FALSE)),"",VLOOKUP($B269,'[1]1920  Prog Access'!$F$7:$BA$325,38,FALSE))</f>
        <v>170873.63</v>
      </c>
      <c r="BH269" s="110">
        <f t="shared" si="590"/>
        <v>802511.79999999993</v>
      </c>
      <c r="BI269" s="104">
        <f t="shared" si="591"/>
        <v>2.5186635415245157E-3</v>
      </c>
      <c r="BJ269" s="105">
        <f t="shared" si="592"/>
        <v>33.787281769998103</v>
      </c>
      <c r="BK269" s="106">
        <f>IF(ISNA(VLOOKUP($B269,'[1]1920  Prog Access'!$F$7:$BA$325,39,FALSE)),"",VLOOKUP($B269,'[1]1920  Prog Access'!$F$7:$BA$325,39,FALSE))</f>
        <v>0</v>
      </c>
      <c r="BL269" s="102">
        <f>IF(ISNA(VLOOKUP($B269,'[1]1920  Prog Access'!$F$7:$BA$325,40,FALSE)),"",VLOOKUP($B269,'[1]1920  Prog Access'!$F$7:$BA$325,40,FALSE))</f>
        <v>0</v>
      </c>
      <c r="BM269" s="102">
        <f>IF(ISNA(VLOOKUP($B269,'[1]1920  Prog Access'!$F$7:$BA$325,41,FALSE)),"",VLOOKUP($B269,'[1]1920  Prog Access'!$F$7:$BA$325,41,FALSE))</f>
        <v>252070.53</v>
      </c>
      <c r="BN269" s="102">
        <f>IF(ISNA(VLOOKUP($B269,'[1]1920  Prog Access'!$F$7:$BA$325,42,FALSE)),"",VLOOKUP($B269,'[1]1920  Prog Access'!$F$7:$BA$325,42,FALSE))</f>
        <v>2961757.19</v>
      </c>
      <c r="BO269" s="105">
        <f t="shared" si="593"/>
        <v>3213827.7199999997</v>
      </c>
      <c r="BP269" s="104">
        <f t="shared" si="594"/>
        <v>1.0086519235112629E-2</v>
      </c>
      <c r="BQ269" s="111">
        <f t="shared" si="595"/>
        <v>135.30829420311397</v>
      </c>
      <c r="BR269" s="106">
        <f>IF(ISNA(VLOOKUP($B269,'[1]1920  Prog Access'!$F$7:$BA$325,43,FALSE)),"",VLOOKUP($B269,'[1]1920  Prog Access'!$F$7:$BA$325,43,FALSE))</f>
        <v>45038130.140000001</v>
      </c>
      <c r="BS269" s="104">
        <f t="shared" si="596"/>
        <v>0.14135106345109746</v>
      </c>
      <c r="BT269" s="111">
        <f t="shared" si="597"/>
        <v>1896.1914247666193</v>
      </c>
      <c r="BU269" s="102">
        <f>IF(ISNA(VLOOKUP($B269,'[1]1920  Prog Access'!$F$7:$BA$325,44,FALSE)),"",VLOOKUP($B269,'[1]1920  Prog Access'!$F$7:$BA$325,44,FALSE))</f>
        <v>5208186.9800000004</v>
      </c>
      <c r="BV269" s="104">
        <f t="shared" si="598"/>
        <v>1.6345766708936459E-2</v>
      </c>
      <c r="BW269" s="111">
        <f t="shared" si="599"/>
        <v>219.27463372388479</v>
      </c>
      <c r="BX269" s="143">
        <f>IF(ISNA(VLOOKUP($B269,'[1]1920  Prog Access'!$F$7:$BA$325,45,FALSE)),"",VLOOKUP($B269,'[1]1920  Prog Access'!$F$7:$BA$325,45,FALSE))</f>
        <v>11328570.939999999</v>
      </c>
      <c r="BY269" s="97">
        <f t="shared" si="600"/>
        <v>3.5554441198437349E-2</v>
      </c>
      <c r="BZ269" s="112">
        <f t="shared" si="601"/>
        <v>476.95450509412109</v>
      </c>
      <c r="CA269" s="89">
        <f t="shared" si="602"/>
        <v>318626043.83999997</v>
      </c>
      <c r="CB269" s="90">
        <f t="shared" si="603"/>
        <v>0</v>
      </c>
    </row>
    <row r="270" spans="1:80" x14ac:dyDescent="0.25">
      <c r="A270" s="22"/>
      <c r="B270" s="129" t="s">
        <v>462</v>
      </c>
      <c r="C270" s="130" t="s">
        <v>463</v>
      </c>
      <c r="D270" s="100">
        <f>IF(ISNA(VLOOKUP($B270,'[1]1920 enrollment_Rev_Exp by size'!$A$6:$C$339,3,FALSE)),"",VLOOKUP($B270,'[1]1920 enrollment_Rev_Exp by size'!$A$6:$C$339,3,FALSE))</f>
        <v>29045.39</v>
      </c>
      <c r="E270" s="101">
        <f>IF(ISNA(VLOOKUP($B270,'[1]1920 enrollment_Rev_Exp by size'!$A$6:$D$339,4,FALSE)),"",VLOOKUP($B270,'[1]1920 enrollment_Rev_Exp by size'!$A$6:$D$339,4,FALSE))</f>
        <v>473923607.52999997</v>
      </c>
      <c r="F270" s="102">
        <f>IF(ISNA(VLOOKUP($B270,'[1]1920  Prog Access'!$F$7:$BA$325,2,FALSE)),"",VLOOKUP($B270,'[1]1920  Prog Access'!$F$7:$BA$325,2,FALSE))</f>
        <v>247739992.97999999</v>
      </c>
      <c r="G270" s="102">
        <f>IF(ISNA(VLOOKUP($B270,'[1]1920  Prog Access'!$F$7:$BA$325,3,FALSE)),"",VLOOKUP($B270,'[1]1920  Prog Access'!$F$7:$BA$325,3,FALSE))</f>
        <v>608392.13</v>
      </c>
      <c r="H270" s="102">
        <f>IF(ISNA(VLOOKUP($B270,'[1]1920  Prog Access'!$F$7:$BA$325,4,FALSE)),"",VLOOKUP($B270,'[1]1920  Prog Access'!$F$7:$BA$325,4,FALSE))</f>
        <v>2618978.86</v>
      </c>
      <c r="I270" s="103">
        <f t="shared" si="581"/>
        <v>250967363.97</v>
      </c>
      <c r="J270" s="104">
        <f t="shared" si="582"/>
        <v>0.52955235819121638</v>
      </c>
      <c r="K270" s="105">
        <f t="shared" si="583"/>
        <v>8640.5231250122652</v>
      </c>
      <c r="L270" s="106">
        <f>IF(ISNA(VLOOKUP($B270,'[1]1920  Prog Access'!$F$7:$BA$325,5,FALSE)),"",VLOOKUP($B270,'[1]1920  Prog Access'!$F$7:$BA$325,5,FALSE))</f>
        <v>54590786.579999998</v>
      </c>
      <c r="M270" s="102">
        <f>IF(ISNA(VLOOKUP($B270,'[1]1920  Prog Access'!$F$7:$BA$325,6,FALSE)),"",VLOOKUP($B270,'[1]1920  Prog Access'!$F$7:$BA$325,6,FALSE))</f>
        <v>2192229.71</v>
      </c>
      <c r="N270" s="102">
        <f>IF(ISNA(VLOOKUP($B270,'[1]1920  Prog Access'!$F$7:$BA$325,7,FALSE)),"",VLOOKUP($B270,'[1]1920  Prog Access'!$F$7:$BA$325,7,FALSE))</f>
        <v>6850038.4400000004</v>
      </c>
      <c r="O270" s="102">
        <v>0</v>
      </c>
      <c r="P270" s="102">
        <f>IF(ISNA(VLOOKUP($B270,'[1]1920  Prog Access'!$F$7:$BA$325,8,FALSE)),"",VLOOKUP($B270,'[1]1920  Prog Access'!$F$7:$BA$325,8,FALSE))</f>
        <v>0</v>
      </c>
      <c r="Q270" s="102">
        <f>IF(ISNA(VLOOKUP($B270,'[1]1920  Prog Access'!$F$7:$BA$325,9,FALSE)),"",VLOOKUP($B270,'[1]1920  Prog Access'!$F$7:$BA$325,9,FALSE))</f>
        <v>0</v>
      </c>
      <c r="R270" s="107">
        <f t="shared" si="511"/>
        <v>63633054.729999997</v>
      </c>
      <c r="S270" s="104">
        <f t="shared" si="512"/>
        <v>0.13426859037819075</v>
      </c>
      <c r="T270" s="105">
        <f t="shared" si="513"/>
        <v>2190.8142645011826</v>
      </c>
      <c r="U270" s="106">
        <f>IF(ISNA(VLOOKUP($B270,'[1]1920  Prog Access'!$F$7:$BA$325,10,FALSE)),"",VLOOKUP($B270,'[1]1920  Prog Access'!$F$7:$BA$325,10,FALSE))</f>
        <v>13780664.16</v>
      </c>
      <c r="V270" s="102">
        <f>IF(ISNA(VLOOKUP($B270,'[1]1920  Prog Access'!$F$7:$BA$325,11,FALSE)),"",VLOOKUP($B270,'[1]1920  Prog Access'!$F$7:$BA$325,11,FALSE))</f>
        <v>2846937.9</v>
      </c>
      <c r="W270" s="102">
        <f>IF(ISNA(VLOOKUP($B270,'[1]1920  Prog Access'!$F$7:$BA$325,12,FALSE)),"",VLOOKUP($B270,'[1]1920  Prog Access'!$F$7:$BA$325,12,FALSE))</f>
        <v>241998</v>
      </c>
      <c r="X270" s="102">
        <f>IF(ISNA(VLOOKUP($B270,'[1]1920  Prog Access'!$F$7:$BA$325,13,FALSE)),"",VLOOKUP($B270,'[1]1920  Prog Access'!$F$7:$BA$325,13,FALSE))</f>
        <v>0</v>
      </c>
      <c r="Y270" s="108">
        <f t="shared" si="584"/>
        <v>16869600.060000002</v>
      </c>
      <c r="Z270" s="104">
        <f t="shared" si="585"/>
        <v>3.5595610330367719E-2</v>
      </c>
      <c r="AA270" s="105">
        <f t="shared" si="586"/>
        <v>580.80129273526722</v>
      </c>
      <c r="AB270" s="106">
        <f>IF(ISNA(VLOOKUP($B270,'[1]1920  Prog Access'!$F$7:$BA$325,14,FALSE)),"",VLOOKUP($B270,'[1]1920  Prog Access'!$F$7:$BA$325,14,FALSE))</f>
        <v>0</v>
      </c>
      <c r="AC270" s="102">
        <f>IF(ISNA(VLOOKUP($B270,'[1]1920  Prog Access'!$F$7:$BA$325,15,FALSE)),"",VLOOKUP($B270,'[1]1920  Prog Access'!$F$7:$BA$325,15,FALSE))</f>
        <v>0</v>
      </c>
      <c r="AD270" s="102">
        <v>0</v>
      </c>
      <c r="AE270" s="107">
        <f t="shared" si="587"/>
        <v>0</v>
      </c>
      <c r="AF270" s="104">
        <f t="shared" si="588"/>
        <v>0</v>
      </c>
      <c r="AG270" s="109">
        <f t="shared" si="589"/>
        <v>0</v>
      </c>
      <c r="AH270" s="106">
        <f>IF(ISNA(VLOOKUP($B270,'[1]1920  Prog Access'!$F$7:$BA$325,16,FALSE)),"",VLOOKUP($B270,'[1]1920  Prog Access'!$F$7:$BA$325,16,FALSE))</f>
        <v>10269991.16</v>
      </c>
      <c r="AI270" s="102">
        <f>IF(ISNA(VLOOKUP($B270,'[1]1920  Prog Access'!$F$7:$BA$325,17,FALSE)),"",VLOOKUP($B270,'[1]1920  Prog Access'!$F$7:$BA$325,17,FALSE))</f>
        <v>1723231.28</v>
      </c>
      <c r="AJ270" s="102">
        <f>IF(ISNA(VLOOKUP($B270,'[1]1920  Prog Access'!$F$7:$BA$325,18,FALSE)),"",VLOOKUP($B270,'[1]1920  Prog Access'!$F$7:$BA$325,18,FALSE))</f>
        <v>0</v>
      </c>
      <c r="AK270" s="102">
        <f>IF(ISNA(VLOOKUP($B270,'[1]1920  Prog Access'!$F$7:$BA$325,19,FALSE)),"",VLOOKUP($B270,'[1]1920  Prog Access'!$F$7:$BA$325,19,FALSE))</f>
        <v>0</v>
      </c>
      <c r="AL270" s="102">
        <f>IF(ISNA(VLOOKUP($B270,'[1]1920  Prog Access'!$F$7:$BA$325,20,FALSE)),"",VLOOKUP($B270,'[1]1920  Prog Access'!$F$7:$BA$325,20,FALSE))</f>
        <v>14113754.859999999</v>
      </c>
      <c r="AM270" s="102">
        <f>IF(ISNA(VLOOKUP($B270,'[1]1920  Prog Access'!$F$7:$BA$325,21,FALSE)),"",VLOOKUP($B270,'[1]1920  Prog Access'!$F$7:$BA$325,21,FALSE))</f>
        <v>353126.42</v>
      </c>
      <c r="AN270" s="102">
        <f>IF(ISNA(VLOOKUP($B270,'[1]1920  Prog Access'!$F$7:$BA$325,22,FALSE)),"",VLOOKUP($B270,'[1]1920  Prog Access'!$F$7:$BA$325,22,FALSE))</f>
        <v>161753.94</v>
      </c>
      <c r="AO270" s="102">
        <f>IF(ISNA(VLOOKUP($B270,'[1]1920  Prog Access'!$F$7:$BA$325,23,FALSE)),"",VLOOKUP($B270,'[1]1920  Prog Access'!$F$7:$BA$325,23,FALSE))</f>
        <v>3493769.21</v>
      </c>
      <c r="AP270" s="102">
        <f>IF(ISNA(VLOOKUP($B270,'[1]1920  Prog Access'!$F$7:$BA$325,24,FALSE)),"",VLOOKUP($B270,'[1]1920  Prog Access'!$F$7:$BA$325,24,FALSE))</f>
        <v>0</v>
      </c>
      <c r="AQ270" s="102">
        <f>IF(ISNA(VLOOKUP($B270,'[1]1920  Prog Access'!$F$7:$BA$325,25,FALSE)),"",VLOOKUP($B270,'[1]1920  Prog Access'!$F$7:$BA$325,25,FALSE))</f>
        <v>5917937.8799999999</v>
      </c>
      <c r="AR270" s="102">
        <f>IF(ISNA(VLOOKUP($B270,'[1]1920  Prog Access'!$F$7:$BA$325,26,FALSE)),"",VLOOKUP($B270,'[1]1920  Prog Access'!$F$7:$BA$325,26,FALSE))</f>
        <v>0</v>
      </c>
      <c r="AS270" s="102">
        <f>IF(ISNA(VLOOKUP($B270,'[1]1920  Prog Access'!$F$7:$BA$325,27,FALSE)),"",VLOOKUP($B270,'[1]1920  Prog Access'!$F$7:$BA$325,27,FALSE))</f>
        <v>311826.94</v>
      </c>
      <c r="AT270" s="102">
        <f>IF(ISNA(VLOOKUP($B270,'[1]1920  Prog Access'!$F$7:$BA$325,28,FALSE)),"",VLOOKUP($B270,'[1]1920  Prog Access'!$F$7:$BA$325,28,FALSE))</f>
        <v>4556252.6500000004</v>
      </c>
      <c r="AU270" s="102">
        <f>IF(ISNA(VLOOKUP($B270,'[1]1920  Prog Access'!$F$7:$BA$325,29,FALSE)),"",VLOOKUP($B270,'[1]1920  Prog Access'!$F$7:$BA$325,29,FALSE))</f>
        <v>0</v>
      </c>
      <c r="AV270" s="102">
        <f>IF(ISNA(VLOOKUP($B270,'[1]1920  Prog Access'!$F$7:$BA$325,30,FALSE)),"",VLOOKUP($B270,'[1]1920  Prog Access'!$F$7:$BA$325,30,FALSE))</f>
        <v>316399.32</v>
      </c>
      <c r="AW270" s="102">
        <f>IF(ISNA(VLOOKUP($B270,'[1]1920  Prog Access'!$F$7:$BA$325,31,FALSE)),"",VLOOKUP($B270,'[1]1920  Prog Access'!$F$7:$BA$325,31,FALSE))</f>
        <v>11616.75</v>
      </c>
      <c r="AX270" s="108">
        <f t="shared" si="604"/>
        <v>41229660.409999996</v>
      </c>
      <c r="AY270" s="104">
        <f t="shared" si="605"/>
        <v>8.6996426755107589E-2</v>
      </c>
      <c r="AZ270" s="105">
        <f t="shared" si="606"/>
        <v>1419.4906802766291</v>
      </c>
      <c r="BA270" s="106">
        <f>IF(ISNA(VLOOKUP($B270,'[1]1920  Prog Access'!$F$7:$BA$325,32,FALSE)),"",VLOOKUP($B270,'[1]1920  Prog Access'!$F$7:$BA$325,32,FALSE))</f>
        <v>0</v>
      </c>
      <c r="BB270" s="102">
        <f>IF(ISNA(VLOOKUP($B270,'[1]1920  Prog Access'!$F$7:$BA$325,33,FALSE)),"",VLOOKUP($B270,'[1]1920  Prog Access'!$F$7:$BA$325,33,FALSE))</f>
        <v>24442.47</v>
      </c>
      <c r="BC270" s="102">
        <f>IF(ISNA(VLOOKUP($B270,'[1]1920  Prog Access'!$F$7:$BA$325,34,FALSE)),"",VLOOKUP($B270,'[1]1920  Prog Access'!$F$7:$BA$325,34,FALSE))</f>
        <v>741784.15</v>
      </c>
      <c r="BD270" s="102">
        <f>IF(ISNA(VLOOKUP($B270,'[1]1920  Prog Access'!$F$7:$BA$325,35,FALSE)),"",VLOOKUP($B270,'[1]1920  Prog Access'!$F$7:$BA$325,35,FALSE))</f>
        <v>0</v>
      </c>
      <c r="BE270" s="102">
        <f>IF(ISNA(VLOOKUP($B270,'[1]1920  Prog Access'!$F$7:$BA$325,36,FALSE)),"",VLOOKUP($B270,'[1]1920  Prog Access'!$F$7:$BA$325,36,FALSE))</f>
        <v>0</v>
      </c>
      <c r="BF270" s="102">
        <f>IF(ISNA(VLOOKUP($B270,'[1]1920  Prog Access'!$F$7:$BA$325,37,FALSE)),"",VLOOKUP($B270,'[1]1920  Prog Access'!$F$7:$BA$325,37,FALSE))</f>
        <v>0</v>
      </c>
      <c r="BG270" s="102">
        <f>IF(ISNA(VLOOKUP($B270,'[1]1920  Prog Access'!$F$7:$BA$325,38,FALSE)),"",VLOOKUP($B270,'[1]1920  Prog Access'!$F$7:$BA$325,38,FALSE))</f>
        <v>2155728.5099999998</v>
      </c>
      <c r="BH270" s="110">
        <f t="shared" si="590"/>
        <v>2921955.13</v>
      </c>
      <c r="BI270" s="104">
        <f t="shared" si="591"/>
        <v>6.1654559586695338E-3</v>
      </c>
      <c r="BJ270" s="105">
        <f t="shared" si="592"/>
        <v>100.59961770181086</v>
      </c>
      <c r="BK270" s="106">
        <f>IF(ISNA(VLOOKUP($B270,'[1]1920  Prog Access'!$F$7:$BA$325,39,FALSE)),"",VLOOKUP($B270,'[1]1920  Prog Access'!$F$7:$BA$325,39,FALSE))</f>
        <v>0</v>
      </c>
      <c r="BL270" s="102">
        <f>IF(ISNA(VLOOKUP($B270,'[1]1920  Prog Access'!$F$7:$BA$325,40,FALSE)),"",VLOOKUP($B270,'[1]1920  Prog Access'!$F$7:$BA$325,40,FALSE))</f>
        <v>0</v>
      </c>
      <c r="BM270" s="102">
        <f>IF(ISNA(VLOOKUP($B270,'[1]1920  Prog Access'!$F$7:$BA$325,41,FALSE)),"",VLOOKUP($B270,'[1]1920  Prog Access'!$F$7:$BA$325,41,FALSE))</f>
        <v>4617413.04</v>
      </c>
      <c r="BN270" s="102">
        <f>IF(ISNA(VLOOKUP($B270,'[1]1920  Prog Access'!$F$7:$BA$325,42,FALSE)),"",VLOOKUP($B270,'[1]1920  Prog Access'!$F$7:$BA$325,42,FALSE))</f>
        <v>4573682.78</v>
      </c>
      <c r="BO270" s="105">
        <f t="shared" si="593"/>
        <v>9191095.8200000003</v>
      </c>
      <c r="BP270" s="104">
        <f t="shared" si="594"/>
        <v>1.9393623094452396E-2</v>
      </c>
      <c r="BQ270" s="111">
        <f t="shared" si="595"/>
        <v>316.43905693812343</v>
      </c>
      <c r="BR270" s="106">
        <f>IF(ISNA(VLOOKUP($B270,'[1]1920  Prog Access'!$F$7:$BA$325,43,FALSE)),"",VLOOKUP($B270,'[1]1920  Prog Access'!$F$7:$BA$325,43,FALSE))</f>
        <v>62516459.869999997</v>
      </c>
      <c r="BS270" s="104">
        <f t="shared" si="596"/>
        <v>0.13191252530302075</v>
      </c>
      <c r="BT270" s="111">
        <f t="shared" si="597"/>
        <v>2152.3711635478126</v>
      </c>
      <c r="BU270" s="102">
        <f>IF(ISNA(VLOOKUP($B270,'[1]1920  Prog Access'!$F$7:$BA$325,44,FALSE)),"",VLOOKUP($B270,'[1]1920  Prog Access'!$F$7:$BA$325,44,FALSE))</f>
        <v>10281961.310000001</v>
      </c>
      <c r="BV270" s="104">
        <f t="shared" si="598"/>
        <v>2.1695398048617233E-2</v>
      </c>
      <c r="BW270" s="111">
        <f t="shared" si="599"/>
        <v>353.9963247179673</v>
      </c>
      <c r="BX270" s="143">
        <f>IF(ISNA(VLOOKUP($B270,'[1]1920  Prog Access'!$F$7:$BA$325,45,FALSE)),"",VLOOKUP($B270,'[1]1920  Prog Access'!$F$7:$BA$325,45,FALSE))</f>
        <v>16312456.23</v>
      </c>
      <c r="BY270" s="97">
        <f t="shared" si="600"/>
        <v>3.4420011940357709E-2</v>
      </c>
      <c r="BZ270" s="112">
        <f t="shared" si="601"/>
        <v>561.6194594047455</v>
      </c>
      <c r="CA270" s="89">
        <f t="shared" si="602"/>
        <v>473923607.52999997</v>
      </c>
      <c r="CB270" s="90">
        <f t="shared" si="603"/>
        <v>0</v>
      </c>
    </row>
    <row r="271" spans="1:80" x14ac:dyDescent="0.25">
      <c r="A271" s="66"/>
      <c r="B271" s="94" t="s">
        <v>464</v>
      </c>
      <c r="C271" s="99" t="s">
        <v>465</v>
      </c>
      <c r="D271" s="100">
        <f>IF(ISNA(VLOOKUP($B271,'[1]1920 enrollment_Rev_Exp by size'!$A$6:$C$339,3,FALSE)),"",VLOOKUP($B271,'[1]1920 enrollment_Rev_Exp by size'!$A$6:$C$339,3,FALSE))</f>
        <v>181.37999999999997</v>
      </c>
      <c r="E271" s="101">
        <f>IF(ISNA(VLOOKUP($B271,'[1]1920 enrollment_Rev_Exp by size'!$A$6:$D$339,4,FALSE)),"",VLOOKUP($B271,'[1]1920 enrollment_Rev_Exp by size'!$A$6:$D$339,4,FALSE))</f>
        <v>2652801.77</v>
      </c>
      <c r="F271" s="102">
        <f>IF(ISNA(VLOOKUP($B271,'[1]1920  Prog Access'!$F$7:$BA$325,2,FALSE)),"",VLOOKUP($B271,'[1]1920  Prog Access'!$F$7:$BA$325,2,FALSE))</f>
        <v>1474025.44</v>
      </c>
      <c r="G271" s="102">
        <f>IF(ISNA(VLOOKUP($B271,'[1]1920  Prog Access'!$F$7:$BA$325,3,FALSE)),"",VLOOKUP($B271,'[1]1920  Prog Access'!$F$7:$BA$325,3,FALSE))</f>
        <v>0</v>
      </c>
      <c r="H271" s="102">
        <f>IF(ISNA(VLOOKUP($B271,'[1]1920  Prog Access'!$F$7:$BA$325,4,FALSE)),"",VLOOKUP($B271,'[1]1920  Prog Access'!$F$7:$BA$325,4,FALSE))</f>
        <v>0</v>
      </c>
      <c r="I271" s="103">
        <f t="shared" si="581"/>
        <v>1474025.44</v>
      </c>
      <c r="J271" s="104">
        <f t="shared" si="582"/>
        <v>0.55564854361507754</v>
      </c>
      <c r="K271" s="105">
        <f t="shared" si="583"/>
        <v>8126.7253280405794</v>
      </c>
      <c r="L271" s="106">
        <f>IF(ISNA(VLOOKUP($B271,'[1]1920  Prog Access'!$F$7:$BA$325,5,FALSE)),"",VLOOKUP($B271,'[1]1920  Prog Access'!$F$7:$BA$325,5,FALSE))</f>
        <v>313511.59999999998</v>
      </c>
      <c r="M271" s="102">
        <f>IF(ISNA(VLOOKUP($B271,'[1]1920  Prog Access'!$F$7:$BA$325,6,FALSE)),"",VLOOKUP($B271,'[1]1920  Prog Access'!$F$7:$BA$325,6,FALSE))</f>
        <v>0</v>
      </c>
      <c r="N271" s="102">
        <f>IF(ISNA(VLOOKUP($B271,'[1]1920  Prog Access'!$F$7:$BA$325,7,FALSE)),"",VLOOKUP($B271,'[1]1920  Prog Access'!$F$7:$BA$325,7,FALSE))</f>
        <v>37851</v>
      </c>
      <c r="O271" s="102">
        <v>0</v>
      </c>
      <c r="P271" s="102">
        <f>IF(ISNA(VLOOKUP($B271,'[1]1920  Prog Access'!$F$7:$BA$325,8,FALSE)),"",VLOOKUP($B271,'[1]1920  Prog Access'!$F$7:$BA$325,8,FALSE))</f>
        <v>0</v>
      </c>
      <c r="Q271" s="102">
        <f>IF(ISNA(VLOOKUP($B271,'[1]1920  Prog Access'!$F$7:$BA$325,9,FALSE)),"",VLOOKUP($B271,'[1]1920  Prog Access'!$F$7:$BA$325,9,FALSE))</f>
        <v>0</v>
      </c>
      <c r="R271" s="107">
        <f t="shared" si="511"/>
        <v>351362.6</v>
      </c>
      <c r="S271" s="104">
        <f t="shared" si="512"/>
        <v>0.13244962513727512</v>
      </c>
      <c r="T271" s="105">
        <f t="shared" si="513"/>
        <v>1937.162862498622</v>
      </c>
      <c r="U271" s="106">
        <f>IF(ISNA(VLOOKUP($B271,'[1]1920  Prog Access'!$F$7:$BA$325,10,FALSE)),"",VLOOKUP($B271,'[1]1920  Prog Access'!$F$7:$BA$325,10,FALSE))</f>
        <v>0</v>
      </c>
      <c r="V271" s="102">
        <f>IF(ISNA(VLOOKUP($B271,'[1]1920  Prog Access'!$F$7:$BA$325,11,FALSE)),"",VLOOKUP($B271,'[1]1920  Prog Access'!$F$7:$BA$325,11,FALSE))</f>
        <v>0</v>
      </c>
      <c r="W271" s="102">
        <f>IF(ISNA(VLOOKUP($B271,'[1]1920  Prog Access'!$F$7:$BA$325,12,FALSE)),"",VLOOKUP($B271,'[1]1920  Prog Access'!$F$7:$BA$325,12,FALSE))</f>
        <v>0</v>
      </c>
      <c r="X271" s="102">
        <f>IF(ISNA(VLOOKUP($B271,'[1]1920  Prog Access'!$F$7:$BA$325,13,FALSE)),"",VLOOKUP($B271,'[1]1920  Prog Access'!$F$7:$BA$325,13,FALSE))</f>
        <v>0</v>
      </c>
      <c r="Y271" s="108">
        <f t="shared" si="584"/>
        <v>0</v>
      </c>
      <c r="Z271" s="104">
        <f t="shared" si="585"/>
        <v>0</v>
      </c>
      <c r="AA271" s="105">
        <f t="shared" si="586"/>
        <v>0</v>
      </c>
      <c r="AB271" s="106">
        <f>IF(ISNA(VLOOKUP($B271,'[1]1920  Prog Access'!$F$7:$BA$325,14,FALSE)),"",VLOOKUP($B271,'[1]1920  Prog Access'!$F$7:$BA$325,14,FALSE))</f>
        <v>0</v>
      </c>
      <c r="AC271" s="102">
        <f>IF(ISNA(VLOOKUP($B271,'[1]1920  Prog Access'!$F$7:$BA$325,15,FALSE)),"",VLOOKUP($B271,'[1]1920  Prog Access'!$F$7:$BA$325,15,FALSE))</f>
        <v>0</v>
      </c>
      <c r="AD271" s="102">
        <v>0</v>
      </c>
      <c r="AE271" s="107">
        <f t="shared" si="587"/>
        <v>0</v>
      </c>
      <c r="AF271" s="104">
        <f t="shared" si="588"/>
        <v>0</v>
      </c>
      <c r="AG271" s="109">
        <f t="shared" si="589"/>
        <v>0</v>
      </c>
      <c r="AH271" s="106">
        <f>IF(ISNA(VLOOKUP($B271,'[1]1920  Prog Access'!$F$7:$BA$325,16,FALSE)),"",VLOOKUP($B271,'[1]1920  Prog Access'!$F$7:$BA$325,16,FALSE))</f>
        <v>46377.48</v>
      </c>
      <c r="AI271" s="102">
        <f>IF(ISNA(VLOOKUP($B271,'[1]1920  Prog Access'!$F$7:$BA$325,17,FALSE)),"",VLOOKUP($B271,'[1]1920  Prog Access'!$F$7:$BA$325,17,FALSE))</f>
        <v>39778.160000000003</v>
      </c>
      <c r="AJ271" s="102">
        <f>IF(ISNA(VLOOKUP($B271,'[1]1920  Prog Access'!$F$7:$BA$325,18,FALSE)),"",VLOOKUP($B271,'[1]1920  Prog Access'!$F$7:$BA$325,18,FALSE))</f>
        <v>0</v>
      </c>
      <c r="AK271" s="102">
        <f>IF(ISNA(VLOOKUP($B271,'[1]1920  Prog Access'!$F$7:$BA$325,19,FALSE)),"",VLOOKUP($B271,'[1]1920  Prog Access'!$F$7:$BA$325,19,FALSE))</f>
        <v>0</v>
      </c>
      <c r="AL271" s="102">
        <f>IF(ISNA(VLOOKUP($B271,'[1]1920  Prog Access'!$F$7:$BA$325,20,FALSE)),"",VLOOKUP($B271,'[1]1920  Prog Access'!$F$7:$BA$325,20,FALSE))</f>
        <v>54877.75</v>
      </c>
      <c r="AM271" s="102">
        <f>IF(ISNA(VLOOKUP($B271,'[1]1920  Prog Access'!$F$7:$BA$325,21,FALSE)),"",VLOOKUP($B271,'[1]1920  Prog Access'!$F$7:$BA$325,21,FALSE))</f>
        <v>0</v>
      </c>
      <c r="AN271" s="102">
        <f>IF(ISNA(VLOOKUP($B271,'[1]1920  Prog Access'!$F$7:$BA$325,22,FALSE)),"",VLOOKUP($B271,'[1]1920  Prog Access'!$F$7:$BA$325,22,FALSE))</f>
        <v>0</v>
      </c>
      <c r="AO271" s="102">
        <f>IF(ISNA(VLOOKUP($B271,'[1]1920  Prog Access'!$F$7:$BA$325,23,FALSE)),"",VLOOKUP($B271,'[1]1920  Prog Access'!$F$7:$BA$325,23,FALSE))</f>
        <v>1322.71</v>
      </c>
      <c r="AP271" s="102">
        <f>IF(ISNA(VLOOKUP($B271,'[1]1920  Prog Access'!$F$7:$BA$325,24,FALSE)),"",VLOOKUP($B271,'[1]1920  Prog Access'!$F$7:$BA$325,24,FALSE))</f>
        <v>0</v>
      </c>
      <c r="AQ271" s="102">
        <f>IF(ISNA(VLOOKUP($B271,'[1]1920  Prog Access'!$F$7:$BA$325,25,FALSE)),"",VLOOKUP($B271,'[1]1920  Prog Access'!$F$7:$BA$325,25,FALSE))</f>
        <v>0</v>
      </c>
      <c r="AR271" s="102">
        <f>IF(ISNA(VLOOKUP($B271,'[1]1920  Prog Access'!$F$7:$BA$325,26,FALSE)),"",VLOOKUP($B271,'[1]1920  Prog Access'!$F$7:$BA$325,26,FALSE))</f>
        <v>0</v>
      </c>
      <c r="AS271" s="102">
        <f>IF(ISNA(VLOOKUP($B271,'[1]1920  Prog Access'!$F$7:$BA$325,27,FALSE)),"",VLOOKUP($B271,'[1]1920  Prog Access'!$F$7:$BA$325,27,FALSE))</f>
        <v>0</v>
      </c>
      <c r="AT271" s="102">
        <f>IF(ISNA(VLOOKUP($B271,'[1]1920  Prog Access'!$F$7:$BA$325,28,FALSE)),"",VLOOKUP($B271,'[1]1920  Prog Access'!$F$7:$BA$325,28,FALSE))</f>
        <v>0</v>
      </c>
      <c r="AU271" s="102">
        <f>IF(ISNA(VLOOKUP($B271,'[1]1920  Prog Access'!$F$7:$BA$325,29,FALSE)),"",VLOOKUP($B271,'[1]1920  Prog Access'!$F$7:$BA$325,29,FALSE))</f>
        <v>0</v>
      </c>
      <c r="AV271" s="102">
        <f>IF(ISNA(VLOOKUP($B271,'[1]1920  Prog Access'!$F$7:$BA$325,30,FALSE)),"",VLOOKUP($B271,'[1]1920  Prog Access'!$F$7:$BA$325,30,FALSE))</f>
        <v>0</v>
      </c>
      <c r="AW271" s="102">
        <f>IF(ISNA(VLOOKUP($B271,'[1]1920  Prog Access'!$F$7:$BA$325,31,FALSE)),"",VLOOKUP($B271,'[1]1920  Prog Access'!$F$7:$BA$325,31,FALSE))</f>
        <v>0</v>
      </c>
      <c r="AX271" s="108">
        <f t="shared" si="604"/>
        <v>142356.1</v>
      </c>
      <c r="AY271" s="104">
        <f t="shared" si="605"/>
        <v>5.3662547126542365E-2</v>
      </c>
      <c r="AZ271" s="105">
        <f t="shared" si="606"/>
        <v>784.85003859300934</v>
      </c>
      <c r="BA271" s="106">
        <f>IF(ISNA(VLOOKUP($B271,'[1]1920  Prog Access'!$F$7:$BA$325,32,FALSE)),"",VLOOKUP($B271,'[1]1920  Prog Access'!$F$7:$BA$325,32,FALSE))</f>
        <v>0</v>
      </c>
      <c r="BB271" s="102">
        <f>IF(ISNA(VLOOKUP($B271,'[1]1920  Prog Access'!$F$7:$BA$325,33,FALSE)),"",VLOOKUP($B271,'[1]1920  Prog Access'!$F$7:$BA$325,33,FALSE))</f>
        <v>0</v>
      </c>
      <c r="BC271" s="102">
        <f>IF(ISNA(VLOOKUP($B271,'[1]1920  Prog Access'!$F$7:$BA$325,34,FALSE)),"",VLOOKUP($B271,'[1]1920  Prog Access'!$F$7:$BA$325,34,FALSE))</f>
        <v>1546</v>
      </c>
      <c r="BD271" s="102">
        <f>IF(ISNA(VLOOKUP($B271,'[1]1920  Prog Access'!$F$7:$BA$325,35,FALSE)),"",VLOOKUP($B271,'[1]1920  Prog Access'!$F$7:$BA$325,35,FALSE))</f>
        <v>0</v>
      </c>
      <c r="BE271" s="102">
        <f>IF(ISNA(VLOOKUP($B271,'[1]1920  Prog Access'!$F$7:$BA$325,36,FALSE)),"",VLOOKUP($B271,'[1]1920  Prog Access'!$F$7:$BA$325,36,FALSE))</f>
        <v>0</v>
      </c>
      <c r="BF271" s="102">
        <f>IF(ISNA(VLOOKUP($B271,'[1]1920  Prog Access'!$F$7:$BA$325,37,FALSE)),"",VLOOKUP($B271,'[1]1920  Prog Access'!$F$7:$BA$325,37,FALSE))</f>
        <v>0</v>
      </c>
      <c r="BG271" s="102">
        <f>IF(ISNA(VLOOKUP($B271,'[1]1920  Prog Access'!$F$7:$BA$325,38,FALSE)),"",VLOOKUP($B271,'[1]1920  Prog Access'!$F$7:$BA$325,38,FALSE))</f>
        <v>0</v>
      </c>
      <c r="BH271" s="110">
        <f t="shared" si="590"/>
        <v>1546</v>
      </c>
      <c r="BI271" s="104">
        <f t="shared" si="591"/>
        <v>5.8278006954134379E-4</v>
      </c>
      <c r="BJ271" s="105">
        <f t="shared" si="592"/>
        <v>8.5235417355827554</v>
      </c>
      <c r="BK271" s="106">
        <f>IF(ISNA(VLOOKUP($B271,'[1]1920  Prog Access'!$F$7:$BA$325,39,FALSE)),"",VLOOKUP($B271,'[1]1920  Prog Access'!$F$7:$BA$325,39,FALSE))</f>
        <v>0</v>
      </c>
      <c r="BL271" s="102">
        <f>IF(ISNA(VLOOKUP($B271,'[1]1920  Prog Access'!$F$7:$BA$325,40,FALSE)),"",VLOOKUP($B271,'[1]1920  Prog Access'!$F$7:$BA$325,40,FALSE))</f>
        <v>0</v>
      </c>
      <c r="BM271" s="102">
        <f>IF(ISNA(VLOOKUP($B271,'[1]1920  Prog Access'!$F$7:$BA$325,41,FALSE)),"",VLOOKUP($B271,'[1]1920  Prog Access'!$F$7:$BA$325,41,FALSE))</f>
        <v>0</v>
      </c>
      <c r="BN271" s="102">
        <f>IF(ISNA(VLOOKUP($B271,'[1]1920  Prog Access'!$F$7:$BA$325,42,FALSE)),"",VLOOKUP($B271,'[1]1920  Prog Access'!$F$7:$BA$325,42,FALSE))</f>
        <v>20166.28</v>
      </c>
      <c r="BO271" s="105">
        <f t="shared" si="593"/>
        <v>20166.28</v>
      </c>
      <c r="BP271" s="104">
        <f t="shared" si="594"/>
        <v>7.6018797288423092E-3</v>
      </c>
      <c r="BQ271" s="111">
        <f t="shared" si="595"/>
        <v>111.18248980041902</v>
      </c>
      <c r="BR271" s="106">
        <f>IF(ISNA(VLOOKUP($B271,'[1]1920  Prog Access'!$F$7:$BA$325,43,FALSE)),"",VLOOKUP($B271,'[1]1920  Prog Access'!$F$7:$BA$325,43,FALSE))</f>
        <v>516100.73</v>
      </c>
      <c r="BS271" s="104">
        <f t="shared" si="596"/>
        <v>0.19454930098301312</v>
      </c>
      <c r="BT271" s="111">
        <f t="shared" si="597"/>
        <v>2845.4114566104317</v>
      </c>
      <c r="BU271" s="102">
        <f>IF(ISNA(VLOOKUP($B271,'[1]1920  Prog Access'!$F$7:$BA$325,44,FALSE)),"",VLOOKUP($B271,'[1]1920  Prog Access'!$F$7:$BA$325,44,FALSE))</f>
        <v>57947.15</v>
      </c>
      <c r="BV271" s="104">
        <f t="shared" si="598"/>
        <v>2.1843754273429938E-2</v>
      </c>
      <c r="BW271" s="111">
        <f t="shared" si="599"/>
        <v>319.47927004079838</v>
      </c>
      <c r="BX271" s="143">
        <f>IF(ISNA(VLOOKUP($B271,'[1]1920  Prog Access'!$F$7:$BA$325,45,FALSE)),"",VLOOKUP($B271,'[1]1920  Prog Access'!$F$7:$BA$325,45,FALSE))</f>
        <v>89297.47</v>
      </c>
      <c r="BY271" s="97">
        <f t="shared" si="600"/>
        <v>3.366156906627818E-2</v>
      </c>
      <c r="BZ271" s="112">
        <f t="shared" si="601"/>
        <v>492.32258242364105</v>
      </c>
      <c r="CA271" s="89">
        <f t="shared" si="602"/>
        <v>2652801.77</v>
      </c>
      <c r="CB271" s="90">
        <f t="shared" si="603"/>
        <v>0</v>
      </c>
    </row>
    <row r="272" spans="1:80" x14ac:dyDescent="0.25">
      <c r="A272" s="22"/>
      <c r="B272" s="94" t="s">
        <v>466</v>
      </c>
      <c r="C272" s="99" t="s">
        <v>467</v>
      </c>
      <c r="D272" s="100">
        <f>IF(ISNA(VLOOKUP($B272,'[1]1920 enrollment_Rev_Exp by size'!$A$6:$C$339,3,FALSE)),"",VLOOKUP($B272,'[1]1920 enrollment_Rev_Exp by size'!$A$6:$C$339,3,FALSE))</f>
        <v>5710.2999999999993</v>
      </c>
      <c r="E272" s="101">
        <f>IF(ISNA(VLOOKUP($B272,'[1]1920 enrollment_Rev_Exp by size'!$A$6:$D$339,4,FALSE)),"",VLOOKUP($B272,'[1]1920 enrollment_Rev_Exp by size'!$A$6:$D$339,4,FALSE))</f>
        <v>76475791.640000001</v>
      </c>
      <c r="F272" s="102">
        <f>IF(ISNA(VLOOKUP($B272,'[1]1920  Prog Access'!$F$7:$BA$325,2,FALSE)),"",VLOOKUP($B272,'[1]1920  Prog Access'!$F$7:$BA$325,2,FALSE))</f>
        <v>45012241.049999997</v>
      </c>
      <c r="G272" s="102">
        <f>IF(ISNA(VLOOKUP($B272,'[1]1920  Prog Access'!$F$7:$BA$325,3,FALSE)),"",VLOOKUP($B272,'[1]1920  Prog Access'!$F$7:$BA$325,3,FALSE))</f>
        <v>25163</v>
      </c>
      <c r="H272" s="102">
        <f>IF(ISNA(VLOOKUP($B272,'[1]1920  Prog Access'!$F$7:$BA$325,4,FALSE)),"",VLOOKUP($B272,'[1]1920  Prog Access'!$F$7:$BA$325,4,FALSE))</f>
        <v>0</v>
      </c>
      <c r="I272" s="103">
        <f t="shared" si="581"/>
        <v>45037404.049999997</v>
      </c>
      <c r="J272" s="104">
        <f t="shared" si="582"/>
        <v>0.58891059620550001</v>
      </c>
      <c r="K272" s="105">
        <f t="shared" si="583"/>
        <v>7887.0469239794766</v>
      </c>
      <c r="L272" s="106">
        <f>IF(ISNA(VLOOKUP($B272,'[1]1920  Prog Access'!$F$7:$BA$325,5,FALSE)),"",VLOOKUP($B272,'[1]1920  Prog Access'!$F$7:$BA$325,5,FALSE))</f>
        <v>8840931.9800000004</v>
      </c>
      <c r="M272" s="102">
        <f>IF(ISNA(VLOOKUP($B272,'[1]1920  Prog Access'!$F$7:$BA$325,6,FALSE)),"",VLOOKUP($B272,'[1]1920  Prog Access'!$F$7:$BA$325,6,FALSE))</f>
        <v>261150.24</v>
      </c>
      <c r="N272" s="102">
        <f>IF(ISNA(VLOOKUP($B272,'[1]1920  Prog Access'!$F$7:$BA$325,7,FALSE)),"",VLOOKUP($B272,'[1]1920  Prog Access'!$F$7:$BA$325,7,FALSE))</f>
        <v>1215184.5900000001</v>
      </c>
      <c r="O272" s="102">
        <v>0</v>
      </c>
      <c r="P272" s="102">
        <f>IF(ISNA(VLOOKUP($B272,'[1]1920  Prog Access'!$F$7:$BA$325,8,FALSE)),"",VLOOKUP($B272,'[1]1920  Prog Access'!$F$7:$BA$325,8,FALSE))</f>
        <v>0</v>
      </c>
      <c r="Q272" s="102">
        <f>IF(ISNA(VLOOKUP($B272,'[1]1920  Prog Access'!$F$7:$BA$325,9,FALSE)),"",VLOOKUP($B272,'[1]1920  Prog Access'!$F$7:$BA$325,9,FALSE))</f>
        <v>13711.9</v>
      </c>
      <c r="R272" s="107">
        <f t="shared" si="511"/>
        <v>10330978.710000001</v>
      </c>
      <c r="S272" s="104">
        <f t="shared" si="512"/>
        <v>0.13508822188636843</v>
      </c>
      <c r="T272" s="105">
        <f t="shared" si="513"/>
        <v>1809.1831795177141</v>
      </c>
      <c r="U272" s="106">
        <f>IF(ISNA(VLOOKUP($B272,'[1]1920  Prog Access'!$F$7:$BA$325,10,FALSE)),"",VLOOKUP($B272,'[1]1920  Prog Access'!$F$7:$BA$325,10,FALSE))</f>
        <v>1935667.13</v>
      </c>
      <c r="V272" s="102">
        <f>IF(ISNA(VLOOKUP($B272,'[1]1920  Prog Access'!$F$7:$BA$325,11,FALSE)),"",VLOOKUP($B272,'[1]1920  Prog Access'!$F$7:$BA$325,11,FALSE))</f>
        <v>0</v>
      </c>
      <c r="W272" s="102">
        <f>IF(ISNA(VLOOKUP($B272,'[1]1920  Prog Access'!$F$7:$BA$325,12,FALSE)),"",VLOOKUP($B272,'[1]1920  Prog Access'!$F$7:$BA$325,12,FALSE))</f>
        <v>31908</v>
      </c>
      <c r="X272" s="102">
        <f>IF(ISNA(VLOOKUP($B272,'[1]1920  Prog Access'!$F$7:$BA$325,13,FALSE)),"",VLOOKUP($B272,'[1]1920  Prog Access'!$F$7:$BA$325,13,FALSE))</f>
        <v>0</v>
      </c>
      <c r="Y272" s="108">
        <f t="shared" si="584"/>
        <v>1967575.13</v>
      </c>
      <c r="Z272" s="104">
        <f t="shared" si="585"/>
        <v>2.5728077968281884E-2</v>
      </c>
      <c r="AA272" s="105">
        <f t="shared" si="586"/>
        <v>344.56598252280969</v>
      </c>
      <c r="AB272" s="106">
        <f>IF(ISNA(VLOOKUP($B272,'[1]1920  Prog Access'!$F$7:$BA$325,14,FALSE)),"",VLOOKUP($B272,'[1]1920  Prog Access'!$F$7:$BA$325,14,FALSE))</f>
        <v>0</v>
      </c>
      <c r="AC272" s="102">
        <f>IF(ISNA(VLOOKUP($B272,'[1]1920  Prog Access'!$F$7:$BA$325,15,FALSE)),"",VLOOKUP($B272,'[1]1920  Prog Access'!$F$7:$BA$325,15,FALSE))</f>
        <v>0</v>
      </c>
      <c r="AD272" s="102">
        <v>0</v>
      </c>
      <c r="AE272" s="107">
        <f t="shared" si="587"/>
        <v>0</v>
      </c>
      <c r="AF272" s="104">
        <f t="shared" si="588"/>
        <v>0</v>
      </c>
      <c r="AG272" s="109">
        <f t="shared" si="589"/>
        <v>0</v>
      </c>
      <c r="AH272" s="106">
        <f>IF(ISNA(VLOOKUP($B272,'[1]1920  Prog Access'!$F$7:$BA$325,16,FALSE)),"",VLOOKUP($B272,'[1]1920  Prog Access'!$F$7:$BA$325,16,FALSE))</f>
        <v>728794.54</v>
      </c>
      <c r="AI272" s="102">
        <f>IF(ISNA(VLOOKUP($B272,'[1]1920  Prog Access'!$F$7:$BA$325,17,FALSE)),"",VLOOKUP($B272,'[1]1920  Prog Access'!$F$7:$BA$325,17,FALSE))</f>
        <v>171720.81</v>
      </c>
      <c r="AJ272" s="102">
        <f>IF(ISNA(VLOOKUP($B272,'[1]1920  Prog Access'!$F$7:$BA$325,18,FALSE)),"",VLOOKUP($B272,'[1]1920  Prog Access'!$F$7:$BA$325,18,FALSE))</f>
        <v>0</v>
      </c>
      <c r="AK272" s="102">
        <f>IF(ISNA(VLOOKUP($B272,'[1]1920  Prog Access'!$F$7:$BA$325,19,FALSE)),"",VLOOKUP($B272,'[1]1920  Prog Access'!$F$7:$BA$325,19,FALSE))</f>
        <v>0</v>
      </c>
      <c r="AL272" s="102">
        <f>IF(ISNA(VLOOKUP($B272,'[1]1920  Prog Access'!$F$7:$BA$325,20,FALSE)),"",VLOOKUP($B272,'[1]1920  Prog Access'!$F$7:$BA$325,20,FALSE))</f>
        <v>1371389.51</v>
      </c>
      <c r="AM272" s="102">
        <f>IF(ISNA(VLOOKUP($B272,'[1]1920  Prog Access'!$F$7:$BA$325,21,FALSE)),"",VLOOKUP($B272,'[1]1920  Prog Access'!$F$7:$BA$325,21,FALSE))</f>
        <v>0</v>
      </c>
      <c r="AN272" s="102">
        <f>IF(ISNA(VLOOKUP($B272,'[1]1920  Prog Access'!$F$7:$BA$325,22,FALSE)),"",VLOOKUP($B272,'[1]1920  Prog Access'!$F$7:$BA$325,22,FALSE))</f>
        <v>0</v>
      </c>
      <c r="AO272" s="102">
        <f>IF(ISNA(VLOOKUP($B272,'[1]1920  Prog Access'!$F$7:$BA$325,23,FALSE)),"",VLOOKUP($B272,'[1]1920  Prog Access'!$F$7:$BA$325,23,FALSE))</f>
        <v>213734.96</v>
      </c>
      <c r="AP272" s="102">
        <f>IF(ISNA(VLOOKUP($B272,'[1]1920  Prog Access'!$F$7:$BA$325,24,FALSE)),"",VLOOKUP($B272,'[1]1920  Prog Access'!$F$7:$BA$325,24,FALSE))</f>
        <v>0</v>
      </c>
      <c r="AQ272" s="102">
        <f>IF(ISNA(VLOOKUP($B272,'[1]1920  Prog Access'!$F$7:$BA$325,25,FALSE)),"",VLOOKUP($B272,'[1]1920  Prog Access'!$F$7:$BA$325,25,FALSE))</f>
        <v>0</v>
      </c>
      <c r="AR272" s="102">
        <f>IF(ISNA(VLOOKUP($B272,'[1]1920  Prog Access'!$F$7:$BA$325,26,FALSE)),"",VLOOKUP($B272,'[1]1920  Prog Access'!$F$7:$BA$325,26,FALSE))</f>
        <v>0</v>
      </c>
      <c r="AS272" s="102">
        <f>IF(ISNA(VLOOKUP($B272,'[1]1920  Prog Access'!$F$7:$BA$325,27,FALSE)),"",VLOOKUP($B272,'[1]1920  Prog Access'!$F$7:$BA$325,27,FALSE))</f>
        <v>29113.24</v>
      </c>
      <c r="AT272" s="102">
        <f>IF(ISNA(VLOOKUP($B272,'[1]1920  Prog Access'!$F$7:$BA$325,28,FALSE)),"",VLOOKUP($B272,'[1]1920  Prog Access'!$F$7:$BA$325,28,FALSE))</f>
        <v>518090.1</v>
      </c>
      <c r="AU272" s="102">
        <f>IF(ISNA(VLOOKUP($B272,'[1]1920  Prog Access'!$F$7:$BA$325,29,FALSE)),"",VLOOKUP($B272,'[1]1920  Prog Access'!$F$7:$BA$325,29,FALSE))</f>
        <v>0</v>
      </c>
      <c r="AV272" s="102">
        <f>IF(ISNA(VLOOKUP($B272,'[1]1920  Prog Access'!$F$7:$BA$325,30,FALSE)),"",VLOOKUP($B272,'[1]1920  Prog Access'!$F$7:$BA$325,30,FALSE))</f>
        <v>0</v>
      </c>
      <c r="AW272" s="102">
        <f>IF(ISNA(VLOOKUP($B272,'[1]1920  Prog Access'!$F$7:$BA$325,31,FALSE)),"",VLOOKUP($B272,'[1]1920  Prog Access'!$F$7:$BA$325,31,FALSE))</f>
        <v>0</v>
      </c>
      <c r="AX272" s="108">
        <f t="shared" si="604"/>
        <v>3032843.1600000006</v>
      </c>
      <c r="AY272" s="104">
        <f t="shared" si="605"/>
        <v>3.9657558228056292E-2</v>
      </c>
      <c r="AZ272" s="105">
        <f t="shared" si="606"/>
        <v>531.11800781044792</v>
      </c>
      <c r="BA272" s="106">
        <f>IF(ISNA(VLOOKUP($B272,'[1]1920  Prog Access'!$F$7:$BA$325,32,FALSE)),"",VLOOKUP($B272,'[1]1920  Prog Access'!$F$7:$BA$325,32,FALSE))</f>
        <v>13002.97</v>
      </c>
      <c r="BB272" s="102">
        <f>IF(ISNA(VLOOKUP($B272,'[1]1920  Prog Access'!$F$7:$BA$325,33,FALSE)),"",VLOOKUP($B272,'[1]1920  Prog Access'!$F$7:$BA$325,33,FALSE))</f>
        <v>64785.88</v>
      </c>
      <c r="BC272" s="102">
        <f>IF(ISNA(VLOOKUP($B272,'[1]1920  Prog Access'!$F$7:$BA$325,34,FALSE)),"",VLOOKUP($B272,'[1]1920  Prog Access'!$F$7:$BA$325,34,FALSE))</f>
        <v>162046.74</v>
      </c>
      <c r="BD272" s="102">
        <f>IF(ISNA(VLOOKUP($B272,'[1]1920  Prog Access'!$F$7:$BA$325,35,FALSE)),"",VLOOKUP($B272,'[1]1920  Prog Access'!$F$7:$BA$325,35,FALSE))</f>
        <v>0</v>
      </c>
      <c r="BE272" s="102">
        <f>IF(ISNA(VLOOKUP($B272,'[1]1920  Prog Access'!$F$7:$BA$325,36,FALSE)),"",VLOOKUP($B272,'[1]1920  Prog Access'!$F$7:$BA$325,36,FALSE))</f>
        <v>695365.96</v>
      </c>
      <c r="BF272" s="102">
        <f>IF(ISNA(VLOOKUP($B272,'[1]1920  Prog Access'!$F$7:$BA$325,37,FALSE)),"",VLOOKUP($B272,'[1]1920  Prog Access'!$F$7:$BA$325,37,FALSE))</f>
        <v>0</v>
      </c>
      <c r="BG272" s="102">
        <f>IF(ISNA(VLOOKUP($B272,'[1]1920  Prog Access'!$F$7:$BA$325,38,FALSE)),"",VLOOKUP($B272,'[1]1920  Prog Access'!$F$7:$BA$325,38,FALSE))</f>
        <v>88423.76</v>
      </c>
      <c r="BH272" s="110">
        <f t="shared" si="590"/>
        <v>1023625.3099999999</v>
      </c>
      <c r="BI272" s="104">
        <f t="shared" si="591"/>
        <v>1.3384958665332751E-2</v>
      </c>
      <c r="BJ272" s="105">
        <f t="shared" si="592"/>
        <v>179.25946272525087</v>
      </c>
      <c r="BK272" s="106">
        <f>IF(ISNA(VLOOKUP($B272,'[1]1920  Prog Access'!$F$7:$BA$325,39,FALSE)),"",VLOOKUP($B272,'[1]1920  Prog Access'!$F$7:$BA$325,39,FALSE))</f>
        <v>0</v>
      </c>
      <c r="BL272" s="102">
        <f>IF(ISNA(VLOOKUP($B272,'[1]1920  Prog Access'!$F$7:$BA$325,40,FALSE)),"",VLOOKUP($B272,'[1]1920  Prog Access'!$F$7:$BA$325,40,FALSE))</f>
        <v>19484.849999999999</v>
      </c>
      <c r="BM272" s="102">
        <f>IF(ISNA(VLOOKUP($B272,'[1]1920  Prog Access'!$F$7:$BA$325,41,FALSE)),"",VLOOKUP($B272,'[1]1920  Prog Access'!$F$7:$BA$325,41,FALSE))</f>
        <v>44113.17</v>
      </c>
      <c r="BN272" s="102">
        <f>IF(ISNA(VLOOKUP($B272,'[1]1920  Prog Access'!$F$7:$BA$325,42,FALSE)),"",VLOOKUP($B272,'[1]1920  Prog Access'!$F$7:$BA$325,42,FALSE))</f>
        <v>842048.66</v>
      </c>
      <c r="BO272" s="105">
        <f t="shared" si="593"/>
        <v>905646.68</v>
      </c>
      <c r="BP272" s="104">
        <f t="shared" si="594"/>
        <v>1.1842266167877227E-2</v>
      </c>
      <c r="BQ272" s="111">
        <f t="shared" si="595"/>
        <v>158.59879165718093</v>
      </c>
      <c r="BR272" s="106">
        <f>IF(ISNA(VLOOKUP($B272,'[1]1920  Prog Access'!$F$7:$BA$325,43,FALSE)),"",VLOOKUP($B272,'[1]1920  Prog Access'!$F$7:$BA$325,43,FALSE))</f>
        <v>9937582.7799999993</v>
      </c>
      <c r="BS272" s="104">
        <f t="shared" si="596"/>
        <v>0.12994416359597685</v>
      </c>
      <c r="BT272" s="111">
        <f t="shared" si="597"/>
        <v>1740.2908393604541</v>
      </c>
      <c r="BU272" s="102">
        <f>IF(ISNA(VLOOKUP($B272,'[1]1920  Prog Access'!$F$7:$BA$325,44,FALSE)),"",VLOOKUP($B272,'[1]1920  Prog Access'!$F$7:$BA$325,44,FALSE))</f>
        <v>2070909.33</v>
      </c>
      <c r="BV272" s="104">
        <f t="shared" si="598"/>
        <v>2.7079279411039516E-2</v>
      </c>
      <c r="BW272" s="111">
        <f t="shared" si="599"/>
        <v>362.6620895574664</v>
      </c>
      <c r="BX272" s="143">
        <f>IF(ISNA(VLOOKUP($B272,'[1]1920  Prog Access'!$F$7:$BA$325,45,FALSE)),"",VLOOKUP($B272,'[1]1920  Prog Access'!$F$7:$BA$325,45,FALSE))</f>
        <v>2169226.4900000002</v>
      </c>
      <c r="BY272" s="97">
        <f t="shared" si="600"/>
        <v>2.8364877871566944E-2</v>
      </c>
      <c r="BZ272" s="112">
        <f t="shared" si="601"/>
        <v>379.87960177223624</v>
      </c>
      <c r="CA272" s="89">
        <f t="shared" si="602"/>
        <v>76475791.640000001</v>
      </c>
      <c r="CB272" s="90">
        <f t="shared" si="603"/>
        <v>0</v>
      </c>
    </row>
    <row r="273" spans="1:80" x14ac:dyDescent="0.25">
      <c r="A273" s="99"/>
      <c r="B273" s="94" t="s">
        <v>468</v>
      </c>
      <c r="C273" s="99" t="s">
        <v>469</v>
      </c>
      <c r="D273" s="100">
        <f>IF(ISNA(VLOOKUP($B273,'[1]1920 enrollment_Rev_Exp by size'!$A$6:$C$339,3,FALSE)),"",VLOOKUP($B273,'[1]1920 enrollment_Rev_Exp by size'!$A$6:$C$339,3,FALSE))</f>
        <v>10066.610000000002</v>
      </c>
      <c r="E273" s="101">
        <f>IF(ISNA(VLOOKUP($B273,'[1]1920 enrollment_Rev_Exp by size'!$A$6:$D$339,4,FALSE)),"",VLOOKUP($B273,'[1]1920 enrollment_Rev_Exp by size'!$A$6:$D$339,4,FALSE))</f>
        <v>130323268.84</v>
      </c>
      <c r="F273" s="102">
        <f>IF(ISNA(VLOOKUP($B273,'[1]1920  Prog Access'!$F$7:$BA$325,2,FALSE)),"",VLOOKUP($B273,'[1]1920  Prog Access'!$F$7:$BA$325,2,FALSE))</f>
        <v>76841911.200000003</v>
      </c>
      <c r="G273" s="102">
        <f>IF(ISNA(VLOOKUP($B273,'[1]1920  Prog Access'!$F$7:$BA$325,3,FALSE)),"",VLOOKUP($B273,'[1]1920  Prog Access'!$F$7:$BA$325,3,FALSE))</f>
        <v>449366.36</v>
      </c>
      <c r="H273" s="102">
        <f>IF(ISNA(VLOOKUP($B273,'[1]1920  Prog Access'!$F$7:$BA$325,4,FALSE)),"",VLOOKUP($B273,'[1]1920  Prog Access'!$F$7:$BA$325,4,FALSE))</f>
        <v>0</v>
      </c>
      <c r="I273" s="103">
        <f t="shared" si="581"/>
        <v>77291277.560000002</v>
      </c>
      <c r="J273" s="104">
        <f t="shared" si="582"/>
        <v>0.59307350289756589</v>
      </c>
      <c r="K273" s="105">
        <f t="shared" si="583"/>
        <v>7677.9846999138717</v>
      </c>
      <c r="L273" s="106">
        <f>IF(ISNA(VLOOKUP($B273,'[1]1920  Prog Access'!$F$7:$BA$325,5,FALSE)),"",VLOOKUP($B273,'[1]1920  Prog Access'!$F$7:$BA$325,5,FALSE))</f>
        <v>15997497.050000001</v>
      </c>
      <c r="M273" s="102">
        <f>IF(ISNA(VLOOKUP($B273,'[1]1920  Prog Access'!$F$7:$BA$325,6,FALSE)),"",VLOOKUP($B273,'[1]1920  Prog Access'!$F$7:$BA$325,6,FALSE))</f>
        <v>388372.58</v>
      </c>
      <c r="N273" s="102">
        <f>IF(ISNA(VLOOKUP($B273,'[1]1920  Prog Access'!$F$7:$BA$325,7,FALSE)),"",VLOOKUP($B273,'[1]1920  Prog Access'!$F$7:$BA$325,7,FALSE))</f>
        <v>2068174.13</v>
      </c>
      <c r="O273" s="102">
        <v>0</v>
      </c>
      <c r="P273" s="102">
        <f>IF(ISNA(VLOOKUP($B273,'[1]1920  Prog Access'!$F$7:$BA$325,8,FALSE)),"",VLOOKUP($B273,'[1]1920  Prog Access'!$F$7:$BA$325,8,FALSE))</f>
        <v>0</v>
      </c>
      <c r="Q273" s="102">
        <f>IF(ISNA(VLOOKUP($B273,'[1]1920  Prog Access'!$F$7:$BA$325,9,FALSE)),"",VLOOKUP($B273,'[1]1920  Prog Access'!$F$7:$BA$325,9,FALSE))</f>
        <v>0</v>
      </c>
      <c r="R273" s="107">
        <f t="shared" si="511"/>
        <v>18454043.760000002</v>
      </c>
      <c r="S273" s="104">
        <f t="shared" si="512"/>
        <v>0.14160206327126687</v>
      </c>
      <c r="T273" s="105">
        <f t="shared" si="513"/>
        <v>1833.1934742679011</v>
      </c>
      <c r="U273" s="106">
        <f>IF(ISNA(VLOOKUP($B273,'[1]1920  Prog Access'!$F$7:$BA$325,10,FALSE)),"",VLOOKUP($B273,'[1]1920  Prog Access'!$F$7:$BA$325,10,FALSE))</f>
        <v>4056635.06</v>
      </c>
      <c r="V273" s="102">
        <f>IF(ISNA(VLOOKUP($B273,'[1]1920  Prog Access'!$F$7:$BA$325,11,FALSE)),"",VLOOKUP($B273,'[1]1920  Prog Access'!$F$7:$BA$325,11,FALSE))</f>
        <v>909147.03</v>
      </c>
      <c r="W273" s="102">
        <f>IF(ISNA(VLOOKUP($B273,'[1]1920  Prog Access'!$F$7:$BA$325,12,FALSE)),"",VLOOKUP($B273,'[1]1920  Prog Access'!$F$7:$BA$325,12,FALSE))</f>
        <v>41976.45</v>
      </c>
      <c r="X273" s="102">
        <f>IF(ISNA(VLOOKUP($B273,'[1]1920  Prog Access'!$F$7:$BA$325,13,FALSE)),"",VLOOKUP($B273,'[1]1920  Prog Access'!$F$7:$BA$325,13,FALSE))</f>
        <v>0</v>
      </c>
      <c r="Y273" s="108">
        <f t="shared" si="584"/>
        <v>5007758.54</v>
      </c>
      <c r="Z273" s="104">
        <f t="shared" si="585"/>
        <v>3.8425667070614282E-2</v>
      </c>
      <c r="AA273" s="105">
        <f t="shared" si="586"/>
        <v>497.46225790012716</v>
      </c>
      <c r="AB273" s="106">
        <f>IF(ISNA(VLOOKUP($B273,'[1]1920  Prog Access'!$F$7:$BA$325,14,FALSE)),"",VLOOKUP($B273,'[1]1920  Prog Access'!$F$7:$BA$325,14,FALSE))</f>
        <v>0</v>
      </c>
      <c r="AC273" s="102">
        <f>IF(ISNA(VLOOKUP($B273,'[1]1920  Prog Access'!$F$7:$BA$325,15,FALSE)),"",VLOOKUP($B273,'[1]1920  Prog Access'!$F$7:$BA$325,15,FALSE))</f>
        <v>0</v>
      </c>
      <c r="AD273" s="102">
        <v>0</v>
      </c>
      <c r="AE273" s="107">
        <f t="shared" si="587"/>
        <v>0</v>
      </c>
      <c r="AF273" s="104">
        <f t="shared" si="588"/>
        <v>0</v>
      </c>
      <c r="AG273" s="109">
        <f t="shared" si="589"/>
        <v>0</v>
      </c>
      <c r="AH273" s="106">
        <f>IF(ISNA(VLOOKUP($B273,'[1]1920  Prog Access'!$F$7:$BA$325,16,FALSE)),"",VLOOKUP($B273,'[1]1920  Prog Access'!$F$7:$BA$325,16,FALSE))</f>
        <v>815486.01</v>
      </c>
      <c r="AI273" s="102">
        <f>IF(ISNA(VLOOKUP($B273,'[1]1920  Prog Access'!$F$7:$BA$325,17,FALSE)),"",VLOOKUP($B273,'[1]1920  Prog Access'!$F$7:$BA$325,17,FALSE))</f>
        <v>169719.38</v>
      </c>
      <c r="AJ273" s="102">
        <f>IF(ISNA(VLOOKUP($B273,'[1]1920  Prog Access'!$F$7:$BA$325,18,FALSE)),"",VLOOKUP($B273,'[1]1920  Prog Access'!$F$7:$BA$325,18,FALSE))</f>
        <v>0</v>
      </c>
      <c r="AK273" s="102">
        <f>IF(ISNA(VLOOKUP($B273,'[1]1920  Prog Access'!$F$7:$BA$325,19,FALSE)),"",VLOOKUP($B273,'[1]1920  Prog Access'!$F$7:$BA$325,19,FALSE))</f>
        <v>0</v>
      </c>
      <c r="AL273" s="102">
        <f>IF(ISNA(VLOOKUP($B273,'[1]1920  Prog Access'!$F$7:$BA$325,20,FALSE)),"",VLOOKUP($B273,'[1]1920  Prog Access'!$F$7:$BA$325,20,FALSE))</f>
        <v>2169638.44</v>
      </c>
      <c r="AM273" s="102">
        <f>IF(ISNA(VLOOKUP($B273,'[1]1920  Prog Access'!$F$7:$BA$325,21,FALSE)),"",VLOOKUP($B273,'[1]1920  Prog Access'!$F$7:$BA$325,21,FALSE))</f>
        <v>0</v>
      </c>
      <c r="AN273" s="102">
        <f>IF(ISNA(VLOOKUP($B273,'[1]1920  Prog Access'!$F$7:$BA$325,22,FALSE)),"",VLOOKUP($B273,'[1]1920  Prog Access'!$F$7:$BA$325,22,FALSE))</f>
        <v>0</v>
      </c>
      <c r="AO273" s="102">
        <f>IF(ISNA(VLOOKUP($B273,'[1]1920  Prog Access'!$F$7:$BA$325,23,FALSE)),"",VLOOKUP($B273,'[1]1920  Prog Access'!$F$7:$BA$325,23,FALSE))</f>
        <v>844945.78</v>
      </c>
      <c r="AP273" s="102">
        <f>IF(ISNA(VLOOKUP($B273,'[1]1920  Prog Access'!$F$7:$BA$325,24,FALSE)),"",VLOOKUP($B273,'[1]1920  Prog Access'!$F$7:$BA$325,24,FALSE))</f>
        <v>0</v>
      </c>
      <c r="AQ273" s="102">
        <f>IF(ISNA(VLOOKUP($B273,'[1]1920  Prog Access'!$F$7:$BA$325,25,FALSE)),"",VLOOKUP($B273,'[1]1920  Prog Access'!$F$7:$BA$325,25,FALSE))</f>
        <v>0</v>
      </c>
      <c r="AR273" s="102">
        <f>IF(ISNA(VLOOKUP($B273,'[1]1920  Prog Access'!$F$7:$BA$325,26,FALSE)),"",VLOOKUP($B273,'[1]1920  Prog Access'!$F$7:$BA$325,26,FALSE))</f>
        <v>0</v>
      </c>
      <c r="AS273" s="102">
        <f>IF(ISNA(VLOOKUP($B273,'[1]1920  Prog Access'!$F$7:$BA$325,27,FALSE)),"",VLOOKUP($B273,'[1]1920  Prog Access'!$F$7:$BA$325,27,FALSE))</f>
        <v>34317.43</v>
      </c>
      <c r="AT273" s="102">
        <f>IF(ISNA(VLOOKUP($B273,'[1]1920  Prog Access'!$F$7:$BA$325,28,FALSE)),"",VLOOKUP($B273,'[1]1920  Prog Access'!$F$7:$BA$325,28,FALSE))</f>
        <v>575231.72</v>
      </c>
      <c r="AU273" s="102">
        <f>IF(ISNA(VLOOKUP($B273,'[1]1920  Prog Access'!$F$7:$BA$325,29,FALSE)),"",VLOOKUP($B273,'[1]1920  Prog Access'!$F$7:$BA$325,29,FALSE))</f>
        <v>0</v>
      </c>
      <c r="AV273" s="102">
        <f>IF(ISNA(VLOOKUP($B273,'[1]1920  Prog Access'!$F$7:$BA$325,30,FALSE)),"",VLOOKUP($B273,'[1]1920  Prog Access'!$F$7:$BA$325,30,FALSE))</f>
        <v>0</v>
      </c>
      <c r="AW273" s="102">
        <f>IF(ISNA(VLOOKUP($B273,'[1]1920  Prog Access'!$F$7:$BA$325,31,FALSE)),"",VLOOKUP($B273,'[1]1920  Prog Access'!$F$7:$BA$325,31,FALSE))</f>
        <v>0</v>
      </c>
      <c r="AX273" s="108">
        <f t="shared" si="604"/>
        <v>4609338.7600000007</v>
      </c>
      <c r="AY273" s="104">
        <f t="shared" si="605"/>
        <v>3.5368501734398337E-2</v>
      </c>
      <c r="AZ273" s="105">
        <f t="shared" si="606"/>
        <v>457.88391126705017</v>
      </c>
      <c r="BA273" s="106">
        <f>IF(ISNA(VLOOKUP($B273,'[1]1920  Prog Access'!$F$7:$BA$325,32,FALSE)),"",VLOOKUP($B273,'[1]1920  Prog Access'!$F$7:$BA$325,32,FALSE))</f>
        <v>0</v>
      </c>
      <c r="BB273" s="102">
        <f>IF(ISNA(VLOOKUP($B273,'[1]1920  Prog Access'!$F$7:$BA$325,33,FALSE)),"",VLOOKUP($B273,'[1]1920  Prog Access'!$F$7:$BA$325,33,FALSE))</f>
        <v>21113.81</v>
      </c>
      <c r="BC273" s="102">
        <f>IF(ISNA(VLOOKUP($B273,'[1]1920  Prog Access'!$F$7:$BA$325,34,FALSE)),"",VLOOKUP($B273,'[1]1920  Prog Access'!$F$7:$BA$325,34,FALSE))</f>
        <v>744521.54</v>
      </c>
      <c r="BD273" s="102">
        <f>IF(ISNA(VLOOKUP($B273,'[1]1920  Prog Access'!$F$7:$BA$325,35,FALSE)),"",VLOOKUP($B273,'[1]1920  Prog Access'!$F$7:$BA$325,35,FALSE))</f>
        <v>0</v>
      </c>
      <c r="BE273" s="102">
        <f>IF(ISNA(VLOOKUP($B273,'[1]1920  Prog Access'!$F$7:$BA$325,36,FALSE)),"",VLOOKUP($B273,'[1]1920  Prog Access'!$F$7:$BA$325,36,FALSE))</f>
        <v>0</v>
      </c>
      <c r="BF273" s="102">
        <f>IF(ISNA(VLOOKUP($B273,'[1]1920  Prog Access'!$F$7:$BA$325,37,FALSE)),"",VLOOKUP($B273,'[1]1920  Prog Access'!$F$7:$BA$325,37,FALSE))</f>
        <v>0</v>
      </c>
      <c r="BG273" s="102">
        <f>IF(ISNA(VLOOKUP($B273,'[1]1920  Prog Access'!$F$7:$BA$325,38,FALSE)),"",VLOOKUP($B273,'[1]1920  Prog Access'!$F$7:$BA$325,38,FALSE))</f>
        <v>3023.28</v>
      </c>
      <c r="BH273" s="110">
        <f t="shared" si="590"/>
        <v>768658.63000000012</v>
      </c>
      <c r="BI273" s="104">
        <f t="shared" si="591"/>
        <v>5.8980920049181308E-3</v>
      </c>
      <c r="BJ273" s="105">
        <f t="shared" si="592"/>
        <v>76.35724737523357</v>
      </c>
      <c r="BK273" s="106">
        <f>IF(ISNA(VLOOKUP($B273,'[1]1920  Prog Access'!$F$7:$BA$325,39,FALSE)),"",VLOOKUP($B273,'[1]1920  Prog Access'!$F$7:$BA$325,39,FALSE))</f>
        <v>0</v>
      </c>
      <c r="BL273" s="102">
        <f>IF(ISNA(VLOOKUP($B273,'[1]1920  Prog Access'!$F$7:$BA$325,40,FALSE)),"",VLOOKUP($B273,'[1]1920  Prog Access'!$F$7:$BA$325,40,FALSE))</f>
        <v>0</v>
      </c>
      <c r="BM273" s="102">
        <f>IF(ISNA(VLOOKUP($B273,'[1]1920  Prog Access'!$F$7:$BA$325,41,FALSE)),"",VLOOKUP($B273,'[1]1920  Prog Access'!$F$7:$BA$325,41,FALSE))</f>
        <v>1162500.1000000001</v>
      </c>
      <c r="BN273" s="102">
        <f>IF(ISNA(VLOOKUP($B273,'[1]1920  Prog Access'!$F$7:$BA$325,42,FALSE)),"",VLOOKUP($B273,'[1]1920  Prog Access'!$F$7:$BA$325,42,FALSE))</f>
        <v>1456027.91</v>
      </c>
      <c r="BO273" s="105">
        <f t="shared" si="593"/>
        <v>2618528.0099999998</v>
      </c>
      <c r="BP273" s="104">
        <f t="shared" si="594"/>
        <v>2.0092559320429641E-2</v>
      </c>
      <c r="BQ273" s="111">
        <f t="shared" si="595"/>
        <v>260.12014074251402</v>
      </c>
      <c r="BR273" s="106">
        <f>IF(ISNA(VLOOKUP($B273,'[1]1920  Prog Access'!$F$7:$BA$325,43,FALSE)),"",VLOOKUP($B273,'[1]1920  Prog Access'!$F$7:$BA$325,43,FALSE))</f>
        <v>14830610.83</v>
      </c>
      <c r="BS273" s="104">
        <f t="shared" si="596"/>
        <v>0.1137986405805074</v>
      </c>
      <c r="BT273" s="111">
        <f t="shared" si="597"/>
        <v>1473.2477795404805</v>
      </c>
      <c r="BU273" s="102">
        <f>IF(ISNA(VLOOKUP($B273,'[1]1920  Prog Access'!$F$7:$BA$325,44,FALSE)),"",VLOOKUP($B273,'[1]1920  Prog Access'!$F$7:$BA$325,44,FALSE))</f>
        <v>2238905.58</v>
      </c>
      <c r="BV273" s="104">
        <f t="shared" si="598"/>
        <v>1.7179630314128638E-2</v>
      </c>
      <c r="BW273" s="111">
        <f t="shared" si="599"/>
        <v>222.40909104455218</v>
      </c>
      <c r="BX273" s="143">
        <f>IF(ISNA(VLOOKUP($B273,'[1]1920  Prog Access'!$F$7:$BA$325,45,FALSE)),"",VLOOKUP($B273,'[1]1920  Prog Access'!$F$7:$BA$325,45,FALSE))</f>
        <v>4504147.17</v>
      </c>
      <c r="BY273" s="97">
        <f t="shared" si="600"/>
        <v>3.4561342806170819E-2</v>
      </c>
      <c r="BZ273" s="112">
        <f t="shared" si="601"/>
        <v>447.43435674969021</v>
      </c>
      <c r="CA273" s="89">
        <f t="shared" si="602"/>
        <v>130323268.84</v>
      </c>
      <c r="CB273" s="90">
        <f t="shared" si="603"/>
        <v>0</v>
      </c>
    </row>
    <row r="274" spans="1:80" x14ac:dyDescent="0.25">
      <c r="A274" s="22"/>
      <c r="B274" s="94" t="s">
        <v>470</v>
      </c>
      <c r="C274" s="99" t="s">
        <v>471</v>
      </c>
      <c r="D274" s="100">
        <f>IF(ISNA(VLOOKUP($B274,'[1]1920 enrollment_Rev_Exp by size'!$A$6:$C$339,3,FALSE)),"",VLOOKUP($B274,'[1]1920 enrollment_Rev_Exp by size'!$A$6:$C$339,3,FALSE))</f>
        <v>1565.49</v>
      </c>
      <c r="E274" s="101">
        <f>IF(ISNA(VLOOKUP($B274,'[1]1920 enrollment_Rev_Exp by size'!$A$6:$D$339,4,FALSE)),"",VLOOKUP($B274,'[1]1920 enrollment_Rev_Exp by size'!$A$6:$D$339,4,FALSE))</f>
        <v>24739021.010000002</v>
      </c>
      <c r="F274" s="102">
        <f>IF(ISNA(VLOOKUP($B274,'[1]1920  Prog Access'!$F$7:$BA$325,2,FALSE)),"",VLOOKUP($B274,'[1]1920  Prog Access'!$F$7:$BA$325,2,FALSE))</f>
        <v>14561669.24</v>
      </c>
      <c r="G274" s="102">
        <f>IF(ISNA(VLOOKUP($B274,'[1]1920  Prog Access'!$F$7:$BA$325,3,FALSE)),"",VLOOKUP($B274,'[1]1920  Prog Access'!$F$7:$BA$325,3,FALSE))</f>
        <v>0</v>
      </c>
      <c r="H274" s="102">
        <f>IF(ISNA(VLOOKUP($B274,'[1]1920  Prog Access'!$F$7:$BA$325,4,FALSE)),"",VLOOKUP($B274,'[1]1920  Prog Access'!$F$7:$BA$325,4,FALSE))</f>
        <v>0</v>
      </c>
      <c r="I274" s="103">
        <f t="shared" si="581"/>
        <v>14561669.24</v>
      </c>
      <c r="J274" s="104">
        <f t="shared" si="582"/>
        <v>0.5886113777143358</v>
      </c>
      <c r="K274" s="105">
        <f t="shared" si="583"/>
        <v>9301.668640489559</v>
      </c>
      <c r="L274" s="106">
        <f>IF(ISNA(VLOOKUP($B274,'[1]1920  Prog Access'!$F$7:$BA$325,5,FALSE)),"",VLOOKUP($B274,'[1]1920  Prog Access'!$F$7:$BA$325,5,FALSE))</f>
        <v>3500520.88</v>
      </c>
      <c r="M274" s="102">
        <f>IF(ISNA(VLOOKUP($B274,'[1]1920  Prog Access'!$F$7:$BA$325,6,FALSE)),"",VLOOKUP($B274,'[1]1920  Prog Access'!$F$7:$BA$325,6,FALSE))</f>
        <v>130152.47</v>
      </c>
      <c r="N274" s="102">
        <f>IF(ISNA(VLOOKUP($B274,'[1]1920  Prog Access'!$F$7:$BA$325,7,FALSE)),"",VLOOKUP($B274,'[1]1920  Prog Access'!$F$7:$BA$325,7,FALSE))</f>
        <v>220325</v>
      </c>
      <c r="O274" s="102">
        <v>0</v>
      </c>
      <c r="P274" s="102">
        <f>IF(ISNA(VLOOKUP($B274,'[1]1920  Prog Access'!$F$7:$BA$325,8,FALSE)),"",VLOOKUP($B274,'[1]1920  Prog Access'!$F$7:$BA$325,8,FALSE))</f>
        <v>0</v>
      </c>
      <c r="Q274" s="102">
        <f>IF(ISNA(VLOOKUP($B274,'[1]1920  Prog Access'!$F$7:$BA$325,9,FALSE)),"",VLOOKUP($B274,'[1]1920  Prog Access'!$F$7:$BA$325,9,FALSE))</f>
        <v>0</v>
      </c>
      <c r="R274" s="107">
        <f t="shared" si="511"/>
        <v>3850998.35</v>
      </c>
      <c r="S274" s="104">
        <f t="shared" si="512"/>
        <v>0.15566494520714261</v>
      </c>
      <c r="T274" s="105">
        <f t="shared" si="513"/>
        <v>2459.9316188541607</v>
      </c>
      <c r="U274" s="106">
        <f>IF(ISNA(VLOOKUP($B274,'[1]1920  Prog Access'!$F$7:$BA$325,10,FALSE)),"",VLOOKUP($B274,'[1]1920  Prog Access'!$F$7:$BA$325,10,FALSE))</f>
        <v>0</v>
      </c>
      <c r="V274" s="102">
        <f>IF(ISNA(VLOOKUP($B274,'[1]1920  Prog Access'!$F$7:$BA$325,11,FALSE)),"",VLOOKUP($B274,'[1]1920  Prog Access'!$F$7:$BA$325,11,FALSE))</f>
        <v>253998.34</v>
      </c>
      <c r="W274" s="102">
        <f>IF(ISNA(VLOOKUP($B274,'[1]1920  Prog Access'!$F$7:$BA$325,12,FALSE)),"",VLOOKUP($B274,'[1]1920  Prog Access'!$F$7:$BA$325,12,FALSE))</f>
        <v>0</v>
      </c>
      <c r="X274" s="102">
        <f>IF(ISNA(VLOOKUP($B274,'[1]1920  Prog Access'!$F$7:$BA$325,13,FALSE)),"",VLOOKUP($B274,'[1]1920  Prog Access'!$F$7:$BA$325,13,FALSE))</f>
        <v>0</v>
      </c>
      <c r="Y274" s="108">
        <f t="shared" si="584"/>
        <v>253998.34</v>
      </c>
      <c r="Z274" s="104">
        <f t="shared" si="585"/>
        <v>1.0267113637897346E-2</v>
      </c>
      <c r="AA274" s="105">
        <f t="shared" si="586"/>
        <v>162.24845894895529</v>
      </c>
      <c r="AB274" s="106">
        <f>IF(ISNA(VLOOKUP($B274,'[1]1920  Prog Access'!$F$7:$BA$325,14,FALSE)),"",VLOOKUP($B274,'[1]1920  Prog Access'!$F$7:$BA$325,14,FALSE))</f>
        <v>0</v>
      </c>
      <c r="AC274" s="102">
        <f>IF(ISNA(VLOOKUP($B274,'[1]1920  Prog Access'!$F$7:$BA$325,15,FALSE)),"",VLOOKUP($B274,'[1]1920  Prog Access'!$F$7:$BA$325,15,FALSE))</f>
        <v>0</v>
      </c>
      <c r="AD274" s="102">
        <v>0</v>
      </c>
      <c r="AE274" s="107">
        <f t="shared" si="587"/>
        <v>0</v>
      </c>
      <c r="AF274" s="104">
        <f t="shared" si="588"/>
        <v>0</v>
      </c>
      <c r="AG274" s="109">
        <f t="shared" si="589"/>
        <v>0</v>
      </c>
      <c r="AH274" s="106">
        <f>IF(ISNA(VLOOKUP($B274,'[1]1920  Prog Access'!$F$7:$BA$325,16,FALSE)),"",VLOOKUP($B274,'[1]1920  Prog Access'!$F$7:$BA$325,16,FALSE))</f>
        <v>117554</v>
      </c>
      <c r="AI274" s="102">
        <f>IF(ISNA(VLOOKUP($B274,'[1]1920  Prog Access'!$F$7:$BA$325,17,FALSE)),"",VLOOKUP($B274,'[1]1920  Prog Access'!$F$7:$BA$325,17,FALSE))</f>
        <v>0</v>
      </c>
      <c r="AJ274" s="102">
        <f>IF(ISNA(VLOOKUP($B274,'[1]1920  Prog Access'!$F$7:$BA$325,18,FALSE)),"",VLOOKUP($B274,'[1]1920  Prog Access'!$F$7:$BA$325,18,FALSE))</f>
        <v>0</v>
      </c>
      <c r="AK274" s="102">
        <f>IF(ISNA(VLOOKUP($B274,'[1]1920  Prog Access'!$F$7:$BA$325,19,FALSE)),"",VLOOKUP($B274,'[1]1920  Prog Access'!$F$7:$BA$325,19,FALSE))</f>
        <v>0</v>
      </c>
      <c r="AL274" s="102">
        <f>IF(ISNA(VLOOKUP($B274,'[1]1920  Prog Access'!$F$7:$BA$325,20,FALSE)),"",VLOOKUP($B274,'[1]1920  Prog Access'!$F$7:$BA$325,20,FALSE))</f>
        <v>137054.46</v>
      </c>
      <c r="AM274" s="102">
        <f>IF(ISNA(VLOOKUP($B274,'[1]1920  Prog Access'!$F$7:$BA$325,21,FALSE)),"",VLOOKUP($B274,'[1]1920  Prog Access'!$F$7:$BA$325,21,FALSE))</f>
        <v>0</v>
      </c>
      <c r="AN274" s="102">
        <f>IF(ISNA(VLOOKUP($B274,'[1]1920  Prog Access'!$F$7:$BA$325,22,FALSE)),"",VLOOKUP($B274,'[1]1920  Prog Access'!$F$7:$BA$325,22,FALSE))</f>
        <v>0</v>
      </c>
      <c r="AO274" s="102">
        <f>IF(ISNA(VLOOKUP($B274,'[1]1920  Prog Access'!$F$7:$BA$325,23,FALSE)),"",VLOOKUP($B274,'[1]1920  Prog Access'!$F$7:$BA$325,23,FALSE))</f>
        <v>161392.17000000001</v>
      </c>
      <c r="AP274" s="102">
        <f>IF(ISNA(VLOOKUP($B274,'[1]1920  Prog Access'!$F$7:$BA$325,24,FALSE)),"",VLOOKUP($B274,'[1]1920  Prog Access'!$F$7:$BA$325,24,FALSE))</f>
        <v>0</v>
      </c>
      <c r="AQ274" s="102">
        <f>IF(ISNA(VLOOKUP($B274,'[1]1920  Prog Access'!$F$7:$BA$325,25,FALSE)),"",VLOOKUP($B274,'[1]1920  Prog Access'!$F$7:$BA$325,25,FALSE))</f>
        <v>0</v>
      </c>
      <c r="AR274" s="102">
        <f>IF(ISNA(VLOOKUP($B274,'[1]1920  Prog Access'!$F$7:$BA$325,26,FALSE)),"",VLOOKUP($B274,'[1]1920  Prog Access'!$F$7:$BA$325,26,FALSE))</f>
        <v>0</v>
      </c>
      <c r="AS274" s="102">
        <f>IF(ISNA(VLOOKUP($B274,'[1]1920  Prog Access'!$F$7:$BA$325,27,FALSE)),"",VLOOKUP($B274,'[1]1920  Prog Access'!$F$7:$BA$325,27,FALSE))</f>
        <v>3296.99</v>
      </c>
      <c r="AT274" s="102">
        <f>IF(ISNA(VLOOKUP($B274,'[1]1920  Prog Access'!$F$7:$BA$325,28,FALSE)),"",VLOOKUP($B274,'[1]1920  Prog Access'!$F$7:$BA$325,28,FALSE))</f>
        <v>143618.94</v>
      </c>
      <c r="AU274" s="102">
        <f>IF(ISNA(VLOOKUP($B274,'[1]1920  Prog Access'!$F$7:$BA$325,29,FALSE)),"",VLOOKUP($B274,'[1]1920  Prog Access'!$F$7:$BA$325,29,FALSE))</f>
        <v>0</v>
      </c>
      <c r="AV274" s="102">
        <f>IF(ISNA(VLOOKUP($B274,'[1]1920  Prog Access'!$F$7:$BA$325,30,FALSE)),"",VLOOKUP($B274,'[1]1920  Prog Access'!$F$7:$BA$325,30,FALSE))</f>
        <v>0</v>
      </c>
      <c r="AW274" s="102">
        <f>IF(ISNA(VLOOKUP($B274,'[1]1920  Prog Access'!$F$7:$BA$325,31,FALSE)),"",VLOOKUP($B274,'[1]1920  Prog Access'!$F$7:$BA$325,31,FALSE))</f>
        <v>0</v>
      </c>
      <c r="AX274" s="108">
        <f t="shared" si="604"/>
        <v>562916.56000000006</v>
      </c>
      <c r="AY274" s="104">
        <f t="shared" si="605"/>
        <v>2.2754197095045031E-2</v>
      </c>
      <c r="AZ274" s="105">
        <f t="shared" si="606"/>
        <v>359.57850896524417</v>
      </c>
      <c r="BA274" s="106">
        <f>IF(ISNA(VLOOKUP($B274,'[1]1920  Prog Access'!$F$7:$BA$325,32,FALSE)),"",VLOOKUP($B274,'[1]1920  Prog Access'!$F$7:$BA$325,32,FALSE))</f>
        <v>0</v>
      </c>
      <c r="BB274" s="102">
        <f>IF(ISNA(VLOOKUP($B274,'[1]1920  Prog Access'!$F$7:$BA$325,33,FALSE)),"",VLOOKUP($B274,'[1]1920  Prog Access'!$F$7:$BA$325,33,FALSE))</f>
        <v>0</v>
      </c>
      <c r="BC274" s="102">
        <f>IF(ISNA(VLOOKUP($B274,'[1]1920  Prog Access'!$F$7:$BA$325,34,FALSE)),"",VLOOKUP($B274,'[1]1920  Prog Access'!$F$7:$BA$325,34,FALSE))</f>
        <v>47713.63</v>
      </c>
      <c r="BD274" s="102">
        <f>IF(ISNA(VLOOKUP($B274,'[1]1920  Prog Access'!$F$7:$BA$325,35,FALSE)),"",VLOOKUP($B274,'[1]1920  Prog Access'!$F$7:$BA$325,35,FALSE))</f>
        <v>0</v>
      </c>
      <c r="BE274" s="102">
        <f>IF(ISNA(VLOOKUP($B274,'[1]1920  Prog Access'!$F$7:$BA$325,36,FALSE)),"",VLOOKUP($B274,'[1]1920  Prog Access'!$F$7:$BA$325,36,FALSE))</f>
        <v>0</v>
      </c>
      <c r="BF274" s="102">
        <f>IF(ISNA(VLOOKUP($B274,'[1]1920  Prog Access'!$F$7:$BA$325,37,FALSE)),"",VLOOKUP($B274,'[1]1920  Prog Access'!$F$7:$BA$325,37,FALSE))</f>
        <v>0</v>
      </c>
      <c r="BG274" s="102">
        <f>IF(ISNA(VLOOKUP($B274,'[1]1920  Prog Access'!$F$7:$BA$325,38,FALSE)),"",VLOOKUP($B274,'[1]1920  Prog Access'!$F$7:$BA$325,38,FALSE))</f>
        <v>0</v>
      </c>
      <c r="BH274" s="110">
        <f t="shared" si="590"/>
        <v>47713.63</v>
      </c>
      <c r="BI274" s="104">
        <f t="shared" si="591"/>
        <v>1.9286789877705024E-3</v>
      </c>
      <c r="BJ274" s="105">
        <f t="shared" si="592"/>
        <v>30.478399734268503</v>
      </c>
      <c r="BK274" s="106">
        <f>IF(ISNA(VLOOKUP($B274,'[1]1920  Prog Access'!$F$7:$BA$325,39,FALSE)),"",VLOOKUP($B274,'[1]1920  Prog Access'!$F$7:$BA$325,39,FALSE))</f>
        <v>0</v>
      </c>
      <c r="BL274" s="102">
        <f>IF(ISNA(VLOOKUP($B274,'[1]1920  Prog Access'!$F$7:$BA$325,40,FALSE)),"",VLOOKUP($B274,'[1]1920  Prog Access'!$F$7:$BA$325,40,FALSE))</f>
        <v>0</v>
      </c>
      <c r="BM274" s="102">
        <f>IF(ISNA(VLOOKUP($B274,'[1]1920  Prog Access'!$F$7:$BA$325,41,FALSE)),"",VLOOKUP($B274,'[1]1920  Prog Access'!$F$7:$BA$325,41,FALSE))</f>
        <v>191447.96</v>
      </c>
      <c r="BN274" s="102">
        <f>IF(ISNA(VLOOKUP($B274,'[1]1920  Prog Access'!$F$7:$BA$325,42,FALSE)),"",VLOOKUP($B274,'[1]1920  Prog Access'!$F$7:$BA$325,42,FALSE))</f>
        <v>157013.26999999999</v>
      </c>
      <c r="BO274" s="105">
        <f t="shared" si="593"/>
        <v>348461.23</v>
      </c>
      <c r="BP274" s="104">
        <f t="shared" si="594"/>
        <v>1.4085489876868817E-2</v>
      </c>
      <c r="BQ274" s="111">
        <f t="shared" si="595"/>
        <v>222.58924042951406</v>
      </c>
      <c r="BR274" s="106">
        <f>IF(ISNA(VLOOKUP($B274,'[1]1920  Prog Access'!$F$7:$BA$325,43,FALSE)),"",VLOOKUP($B274,'[1]1920  Prog Access'!$F$7:$BA$325,43,FALSE))</f>
        <v>3538422.67</v>
      </c>
      <c r="BS274" s="104">
        <f t="shared" si="596"/>
        <v>0.14303002000643839</v>
      </c>
      <c r="BT274" s="111">
        <f t="shared" si="597"/>
        <v>2260.2652651885351</v>
      </c>
      <c r="BU274" s="102">
        <f>IF(ISNA(VLOOKUP($B274,'[1]1920  Prog Access'!$F$7:$BA$325,44,FALSE)),"",VLOOKUP($B274,'[1]1920  Prog Access'!$F$7:$BA$325,44,FALSE))</f>
        <v>241318.92</v>
      </c>
      <c r="BV274" s="104">
        <f t="shared" si="598"/>
        <v>9.7545864851504883E-3</v>
      </c>
      <c r="BW274" s="111">
        <f t="shared" si="599"/>
        <v>154.14912902669454</v>
      </c>
      <c r="BX274" s="143">
        <f>IF(ISNA(VLOOKUP($B274,'[1]1920  Prog Access'!$F$7:$BA$325,45,FALSE)),"",VLOOKUP($B274,'[1]1920  Prog Access'!$F$7:$BA$325,45,FALSE))</f>
        <v>1333522.07</v>
      </c>
      <c r="BY274" s="97">
        <f t="shared" si="600"/>
        <v>5.3903590989350957E-2</v>
      </c>
      <c r="BZ274" s="112">
        <f t="shared" si="601"/>
        <v>851.82407425151234</v>
      </c>
      <c r="CA274" s="89">
        <f t="shared" si="602"/>
        <v>24739021.009999998</v>
      </c>
      <c r="CB274" s="90">
        <f t="shared" si="603"/>
        <v>0</v>
      </c>
    </row>
    <row r="275" spans="1:80" x14ac:dyDescent="0.25">
      <c r="A275" s="22"/>
      <c r="B275" s="94" t="s">
        <v>472</v>
      </c>
      <c r="C275" s="99" t="s">
        <v>473</v>
      </c>
      <c r="D275" s="100">
        <f>IF(ISNA(VLOOKUP($B275,'[1]1920 enrollment_Rev_Exp by size'!$A$6:$C$339,3,FALSE)),"",VLOOKUP($B275,'[1]1920 enrollment_Rev_Exp by size'!$A$6:$C$339,3,FALSE))</f>
        <v>2747.9900000000002</v>
      </c>
      <c r="E275" s="101">
        <f>IF(ISNA(VLOOKUP($B275,'[1]1920 enrollment_Rev_Exp by size'!$A$6:$D$339,4,FALSE)),"",VLOOKUP($B275,'[1]1920 enrollment_Rev_Exp by size'!$A$6:$D$339,4,FALSE))</f>
        <v>35063593.210000001</v>
      </c>
      <c r="F275" s="102">
        <f>IF(ISNA(VLOOKUP($B275,'[1]1920  Prog Access'!$F$7:$BA$325,2,FALSE)),"",VLOOKUP($B275,'[1]1920  Prog Access'!$F$7:$BA$325,2,FALSE))</f>
        <v>17745128.030000001</v>
      </c>
      <c r="G275" s="102">
        <f>IF(ISNA(VLOOKUP($B275,'[1]1920  Prog Access'!$F$7:$BA$325,3,FALSE)),"",VLOOKUP($B275,'[1]1920  Prog Access'!$F$7:$BA$325,3,FALSE))</f>
        <v>64592.49</v>
      </c>
      <c r="H275" s="102">
        <f>IF(ISNA(VLOOKUP($B275,'[1]1920  Prog Access'!$F$7:$BA$325,4,FALSE)),"",VLOOKUP($B275,'[1]1920  Prog Access'!$F$7:$BA$325,4,FALSE))</f>
        <v>0</v>
      </c>
      <c r="I275" s="103">
        <f t="shared" si="581"/>
        <v>17809720.52</v>
      </c>
      <c r="J275" s="104">
        <f t="shared" si="582"/>
        <v>0.50792628163735187</v>
      </c>
      <c r="K275" s="105">
        <f t="shared" si="583"/>
        <v>6480.9990283807429</v>
      </c>
      <c r="L275" s="106">
        <f>IF(ISNA(VLOOKUP($B275,'[1]1920  Prog Access'!$F$7:$BA$325,5,FALSE)),"",VLOOKUP($B275,'[1]1920  Prog Access'!$F$7:$BA$325,5,FALSE))</f>
        <v>5382872.6600000001</v>
      </c>
      <c r="M275" s="102">
        <f>IF(ISNA(VLOOKUP($B275,'[1]1920  Prog Access'!$F$7:$BA$325,6,FALSE)),"",VLOOKUP($B275,'[1]1920  Prog Access'!$F$7:$BA$325,6,FALSE))</f>
        <v>83473.47</v>
      </c>
      <c r="N275" s="102">
        <f>IF(ISNA(VLOOKUP($B275,'[1]1920  Prog Access'!$F$7:$BA$325,7,FALSE)),"",VLOOKUP($B275,'[1]1920  Prog Access'!$F$7:$BA$325,7,FALSE))</f>
        <v>514435.26</v>
      </c>
      <c r="O275" s="102">
        <v>0</v>
      </c>
      <c r="P275" s="102">
        <f>IF(ISNA(VLOOKUP($B275,'[1]1920  Prog Access'!$F$7:$BA$325,8,FALSE)),"",VLOOKUP($B275,'[1]1920  Prog Access'!$F$7:$BA$325,8,FALSE))</f>
        <v>0</v>
      </c>
      <c r="Q275" s="102">
        <f>IF(ISNA(VLOOKUP($B275,'[1]1920  Prog Access'!$F$7:$BA$325,9,FALSE)),"",VLOOKUP($B275,'[1]1920  Prog Access'!$F$7:$BA$325,9,FALSE))</f>
        <v>0</v>
      </c>
      <c r="R275" s="107">
        <f t="shared" si="511"/>
        <v>5980781.3899999997</v>
      </c>
      <c r="S275" s="104">
        <f t="shared" si="512"/>
        <v>0.17056955213290304</v>
      </c>
      <c r="T275" s="105">
        <f t="shared" si="513"/>
        <v>2176.4203617917092</v>
      </c>
      <c r="U275" s="106">
        <f>IF(ISNA(VLOOKUP($B275,'[1]1920  Prog Access'!$F$7:$BA$325,10,FALSE)),"",VLOOKUP($B275,'[1]1920  Prog Access'!$F$7:$BA$325,10,FALSE))</f>
        <v>1285554.31</v>
      </c>
      <c r="V275" s="102">
        <f>IF(ISNA(VLOOKUP($B275,'[1]1920  Prog Access'!$F$7:$BA$325,11,FALSE)),"",VLOOKUP($B275,'[1]1920  Prog Access'!$F$7:$BA$325,11,FALSE))</f>
        <v>411911.17</v>
      </c>
      <c r="W275" s="102">
        <f>IF(ISNA(VLOOKUP($B275,'[1]1920  Prog Access'!$F$7:$BA$325,12,FALSE)),"",VLOOKUP($B275,'[1]1920  Prog Access'!$F$7:$BA$325,12,FALSE))</f>
        <v>12948.72</v>
      </c>
      <c r="X275" s="102">
        <f>IF(ISNA(VLOOKUP($B275,'[1]1920  Prog Access'!$F$7:$BA$325,13,FALSE)),"",VLOOKUP($B275,'[1]1920  Prog Access'!$F$7:$BA$325,13,FALSE))</f>
        <v>0</v>
      </c>
      <c r="Y275" s="108">
        <f t="shared" si="584"/>
        <v>1710414.2</v>
      </c>
      <c r="Z275" s="104">
        <f t="shared" si="585"/>
        <v>4.8780345749396742E-2</v>
      </c>
      <c r="AA275" s="105">
        <f t="shared" si="586"/>
        <v>622.42373516643067</v>
      </c>
      <c r="AB275" s="106">
        <f>IF(ISNA(VLOOKUP($B275,'[1]1920  Prog Access'!$F$7:$BA$325,14,FALSE)),"",VLOOKUP($B275,'[1]1920  Prog Access'!$F$7:$BA$325,14,FALSE))</f>
        <v>0</v>
      </c>
      <c r="AC275" s="102">
        <f>IF(ISNA(VLOOKUP($B275,'[1]1920  Prog Access'!$F$7:$BA$325,15,FALSE)),"",VLOOKUP($B275,'[1]1920  Prog Access'!$F$7:$BA$325,15,FALSE))</f>
        <v>0</v>
      </c>
      <c r="AD275" s="102">
        <v>0</v>
      </c>
      <c r="AE275" s="107">
        <f t="shared" si="587"/>
        <v>0</v>
      </c>
      <c r="AF275" s="104">
        <f t="shared" si="588"/>
        <v>0</v>
      </c>
      <c r="AG275" s="109">
        <f t="shared" si="589"/>
        <v>0</v>
      </c>
      <c r="AH275" s="106">
        <f>IF(ISNA(VLOOKUP($B275,'[1]1920  Prog Access'!$F$7:$BA$325,16,FALSE)),"",VLOOKUP($B275,'[1]1920  Prog Access'!$F$7:$BA$325,16,FALSE))</f>
        <v>362739.89</v>
      </c>
      <c r="AI275" s="102">
        <f>IF(ISNA(VLOOKUP($B275,'[1]1920  Prog Access'!$F$7:$BA$325,17,FALSE)),"",VLOOKUP($B275,'[1]1920  Prog Access'!$F$7:$BA$325,17,FALSE))</f>
        <v>69466.05</v>
      </c>
      <c r="AJ275" s="102">
        <f>IF(ISNA(VLOOKUP($B275,'[1]1920  Prog Access'!$F$7:$BA$325,18,FALSE)),"",VLOOKUP($B275,'[1]1920  Prog Access'!$F$7:$BA$325,18,FALSE))</f>
        <v>0</v>
      </c>
      <c r="AK275" s="102">
        <f>IF(ISNA(VLOOKUP($B275,'[1]1920  Prog Access'!$F$7:$BA$325,19,FALSE)),"",VLOOKUP($B275,'[1]1920  Prog Access'!$F$7:$BA$325,19,FALSE))</f>
        <v>0</v>
      </c>
      <c r="AL275" s="102">
        <f>IF(ISNA(VLOOKUP($B275,'[1]1920  Prog Access'!$F$7:$BA$325,20,FALSE)),"",VLOOKUP($B275,'[1]1920  Prog Access'!$F$7:$BA$325,20,FALSE))</f>
        <v>524559.78</v>
      </c>
      <c r="AM275" s="102">
        <f>IF(ISNA(VLOOKUP($B275,'[1]1920  Prog Access'!$F$7:$BA$325,21,FALSE)),"",VLOOKUP($B275,'[1]1920  Prog Access'!$F$7:$BA$325,21,FALSE))</f>
        <v>0</v>
      </c>
      <c r="AN275" s="102">
        <f>IF(ISNA(VLOOKUP($B275,'[1]1920  Prog Access'!$F$7:$BA$325,22,FALSE)),"",VLOOKUP($B275,'[1]1920  Prog Access'!$F$7:$BA$325,22,FALSE))</f>
        <v>0</v>
      </c>
      <c r="AO275" s="102">
        <f>IF(ISNA(VLOOKUP($B275,'[1]1920  Prog Access'!$F$7:$BA$325,23,FALSE)),"",VLOOKUP($B275,'[1]1920  Prog Access'!$F$7:$BA$325,23,FALSE))</f>
        <v>124083.81</v>
      </c>
      <c r="AP275" s="102">
        <f>IF(ISNA(VLOOKUP($B275,'[1]1920  Prog Access'!$F$7:$BA$325,24,FALSE)),"",VLOOKUP($B275,'[1]1920  Prog Access'!$F$7:$BA$325,24,FALSE))</f>
        <v>0</v>
      </c>
      <c r="AQ275" s="102">
        <f>IF(ISNA(VLOOKUP($B275,'[1]1920  Prog Access'!$F$7:$BA$325,25,FALSE)),"",VLOOKUP($B275,'[1]1920  Prog Access'!$F$7:$BA$325,25,FALSE))</f>
        <v>0</v>
      </c>
      <c r="AR275" s="102">
        <f>IF(ISNA(VLOOKUP($B275,'[1]1920  Prog Access'!$F$7:$BA$325,26,FALSE)),"",VLOOKUP($B275,'[1]1920  Prog Access'!$F$7:$BA$325,26,FALSE))</f>
        <v>0</v>
      </c>
      <c r="AS275" s="102">
        <f>IF(ISNA(VLOOKUP($B275,'[1]1920  Prog Access'!$F$7:$BA$325,27,FALSE)),"",VLOOKUP($B275,'[1]1920  Prog Access'!$F$7:$BA$325,27,FALSE))</f>
        <v>13008.22</v>
      </c>
      <c r="AT275" s="102">
        <f>IF(ISNA(VLOOKUP($B275,'[1]1920  Prog Access'!$F$7:$BA$325,28,FALSE)),"",VLOOKUP($B275,'[1]1920  Prog Access'!$F$7:$BA$325,28,FALSE))</f>
        <v>112578.08</v>
      </c>
      <c r="AU275" s="102">
        <f>IF(ISNA(VLOOKUP($B275,'[1]1920  Prog Access'!$F$7:$BA$325,29,FALSE)),"",VLOOKUP($B275,'[1]1920  Prog Access'!$F$7:$BA$325,29,FALSE))</f>
        <v>0</v>
      </c>
      <c r="AV275" s="102">
        <f>IF(ISNA(VLOOKUP($B275,'[1]1920  Prog Access'!$F$7:$BA$325,30,FALSE)),"",VLOOKUP($B275,'[1]1920  Prog Access'!$F$7:$BA$325,30,FALSE))</f>
        <v>0</v>
      </c>
      <c r="AW275" s="102">
        <f>IF(ISNA(VLOOKUP($B275,'[1]1920  Prog Access'!$F$7:$BA$325,31,FALSE)),"",VLOOKUP($B275,'[1]1920  Prog Access'!$F$7:$BA$325,31,FALSE))</f>
        <v>0</v>
      </c>
      <c r="AX275" s="108">
        <f t="shared" si="604"/>
        <v>1206435.83</v>
      </c>
      <c r="AY275" s="104">
        <f t="shared" si="605"/>
        <v>3.4407079239555209E-2</v>
      </c>
      <c r="AZ275" s="105">
        <f t="shared" si="606"/>
        <v>439.02482541785088</v>
      </c>
      <c r="BA275" s="106">
        <f>IF(ISNA(VLOOKUP($B275,'[1]1920  Prog Access'!$F$7:$BA$325,32,FALSE)),"",VLOOKUP($B275,'[1]1920  Prog Access'!$F$7:$BA$325,32,FALSE))</f>
        <v>0</v>
      </c>
      <c r="BB275" s="102">
        <f>IF(ISNA(VLOOKUP($B275,'[1]1920  Prog Access'!$F$7:$BA$325,33,FALSE)),"",VLOOKUP($B275,'[1]1920  Prog Access'!$F$7:$BA$325,33,FALSE))</f>
        <v>0</v>
      </c>
      <c r="BC275" s="102">
        <f>IF(ISNA(VLOOKUP($B275,'[1]1920  Prog Access'!$F$7:$BA$325,34,FALSE)),"",VLOOKUP($B275,'[1]1920  Prog Access'!$F$7:$BA$325,34,FALSE))</f>
        <v>72148.91</v>
      </c>
      <c r="BD275" s="102">
        <f>IF(ISNA(VLOOKUP($B275,'[1]1920  Prog Access'!$F$7:$BA$325,35,FALSE)),"",VLOOKUP($B275,'[1]1920  Prog Access'!$F$7:$BA$325,35,FALSE))</f>
        <v>0</v>
      </c>
      <c r="BE275" s="102">
        <f>IF(ISNA(VLOOKUP($B275,'[1]1920  Prog Access'!$F$7:$BA$325,36,FALSE)),"",VLOOKUP($B275,'[1]1920  Prog Access'!$F$7:$BA$325,36,FALSE))</f>
        <v>0</v>
      </c>
      <c r="BF275" s="102">
        <f>IF(ISNA(VLOOKUP($B275,'[1]1920  Prog Access'!$F$7:$BA$325,37,FALSE)),"",VLOOKUP($B275,'[1]1920  Prog Access'!$F$7:$BA$325,37,FALSE))</f>
        <v>0</v>
      </c>
      <c r="BG275" s="102">
        <f>IF(ISNA(VLOOKUP($B275,'[1]1920  Prog Access'!$F$7:$BA$325,38,FALSE)),"",VLOOKUP($B275,'[1]1920  Prog Access'!$F$7:$BA$325,38,FALSE))</f>
        <v>0</v>
      </c>
      <c r="BH275" s="110">
        <f t="shared" si="590"/>
        <v>72148.91</v>
      </c>
      <c r="BI275" s="104">
        <f t="shared" si="591"/>
        <v>2.0576587678248393E-3</v>
      </c>
      <c r="BJ275" s="105">
        <f t="shared" si="592"/>
        <v>26.255157405958535</v>
      </c>
      <c r="BK275" s="106">
        <f>IF(ISNA(VLOOKUP($B275,'[1]1920  Prog Access'!$F$7:$BA$325,39,FALSE)),"",VLOOKUP($B275,'[1]1920  Prog Access'!$F$7:$BA$325,39,FALSE))</f>
        <v>0</v>
      </c>
      <c r="BL275" s="102">
        <f>IF(ISNA(VLOOKUP($B275,'[1]1920  Prog Access'!$F$7:$BA$325,40,FALSE)),"",VLOOKUP($B275,'[1]1920  Prog Access'!$F$7:$BA$325,40,FALSE))</f>
        <v>0</v>
      </c>
      <c r="BM275" s="102">
        <f>IF(ISNA(VLOOKUP($B275,'[1]1920  Prog Access'!$F$7:$BA$325,41,FALSE)),"",VLOOKUP($B275,'[1]1920  Prog Access'!$F$7:$BA$325,41,FALSE))</f>
        <v>0</v>
      </c>
      <c r="BN275" s="102">
        <f>IF(ISNA(VLOOKUP($B275,'[1]1920  Prog Access'!$F$7:$BA$325,42,FALSE)),"",VLOOKUP($B275,'[1]1920  Prog Access'!$F$7:$BA$325,42,FALSE))</f>
        <v>27697.67</v>
      </c>
      <c r="BO275" s="105">
        <f t="shared" si="593"/>
        <v>27697.67</v>
      </c>
      <c r="BP275" s="104">
        <f t="shared" si="594"/>
        <v>7.8992674350615978E-4</v>
      </c>
      <c r="BQ275" s="111">
        <f t="shared" si="595"/>
        <v>10.079247013271518</v>
      </c>
      <c r="BR275" s="106">
        <f>IF(ISNA(VLOOKUP($B275,'[1]1920  Prog Access'!$F$7:$BA$325,43,FALSE)),"",VLOOKUP($B275,'[1]1920  Prog Access'!$F$7:$BA$325,43,FALSE))</f>
        <v>5841323.7400000002</v>
      </c>
      <c r="BS275" s="104">
        <f t="shared" si="596"/>
        <v>0.16659227435749732</v>
      </c>
      <c r="BT275" s="111">
        <f t="shared" si="597"/>
        <v>2125.6713961841201</v>
      </c>
      <c r="BU275" s="102">
        <f>IF(ISNA(VLOOKUP($B275,'[1]1920  Prog Access'!$F$7:$BA$325,44,FALSE)),"",VLOOKUP($B275,'[1]1920  Prog Access'!$F$7:$BA$325,44,FALSE))</f>
        <v>846401.33</v>
      </c>
      <c r="BV275" s="104">
        <f t="shared" si="598"/>
        <v>2.4139035749439666E-2</v>
      </c>
      <c r="BW275" s="111">
        <f t="shared" si="599"/>
        <v>308.00742724682402</v>
      </c>
      <c r="BX275" s="143">
        <f>IF(ISNA(VLOOKUP($B275,'[1]1920  Prog Access'!$F$7:$BA$325,45,FALSE)),"",VLOOKUP($B275,'[1]1920  Prog Access'!$F$7:$BA$325,45,FALSE))</f>
        <v>1568669.62</v>
      </c>
      <c r="BY275" s="97">
        <f t="shared" si="600"/>
        <v>4.473784562252512E-2</v>
      </c>
      <c r="BZ275" s="112">
        <f t="shared" si="601"/>
        <v>570.84255037318189</v>
      </c>
      <c r="CA275" s="89">
        <f t="shared" si="602"/>
        <v>35063593.210000001</v>
      </c>
      <c r="CB275" s="90">
        <f t="shared" si="603"/>
        <v>0</v>
      </c>
    </row>
    <row r="276" spans="1:80" x14ac:dyDescent="0.25">
      <c r="A276" s="22"/>
      <c r="B276" s="94" t="s">
        <v>474</v>
      </c>
      <c r="C276" s="99" t="s">
        <v>475</v>
      </c>
      <c r="D276" s="100">
        <f>IF(ISNA(VLOOKUP($B276,'[1]1920 enrollment_Rev_Exp by size'!$A$6:$C$339,3,FALSE)),"",VLOOKUP($B276,'[1]1920 enrollment_Rev_Exp by size'!$A$6:$C$339,3,FALSE))</f>
        <v>13063.2</v>
      </c>
      <c r="E276" s="101">
        <f>IF(ISNA(VLOOKUP($B276,'[1]1920 enrollment_Rev_Exp by size'!$A$6:$D$339,4,FALSE)),"",VLOOKUP($B276,'[1]1920 enrollment_Rev_Exp by size'!$A$6:$D$339,4,FALSE))</f>
        <v>205704489.91</v>
      </c>
      <c r="F276" s="102">
        <f>IF(ISNA(VLOOKUP($B276,'[1]1920  Prog Access'!$F$7:$BA$325,2,FALSE)),"",VLOOKUP($B276,'[1]1920  Prog Access'!$F$7:$BA$325,2,FALSE))</f>
        <v>98708280.189999998</v>
      </c>
      <c r="G276" s="102">
        <f>IF(ISNA(VLOOKUP($B276,'[1]1920  Prog Access'!$F$7:$BA$325,3,FALSE)),"",VLOOKUP($B276,'[1]1920  Prog Access'!$F$7:$BA$325,3,FALSE))</f>
        <v>643695.72</v>
      </c>
      <c r="H276" s="102">
        <f>IF(ISNA(VLOOKUP($B276,'[1]1920  Prog Access'!$F$7:$BA$325,4,FALSE)),"",VLOOKUP($B276,'[1]1920  Prog Access'!$F$7:$BA$325,4,FALSE))</f>
        <v>1183554.8999999999</v>
      </c>
      <c r="I276" s="103">
        <f t="shared" si="581"/>
        <v>100535530.81</v>
      </c>
      <c r="J276" s="104">
        <f t="shared" si="582"/>
        <v>0.4887376588327576</v>
      </c>
      <c r="K276" s="105">
        <f t="shared" si="583"/>
        <v>7696.0875443995346</v>
      </c>
      <c r="L276" s="106">
        <f>IF(ISNA(VLOOKUP($B276,'[1]1920  Prog Access'!$F$7:$BA$325,5,FALSE)),"",VLOOKUP($B276,'[1]1920  Prog Access'!$F$7:$BA$325,5,FALSE))</f>
        <v>26999474.34</v>
      </c>
      <c r="M276" s="102">
        <f>IF(ISNA(VLOOKUP($B276,'[1]1920  Prog Access'!$F$7:$BA$325,6,FALSE)),"",VLOOKUP($B276,'[1]1920  Prog Access'!$F$7:$BA$325,6,FALSE))</f>
        <v>1978453</v>
      </c>
      <c r="N276" s="102">
        <f>IF(ISNA(VLOOKUP($B276,'[1]1920  Prog Access'!$F$7:$BA$325,7,FALSE)),"",VLOOKUP($B276,'[1]1920  Prog Access'!$F$7:$BA$325,7,FALSE))</f>
        <v>2750602.65</v>
      </c>
      <c r="O276" s="102">
        <v>0</v>
      </c>
      <c r="P276" s="102">
        <f>IF(ISNA(VLOOKUP($B276,'[1]1920  Prog Access'!$F$7:$BA$325,8,FALSE)),"",VLOOKUP($B276,'[1]1920  Prog Access'!$F$7:$BA$325,8,FALSE))</f>
        <v>1634529.94</v>
      </c>
      <c r="Q276" s="102">
        <f>IF(ISNA(VLOOKUP($B276,'[1]1920  Prog Access'!$F$7:$BA$325,9,FALSE)),"",VLOOKUP($B276,'[1]1920  Prog Access'!$F$7:$BA$325,9,FALSE))</f>
        <v>851384</v>
      </c>
      <c r="R276" s="107">
        <f t="shared" si="511"/>
        <v>34214443.93</v>
      </c>
      <c r="S276" s="104">
        <f t="shared" si="512"/>
        <v>0.16632813384369749</v>
      </c>
      <c r="T276" s="105">
        <f t="shared" si="513"/>
        <v>2619.1472173739971</v>
      </c>
      <c r="U276" s="106">
        <f>IF(ISNA(VLOOKUP($B276,'[1]1920  Prog Access'!$F$7:$BA$325,10,FALSE)),"",VLOOKUP($B276,'[1]1920  Prog Access'!$F$7:$BA$325,10,FALSE))</f>
        <v>4743070.2</v>
      </c>
      <c r="V276" s="102">
        <f>IF(ISNA(VLOOKUP($B276,'[1]1920  Prog Access'!$F$7:$BA$325,11,FALSE)),"",VLOOKUP($B276,'[1]1920  Prog Access'!$F$7:$BA$325,11,FALSE))</f>
        <v>1088952.47</v>
      </c>
      <c r="W276" s="102">
        <f>IF(ISNA(VLOOKUP($B276,'[1]1920  Prog Access'!$F$7:$BA$325,12,FALSE)),"",VLOOKUP($B276,'[1]1920  Prog Access'!$F$7:$BA$325,12,FALSE))</f>
        <v>113716</v>
      </c>
      <c r="X276" s="102">
        <f>IF(ISNA(VLOOKUP($B276,'[1]1920  Prog Access'!$F$7:$BA$325,13,FALSE)),"",VLOOKUP($B276,'[1]1920  Prog Access'!$F$7:$BA$325,13,FALSE))</f>
        <v>0</v>
      </c>
      <c r="Y276" s="108">
        <f t="shared" si="584"/>
        <v>5945738.6699999999</v>
      </c>
      <c r="Z276" s="104">
        <f t="shared" si="585"/>
        <v>2.8904272690408385E-2</v>
      </c>
      <c r="AA276" s="105">
        <f t="shared" si="586"/>
        <v>455.15177521587356</v>
      </c>
      <c r="AB276" s="106">
        <f>IF(ISNA(VLOOKUP($B276,'[1]1920  Prog Access'!$F$7:$BA$325,14,FALSE)),"",VLOOKUP($B276,'[1]1920  Prog Access'!$F$7:$BA$325,14,FALSE))</f>
        <v>0</v>
      </c>
      <c r="AC276" s="102">
        <f>IF(ISNA(VLOOKUP($B276,'[1]1920  Prog Access'!$F$7:$BA$325,15,FALSE)),"",VLOOKUP($B276,'[1]1920  Prog Access'!$F$7:$BA$325,15,FALSE))</f>
        <v>0</v>
      </c>
      <c r="AD276" s="102">
        <v>0</v>
      </c>
      <c r="AE276" s="107">
        <f t="shared" si="587"/>
        <v>0</v>
      </c>
      <c r="AF276" s="104">
        <f t="shared" si="588"/>
        <v>0</v>
      </c>
      <c r="AG276" s="109">
        <f t="shared" si="589"/>
        <v>0</v>
      </c>
      <c r="AH276" s="106">
        <f>IF(ISNA(VLOOKUP($B276,'[1]1920  Prog Access'!$F$7:$BA$325,16,FALSE)),"",VLOOKUP($B276,'[1]1920  Prog Access'!$F$7:$BA$325,16,FALSE))</f>
        <v>4305792.45</v>
      </c>
      <c r="AI276" s="102">
        <f>IF(ISNA(VLOOKUP($B276,'[1]1920  Prog Access'!$F$7:$BA$325,17,FALSE)),"",VLOOKUP($B276,'[1]1920  Prog Access'!$F$7:$BA$325,17,FALSE))</f>
        <v>688544.9</v>
      </c>
      <c r="AJ276" s="102">
        <f>IF(ISNA(VLOOKUP($B276,'[1]1920  Prog Access'!$F$7:$BA$325,18,FALSE)),"",VLOOKUP($B276,'[1]1920  Prog Access'!$F$7:$BA$325,18,FALSE))</f>
        <v>0</v>
      </c>
      <c r="AK276" s="102">
        <f>IF(ISNA(VLOOKUP($B276,'[1]1920  Prog Access'!$F$7:$BA$325,19,FALSE)),"",VLOOKUP($B276,'[1]1920  Prog Access'!$F$7:$BA$325,19,FALSE))</f>
        <v>0</v>
      </c>
      <c r="AL276" s="102">
        <f>IF(ISNA(VLOOKUP($B276,'[1]1920  Prog Access'!$F$7:$BA$325,20,FALSE)),"",VLOOKUP($B276,'[1]1920  Prog Access'!$F$7:$BA$325,20,FALSE))</f>
        <v>7498242.8700000001</v>
      </c>
      <c r="AM276" s="102">
        <f>IF(ISNA(VLOOKUP($B276,'[1]1920  Prog Access'!$F$7:$BA$325,21,FALSE)),"",VLOOKUP($B276,'[1]1920  Prog Access'!$F$7:$BA$325,21,FALSE))</f>
        <v>125497.21</v>
      </c>
      <c r="AN276" s="102">
        <f>IF(ISNA(VLOOKUP($B276,'[1]1920  Prog Access'!$F$7:$BA$325,22,FALSE)),"",VLOOKUP($B276,'[1]1920  Prog Access'!$F$7:$BA$325,22,FALSE))</f>
        <v>6212.57</v>
      </c>
      <c r="AO276" s="102">
        <f>IF(ISNA(VLOOKUP($B276,'[1]1920  Prog Access'!$F$7:$BA$325,23,FALSE)),"",VLOOKUP($B276,'[1]1920  Prog Access'!$F$7:$BA$325,23,FALSE))</f>
        <v>1764670.4</v>
      </c>
      <c r="AP276" s="102">
        <f>IF(ISNA(VLOOKUP($B276,'[1]1920  Prog Access'!$F$7:$BA$325,24,FALSE)),"",VLOOKUP($B276,'[1]1920  Prog Access'!$F$7:$BA$325,24,FALSE))</f>
        <v>0</v>
      </c>
      <c r="AQ276" s="102">
        <f>IF(ISNA(VLOOKUP($B276,'[1]1920  Prog Access'!$F$7:$BA$325,25,FALSE)),"",VLOOKUP($B276,'[1]1920  Prog Access'!$F$7:$BA$325,25,FALSE))</f>
        <v>1091700.1200000001</v>
      </c>
      <c r="AR276" s="102">
        <f>IF(ISNA(VLOOKUP($B276,'[1]1920  Prog Access'!$F$7:$BA$325,26,FALSE)),"",VLOOKUP($B276,'[1]1920  Prog Access'!$F$7:$BA$325,26,FALSE))</f>
        <v>0</v>
      </c>
      <c r="AS276" s="102">
        <f>IF(ISNA(VLOOKUP($B276,'[1]1920  Prog Access'!$F$7:$BA$325,27,FALSE)),"",VLOOKUP($B276,'[1]1920  Prog Access'!$F$7:$BA$325,27,FALSE))</f>
        <v>190530.7</v>
      </c>
      <c r="AT276" s="102">
        <f>IF(ISNA(VLOOKUP($B276,'[1]1920  Prog Access'!$F$7:$BA$325,28,FALSE)),"",VLOOKUP($B276,'[1]1920  Prog Access'!$F$7:$BA$325,28,FALSE))</f>
        <v>3428423.82</v>
      </c>
      <c r="AU276" s="102">
        <f>IF(ISNA(VLOOKUP($B276,'[1]1920  Prog Access'!$F$7:$BA$325,29,FALSE)),"",VLOOKUP($B276,'[1]1920  Prog Access'!$F$7:$BA$325,29,FALSE))</f>
        <v>0</v>
      </c>
      <c r="AV276" s="102">
        <f>IF(ISNA(VLOOKUP($B276,'[1]1920  Prog Access'!$F$7:$BA$325,30,FALSE)),"",VLOOKUP($B276,'[1]1920  Prog Access'!$F$7:$BA$325,30,FALSE))</f>
        <v>26371.54</v>
      </c>
      <c r="AW276" s="102">
        <f>IF(ISNA(VLOOKUP($B276,'[1]1920  Prog Access'!$F$7:$BA$325,31,FALSE)),"",VLOOKUP($B276,'[1]1920  Prog Access'!$F$7:$BA$325,31,FALSE))</f>
        <v>0</v>
      </c>
      <c r="AX276" s="108">
        <f t="shared" si="604"/>
        <v>19125986.580000002</v>
      </c>
      <c r="AY276" s="104">
        <f t="shared" si="605"/>
        <v>9.2977973345978113E-2</v>
      </c>
      <c r="AZ276" s="105">
        <f t="shared" si="606"/>
        <v>1464.1119006062834</v>
      </c>
      <c r="BA276" s="106">
        <f>IF(ISNA(VLOOKUP($B276,'[1]1920  Prog Access'!$F$7:$BA$325,32,FALSE)),"",VLOOKUP($B276,'[1]1920  Prog Access'!$F$7:$BA$325,32,FALSE))</f>
        <v>0</v>
      </c>
      <c r="BB276" s="102">
        <f>IF(ISNA(VLOOKUP($B276,'[1]1920  Prog Access'!$F$7:$BA$325,33,FALSE)),"",VLOOKUP($B276,'[1]1920  Prog Access'!$F$7:$BA$325,33,FALSE))</f>
        <v>0</v>
      </c>
      <c r="BC276" s="102">
        <f>IF(ISNA(VLOOKUP($B276,'[1]1920  Prog Access'!$F$7:$BA$325,34,FALSE)),"",VLOOKUP($B276,'[1]1920  Prog Access'!$F$7:$BA$325,34,FALSE))</f>
        <v>567935</v>
      </c>
      <c r="BD276" s="102">
        <f>IF(ISNA(VLOOKUP($B276,'[1]1920  Prog Access'!$F$7:$BA$325,35,FALSE)),"",VLOOKUP($B276,'[1]1920  Prog Access'!$F$7:$BA$325,35,FALSE))</f>
        <v>0</v>
      </c>
      <c r="BE276" s="102">
        <f>IF(ISNA(VLOOKUP($B276,'[1]1920  Prog Access'!$F$7:$BA$325,36,FALSE)),"",VLOOKUP($B276,'[1]1920  Prog Access'!$F$7:$BA$325,36,FALSE))</f>
        <v>6475.68</v>
      </c>
      <c r="BF276" s="102">
        <f>IF(ISNA(VLOOKUP($B276,'[1]1920  Prog Access'!$F$7:$BA$325,37,FALSE)),"",VLOOKUP($B276,'[1]1920  Prog Access'!$F$7:$BA$325,37,FALSE))</f>
        <v>0</v>
      </c>
      <c r="BG276" s="102">
        <f>IF(ISNA(VLOOKUP($B276,'[1]1920  Prog Access'!$F$7:$BA$325,38,FALSE)),"",VLOOKUP($B276,'[1]1920  Prog Access'!$F$7:$BA$325,38,FALSE))</f>
        <v>1260834.21</v>
      </c>
      <c r="BH276" s="110">
        <f t="shared" si="590"/>
        <v>1835244.8900000001</v>
      </c>
      <c r="BI276" s="104">
        <f t="shared" si="591"/>
        <v>8.9217541668777291E-3</v>
      </c>
      <c r="BJ276" s="105">
        <f t="shared" si="592"/>
        <v>140.48968782534141</v>
      </c>
      <c r="BK276" s="106">
        <f>IF(ISNA(VLOOKUP($B276,'[1]1920  Prog Access'!$F$7:$BA$325,39,FALSE)),"",VLOOKUP($B276,'[1]1920  Prog Access'!$F$7:$BA$325,39,FALSE))</f>
        <v>0</v>
      </c>
      <c r="BL276" s="102">
        <f>IF(ISNA(VLOOKUP($B276,'[1]1920  Prog Access'!$F$7:$BA$325,40,FALSE)),"",VLOOKUP($B276,'[1]1920  Prog Access'!$F$7:$BA$325,40,FALSE))</f>
        <v>0</v>
      </c>
      <c r="BM276" s="102">
        <f>IF(ISNA(VLOOKUP($B276,'[1]1920  Prog Access'!$F$7:$BA$325,41,FALSE)),"",VLOOKUP($B276,'[1]1920  Prog Access'!$F$7:$BA$325,41,FALSE))</f>
        <v>2282850.9</v>
      </c>
      <c r="BN276" s="102">
        <f>IF(ISNA(VLOOKUP($B276,'[1]1920  Prog Access'!$F$7:$BA$325,42,FALSE)),"",VLOOKUP($B276,'[1]1920  Prog Access'!$F$7:$BA$325,42,FALSE))</f>
        <v>1255630.3400000001</v>
      </c>
      <c r="BO276" s="105">
        <f t="shared" si="593"/>
        <v>3538481.24</v>
      </c>
      <c r="BP276" s="104">
        <f t="shared" si="594"/>
        <v>1.7201769594568206E-2</v>
      </c>
      <c r="BQ276" s="111">
        <f t="shared" si="595"/>
        <v>270.87400024496293</v>
      </c>
      <c r="BR276" s="106">
        <f>IF(ISNA(VLOOKUP($B276,'[1]1920  Prog Access'!$F$7:$BA$325,43,FALSE)),"",VLOOKUP($B276,'[1]1920  Prog Access'!$F$7:$BA$325,43,FALSE))</f>
        <v>27444220.34</v>
      </c>
      <c r="BS276" s="104">
        <f t="shared" si="596"/>
        <v>0.13341575748787698</v>
      </c>
      <c r="BT276" s="111">
        <f t="shared" si="597"/>
        <v>2100.8803616265541</v>
      </c>
      <c r="BU276" s="102">
        <f>IF(ISNA(VLOOKUP($B276,'[1]1920  Prog Access'!$F$7:$BA$325,44,FALSE)),"",VLOOKUP($B276,'[1]1920  Prog Access'!$F$7:$BA$325,44,FALSE))</f>
        <v>5749272.9199999999</v>
      </c>
      <c r="BV276" s="104">
        <f t="shared" si="598"/>
        <v>2.7949185370311685E-2</v>
      </c>
      <c r="BW276" s="111">
        <f t="shared" si="599"/>
        <v>440.11214097617733</v>
      </c>
      <c r="BX276" s="143">
        <f>IF(ISNA(VLOOKUP($B276,'[1]1920  Prog Access'!$F$7:$BA$325,45,FALSE)),"",VLOOKUP($B276,'[1]1920  Prog Access'!$F$7:$BA$325,45,FALSE))</f>
        <v>7315570.5300000003</v>
      </c>
      <c r="BY276" s="97">
        <f t="shared" si="600"/>
        <v>3.5563494667523857E-2</v>
      </c>
      <c r="BZ276" s="112">
        <f t="shared" si="601"/>
        <v>560.01366663604631</v>
      </c>
      <c r="CA276" s="89">
        <f t="shared" si="602"/>
        <v>205704489.91</v>
      </c>
      <c r="CB276" s="90">
        <f t="shared" si="603"/>
        <v>0</v>
      </c>
    </row>
    <row r="277" spans="1:80" x14ac:dyDescent="0.25">
      <c r="A277" s="22"/>
      <c r="B277" s="94" t="s">
        <v>476</v>
      </c>
      <c r="C277" s="99" t="s">
        <v>477</v>
      </c>
      <c r="D277" s="100">
        <f>IF(ISNA(VLOOKUP($B277,'[1]1920 enrollment_Rev_Exp by size'!$A$6:$C$339,3,FALSE)),"",VLOOKUP($B277,'[1]1920 enrollment_Rev_Exp by size'!$A$6:$C$339,3,FALSE))</f>
        <v>9436.16</v>
      </c>
      <c r="E277" s="101">
        <f>IF(ISNA(VLOOKUP($B277,'[1]1920 enrollment_Rev_Exp by size'!$A$6:$D$339,4,FALSE)),"",VLOOKUP($B277,'[1]1920 enrollment_Rev_Exp by size'!$A$6:$D$339,4,FALSE))</f>
        <v>137179705.41</v>
      </c>
      <c r="F277" s="102">
        <f>IF(ISNA(VLOOKUP($B277,'[1]1920  Prog Access'!$F$7:$BA$325,2,FALSE)),"",VLOOKUP($B277,'[1]1920  Prog Access'!$F$7:$BA$325,2,FALSE))</f>
        <v>79182856.409999996</v>
      </c>
      <c r="G277" s="102">
        <f>IF(ISNA(VLOOKUP($B277,'[1]1920  Prog Access'!$F$7:$BA$325,3,FALSE)),"",VLOOKUP($B277,'[1]1920  Prog Access'!$F$7:$BA$325,3,FALSE))</f>
        <v>504571.21</v>
      </c>
      <c r="H277" s="102">
        <f>IF(ISNA(VLOOKUP($B277,'[1]1920  Prog Access'!$F$7:$BA$325,4,FALSE)),"",VLOOKUP($B277,'[1]1920  Prog Access'!$F$7:$BA$325,4,FALSE))</f>
        <v>0</v>
      </c>
      <c r="I277" s="103">
        <f t="shared" si="581"/>
        <v>79687427.61999999</v>
      </c>
      <c r="J277" s="104">
        <f t="shared" si="582"/>
        <v>0.58089808096490492</v>
      </c>
      <c r="K277" s="105">
        <f t="shared" si="583"/>
        <v>8444.9000038151098</v>
      </c>
      <c r="L277" s="106">
        <f>IF(ISNA(VLOOKUP($B277,'[1]1920  Prog Access'!$F$7:$BA$325,5,FALSE)),"",VLOOKUP($B277,'[1]1920  Prog Access'!$F$7:$BA$325,5,FALSE))</f>
        <v>19312190.690000001</v>
      </c>
      <c r="M277" s="102">
        <f>IF(ISNA(VLOOKUP($B277,'[1]1920  Prog Access'!$F$7:$BA$325,6,FALSE)),"",VLOOKUP($B277,'[1]1920  Prog Access'!$F$7:$BA$325,6,FALSE))</f>
        <v>628234.37</v>
      </c>
      <c r="N277" s="102">
        <f>IF(ISNA(VLOOKUP($B277,'[1]1920  Prog Access'!$F$7:$BA$325,7,FALSE)),"",VLOOKUP($B277,'[1]1920  Prog Access'!$F$7:$BA$325,7,FALSE))</f>
        <v>1922481.47</v>
      </c>
      <c r="O277" s="102">
        <v>0</v>
      </c>
      <c r="P277" s="102">
        <f>IF(ISNA(VLOOKUP($B277,'[1]1920  Prog Access'!$F$7:$BA$325,8,FALSE)),"",VLOOKUP($B277,'[1]1920  Prog Access'!$F$7:$BA$325,8,FALSE))</f>
        <v>0</v>
      </c>
      <c r="Q277" s="102">
        <f>IF(ISNA(VLOOKUP($B277,'[1]1920  Prog Access'!$F$7:$BA$325,9,FALSE)),"",VLOOKUP($B277,'[1]1920  Prog Access'!$F$7:$BA$325,9,FALSE))</f>
        <v>0</v>
      </c>
      <c r="R277" s="107">
        <f t="shared" si="511"/>
        <v>21862906.530000001</v>
      </c>
      <c r="S277" s="104">
        <f t="shared" si="512"/>
        <v>0.15937420527808088</v>
      </c>
      <c r="T277" s="105">
        <f t="shared" si="513"/>
        <v>2316.9283405537849</v>
      </c>
      <c r="U277" s="106">
        <f>IF(ISNA(VLOOKUP($B277,'[1]1920  Prog Access'!$F$7:$BA$325,10,FALSE)),"",VLOOKUP($B277,'[1]1920  Prog Access'!$F$7:$BA$325,10,FALSE))</f>
        <v>3797969.85</v>
      </c>
      <c r="V277" s="102">
        <f>IF(ISNA(VLOOKUP($B277,'[1]1920  Prog Access'!$F$7:$BA$325,11,FALSE)),"",VLOOKUP($B277,'[1]1920  Prog Access'!$F$7:$BA$325,11,FALSE))</f>
        <v>923059.76</v>
      </c>
      <c r="W277" s="102">
        <f>IF(ISNA(VLOOKUP($B277,'[1]1920  Prog Access'!$F$7:$BA$325,12,FALSE)),"",VLOOKUP($B277,'[1]1920  Prog Access'!$F$7:$BA$325,12,FALSE))</f>
        <v>33600.6</v>
      </c>
      <c r="X277" s="102">
        <f>IF(ISNA(VLOOKUP($B277,'[1]1920  Prog Access'!$F$7:$BA$325,13,FALSE)),"",VLOOKUP($B277,'[1]1920  Prog Access'!$F$7:$BA$325,13,FALSE))</f>
        <v>0</v>
      </c>
      <c r="Y277" s="108">
        <f t="shared" si="584"/>
        <v>4754630.21</v>
      </c>
      <c r="Z277" s="104">
        <f t="shared" si="585"/>
        <v>3.4659866018734005E-2</v>
      </c>
      <c r="AA277" s="105">
        <f t="shared" si="586"/>
        <v>503.87341990809819</v>
      </c>
      <c r="AB277" s="106">
        <f>IF(ISNA(VLOOKUP($B277,'[1]1920  Prog Access'!$F$7:$BA$325,14,FALSE)),"",VLOOKUP($B277,'[1]1920  Prog Access'!$F$7:$BA$325,14,FALSE))</f>
        <v>0</v>
      </c>
      <c r="AC277" s="102">
        <f>IF(ISNA(VLOOKUP($B277,'[1]1920  Prog Access'!$F$7:$BA$325,15,FALSE)),"",VLOOKUP($B277,'[1]1920  Prog Access'!$F$7:$BA$325,15,FALSE))</f>
        <v>0</v>
      </c>
      <c r="AD277" s="102">
        <v>0</v>
      </c>
      <c r="AE277" s="107">
        <f t="shared" si="587"/>
        <v>0</v>
      </c>
      <c r="AF277" s="104">
        <f t="shared" si="588"/>
        <v>0</v>
      </c>
      <c r="AG277" s="109">
        <f t="shared" si="589"/>
        <v>0</v>
      </c>
      <c r="AH277" s="106">
        <f>IF(ISNA(VLOOKUP($B277,'[1]1920  Prog Access'!$F$7:$BA$325,16,FALSE)),"",VLOOKUP($B277,'[1]1920  Prog Access'!$F$7:$BA$325,16,FALSE))</f>
        <v>542627.73</v>
      </c>
      <c r="AI277" s="102">
        <f>IF(ISNA(VLOOKUP($B277,'[1]1920  Prog Access'!$F$7:$BA$325,17,FALSE)),"",VLOOKUP($B277,'[1]1920  Prog Access'!$F$7:$BA$325,17,FALSE))</f>
        <v>154598.26999999999</v>
      </c>
      <c r="AJ277" s="102">
        <f>IF(ISNA(VLOOKUP($B277,'[1]1920  Prog Access'!$F$7:$BA$325,18,FALSE)),"",VLOOKUP($B277,'[1]1920  Prog Access'!$F$7:$BA$325,18,FALSE))</f>
        <v>0</v>
      </c>
      <c r="AK277" s="102">
        <f>IF(ISNA(VLOOKUP($B277,'[1]1920  Prog Access'!$F$7:$BA$325,19,FALSE)),"",VLOOKUP($B277,'[1]1920  Prog Access'!$F$7:$BA$325,19,FALSE))</f>
        <v>0</v>
      </c>
      <c r="AL277" s="102">
        <f>IF(ISNA(VLOOKUP($B277,'[1]1920  Prog Access'!$F$7:$BA$325,20,FALSE)),"",VLOOKUP($B277,'[1]1920  Prog Access'!$F$7:$BA$325,20,FALSE))</f>
        <v>1345580.18</v>
      </c>
      <c r="AM277" s="102">
        <f>IF(ISNA(VLOOKUP($B277,'[1]1920  Prog Access'!$F$7:$BA$325,21,FALSE)),"",VLOOKUP($B277,'[1]1920  Prog Access'!$F$7:$BA$325,21,FALSE))</f>
        <v>0</v>
      </c>
      <c r="AN277" s="102">
        <f>IF(ISNA(VLOOKUP($B277,'[1]1920  Prog Access'!$F$7:$BA$325,22,FALSE)),"",VLOOKUP($B277,'[1]1920  Prog Access'!$F$7:$BA$325,22,FALSE))</f>
        <v>0</v>
      </c>
      <c r="AO277" s="102">
        <f>IF(ISNA(VLOOKUP($B277,'[1]1920  Prog Access'!$F$7:$BA$325,23,FALSE)),"",VLOOKUP($B277,'[1]1920  Prog Access'!$F$7:$BA$325,23,FALSE))</f>
        <v>1125819.6499999999</v>
      </c>
      <c r="AP277" s="102">
        <f>IF(ISNA(VLOOKUP($B277,'[1]1920  Prog Access'!$F$7:$BA$325,24,FALSE)),"",VLOOKUP($B277,'[1]1920  Prog Access'!$F$7:$BA$325,24,FALSE))</f>
        <v>0</v>
      </c>
      <c r="AQ277" s="102">
        <f>IF(ISNA(VLOOKUP($B277,'[1]1920  Prog Access'!$F$7:$BA$325,25,FALSE)),"",VLOOKUP($B277,'[1]1920  Prog Access'!$F$7:$BA$325,25,FALSE))</f>
        <v>0</v>
      </c>
      <c r="AR277" s="102">
        <f>IF(ISNA(VLOOKUP($B277,'[1]1920  Prog Access'!$F$7:$BA$325,26,FALSE)),"",VLOOKUP($B277,'[1]1920  Prog Access'!$F$7:$BA$325,26,FALSE))</f>
        <v>0</v>
      </c>
      <c r="AS277" s="102">
        <f>IF(ISNA(VLOOKUP($B277,'[1]1920  Prog Access'!$F$7:$BA$325,27,FALSE)),"",VLOOKUP($B277,'[1]1920  Prog Access'!$F$7:$BA$325,27,FALSE))</f>
        <v>1071.75</v>
      </c>
      <c r="AT277" s="102">
        <f>IF(ISNA(VLOOKUP($B277,'[1]1920  Prog Access'!$F$7:$BA$325,28,FALSE)),"",VLOOKUP($B277,'[1]1920  Prog Access'!$F$7:$BA$325,28,FALSE))</f>
        <v>291079.43</v>
      </c>
      <c r="AU277" s="102">
        <f>IF(ISNA(VLOOKUP($B277,'[1]1920  Prog Access'!$F$7:$BA$325,29,FALSE)),"",VLOOKUP($B277,'[1]1920  Prog Access'!$F$7:$BA$325,29,FALSE))</f>
        <v>0</v>
      </c>
      <c r="AV277" s="102">
        <f>IF(ISNA(VLOOKUP($B277,'[1]1920  Prog Access'!$F$7:$BA$325,30,FALSE)),"",VLOOKUP($B277,'[1]1920  Prog Access'!$F$7:$BA$325,30,FALSE))</f>
        <v>0</v>
      </c>
      <c r="AW277" s="102">
        <f>IF(ISNA(VLOOKUP($B277,'[1]1920  Prog Access'!$F$7:$BA$325,31,FALSE)),"",VLOOKUP($B277,'[1]1920  Prog Access'!$F$7:$BA$325,31,FALSE))</f>
        <v>3879.5</v>
      </c>
      <c r="AX277" s="108">
        <f t="shared" si="604"/>
        <v>3464656.5100000002</v>
      </c>
      <c r="AY277" s="104">
        <f t="shared" si="605"/>
        <v>2.5256334380110407E-2</v>
      </c>
      <c r="AZ277" s="105">
        <f t="shared" si="606"/>
        <v>367.16805459000273</v>
      </c>
      <c r="BA277" s="106">
        <f>IF(ISNA(VLOOKUP($B277,'[1]1920  Prog Access'!$F$7:$BA$325,32,FALSE)),"",VLOOKUP($B277,'[1]1920  Prog Access'!$F$7:$BA$325,32,FALSE))</f>
        <v>916</v>
      </c>
      <c r="BB277" s="102">
        <f>IF(ISNA(VLOOKUP($B277,'[1]1920  Prog Access'!$F$7:$BA$325,33,FALSE)),"",VLOOKUP($B277,'[1]1920  Prog Access'!$F$7:$BA$325,33,FALSE))</f>
        <v>0</v>
      </c>
      <c r="BC277" s="102">
        <f>IF(ISNA(VLOOKUP($B277,'[1]1920  Prog Access'!$F$7:$BA$325,34,FALSE)),"",VLOOKUP($B277,'[1]1920  Prog Access'!$F$7:$BA$325,34,FALSE))</f>
        <v>262746.84999999998</v>
      </c>
      <c r="BD277" s="102">
        <f>IF(ISNA(VLOOKUP($B277,'[1]1920  Prog Access'!$F$7:$BA$325,35,FALSE)),"",VLOOKUP($B277,'[1]1920  Prog Access'!$F$7:$BA$325,35,FALSE))</f>
        <v>0</v>
      </c>
      <c r="BE277" s="102">
        <f>IF(ISNA(VLOOKUP($B277,'[1]1920  Prog Access'!$F$7:$BA$325,36,FALSE)),"",VLOOKUP($B277,'[1]1920  Prog Access'!$F$7:$BA$325,36,FALSE))</f>
        <v>0</v>
      </c>
      <c r="BF277" s="102">
        <f>IF(ISNA(VLOOKUP($B277,'[1]1920  Prog Access'!$F$7:$BA$325,37,FALSE)),"",VLOOKUP($B277,'[1]1920  Prog Access'!$F$7:$BA$325,37,FALSE))</f>
        <v>0</v>
      </c>
      <c r="BG277" s="102">
        <f>IF(ISNA(VLOOKUP($B277,'[1]1920  Prog Access'!$F$7:$BA$325,38,FALSE)),"",VLOOKUP($B277,'[1]1920  Prog Access'!$F$7:$BA$325,38,FALSE))</f>
        <v>3004.75</v>
      </c>
      <c r="BH277" s="110">
        <f t="shared" si="590"/>
        <v>266667.59999999998</v>
      </c>
      <c r="BI277" s="104">
        <f t="shared" si="591"/>
        <v>1.9439289449047082E-3</v>
      </c>
      <c r="BJ277" s="105">
        <f t="shared" si="592"/>
        <v>28.260182107976124</v>
      </c>
      <c r="BK277" s="106">
        <f>IF(ISNA(VLOOKUP($B277,'[1]1920  Prog Access'!$F$7:$BA$325,39,FALSE)),"",VLOOKUP($B277,'[1]1920  Prog Access'!$F$7:$BA$325,39,FALSE))</f>
        <v>91961.29</v>
      </c>
      <c r="BL277" s="102">
        <f>IF(ISNA(VLOOKUP($B277,'[1]1920  Prog Access'!$F$7:$BA$325,40,FALSE)),"",VLOOKUP($B277,'[1]1920  Prog Access'!$F$7:$BA$325,40,FALSE))</f>
        <v>0</v>
      </c>
      <c r="BM277" s="102">
        <f>IF(ISNA(VLOOKUP($B277,'[1]1920  Prog Access'!$F$7:$BA$325,41,FALSE)),"",VLOOKUP($B277,'[1]1920  Prog Access'!$F$7:$BA$325,41,FALSE))</f>
        <v>87100</v>
      </c>
      <c r="BN277" s="102">
        <f>IF(ISNA(VLOOKUP($B277,'[1]1920  Prog Access'!$F$7:$BA$325,42,FALSE)),"",VLOOKUP($B277,'[1]1920  Prog Access'!$F$7:$BA$325,42,FALSE))</f>
        <v>1094267.55</v>
      </c>
      <c r="BO277" s="105">
        <f t="shared" si="593"/>
        <v>1273328.8400000001</v>
      </c>
      <c r="BP277" s="104">
        <f t="shared" si="594"/>
        <v>9.2821954690331197E-3</v>
      </c>
      <c r="BQ277" s="111">
        <f t="shared" si="595"/>
        <v>134.9414210865437</v>
      </c>
      <c r="BR277" s="106">
        <f>IF(ISNA(VLOOKUP($B277,'[1]1920  Prog Access'!$F$7:$BA$325,43,FALSE)),"",VLOOKUP($B277,'[1]1920  Prog Access'!$F$7:$BA$325,43,FALSE))</f>
        <v>17914129.48</v>
      </c>
      <c r="BS277" s="104">
        <f t="shared" si="596"/>
        <v>0.13058877351032797</v>
      </c>
      <c r="BT277" s="111">
        <f t="shared" si="597"/>
        <v>1898.4554606958764</v>
      </c>
      <c r="BU277" s="102">
        <f>IF(ISNA(VLOOKUP($B277,'[1]1920  Prog Access'!$F$7:$BA$325,44,FALSE)),"",VLOOKUP($B277,'[1]1920  Prog Access'!$F$7:$BA$325,44,FALSE))</f>
        <v>1879290.94</v>
      </c>
      <c r="BV277" s="104">
        <f t="shared" si="598"/>
        <v>1.3699482254924024E-2</v>
      </c>
      <c r="BW277" s="111">
        <f t="shared" si="599"/>
        <v>199.15844368895822</v>
      </c>
      <c r="BX277" s="143">
        <f>IF(ISNA(VLOOKUP($B277,'[1]1920  Prog Access'!$F$7:$BA$325,45,FALSE)),"",VLOOKUP($B277,'[1]1920  Prog Access'!$F$7:$BA$325,45,FALSE))</f>
        <v>6076667.6799999997</v>
      </c>
      <c r="BY277" s="97">
        <f t="shared" si="600"/>
        <v>4.4297133178979903E-2</v>
      </c>
      <c r="BZ277" s="112">
        <f t="shared" si="601"/>
        <v>643.97675325556156</v>
      </c>
      <c r="CA277" s="89">
        <f t="shared" si="602"/>
        <v>137179705.41</v>
      </c>
      <c r="CB277" s="90">
        <f t="shared" si="603"/>
        <v>0</v>
      </c>
    </row>
    <row r="278" spans="1:80" x14ac:dyDescent="0.25">
      <c r="A278" s="22"/>
      <c r="B278" s="94" t="s">
        <v>478</v>
      </c>
      <c r="C278" s="99" t="s">
        <v>479</v>
      </c>
      <c r="D278" s="100">
        <f>IF(ISNA(VLOOKUP($B278,'[1]1920 enrollment_Rev_Exp by size'!$A$6:$C$339,3,FALSE)),"",VLOOKUP($B278,'[1]1920 enrollment_Rev_Exp by size'!$A$6:$C$339,3,FALSE))</f>
        <v>7940.83</v>
      </c>
      <c r="E278" s="101">
        <f>IF(ISNA(VLOOKUP($B278,'[1]1920 enrollment_Rev_Exp by size'!$A$6:$D$339,4,FALSE)),"",VLOOKUP($B278,'[1]1920 enrollment_Rev_Exp by size'!$A$6:$D$339,4,FALSE))</f>
        <v>127582958.31999999</v>
      </c>
      <c r="F278" s="102">
        <f>IF(ISNA(VLOOKUP($B278,'[1]1920  Prog Access'!$F$7:$BA$325,2,FALSE)),"",VLOOKUP($B278,'[1]1920  Prog Access'!$F$7:$BA$325,2,FALSE))</f>
        <v>60504236.149999999</v>
      </c>
      <c r="G278" s="102">
        <f>IF(ISNA(VLOOKUP($B278,'[1]1920  Prog Access'!$F$7:$BA$325,3,FALSE)),"",VLOOKUP($B278,'[1]1920  Prog Access'!$F$7:$BA$325,3,FALSE))</f>
        <v>0</v>
      </c>
      <c r="H278" s="102">
        <f>IF(ISNA(VLOOKUP($B278,'[1]1920  Prog Access'!$F$7:$BA$325,4,FALSE)),"",VLOOKUP($B278,'[1]1920  Prog Access'!$F$7:$BA$325,4,FALSE))</f>
        <v>0</v>
      </c>
      <c r="I278" s="103">
        <f t="shared" si="581"/>
        <v>60504236.149999999</v>
      </c>
      <c r="J278" s="104">
        <f t="shared" si="582"/>
        <v>0.47423446631677069</v>
      </c>
      <c r="K278" s="105">
        <f t="shared" si="583"/>
        <v>7619.3843905485946</v>
      </c>
      <c r="L278" s="106">
        <f>IF(ISNA(VLOOKUP($B278,'[1]1920  Prog Access'!$F$7:$BA$325,5,FALSE)),"",VLOOKUP($B278,'[1]1920  Prog Access'!$F$7:$BA$325,5,FALSE))</f>
        <v>17969232.859999999</v>
      </c>
      <c r="M278" s="102">
        <f>IF(ISNA(VLOOKUP($B278,'[1]1920  Prog Access'!$F$7:$BA$325,6,FALSE)),"",VLOOKUP($B278,'[1]1920  Prog Access'!$F$7:$BA$325,6,FALSE))</f>
        <v>492071.84</v>
      </c>
      <c r="N278" s="102">
        <f>IF(ISNA(VLOOKUP($B278,'[1]1920  Prog Access'!$F$7:$BA$325,7,FALSE)),"",VLOOKUP($B278,'[1]1920  Prog Access'!$F$7:$BA$325,7,FALSE))</f>
        <v>1546049.09</v>
      </c>
      <c r="O278" s="102">
        <v>0</v>
      </c>
      <c r="P278" s="102">
        <f>IF(ISNA(VLOOKUP($B278,'[1]1920  Prog Access'!$F$7:$BA$325,8,FALSE)),"",VLOOKUP($B278,'[1]1920  Prog Access'!$F$7:$BA$325,8,FALSE))</f>
        <v>0</v>
      </c>
      <c r="Q278" s="102">
        <f>IF(ISNA(VLOOKUP($B278,'[1]1920  Prog Access'!$F$7:$BA$325,9,FALSE)),"",VLOOKUP($B278,'[1]1920  Prog Access'!$F$7:$BA$325,9,FALSE))</f>
        <v>0</v>
      </c>
      <c r="R278" s="107">
        <f t="shared" si="511"/>
        <v>20007353.789999999</v>
      </c>
      <c r="S278" s="104">
        <f t="shared" si="512"/>
        <v>0.15681838745123089</v>
      </c>
      <c r="T278" s="105">
        <f t="shared" si="513"/>
        <v>2519.5544785620646</v>
      </c>
      <c r="U278" s="106">
        <f>IF(ISNA(VLOOKUP($B278,'[1]1920  Prog Access'!$F$7:$BA$325,10,FALSE)),"",VLOOKUP($B278,'[1]1920  Prog Access'!$F$7:$BA$325,10,FALSE))</f>
        <v>3734795.11</v>
      </c>
      <c r="V278" s="102">
        <f>IF(ISNA(VLOOKUP($B278,'[1]1920  Prog Access'!$F$7:$BA$325,11,FALSE)),"",VLOOKUP($B278,'[1]1920  Prog Access'!$F$7:$BA$325,11,FALSE))</f>
        <v>796363.41</v>
      </c>
      <c r="W278" s="102">
        <f>IF(ISNA(VLOOKUP($B278,'[1]1920  Prog Access'!$F$7:$BA$325,12,FALSE)),"",VLOOKUP($B278,'[1]1920  Prog Access'!$F$7:$BA$325,12,FALSE))</f>
        <v>65296.2</v>
      </c>
      <c r="X278" s="102">
        <f>IF(ISNA(VLOOKUP($B278,'[1]1920  Prog Access'!$F$7:$BA$325,13,FALSE)),"",VLOOKUP($B278,'[1]1920  Prog Access'!$F$7:$BA$325,13,FALSE))</f>
        <v>0</v>
      </c>
      <c r="Y278" s="108">
        <f t="shared" si="584"/>
        <v>4596454.72</v>
      </c>
      <c r="Z278" s="104">
        <f t="shared" si="585"/>
        <v>3.6027184041863183E-2</v>
      </c>
      <c r="AA278" s="105">
        <f t="shared" si="586"/>
        <v>578.83807108324947</v>
      </c>
      <c r="AB278" s="106">
        <f>IF(ISNA(VLOOKUP($B278,'[1]1920  Prog Access'!$F$7:$BA$325,14,FALSE)),"",VLOOKUP($B278,'[1]1920  Prog Access'!$F$7:$BA$325,14,FALSE))</f>
        <v>0</v>
      </c>
      <c r="AC278" s="102">
        <f>IF(ISNA(VLOOKUP($B278,'[1]1920  Prog Access'!$F$7:$BA$325,15,FALSE)),"",VLOOKUP($B278,'[1]1920  Prog Access'!$F$7:$BA$325,15,FALSE))</f>
        <v>0</v>
      </c>
      <c r="AD278" s="102">
        <v>0</v>
      </c>
      <c r="AE278" s="107">
        <f t="shared" si="587"/>
        <v>0</v>
      </c>
      <c r="AF278" s="104">
        <f t="shared" si="588"/>
        <v>0</v>
      </c>
      <c r="AG278" s="109">
        <f t="shared" si="589"/>
        <v>0</v>
      </c>
      <c r="AH278" s="106">
        <f>IF(ISNA(VLOOKUP($B278,'[1]1920  Prog Access'!$F$7:$BA$325,16,FALSE)),"",VLOOKUP($B278,'[1]1920  Prog Access'!$F$7:$BA$325,16,FALSE))</f>
        <v>2101812.88</v>
      </c>
      <c r="AI278" s="102">
        <f>IF(ISNA(VLOOKUP($B278,'[1]1920  Prog Access'!$F$7:$BA$325,17,FALSE)),"",VLOOKUP($B278,'[1]1920  Prog Access'!$F$7:$BA$325,17,FALSE))</f>
        <v>368056.07</v>
      </c>
      <c r="AJ278" s="102">
        <f>IF(ISNA(VLOOKUP($B278,'[1]1920  Prog Access'!$F$7:$BA$325,18,FALSE)),"",VLOOKUP($B278,'[1]1920  Prog Access'!$F$7:$BA$325,18,FALSE))</f>
        <v>0</v>
      </c>
      <c r="AK278" s="102">
        <f>IF(ISNA(VLOOKUP($B278,'[1]1920  Prog Access'!$F$7:$BA$325,19,FALSE)),"",VLOOKUP($B278,'[1]1920  Prog Access'!$F$7:$BA$325,19,FALSE))</f>
        <v>0</v>
      </c>
      <c r="AL278" s="102">
        <f>IF(ISNA(VLOOKUP($B278,'[1]1920  Prog Access'!$F$7:$BA$325,20,FALSE)),"",VLOOKUP($B278,'[1]1920  Prog Access'!$F$7:$BA$325,20,FALSE))</f>
        <v>5461023.4800000004</v>
      </c>
      <c r="AM278" s="102">
        <f>IF(ISNA(VLOOKUP($B278,'[1]1920  Prog Access'!$F$7:$BA$325,21,FALSE)),"",VLOOKUP($B278,'[1]1920  Prog Access'!$F$7:$BA$325,21,FALSE))</f>
        <v>0</v>
      </c>
      <c r="AN278" s="102">
        <f>IF(ISNA(VLOOKUP($B278,'[1]1920  Prog Access'!$F$7:$BA$325,22,FALSE)),"",VLOOKUP($B278,'[1]1920  Prog Access'!$F$7:$BA$325,22,FALSE))</f>
        <v>0</v>
      </c>
      <c r="AO278" s="102">
        <f>IF(ISNA(VLOOKUP($B278,'[1]1920  Prog Access'!$F$7:$BA$325,23,FALSE)),"",VLOOKUP($B278,'[1]1920  Prog Access'!$F$7:$BA$325,23,FALSE))</f>
        <v>1508305.65</v>
      </c>
      <c r="AP278" s="102">
        <f>IF(ISNA(VLOOKUP($B278,'[1]1920  Prog Access'!$F$7:$BA$325,24,FALSE)),"",VLOOKUP($B278,'[1]1920  Prog Access'!$F$7:$BA$325,24,FALSE))</f>
        <v>0</v>
      </c>
      <c r="AQ278" s="102">
        <f>IF(ISNA(VLOOKUP($B278,'[1]1920  Prog Access'!$F$7:$BA$325,25,FALSE)),"",VLOOKUP($B278,'[1]1920  Prog Access'!$F$7:$BA$325,25,FALSE))</f>
        <v>893397.26</v>
      </c>
      <c r="AR278" s="102">
        <f>IF(ISNA(VLOOKUP($B278,'[1]1920  Prog Access'!$F$7:$BA$325,26,FALSE)),"",VLOOKUP($B278,'[1]1920  Prog Access'!$F$7:$BA$325,26,FALSE))</f>
        <v>0</v>
      </c>
      <c r="AS278" s="102">
        <f>IF(ISNA(VLOOKUP($B278,'[1]1920  Prog Access'!$F$7:$BA$325,27,FALSE)),"",VLOOKUP($B278,'[1]1920  Prog Access'!$F$7:$BA$325,27,FALSE))</f>
        <v>36836.980000000003</v>
      </c>
      <c r="AT278" s="102">
        <f>IF(ISNA(VLOOKUP($B278,'[1]1920  Prog Access'!$F$7:$BA$325,28,FALSE)),"",VLOOKUP($B278,'[1]1920  Prog Access'!$F$7:$BA$325,28,FALSE))</f>
        <v>2101512.88</v>
      </c>
      <c r="AU278" s="102">
        <f>IF(ISNA(VLOOKUP($B278,'[1]1920  Prog Access'!$F$7:$BA$325,29,FALSE)),"",VLOOKUP($B278,'[1]1920  Prog Access'!$F$7:$BA$325,29,FALSE))</f>
        <v>0</v>
      </c>
      <c r="AV278" s="102">
        <f>IF(ISNA(VLOOKUP($B278,'[1]1920  Prog Access'!$F$7:$BA$325,30,FALSE)),"",VLOOKUP($B278,'[1]1920  Prog Access'!$F$7:$BA$325,30,FALSE))</f>
        <v>147799</v>
      </c>
      <c r="AW278" s="102">
        <f>IF(ISNA(VLOOKUP($B278,'[1]1920  Prog Access'!$F$7:$BA$325,31,FALSE)),"",VLOOKUP($B278,'[1]1920  Prog Access'!$F$7:$BA$325,31,FALSE))</f>
        <v>0</v>
      </c>
      <c r="AX278" s="108">
        <f t="shared" si="604"/>
        <v>12618744.199999999</v>
      </c>
      <c r="AY278" s="104">
        <f t="shared" si="605"/>
        <v>9.8906189087965959E-2</v>
      </c>
      <c r="AZ278" s="105">
        <f t="shared" si="606"/>
        <v>1589.0963790938729</v>
      </c>
      <c r="BA278" s="106">
        <f>IF(ISNA(VLOOKUP($B278,'[1]1920  Prog Access'!$F$7:$BA$325,32,FALSE)),"",VLOOKUP($B278,'[1]1920  Prog Access'!$F$7:$BA$325,32,FALSE))</f>
        <v>0</v>
      </c>
      <c r="BB278" s="102">
        <f>IF(ISNA(VLOOKUP($B278,'[1]1920  Prog Access'!$F$7:$BA$325,33,FALSE)),"",VLOOKUP($B278,'[1]1920  Prog Access'!$F$7:$BA$325,33,FALSE))</f>
        <v>0</v>
      </c>
      <c r="BC278" s="102">
        <f>IF(ISNA(VLOOKUP($B278,'[1]1920  Prog Access'!$F$7:$BA$325,34,FALSE)),"",VLOOKUP($B278,'[1]1920  Prog Access'!$F$7:$BA$325,34,FALSE))</f>
        <v>257643.74</v>
      </c>
      <c r="BD278" s="102">
        <f>IF(ISNA(VLOOKUP($B278,'[1]1920  Prog Access'!$F$7:$BA$325,35,FALSE)),"",VLOOKUP($B278,'[1]1920  Prog Access'!$F$7:$BA$325,35,FALSE))</f>
        <v>0</v>
      </c>
      <c r="BE278" s="102">
        <f>IF(ISNA(VLOOKUP($B278,'[1]1920  Prog Access'!$F$7:$BA$325,36,FALSE)),"",VLOOKUP($B278,'[1]1920  Prog Access'!$F$7:$BA$325,36,FALSE))</f>
        <v>0</v>
      </c>
      <c r="BF278" s="102">
        <f>IF(ISNA(VLOOKUP($B278,'[1]1920  Prog Access'!$F$7:$BA$325,37,FALSE)),"",VLOOKUP($B278,'[1]1920  Prog Access'!$F$7:$BA$325,37,FALSE))</f>
        <v>0</v>
      </c>
      <c r="BG278" s="102">
        <f>IF(ISNA(VLOOKUP($B278,'[1]1920  Prog Access'!$F$7:$BA$325,38,FALSE)),"",VLOOKUP($B278,'[1]1920  Prog Access'!$F$7:$BA$325,38,FALSE))</f>
        <v>342858.38</v>
      </c>
      <c r="BH278" s="110">
        <f t="shared" si="590"/>
        <v>600502.12</v>
      </c>
      <c r="BI278" s="104">
        <f t="shared" si="591"/>
        <v>4.7067580804470563E-3</v>
      </c>
      <c r="BJ278" s="105">
        <f t="shared" si="592"/>
        <v>75.62208484503509</v>
      </c>
      <c r="BK278" s="106">
        <f>IF(ISNA(VLOOKUP($B278,'[1]1920  Prog Access'!$F$7:$BA$325,39,FALSE)),"",VLOOKUP($B278,'[1]1920  Prog Access'!$F$7:$BA$325,39,FALSE))</f>
        <v>0</v>
      </c>
      <c r="BL278" s="102">
        <f>IF(ISNA(VLOOKUP($B278,'[1]1920  Prog Access'!$F$7:$BA$325,40,FALSE)),"",VLOOKUP($B278,'[1]1920  Prog Access'!$F$7:$BA$325,40,FALSE))</f>
        <v>0</v>
      </c>
      <c r="BM278" s="102">
        <f>IF(ISNA(VLOOKUP($B278,'[1]1920  Prog Access'!$F$7:$BA$325,41,FALSE)),"",VLOOKUP($B278,'[1]1920  Prog Access'!$F$7:$BA$325,41,FALSE))</f>
        <v>611999.98</v>
      </c>
      <c r="BN278" s="102">
        <f>IF(ISNA(VLOOKUP($B278,'[1]1920  Prog Access'!$F$7:$BA$325,42,FALSE)),"",VLOOKUP($B278,'[1]1920  Prog Access'!$F$7:$BA$325,42,FALSE))</f>
        <v>183131.16</v>
      </c>
      <c r="BO278" s="105">
        <f t="shared" si="593"/>
        <v>795131.14</v>
      </c>
      <c r="BP278" s="104">
        <f t="shared" si="594"/>
        <v>6.2322676199878862E-3</v>
      </c>
      <c r="BQ278" s="111">
        <f t="shared" si="595"/>
        <v>100.13199375883882</v>
      </c>
      <c r="BR278" s="106">
        <f>IF(ISNA(VLOOKUP($B278,'[1]1920  Prog Access'!$F$7:$BA$325,43,FALSE)),"",VLOOKUP($B278,'[1]1920  Prog Access'!$F$7:$BA$325,43,FALSE))</f>
        <v>18725938.050000001</v>
      </c>
      <c r="BS278" s="104">
        <f t="shared" si="596"/>
        <v>0.14677460294526271</v>
      </c>
      <c r="BT278" s="111">
        <f t="shared" si="597"/>
        <v>2358.1839744711824</v>
      </c>
      <c r="BU278" s="102">
        <f>IF(ISNA(VLOOKUP($B278,'[1]1920  Prog Access'!$F$7:$BA$325,44,FALSE)),"",VLOOKUP($B278,'[1]1920  Prog Access'!$F$7:$BA$325,44,FALSE))</f>
        <v>4396998.88</v>
      </c>
      <c r="BV278" s="104">
        <f t="shared" si="598"/>
        <v>3.4463841706598233E-2</v>
      </c>
      <c r="BW278" s="111">
        <f t="shared" si="599"/>
        <v>553.72031387147183</v>
      </c>
      <c r="BX278" s="143">
        <f>IF(ISNA(VLOOKUP($B278,'[1]1920  Prog Access'!$F$7:$BA$325,45,FALSE)),"",VLOOKUP($B278,'[1]1920  Prog Access'!$F$7:$BA$325,45,FALSE))</f>
        <v>5337599.2699999996</v>
      </c>
      <c r="BY278" s="97">
        <f t="shared" si="600"/>
        <v>4.1836302749873405E-2</v>
      </c>
      <c r="BZ278" s="112">
        <f t="shared" si="601"/>
        <v>672.17145688800792</v>
      </c>
      <c r="CA278" s="89">
        <f t="shared" si="602"/>
        <v>127582958.31999999</v>
      </c>
      <c r="CB278" s="90">
        <f t="shared" si="603"/>
        <v>0</v>
      </c>
    </row>
    <row r="279" spans="1:80" x14ac:dyDescent="0.25">
      <c r="A279" s="22"/>
      <c r="B279" s="94" t="s">
        <v>480</v>
      </c>
      <c r="C279" s="99" t="s">
        <v>481</v>
      </c>
      <c r="D279" s="100">
        <f>IF(ISNA(VLOOKUP($B279,'[1]1920 enrollment_Rev_Exp by size'!$A$6:$C$339,3,FALSE)),"",VLOOKUP($B279,'[1]1920 enrollment_Rev_Exp by size'!$A$6:$C$339,3,FALSE))</f>
        <v>20790.570000000007</v>
      </c>
      <c r="E279" s="101">
        <f>IF(ISNA(VLOOKUP($B279,'[1]1920 enrollment_Rev_Exp by size'!$A$6:$D$339,4,FALSE)),"",VLOOKUP($B279,'[1]1920 enrollment_Rev_Exp by size'!$A$6:$D$339,4,FALSE))</f>
        <v>294345133.18000001</v>
      </c>
      <c r="F279" s="102">
        <f>IF(ISNA(VLOOKUP($B279,'[1]1920  Prog Access'!$F$7:$BA$325,2,FALSE)),"",VLOOKUP($B279,'[1]1920  Prog Access'!$F$7:$BA$325,2,FALSE))</f>
        <v>154687236.12</v>
      </c>
      <c r="G279" s="102">
        <f>IF(ISNA(VLOOKUP($B279,'[1]1920  Prog Access'!$F$7:$BA$325,3,FALSE)),"",VLOOKUP($B279,'[1]1920  Prog Access'!$F$7:$BA$325,3,FALSE))</f>
        <v>2901482.19</v>
      </c>
      <c r="H279" s="102">
        <f>IF(ISNA(VLOOKUP($B279,'[1]1920  Prog Access'!$F$7:$BA$325,4,FALSE)),"",VLOOKUP($B279,'[1]1920  Prog Access'!$F$7:$BA$325,4,FALSE))</f>
        <v>1882315.49</v>
      </c>
      <c r="I279" s="103">
        <f t="shared" si="581"/>
        <v>159471033.80000001</v>
      </c>
      <c r="J279" s="104">
        <f t="shared" si="582"/>
        <v>0.5417824717437375</v>
      </c>
      <c r="K279" s="105">
        <f t="shared" si="583"/>
        <v>7670.3540980357902</v>
      </c>
      <c r="L279" s="106">
        <f>IF(ISNA(VLOOKUP($B279,'[1]1920  Prog Access'!$F$7:$BA$325,5,FALSE)),"",VLOOKUP($B279,'[1]1920  Prog Access'!$F$7:$BA$325,5,FALSE))</f>
        <v>34124863.369999997</v>
      </c>
      <c r="M279" s="102">
        <f>IF(ISNA(VLOOKUP($B279,'[1]1920  Prog Access'!$F$7:$BA$325,6,FALSE)),"",VLOOKUP($B279,'[1]1920  Prog Access'!$F$7:$BA$325,6,FALSE))</f>
        <v>1343948.78</v>
      </c>
      <c r="N279" s="102">
        <f>IF(ISNA(VLOOKUP($B279,'[1]1920  Prog Access'!$F$7:$BA$325,7,FALSE)),"",VLOOKUP($B279,'[1]1920  Prog Access'!$F$7:$BA$325,7,FALSE))</f>
        <v>3728451.63</v>
      </c>
      <c r="O279" s="102">
        <v>0</v>
      </c>
      <c r="P279" s="102">
        <f>IF(ISNA(VLOOKUP($B279,'[1]1920  Prog Access'!$F$7:$BA$325,8,FALSE)),"",VLOOKUP($B279,'[1]1920  Prog Access'!$F$7:$BA$325,8,FALSE))</f>
        <v>0</v>
      </c>
      <c r="Q279" s="102">
        <f>IF(ISNA(VLOOKUP($B279,'[1]1920  Prog Access'!$F$7:$BA$325,9,FALSE)),"",VLOOKUP($B279,'[1]1920  Prog Access'!$F$7:$BA$325,9,FALSE))</f>
        <v>57742</v>
      </c>
      <c r="R279" s="107">
        <f t="shared" si="511"/>
        <v>39255005.780000001</v>
      </c>
      <c r="S279" s="104">
        <f t="shared" si="512"/>
        <v>0.13336386899250854</v>
      </c>
      <c r="T279" s="105">
        <f t="shared" si="513"/>
        <v>1888.115899660278</v>
      </c>
      <c r="U279" s="106">
        <f>IF(ISNA(VLOOKUP($B279,'[1]1920  Prog Access'!$F$7:$BA$325,10,FALSE)),"",VLOOKUP($B279,'[1]1920  Prog Access'!$F$7:$BA$325,10,FALSE))</f>
        <v>8425263.6500000004</v>
      </c>
      <c r="V279" s="102">
        <f>IF(ISNA(VLOOKUP($B279,'[1]1920  Prog Access'!$F$7:$BA$325,11,FALSE)),"",VLOOKUP($B279,'[1]1920  Prog Access'!$F$7:$BA$325,11,FALSE))</f>
        <v>1987734.11</v>
      </c>
      <c r="W279" s="102">
        <f>IF(ISNA(VLOOKUP($B279,'[1]1920  Prog Access'!$F$7:$BA$325,12,FALSE)),"",VLOOKUP($B279,'[1]1920  Prog Access'!$F$7:$BA$325,12,FALSE))</f>
        <v>103477</v>
      </c>
      <c r="X279" s="102">
        <f>IF(ISNA(VLOOKUP($B279,'[1]1920  Prog Access'!$F$7:$BA$325,13,FALSE)),"",VLOOKUP($B279,'[1]1920  Prog Access'!$F$7:$BA$325,13,FALSE))</f>
        <v>338801.01</v>
      </c>
      <c r="Y279" s="108">
        <f t="shared" si="584"/>
        <v>10855275.77</v>
      </c>
      <c r="Z279" s="104">
        <f t="shared" si="585"/>
        <v>3.687941313220798E-2</v>
      </c>
      <c r="AA279" s="105">
        <f t="shared" si="586"/>
        <v>522.12497156162601</v>
      </c>
      <c r="AB279" s="106">
        <f>IF(ISNA(VLOOKUP($B279,'[1]1920  Prog Access'!$F$7:$BA$325,14,FALSE)),"",VLOOKUP($B279,'[1]1920  Prog Access'!$F$7:$BA$325,14,FALSE))</f>
        <v>3541980.28</v>
      </c>
      <c r="AC279" s="102">
        <f>IF(ISNA(VLOOKUP($B279,'[1]1920  Prog Access'!$F$7:$BA$325,15,FALSE)),"",VLOOKUP($B279,'[1]1920  Prog Access'!$F$7:$BA$325,15,FALSE))</f>
        <v>18189.97</v>
      </c>
      <c r="AD279" s="102">
        <v>0</v>
      </c>
      <c r="AE279" s="107">
        <f t="shared" si="587"/>
        <v>3560170.25</v>
      </c>
      <c r="AF279" s="104">
        <f t="shared" si="588"/>
        <v>1.2095223765167062E-2</v>
      </c>
      <c r="AG279" s="109">
        <f t="shared" si="589"/>
        <v>171.23966538675941</v>
      </c>
      <c r="AH279" s="106">
        <f>IF(ISNA(VLOOKUP($B279,'[1]1920  Prog Access'!$F$7:$BA$325,16,FALSE)),"",VLOOKUP($B279,'[1]1920  Prog Access'!$F$7:$BA$325,16,FALSE))</f>
        <v>3649316.18</v>
      </c>
      <c r="AI279" s="102">
        <f>IF(ISNA(VLOOKUP($B279,'[1]1920  Prog Access'!$F$7:$BA$325,17,FALSE)),"",VLOOKUP($B279,'[1]1920  Prog Access'!$F$7:$BA$325,17,FALSE))</f>
        <v>475147.24</v>
      </c>
      <c r="AJ279" s="102">
        <f>IF(ISNA(VLOOKUP($B279,'[1]1920  Prog Access'!$F$7:$BA$325,18,FALSE)),"",VLOOKUP($B279,'[1]1920  Prog Access'!$F$7:$BA$325,18,FALSE))</f>
        <v>0</v>
      </c>
      <c r="AK279" s="102">
        <f>IF(ISNA(VLOOKUP($B279,'[1]1920  Prog Access'!$F$7:$BA$325,19,FALSE)),"",VLOOKUP($B279,'[1]1920  Prog Access'!$F$7:$BA$325,19,FALSE))</f>
        <v>0</v>
      </c>
      <c r="AL279" s="102">
        <f>IF(ISNA(VLOOKUP($B279,'[1]1920  Prog Access'!$F$7:$BA$325,20,FALSE)),"",VLOOKUP($B279,'[1]1920  Prog Access'!$F$7:$BA$325,20,FALSE))</f>
        <v>7850961.46</v>
      </c>
      <c r="AM279" s="102">
        <f>IF(ISNA(VLOOKUP($B279,'[1]1920  Prog Access'!$F$7:$BA$325,21,FALSE)),"",VLOOKUP($B279,'[1]1920  Prog Access'!$F$7:$BA$325,21,FALSE))</f>
        <v>0</v>
      </c>
      <c r="AN279" s="102">
        <f>IF(ISNA(VLOOKUP($B279,'[1]1920  Prog Access'!$F$7:$BA$325,22,FALSE)),"",VLOOKUP($B279,'[1]1920  Prog Access'!$F$7:$BA$325,22,FALSE))</f>
        <v>0</v>
      </c>
      <c r="AO279" s="102">
        <f>IF(ISNA(VLOOKUP($B279,'[1]1920  Prog Access'!$F$7:$BA$325,23,FALSE)),"",VLOOKUP($B279,'[1]1920  Prog Access'!$F$7:$BA$325,23,FALSE))</f>
        <v>1781605.09</v>
      </c>
      <c r="AP279" s="102">
        <f>IF(ISNA(VLOOKUP($B279,'[1]1920  Prog Access'!$F$7:$BA$325,24,FALSE)),"",VLOOKUP($B279,'[1]1920  Prog Access'!$F$7:$BA$325,24,FALSE))</f>
        <v>0</v>
      </c>
      <c r="AQ279" s="102">
        <f>IF(ISNA(VLOOKUP($B279,'[1]1920  Prog Access'!$F$7:$BA$325,25,FALSE)),"",VLOOKUP($B279,'[1]1920  Prog Access'!$F$7:$BA$325,25,FALSE))</f>
        <v>262038.65</v>
      </c>
      <c r="AR279" s="102">
        <f>IF(ISNA(VLOOKUP($B279,'[1]1920  Prog Access'!$F$7:$BA$325,26,FALSE)),"",VLOOKUP($B279,'[1]1920  Prog Access'!$F$7:$BA$325,26,FALSE))</f>
        <v>0</v>
      </c>
      <c r="AS279" s="102">
        <f>IF(ISNA(VLOOKUP($B279,'[1]1920  Prog Access'!$F$7:$BA$325,27,FALSE)),"",VLOOKUP($B279,'[1]1920  Prog Access'!$F$7:$BA$325,27,FALSE))</f>
        <v>125053.57</v>
      </c>
      <c r="AT279" s="102">
        <f>IF(ISNA(VLOOKUP($B279,'[1]1920  Prog Access'!$F$7:$BA$325,28,FALSE)),"",VLOOKUP($B279,'[1]1920  Prog Access'!$F$7:$BA$325,28,FALSE))</f>
        <v>1961175.18</v>
      </c>
      <c r="AU279" s="102">
        <f>IF(ISNA(VLOOKUP($B279,'[1]1920  Prog Access'!$F$7:$BA$325,29,FALSE)),"",VLOOKUP($B279,'[1]1920  Prog Access'!$F$7:$BA$325,29,FALSE))</f>
        <v>0</v>
      </c>
      <c r="AV279" s="102">
        <f>IF(ISNA(VLOOKUP($B279,'[1]1920  Prog Access'!$F$7:$BA$325,30,FALSE)),"",VLOOKUP($B279,'[1]1920  Prog Access'!$F$7:$BA$325,30,FALSE))</f>
        <v>68127.11</v>
      </c>
      <c r="AW279" s="102">
        <f>IF(ISNA(VLOOKUP($B279,'[1]1920  Prog Access'!$F$7:$BA$325,31,FALSE)),"",VLOOKUP($B279,'[1]1920  Prog Access'!$F$7:$BA$325,31,FALSE))</f>
        <v>47667.66</v>
      </c>
      <c r="AX279" s="108">
        <f t="shared" si="604"/>
        <v>16221092.139999999</v>
      </c>
      <c r="AY279" s="104">
        <f t="shared" si="605"/>
        <v>5.5109088996149164E-2</v>
      </c>
      <c r="AZ279" s="105">
        <f t="shared" si="606"/>
        <v>780.21392102284801</v>
      </c>
      <c r="BA279" s="106">
        <f>IF(ISNA(VLOOKUP($B279,'[1]1920  Prog Access'!$F$7:$BA$325,32,FALSE)),"",VLOOKUP($B279,'[1]1920  Prog Access'!$F$7:$BA$325,32,FALSE))</f>
        <v>0</v>
      </c>
      <c r="BB279" s="102">
        <f>IF(ISNA(VLOOKUP($B279,'[1]1920  Prog Access'!$F$7:$BA$325,33,FALSE)),"",VLOOKUP($B279,'[1]1920  Prog Access'!$F$7:$BA$325,33,FALSE))</f>
        <v>0</v>
      </c>
      <c r="BC279" s="102">
        <f>IF(ISNA(VLOOKUP($B279,'[1]1920  Prog Access'!$F$7:$BA$325,34,FALSE)),"",VLOOKUP($B279,'[1]1920  Prog Access'!$F$7:$BA$325,34,FALSE))</f>
        <v>943281.49</v>
      </c>
      <c r="BD279" s="102">
        <f>IF(ISNA(VLOOKUP($B279,'[1]1920  Prog Access'!$F$7:$BA$325,35,FALSE)),"",VLOOKUP($B279,'[1]1920  Prog Access'!$F$7:$BA$325,35,FALSE))</f>
        <v>0</v>
      </c>
      <c r="BE279" s="102">
        <f>IF(ISNA(VLOOKUP($B279,'[1]1920  Prog Access'!$F$7:$BA$325,36,FALSE)),"",VLOOKUP($B279,'[1]1920  Prog Access'!$F$7:$BA$325,36,FALSE))</f>
        <v>0</v>
      </c>
      <c r="BF279" s="102">
        <f>IF(ISNA(VLOOKUP($B279,'[1]1920  Prog Access'!$F$7:$BA$325,37,FALSE)),"",VLOOKUP($B279,'[1]1920  Prog Access'!$F$7:$BA$325,37,FALSE))</f>
        <v>0</v>
      </c>
      <c r="BG279" s="102">
        <f>IF(ISNA(VLOOKUP($B279,'[1]1920  Prog Access'!$F$7:$BA$325,38,FALSE)),"",VLOOKUP($B279,'[1]1920  Prog Access'!$F$7:$BA$325,38,FALSE))</f>
        <v>208658.35</v>
      </c>
      <c r="BH279" s="110">
        <f t="shared" si="590"/>
        <v>1151939.8400000001</v>
      </c>
      <c r="BI279" s="104">
        <f t="shared" si="591"/>
        <v>3.9135684954422455E-3</v>
      </c>
      <c r="BJ279" s="105">
        <f t="shared" si="592"/>
        <v>55.406842621438457</v>
      </c>
      <c r="BK279" s="106">
        <f>IF(ISNA(VLOOKUP($B279,'[1]1920  Prog Access'!$F$7:$BA$325,39,FALSE)),"",VLOOKUP($B279,'[1]1920  Prog Access'!$F$7:$BA$325,39,FALSE))</f>
        <v>0</v>
      </c>
      <c r="BL279" s="102">
        <f>IF(ISNA(VLOOKUP($B279,'[1]1920  Prog Access'!$F$7:$BA$325,40,FALSE)),"",VLOOKUP($B279,'[1]1920  Prog Access'!$F$7:$BA$325,40,FALSE))</f>
        <v>418040.91</v>
      </c>
      <c r="BM279" s="102">
        <f>IF(ISNA(VLOOKUP($B279,'[1]1920  Prog Access'!$F$7:$BA$325,41,FALSE)),"",VLOOKUP($B279,'[1]1920  Prog Access'!$F$7:$BA$325,41,FALSE))</f>
        <v>1731458.75</v>
      </c>
      <c r="BN279" s="102">
        <f>IF(ISNA(VLOOKUP($B279,'[1]1920  Prog Access'!$F$7:$BA$325,42,FALSE)),"",VLOOKUP($B279,'[1]1920  Prog Access'!$F$7:$BA$325,42,FALSE))</f>
        <v>2891094.55</v>
      </c>
      <c r="BO279" s="105">
        <f t="shared" si="593"/>
        <v>5040594.21</v>
      </c>
      <c r="BP279" s="104">
        <f t="shared" si="594"/>
        <v>1.7124775108537434E-2</v>
      </c>
      <c r="BQ279" s="111">
        <f t="shared" si="595"/>
        <v>242.44617680034739</v>
      </c>
      <c r="BR279" s="106">
        <f>IF(ISNA(VLOOKUP($B279,'[1]1920  Prog Access'!$F$7:$BA$325,43,FALSE)),"",VLOOKUP($B279,'[1]1920  Prog Access'!$F$7:$BA$325,43,FALSE))</f>
        <v>37959160.939999998</v>
      </c>
      <c r="BS279" s="104">
        <f t="shared" si="596"/>
        <v>0.12896140163726419</v>
      </c>
      <c r="BT279" s="111">
        <f t="shared" si="597"/>
        <v>1825.7874093880055</v>
      </c>
      <c r="BU279" s="102">
        <f>IF(ISNA(VLOOKUP($B279,'[1]1920  Prog Access'!$F$7:$BA$325,44,FALSE)),"",VLOOKUP($B279,'[1]1920  Prog Access'!$F$7:$BA$325,44,FALSE))</f>
        <v>5771800.0300000003</v>
      </c>
      <c r="BV279" s="104">
        <f t="shared" si="598"/>
        <v>1.9608953501773677E-2</v>
      </c>
      <c r="BW279" s="111">
        <f t="shared" si="599"/>
        <v>277.61624765458561</v>
      </c>
      <c r="BX279" s="143">
        <f>IF(ISNA(VLOOKUP($B279,'[1]1920  Prog Access'!$F$7:$BA$325,45,FALSE)),"",VLOOKUP($B279,'[1]1920  Prog Access'!$F$7:$BA$325,45,FALSE))</f>
        <v>15059060.42</v>
      </c>
      <c r="BY279" s="97">
        <f t="shared" si="600"/>
        <v>5.1161234627212192E-2</v>
      </c>
      <c r="BZ279" s="112">
        <f t="shared" si="601"/>
        <v>724.32167179639589</v>
      </c>
      <c r="CA279" s="89">
        <f t="shared" si="602"/>
        <v>294345133.18000001</v>
      </c>
      <c r="CB279" s="90">
        <f t="shared" si="603"/>
        <v>0</v>
      </c>
    </row>
    <row r="280" spans="1:80" x14ac:dyDescent="0.25">
      <c r="A280" s="22"/>
      <c r="B280" s="94" t="s">
        <v>482</v>
      </c>
      <c r="C280" s="99" t="s">
        <v>483</v>
      </c>
      <c r="D280" s="100">
        <f>IF(ISNA(VLOOKUP($B280,'[1]1920 enrollment_Rev_Exp by size'!$A$6:$C$339,3,FALSE)),"",VLOOKUP($B280,'[1]1920 enrollment_Rev_Exp by size'!$A$6:$C$339,3,FALSE))</f>
        <v>1981.4599999999996</v>
      </c>
      <c r="E280" s="101">
        <f>IF(ISNA(VLOOKUP($B280,'[1]1920 enrollment_Rev_Exp by size'!$A$6:$D$339,4,FALSE)),"",VLOOKUP($B280,'[1]1920 enrollment_Rev_Exp by size'!$A$6:$D$339,4,FALSE))</f>
        <v>25633333.510000002</v>
      </c>
      <c r="F280" s="102">
        <f>IF(ISNA(VLOOKUP($B280,'[1]1920  Prog Access'!$F$7:$BA$325,2,FALSE)),"",VLOOKUP($B280,'[1]1920  Prog Access'!$F$7:$BA$325,2,FALSE))</f>
        <v>13252994.09</v>
      </c>
      <c r="G280" s="102">
        <f>IF(ISNA(VLOOKUP($B280,'[1]1920  Prog Access'!$F$7:$BA$325,3,FALSE)),"",VLOOKUP($B280,'[1]1920  Prog Access'!$F$7:$BA$325,3,FALSE))</f>
        <v>390274.41</v>
      </c>
      <c r="H280" s="102">
        <f>IF(ISNA(VLOOKUP($B280,'[1]1920  Prog Access'!$F$7:$BA$325,4,FALSE)),"",VLOOKUP($B280,'[1]1920  Prog Access'!$F$7:$BA$325,4,FALSE))</f>
        <v>210603.72</v>
      </c>
      <c r="I280" s="103">
        <f t="shared" si="581"/>
        <v>13853872.220000001</v>
      </c>
      <c r="J280" s="104">
        <f t="shared" si="582"/>
        <v>0.54046315180174942</v>
      </c>
      <c r="K280" s="105">
        <f t="shared" si="583"/>
        <v>6991.7496290614008</v>
      </c>
      <c r="L280" s="106">
        <f>IF(ISNA(VLOOKUP($B280,'[1]1920  Prog Access'!$F$7:$BA$325,5,FALSE)),"",VLOOKUP($B280,'[1]1920  Prog Access'!$F$7:$BA$325,5,FALSE))</f>
        <v>2857318.83</v>
      </c>
      <c r="M280" s="102">
        <f>IF(ISNA(VLOOKUP($B280,'[1]1920  Prog Access'!$F$7:$BA$325,6,FALSE)),"",VLOOKUP($B280,'[1]1920  Prog Access'!$F$7:$BA$325,6,FALSE))</f>
        <v>109159.23</v>
      </c>
      <c r="N280" s="102">
        <f>IF(ISNA(VLOOKUP($B280,'[1]1920  Prog Access'!$F$7:$BA$325,7,FALSE)),"",VLOOKUP($B280,'[1]1920  Prog Access'!$F$7:$BA$325,7,FALSE))</f>
        <v>393772</v>
      </c>
      <c r="O280" s="102">
        <v>0</v>
      </c>
      <c r="P280" s="102">
        <f>IF(ISNA(VLOOKUP($B280,'[1]1920  Prog Access'!$F$7:$BA$325,8,FALSE)),"",VLOOKUP($B280,'[1]1920  Prog Access'!$F$7:$BA$325,8,FALSE))</f>
        <v>0</v>
      </c>
      <c r="Q280" s="102">
        <f>IF(ISNA(VLOOKUP($B280,'[1]1920  Prog Access'!$F$7:$BA$325,9,FALSE)),"",VLOOKUP($B280,'[1]1920  Prog Access'!$F$7:$BA$325,9,FALSE))</f>
        <v>0</v>
      </c>
      <c r="R280" s="107">
        <f t="shared" si="511"/>
        <v>3360250.06</v>
      </c>
      <c r="S280" s="104">
        <f t="shared" si="512"/>
        <v>0.13108907816024432</v>
      </c>
      <c r="T280" s="105">
        <f t="shared" si="513"/>
        <v>1695.8455179514099</v>
      </c>
      <c r="U280" s="106">
        <f>IF(ISNA(VLOOKUP($B280,'[1]1920  Prog Access'!$F$7:$BA$325,10,FALSE)),"",VLOOKUP($B280,'[1]1920  Prog Access'!$F$7:$BA$325,10,FALSE))</f>
        <v>930318.89</v>
      </c>
      <c r="V280" s="102">
        <f>IF(ISNA(VLOOKUP($B280,'[1]1920  Prog Access'!$F$7:$BA$325,11,FALSE)),"",VLOOKUP($B280,'[1]1920  Prog Access'!$F$7:$BA$325,11,FALSE))</f>
        <v>169518.7</v>
      </c>
      <c r="W280" s="102">
        <f>IF(ISNA(VLOOKUP($B280,'[1]1920  Prog Access'!$F$7:$BA$325,12,FALSE)),"",VLOOKUP($B280,'[1]1920  Prog Access'!$F$7:$BA$325,12,FALSE))</f>
        <v>8041</v>
      </c>
      <c r="X280" s="102">
        <f>IF(ISNA(VLOOKUP($B280,'[1]1920  Prog Access'!$F$7:$BA$325,13,FALSE)),"",VLOOKUP($B280,'[1]1920  Prog Access'!$F$7:$BA$325,13,FALSE))</f>
        <v>0</v>
      </c>
      <c r="Y280" s="108">
        <f t="shared" si="584"/>
        <v>1107878.5900000001</v>
      </c>
      <c r="Z280" s="104">
        <f t="shared" si="585"/>
        <v>4.3220230781447044E-2</v>
      </c>
      <c r="AA280" s="105">
        <f t="shared" si="586"/>
        <v>559.12235927043707</v>
      </c>
      <c r="AB280" s="106">
        <f>IF(ISNA(VLOOKUP($B280,'[1]1920  Prog Access'!$F$7:$BA$325,14,FALSE)),"",VLOOKUP($B280,'[1]1920  Prog Access'!$F$7:$BA$325,14,FALSE))</f>
        <v>0</v>
      </c>
      <c r="AC280" s="102">
        <f>IF(ISNA(VLOOKUP($B280,'[1]1920  Prog Access'!$F$7:$BA$325,15,FALSE)),"",VLOOKUP($B280,'[1]1920  Prog Access'!$F$7:$BA$325,15,FALSE))</f>
        <v>0</v>
      </c>
      <c r="AD280" s="102">
        <v>0</v>
      </c>
      <c r="AE280" s="107">
        <f t="shared" si="587"/>
        <v>0</v>
      </c>
      <c r="AF280" s="104">
        <f t="shared" si="588"/>
        <v>0</v>
      </c>
      <c r="AG280" s="109">
        <f t="shared" si="589"/>
        <v>0</v>
      </c>
      <c r="AH280" s="106">
        <f>IF(ISNA(VLOOKUP($B280,'[1]1920  Prog Access'!$F$7:$BA$325,16,FALSE)),"",VLOOKUP($B280,'[1]1920  Prog Access'!$F$7:$BA$325,16,FALSE))</f>
        <v>175171.92</v>
      </c>
      <c r="AI280" s="102">
        <f>IF(ISNA(VLOOKUP($B280,'[1]1920  Prog Access'!$F$7:$BA$325,17,FALSE)),"",VLOOKUP($B280,'[1]1920  Prog Access'!$F$7:$BA$325,17,FALSE))</f>
        <v>46872.79</v>
      </c>
      <c r="AJ280" s="102">
        <f>IF(ISNA(VLOOKUP($B280,'[1]1920  Prog Access'!$F$7:$BA$325,18,FALSE)),"",VLOOKUP($B280,'[1]1920  Prog Access'!$F$7:$BA$325,18,FALSE))</f>
        <v>0</v>
      </c>
      <c r="AK280" s="102">
        <f>IF(ISNA(VLOOKUP($B280,'[1]1920  Prog Access'!$F$7:$BA$325,19,FALSE)),"",VLOOKUP($B280,'[1]1920  Prog Access'!$F$7:$BA$325,19,FALSE))</f>
        <v>0</v>
      </c>
      <c r="AL280" s="102">
        <f>IF(ISNA(VLOOKUP($B280,'[1]1920  Prog Access'!$F$7:$BA$325,20,FALSE)),"",VLOOKUP($B280,'[1]1920  Prog Access'!$F$7:$BA$325,20,FALSE))</f>
        <v>502856.47</v>
      </c>
      <c r="AM280" s="102">
        <f>IF(ISNA(VLOOKUP($B280,'[1]1920  Prog Access'!$F$7:$BA$325,21,FALSE)),"",VLOOKUP($B280,'[1]1920  Prog Access'!$F$7:$BA$325,21,FALSE))</f>
        <v>0</v>
      </c>
      <c r="AN280" s="102">
        <f>IF(ISNA(VLOOKUP($B280,'[1]1920  Prog Access'!$F$7:$BA$325,22,FALSE)),"",VLOOKUP($B280,'[1]1920  Prog Access'!$F$7:$BA$325,22,FALSE))</f>
        <v>0</v>
      </c>
      <c r="AO280" s="102">
        <f>IF(ISNA(VLOOKUP($B280,'[1]1920  Prog Access'!$F$7:$BA$325,23,FALSE)),"",VLOOKUP($B280,'[1]1920  Prog Access'!$F$7:$BA$325,23,FALSE))</f>
        <v>123843.38</v>
      </c>
      <c r="AP280" s="102">
        <f>IF(ISNA(VLOOKUP($B280,'[1]1920  Prog Access'!$F$7:$BA$325,24,FALSE)),"",VLOOKUP($B280,'[1]1920  Prog Access'!$F$7:$BA$325,24,FALSE))</f>
        <v>0</v>
      </c>
      <c r="AQ280" s="102">
        <f>IF(ISNA(VLOOKUP($B280,'[1]1920  Prog Access'!$F$7:$BA$325,25,FALSE)),"",VLOOKUP($B280,'[1]1920  Prog Access'!$F$7:$BA$325,25,FALSE))</f>
        <v>0</v>
      </c>
      <c r="AR280" s="102">
        <f>IF(ISNA(VLOOKUP($B280,'[1]1920  Prog Access'!$F$7:$BA$325,26,FALSE)),"",VLOOKUP($B280,'[1]1920  Prog Access'!$F$7:$BA$325,26,FALSE))</f>
        <v>0</v>
      </c>
      <c r="AS280" s="102">
        <f>IF(ISNA(VLOOKUP($B280,'[1]1920  Prog Access'!$F$7:$BA$325,27,FALSE)),"",VLOOKUP($B280,'[1]1920  Prog Access'!$F$7:$BA$325,27,FALSE))</f>
        <v>0</v>
      </c>
      <c r="AT280" s="102">
        <f>IF(ISNA(VLOOKUP($B280,'[1]1920  Prog Access'!$F$7:$BA$325,28,FALSE)),"",VLOOKUP($B280,'[1]1920  Prog Access'!$F$7:$BA$325,28,FALSE))</f>
        <v>20161.689999999999</v>
      </c>
      <c r="AU280" s="102">
        <f>IF(ISNA(VLOOKUP($B280,'[1]1920  Prog Access'!$F$7:$BA$325,29,FALSE)),"",VLOOKUP($B280,'[1]1920  Prog Access'!$F$7:$BA$325,29,FALSE))</f>
        <v>0</v>
      </c>
      <c r="AV280" s="102">
        <f>IF(ISNA(VLOOKUP($B280,'[1]1920  Prog Access'!$F$7:$BA$325,30,FALSE)),"",VLOOKUP($B280,'[1]1920  Prog Access'!$F$7:$BA$325,30,FALSE))</f>
        <v>11640</v>
      </c>
      <c r="AW280" s="102">
        <f>IF(ISNA(VLOOKUP($B280,'[1]1920  Prog Access'!$F$7:$BA$325,31,FALSE)),"",VLOOKUP($B280,'[1]1920  Prog Access'!$F$7:$BA$325,31,FALSE))</f>
        <v>0</v>
      </c>
      <c r="AX280" s="108">
        <f t="shared" si="604"/>
        <v>880546.24999999988</v>
      </c>
      <c r="AY280" s="104">
        <f t="shared" si="605"/>
        <v>3.4351608996016213E-2</v>
      </c>
      <c r="AZ280" s="105">
        <f t="shared" si="606"/>
        <v>444.39264481745789</v>
      </c>
      <c r="BA280" s="106">
        <f>IF(ISNA(VLOOKUP($B280,'[1]1920  Prog Access'!$F$7:$BA$325,32,FALSE)),"",VLOOKUP($B280,'[1]1920  Prog Access'!$F$7:$BA$325,32,FALSE))</f>
        <v>0</v>
      </c>
      <c r="BB280" s="102">
        <f>IF(ISNA(VLOOKUP($B280,'[1]1920  Prog Access'!$F$7:$BA$325,33,FALSE)),"",VLOOKUP($B280,'[1]1920  Prog Access'!$F$7:$BA$325,33,FALSE))</f>
        <v>0</v>
      </c>
      <c r="BC280" s="102">
        <f>IF(ISNA(VLOOKUP($B280,'[1]1920  Prog Access'!$F$7:$BA$325,34,FALSE)),"",VLOOKUP($B280,'[1]1920  Prog Access'!$F$7:$BA$325,34,FALSE))</f>
        <v>48500.19</v>
      </c>
      <c r="BD280" s="102">
        <f>IF(ISNA(VLOOKUP($B280,'[1]1920  Prog Access'!$F$7:$BA$325,35,FALSE)),"",VLOOKUP($B280,'[1]1920  Prog Access'!$F$7:$BA$325,35,FALSE))</f>
        <v>0</v>
      </c>
      <c r="BE280" s="102">
        <f>IF(ISNA(VLOOKUP($B280,'[1]1920  Prog Access'!$F$7:$BA$325,36,FALSE)),"",VLOOKUP($B280,'[1]1920  Prog Access'!$F$7:$BA$325,36,FALSE))</f>
        <v>0</v>
      </c>
      <c r="BF280" s="102">
        <f>IF(ISNA(VLOOKUP($B280,'[1]1920  Prog Access'!$F$7:$BA$325,37,FALSE)),"",VLOOKUP($B280,'[1]1920  Prog Access'!$F$7:$BA$325,37,FALSE))</f>
        <v>0</v>
      </c>
      <c r="BG280" s="102">
        <f>IF(ISNA(VLOOKUP($B280,'[1]1920  Prog Access'!$F$7:$BA$325,38,FALSE)),"",VLOOKUP($B280,'[1]1920  Prog Access'!$F$7:$BA$325,38,FALSE))</f>
        <v>0</v>
      </c>
      <c r="BH280" s="110">
        <f t="shared" si="590"/>
        <v>48500.19</v>
      </c>
      <c r="BI280" s="104">
        <f t="shared" si="591"/>
        <v>1.8920750194694439E-3</v>
      </c>
      <c r="BJ280" s="105">
        <f t="shared" si="592"/>
        <v>24.47699675996488</v>
      </c>
      <c r="BK280" s="106">
        <f>IF(ISNA(VLOOKUP($B280,'[1]1920  Prog Access'!$F$7:$BA$325,39,FALSE)),"",VLOOKUP($B280,'[1]1920  Prog Access'!$F$7:$BA$325,39,FALSE))</f>
        <v>0</v>
      </c>
      <c r="BL280" s="102">
        <f>IF(ISNA(VLOOKUP($B280,'[1]1920  Prog Access'!$F$7:$BA$325,40,FALSE)),"",VLOOKUP($B280,'[1]1920  Prog Access'!$F$7:$BA$325,40,FALSE))</f>
        <v>0</v>
      </c>
      <c r="BM280" s="102">
        <f>IF(ISNA(VLOOKUP($B280,'[1]1920  Prog Access'!$F$7:$BA$325,41,FALSE)),"",VLOOKUP($B280,'[1]1920  Prog Access'!$F$7:$BA$325,41,FALSE))</f>
        <v>161466.76</v>
      </c>
      <c r="BN280" s="102">
        <f>IF(ISNA(VLOOKUP($B280,'[1]1920  Prog Access'!$F$7:$BA$325,42,FALSE)),"",VLOOKUP($B280,'[1]1920  Prog Access'!$F$7:$BA$325,42,FALSE))</f>
        <v>133459.91</v>
      </c>
      <c r="BO280" s="105">
        <f t="shared" si="593"/>
        <v>294926.67000000004</v>
      </c>
      <c r="BP280" s="104">
        <f t="shared" si="594"/>
        <v>1.1505591728244948E-2</v>
      </c>
      <c r="BQ280" s="111">
        <f t="shared" si="595"/>
        <v>148.84311063559198</v>
      </c>
      <c r="BR280" s="106">
        <f>IF(ISNA(VLOOKUP($B280,'[1]1920  Prog Access'!$F$7:$BA$325,43,FALSE)),"",VLOOKUP($B280,'[1]1920  Prog Access'!$F$7:$BA$325,43,FALSE))</f>
        <v>3902278.7</v>
      </c>
      <c r="BS280" s="104">
        <f t="shared" si="596"/>
        <v>0.15223453861268782</v>
      </c>
      <c r="BT280" s="111">
        <f t="shared" si="597"/>
        <v>1969.3956476537508</v>
      </c>
      <c r="BU280" s="102">
        <f>IF(ISNA(VLOOKUP($B280,'[1]1920  Prog Access'!$F$7:$BA$325,44,FALSE)),"",VLOOKUP($B280,'[1]1920  Prog Access'!$F$7:$BA$325,44,FALSE))</f>
        <v>692376.25</v>
      </c>
      <c r="BV280" s="104">
        <f t="shared" si="598"/>
        <v>2.7010776796934827E-2</v>
      </c>
      <c r="BW280" s="111">
        <f t="shared" si="599"/>
        <v>349.42731622137217</v>
      </c>
      <c r="BX280" s="143">
        <f>IF(ISNA(VLOOKUP($B280,'[1]1920  Prog Access'!$F$7:$BA$325,45,FALSE)),"",VLOOKUP($B280,'[1]1920  Prog Access'!$F$7:$BA$325,45,FALSE))</f>
        <v>1492704.58</v>
      </c>
      <c r="BY280" s="97">
        <f t="shared" si="600"/>
        <v>5.823294810320595E-2</v>
      </c>
      <c r="BZ280" s="112">
        <f t="shared" si="601"/>
        <v>753.3357120507103</v>
      </c>
      <c r="CA280" s="89">
        <f t="shared" si="602"/>
        <v>25633333.510000002</v>
      </c>
      <c r="CB280" s="90">
        <f t="shared" si="603"/>
        <v>0</v>
      </c>
    </row>
    <row r="281" spans="1:80" x14ac:dyDescent="0.25">
      <c r="A281" s="66"/>
      <c r="B281" s="94" t="s">
        <v>484</v>
      </c>
      <c r="C281" s="99" t="s">
        <v>485</v>
      </c>
      <c r="D281" s="100">
        <f>IF(ISNA(VLOOKUP($B281,'[1]1920 enrollment_Rev_Exp by size'!$A$6:$C$339,3,FALSE)),"",VLOOKUP($B281,'[1]1920 enrollment_Rev_Exp by size'!$A$6:$C$339,3,FALSE))</f>
        <v>4031.89</v>
      </c>
      <c r="E281" s="101">
        <f>IF(ISNA(VLOOKUP($B281,'[1]1920 enrollment_Rev_Exp by size'!$A$6:$D$339,4,FALSE)),"",VLOOKUP($B281,'[1]1920 enrollment_Rev_Exp by size'!$A$6:$D$339,4,FALSE))</f>
        <v>54524679.479999997</v>
      </c>
      <c r="F281" s="102">
        <f>IF(ISNA(VLOOKUP($B281,'[1]1920  Prog Access'!$F$7:$BA$325,2,FALSE)),"",VLOOKUP($B281,'[1]1920  Prog Access'!$F$7:$BA$325,2,FALSE))</f>
        <v>29346658.300000001</v>
      </c>
      <c r="G281" s="102">
        <f>IF(ISNA(VLOOKUP($B281,'[1]1920  Prog Access'!$F$7:$BA$325,3,FALSE)),"",VLOOKUP($B281,'[1]1920  Prog Access'!$F$7:$BA$325,3,FALSE))</f>
        <v>0</v>
      </c>
      <c r="H281" s="102">
        <f>IF(ISNA(VLOOKUP($B281,'[1]1920  Prog Access'!$F$7:$BA$325,4,FALSE)),"",VLOOKUP($B281,'[1]1920  Prog Access'!$F$7:$BA$325,4,FALSE))</f>
        <v>298553.17</v>
      </c>
      <c r="I281" s="103">
        <f t="shared" si="581"/>
        <v>29645211.470000003</v>
      </c>
      <c r="J281" s="104">
        <f t="shared" si="582"/>
        <v>0.5437026270071712</v>
      </c>
      <c r="K281" s="105">
        <f t="shared" si="583"/>
        <v>7352.6835975187823</v>
      </c>
      <c r="L281" s="106">
        <f>IF(ISNA(VLOOKUP($B281,'[1]1920  Prog Access'!$F$7:$BA$325,5,FALSE)),"",VLOOKUP($B281,'[1]1920  Prog Access'!$F$7:$BA$325,5,FALSE))</f>
        <v>6846545.6500000004</v>
      </c>
      <c r="M281" s="102">
        <f>IF(ISNA(VLOOKUP($B281,'[1]1920  Prog Access'!$F$7:$BA$325,6,FALSE)),"",VLOOKUP($B281,'[1]1920  Prog Access'!$F$7:$BA$325,6,FALSE))</f>
        <v>106902.12</v>
      </c>
      <c r="N281" s="102">
        <f>IF(ISNA(VLOOKUP($B281,'[1]1920  Prog Access'!$F$7:$BA$325,7,FALSE)),"",VLOOKUP($B281,'[1]1920  Prog Access'!$F$7:$BA$325,7,FALSE))</f>
        <v>778288.69</v>
      </c>
      <c r="O281" s="102">
        <v>0</v>
      </c>
      <c r="P281" s="102">
        <f>IF(ISNA(VLOOKUP($B281,'[1]1920  Prog Access'!$F$7:$BA$325,8,FALSE)),"",VLOOKUP($B281,'[1]1920  Prog Access'!$F$7:$BA$325,8,FALSE))</f>
        <v>90626.78</v>
      </c>
      <c r="Q281" s="102">
        <f>IF(ISNA(VLOOKUP($B281,'[1]1920  Prog Access'!$F$7:$BA$325,9,FALSE)),"",VLOOKUP($B281,'[1]1920  Prog Access'!$F$7:$BA$325,9,FALSE))</f>
        <v>0</v>
      </c>
      <c r="R281" s="107">
        <f t="shared" si="511"/>
        <v>7822363.2400000012</v>
      </c>
      <c r="S281" s="104">
        <f t="shared" si="512"/>
        <v>0.14346463499834591</v>
      </c>
      <c r="T281" s="105">
        <f t="shared" si="513"/>
        <v>1940.1231779636848</v>
      </c>
      <c r="U281" s="106">
        <f>IF(ISNA(VLOOKUP($B281,'[1]1920  Prog Access'!$F$7:$BA$325,10,FALSE)),"",VLOOKUP($B281,'[1]1920  Prog Access'!$F$7:$BA$325,10,FALSE))</f>
        <v>2304116.86</v>
      </c>
      <c r="V281" s="102">
        <f>IF(ISNA(VLOOKUP($B281,'[1]1920  Prog Access'!$F$7:$BA$325,11,FALSE)),"",VLOOKUP($B281,'[1]1920  Prog Access'!$F$7:$BA$325,11,FALSE))</f>
        <v>253999.07</v>
      </c>
      <c r="W281" s="102">
        <f>IF(ISNA(VLOOKUP($B281,'[1]1920  Prog Access'!$F$7:$BA$325,12,FALSE)),"",VLOOKUP($B281,'[1]1920  Prog Access'!$F$7:$BA$325,12,FALSE))</f>
        <v>0</v>
      </c>
      <c r="X281" s="102">
        <f>IF(ISNA(VLOOKUP($B281,'[1]1920  Prog Access'!$F$7:$BA$325,13,FALSE)),"",VLOOKUP($B281,'[1]1920  Prog Access'!$F$7:$BA$325,13,FALSE))</f>
        <v>0</v>
      </c>
      <c r="Y281" s="108">
        <f t="shared" si="584"/>
        <v>2558115.9299999997</v>
      </c>
      <c r="Z281" s="104">
        <f t="shared" si="585"/>
        <v>4.6916661489744896E-2</v>
      </c>
      <c r="AA281" s="105">
        <f t="shared" si="586"/>
        <v>634.47066512231231</v>
      </c>
      <c r="AB281" s="106">
        <f>IF(ISNA(VLOOKUP($B281,'[1]1920  Prog Access'!$F$7:$BA$325,14,FALSE)),"",VLOOKUP($B281,'[1]1920  Prog Access'!$F$7:$BA$325,14,FALSE))</f>
        <v>0</v>
      </c>
      <c r="AC281" s="102">
        <f>IF(ISNA(VLOOKUP($B281,'[1]1920  Prog Access'!$F$7:$BA$325,15,FALSE)),"",VLOOKUP($B281,'[1]1920  Prog Access'!$F$7:$BA$325,15,FALSE))</f>
        <v>0</v>
      </c>
      <c r="AD281" s="102">
        <v>0</v>
      </c>
      <c r="AE281" s="107">
        <f t="shared" si="587"/>
        <v>0</v>
      </c>
      <c r="AF281" s="104">
        <f t="shared" si="588"/>
        <v>0</v>
      </c>
      <c r="AG281" s="109">
        <f t="shared" si="589"/>
        <v>0</v>
      </c>
      <c r="AH281" s="106">
        <f>IF(ISNA(VLOOKUP($B281,'[1]1920  Prog Access'!$F$7:$BA$325,16,FALSE)),"",VLOOKUP($B281,'[1]1920  Prog Access'!$F$7:$BA$325,16,FALSE))</f>
        <v>391045.49</v>
      </c>
      <c r="AI281" s="102">
        <f>IF(ISNA(VLOOKUP($B281,'[1]1920  Prog Access'!$F$7:$BA$325,17,FALSE)),"",VLOOKUP($B281,'[1]1920  Prog Access'!$F$7:$BA$325,17,FALSE))</f>
        <v>76131.87</v>
      </c>
      <c r="AJ281" s="102">
        <f>IF(ISNA(VLOOKUP($B281,'[1]1920  Prog Access'!$F$7:$BA$325,18,FALSE)),"",VLOOKUP($B281,'[1]1920  Prog Access'!$F$7:$BA$325,18,FALSE))</f>
        <v>0</v>
      </c>
      <c r="AK281" s="102">
        <f>IF(ISNA(VLOOKUP($B281,'[1]1920  Prog Access'!$F$7:$BA$325,19,FALSE)),"",VLOOKUP($B281,'[1]1920  Prog Access'!$F$7:$BA$325,19,FALSE))</f>
        <v>0</v>
      </c>
      <c r="AL281" s="102">
        <f>IF(ISNA(VLOOKUP($B281,'[1]1920  Prog Access'!$F$7:$BA$325,20,FALSE)),"",VLOOKUP($B281,'[1]1920  Prog Access'!$F$7:$BA$325,20,FALSE))</f>
        <v>704199.08</v>
      </c>
      <c r="AM281" s="102">
        <f>IF(ISNA(VLOOKUP($B281,'[1]1920  Prog Access'!$F$7:$BA$325,21,FALSE)),"",VLOOKUP($B281,'[1]1920  Prog Access'!$F$7:$BA$325,21,FALSE))</f>
        <v>0</v>
      </c>
      <c r="AN281" s="102">
        <f>IF(ISNA(VLOOKUP($B281,'[1]1920  Prog Access'!$F$7:$BA$325,22,FALSE)),"",VLOOKUP($B281,'[1]1920  Prog Access'!$F$7:$BA$325,22,FALSE))</f>
        <v>0</v>
      </c>
      <c r="AO281" s="102">
        <f>IF(ISNA(VLOOKUP($B281,'[1]1920  Prog Access'!$F$7:$BA$325,23,FALSE)),"",VLOOKUP($B281,'[1]1920  Prog Access'!$F$7:$BA$325,23,FALSE))</f>
        <v>246952.24</v>
      </c>
      <c r="AP281" s="102">
        <f>IF(ISNA(VLOOKUP($B281,'[1]1920  Prog Access'!$F$7:$BA$325,24,FALSE)),"",VLOOKUP($B281,'[1]1920  Prog Access'!$F$7:$BA$325,24,FALSE))</f>
        <v>0</v>
      </c>
      <c r="AQ281" s="102">
        <f>IF(ISNA(VLOOKUP($B281,'[1]1920  Prog Access'!$F$7:$BA$325,25,FALSE)),"",VLOOKUP($B281,'[1]1920  Prog Access'!$F$7:$BA$325,25,FALSE))</f>
        <v>0</v>
      </c>
      <c r="AR281" s="102">
        <f>IF(ISNA(VLOOKUP($B281,'[1]1920  Prog Access'!$F$7:$BA$325,26,FALSE)),"",VLOOKUP($B281,'[1]1920  Prog Access'!$F$7:$BA$325,26,FALSE))</f>
        <v>0</v>
      </c>
      <c r="AS281" s="102">
        <f>IF(ISNA(VLOOKUP($B281,'[1]1920  Prog Access'!$F$7:$BA$325,27,FALSE)),"",VLOOKUP($B281,'[1]1920  Prog Access'!$F$7:$BA$325,27,FALSE))</f>
        <v>150</v>
      </c>
      <c r="AT281" s="102">
        <f>IF(ISNA(VLOOKUP($B281,'[1]1920  Prog Access'!$F$7:$BA$325,28,FALSE)),"",VLOOKUP($B281,'[1]1920  Prog Access'!$F$7:$BA$325,28,FALSE))</f>
        <v>194942.79</v>
      </c>
      <c r="AU281" s="102">
        <f>IF(ISNA(VLOOKUP($B281,'[1]1920  Prog Access'!$F$7:$BA$325,29,FALSE)),"",VLOOKUP($B281,'[1]1920  Prog Access'!$F$7:$BA$325,29,FALSE))</f>
        <v>0</v>
      </c>
      <c r="AV281" s="102">
        <f>IF(ISNA(VLOOKUP($B281,'[1]1920  Prog Access'!$F$7:$BA$325,30,FALSE)),"",VLOOKUP($B281,'[1]1920  Prog Access'!$F$7:$BA$325,30,FALSE))</f>
        <v>42764.34</v>
      </c>
      <c r="AW281" s="102">
        <f>IF(ISNA(VLOOKUP($B281,'[1]1920  Prog Access'!$F$7:$BA$325,31,FALSE)),"",VLOOKUP($B281,'[1]1920  Prog Access'!$F$7:$BA$325,31,FALSE))</f>
        <v>5500</v>
      </c>
      <c r="AX281" s="108">
        <f t="shared" si="604"/>
        <v>1661685.81</v>
      </c>
      <c r="AY281" s="104">
        <f t="shared" si="605"/>
        <v>3.0475847374939951E-2</v>
      </c>
      <c r="AZ281" s="105">
        <f t="shared" si="606"/>
        <v>412.13570062675325</v>
      </c>
      <c r="BA281" s="106">
        <f>IF(ISNA(VLOOKUP($B281,'[1]1920  Prog Access'!$F$7:$BA$325,32,FALSE)),"",VLOOKUP($B281,'[1]1920  Prog Access'!$F$7:$BA$325,32,FALSE))</f>
        <v>0</v>
      </c>
      <c r="BB281" s="102">
        <f>IF(ISNA(VLOOKUP($B281,'[1]1920  Prog Access'!$F$7:$BA$325,33,FALSE)),"",VLOOKUP($B281,'[1]1920  Prog Access'!$F$7:$BA$325,33,FALSE))</f>
        <v>32875.879999999997</v>
      </c>
      <c r="BC281" s="102">
        <f>IF(ISNA(VLOOKUP($B281,'[1]1920  Prog Access'!$F$7:$BA$325,34,FALSE)),"",VLOOKUP($B281,'[1]1920  Prog Access'!$F$7:$BA$325,34,FALSE))</f>
        <v>98693.3</v>
      </c>
      <c r="BD281" s="102">
        <f>IF(ISNA(VLOOKUP($B281,'[1]1920  Prog Access'!$F$7:$BA$325,35,FALSE)),"",VLOOKUP($B281,'[1]1920  Prog Access'!$F$7:$BA$325,35,FALSE))</f>
        <v>0</v>
      </c>
      <c r="BE281" s="102">
        <f>IF(ISNA(VLOOKUP($B281,'[1]1920  Prog Access'!$F$7:$BA$325,36,FALSE)),"",VLOOKUP($B281,'[1]1920  Prog Access'!$F$7:$BA$325,36,FALSE))</f>
        <v>0</v>
      </c>
      <c r="BF281" s="102">
        <f>IF(ISNA(VLOOKUP($B281,'[1]1920  Prog Access'!$F$7:$BA$325,37,FALSE)),"",VLOOKUP($B281,'[1]1920  Prog Access'!$F$7:$BA$325,37,FALSE))</f>
        <v>0</v>
      </c>
      <c r="BG281" s="102">
        <f>IF(ISNA(VLOOKUP($B281,'[1]1920  Prog Access'!$F$7:$BA$325,38,FALSE)),"",VLOOKUP($B281,'[1]1920  Prog Access'!$F$7:$BA$325,38,FALSE))</f>
        <v>11712.46</v>
      </c>
      <c r="BH281" s="110">
        <f t="shared" si="590"/>
        <v>143281.63999999998</v>
      </c>
      <c r="BI281" s="104">
        <f t="shared" si="591"/>
        <v>2.6278309449312143E-3</v>
      </c>
      <c r="BJ281" s="105">
        <f t="shared" si="592"/>
        <v>35.537090545624999</v>
      </c>
      <c r="BK281" s="106">
        <f>IF(ISNA(VLOOKUP($B281,'[1]1920  Prog Access'!$F$7:$BA$325,39,FALSE)),"",VLOOKUP($B281,'[1]1920  Prog Access'!$F$7:$BA$325,39,FALSE))</f>
        <v>0</v>
      </c>
      <c r="BL281" s="102">
        <f>IF(ISNA(VLOOKUP($B281,'[1]1920  Prog Access'!$F$7:$BA$325,40,FALSE)),"",VLOOKUP($B281,'[1]1920  Prog Access'!$F$7:$BA$325,40,FALSE))</f>
        <v>0</v>
      </c>
      <c r="BM281" s="102">
        <f>IF(ISNA(VLOOKUP($B281,'[1]1920  Prog Access'!$F$7:$BA$325,41,FALSE)),"",VLOOKUP($B281,'[1]1920  Prog Access'!$F$7:$BA$325,41,FALSE))</f>
        <v>420045.82</v>
      </c>
      <c r="BN281" s="102">
        <f>IF(ISNA(VLOOKUP($B281,'[1]1920  Prog Access'!$F$7:$BA$325,42,FALSE)),"",VLOOKUP($B281,'[1]1920  Prog Access'!$F$7:$BA$325,42,FALSE))</f>
        <v>1174940.8600000001</v>
      </c>
      <c r="BO281" s="105">
        <f t="shared" si="593"/>
        <v>1594986.6800000002</v>
      </c>
      <c r="BP281" s="104">
        <f t="shared" si="594"/>
        <v>2.9252564072110715E-2</v>
      </c>
      <c r="BQ281" s="111">
        <f t="shared" si="595"/>
        <v>395.59280635136383</v>
      </c>
      <c r="BR281" s="106">
        <f>IF(ISNA(VLOOKUP($B281,'[1]1920  Prog Access'!$F$7:$BA$325,43,FALSE)),"",VLOOKUP($B281,'[1]1920  Prog Access'!$F$7:$BA$325,43,FALSE))</f>
        <v>7288480.3099999996</v>
      </c>
      <c r="BS281" s="104">
        <f t="shared" si="596"/>
        <v>0.13367305190071702</v>
      </c>
      <c r="BT281" s="111">
        <f t="shared" si="597"/>
        <v>1807.7081244776023</v>
      </c>
      <c r="BU281" s="102">
        <f>IF(ISNA(VLOOKUP($B281,'[1]1920  Prog Access'!$F$7:$BA$325,44,FALSE)),"",VLOOKUP($B281,'[1]1920  Prog Access'!$F$7:$BA$325,44,FALSE))</f>
        <v>1058283.6599999999</v>
      </c>
      <c r="BV281" s="104">
        <f t="shared" si="598"/>
        <v>1.9409259625050801E-2</v>
      </c>
      <c r="BW281" s="111">
        <f t="shared" si="599"/>
        <v>262.47830669983557</v>
      </c>
      <c r="BX281" s="143">
        <f>IF(ISNA(VLOOKUP($B281,'[1]1920  Prog Access'!$F$7:$BA$325,45,FALSE)),"",VLOOKUP($B281,'[1]1920  Prog Access'!$F$7:$BA$325,45,FALSE))</f>
        <v>2752270.74</v>
      </c>
      <c r="BY281" s="97">
        <f t="shared" si="600"/>
        <v>5.0477522586988351E-2</v>
      </c>
      <c r="BZ281" s="112">
        <f t="shared" si="601"/>
        <v>682.62545357140209</v>
      </c>
      <c r="CA281" s="89">
        <f t="shared" si="602"/>
        <v>54524679.480000004</v>
      </c>
      <c r="CB281" s="90">
        <f t="shared" si="603"/>
        <v>0</v>
      </c>
    </row>
    <row r="282" spans="1:80" x14ac:dyDescent="0.25">
      <c r="A282" s="22"/>
      <c r="B282" s="94" t="s">
        <v>486</v>
      </c>
      <c r="C282" s="99" t="s">
        <v>487</v>
      </c>
      <c r="D282" s="100">
        <f>IF(ISNA(VLOOKUP($B282,'[1]1920 enrollment_Rev_Exp by size'!$A$6:$C$339,3,FALSE)),"",VLOOKUP($B282,'[1]1920 enrollment_Rev_Exp by size'!$A$6:$C$339,3,FALSE))</f>
        <v>3902.4599999999996</v>
      </c>
      <c r="E282" s="101">
        <f>IF(ISNA(VLOOKUP($B282,'[1]1920 enrollment_Rev_Exp by size'!$A$6:$D$339,4,FALSE)),"",VLOOKUP($B282,'[1]1920 enrollment_Rev_Exp by size'!$A$6:$D$339,4,FALSE))</f>
        <v>53456982.479999997</v>
      </c>
      <c r="F282" s="102">
        <f>IF(ISNA(VLOOKUP($B282,'[1]1920  Prog Access'!$F$7:$BA$325,2,FALSE)),"",VLOOKUP($B282,'[1]1920  Prog Access'!$F$7:$BA$325,2,FALSE))</f>
        <v>29191716.600000001</v>
      </c>
      <c r="G282" s="102">
        <f>IF(ISNA(VLOOKUP($B282,'[1]1920  Prog Access'!$F$7:$BA$325,3,FALSE)),"",VLOOKUP($B282,'[1]1920  Prog Access'!$F$7:$BA$325,3,FALSE))</f>
        <v>30775.17</v>
      </c>
      <c r="H282" s="102">
        <f>IF(ISNA(VLOOKUP($B282,'[1]1920  Prog Access'!$F$7:$BA$325,4,FALSE)),"",VLOOKUP($B282,'[1]1920  Prog Access'!$F$7:$BA$325,4,FALSE))</f>
        <v>188039.49</v>
      </c>
      <c r="I282" s="103">
        <f t="shared" si="581"/>
        <v>29410531.260000002</v>
      </c>
      <c r="J282" s="104">
        <f t="shared" si="582"/>
        <v>0.55017193069218684</v>
      </c>
      <c r="K282" s="105">
        <f t="shared" si="583"/>
        <v>7536.4081271813175</v>
      </c>
      <c r="L282" s="106">
        <f>IF(ISNA(VLOOKUP($B282,'[1]1920  Prog Access'!$F$7:$BA$325,5,FALSE)),"",VLOOKUP($B282,'[1]1920  Prog Access'!$F$7:$BA$325,5,FALSE))</f>
        <v>6604301.6399999997</v>
      </c>
      <c r="M282" s="102">
        <f>IF(ISNA(VLOOKUP($B282,'[1]1920  Prog Access'!$F$7:$BA$325,6,FALSE)),"",VLOOKUP($B282,'[1]1920  Prog Access'!$F$7:$BA$325,6,FALSE))</f>
        <v>172567.8</v>
      </c>
      <c r="N282" s="102">
        <f>IF(ISNA(VLOOKUP($B282,'[1]1920  Prog Access'!$F$7:$BA$325,7,FALSE)),"",VLOOKUP($B282,'[1]1920  Prog Access'!$F$7:$BA$325,7,FALSE))</f>
        <v>722237.99</v>
      </c>
      <c r="O282" s="102">
        <v>0</v>
      </c>
      <c r="P282" s="102">
        <f>IF(ISNA(VLOOKUP($B282,'[1]1920  Prog Access'!$F$7:$BA$325,8,FALSE)),"",VLOOKUP($B282,'[1]1920  Prog Access'!$F$7:$BA$325,8,FALSE))</f>
        <v>0</v>
      </c>
      <c r="Q282" s="102">
        <f>IF(ISNA(VLOOKUP($B282,'[1]1920  Prog Access'!$F$7:$BA$325,9,FALSE)),"",VLOOKUP($B282,'[1]1920  Prog Access'!$F$7:$BA$325,9,FALSE))</f>
        <v>0</v>
      </c>
      <c r="R282" s="107">
        <f t="shared" si="511"/>
        <v>7499107.4299999997</v>
      </c>
      <c r="S282" s="104">
        <f t="shared" si="512"/>
        <v>0.14028302912169913</v>
      </c>
      <c r="T282" s="105">
        <f t="shared" si="513"/>
        <v>1921.635950144268</v>
      </c>
      <c r="U282" s="106">
        <f>IF(ISNA(VLOOKUP($B282,'[1]1920  Prog Access'!$F$7:$BA$325,10,FALSE)),"",VLOOKUP($B282,'[1]1920  Prog Access'!$F$7:$BA$325,10,FALSE))</f>
        <v>2631118.09</v>
      </c>
      <c r="V282" s="102">
        <f>IF(ISNA(VLOOKUP($B282,'[1]1920  Prog Access'!$F$7:$BA$325,11,FALSE)),"",VLOOKUP($B282,'[1]1920  Prog Access'!$F$7:$BA$325,11,FALSE))</f>
        <v>400464.97</v>
      </c>
      <c r="W282" s="102">
        <f>IF(ISNA(VLOOKUP($B282,'[1]1920  Prog Access'!$F$7:$BA$325,12,FALSE)),"",VLOOKUP($B282,'[1]1920  Prog Access'!$F$7:$BA$325,12,FALSE))</f>
        <v>21649</v>
      </c>
      <c r="X282" s="102">
        <f>IF(ISNA(VLOOKUP($B282,'[1]1920  Prog Access'!$F$7:$BA$325,13,FALSE)),"",VLOOKUP($B282,'[1]1920  Prog Access'!$F$7:$BA$325,13,FALSE))</f>
        <v>0</v>
      </c>
      <c r="Y282" s="108">
        <f t="shared" si="584"/>
        <v>3053232.0599999996</v>
      </c>
      <c r="Z282" s="104">
        <f t="shared" si="585"/>
        <v>5.7115682897782592E-2</v>
      </c>
      <c r="AA282" s="105">
        <f t="shared" si="586"/>
        <v>782.38651004750852</v>
      </c>
      <c r="AB282" s="106">
        <f>IF(ISNA(VLOOKUP($B282,'[1]1920  Prog Access'!$F$7:$BA$325,14,FALSE)),"",VLOOKUP($B282,'[1]1920  Prog Access'!$F$7:$BA$325,14,FALSE))</f>
        <v>0</v>
      </c>
      <c r="AC282" s="102">
        <f>IF(ISNA(VLOOKUP($B282,'[1]1920  Prog Access'!$F$7:$BA$325,15,FALSE)),"",VLOOKUP($B282,'[1]1920  Prog Access'!$F$7:$BA$325,15,FALSE))</f>
        <v>0</v>
      </c>
      <c r="AD282" s="102">
        <v>0</v>
      </c>
      <c r="AE282" s="107">
        <f t="shared" si="587"/>
        <v>0</v>
      </c>
      <c r="AF282" s="104">
        <f t="shared" si="588"/>
        <v>0</v>
      </c>
      <c r="AG282" s="109">
        <f t="shared" si="589"/>
        <v>0</v>
      </c>
      <c r="AH282" s="106">
        <f>IF(ISNA(VLOOKUP($B282,'[1]1920  Prog Access'!$F$7:$BA$325,16,FALSE)),"",VLOOKUP($B282,'[1]1920  Prog Access'!$F$7:$BA$325,16,FALSE))</f>
        <v>409932.71</v>
      </c>
      <c r="AI282" s="102">
        <f>IF(ISNA(VLOOKUP($B282,'[1]1920  Prog Access'!$F$7:$BA$325,17,FALSE)),"",VLOOKUP($B282,'[1]1920  Prog Access'!$F$7:$BA$325,17,FALSE))</f>
        <v>79688.960000000006</v>
      </c>
      <c r="AJ282" s="102">
        <f>IF(ISNA(VLOOKUP($B282,'[1]1920  Prog Access'!$F$7:$BA$325,18,FALSE)),"",VLOOKUP($B282,'[1]1920  Prog Access'!$F$7:$BA$325,18,FALSE))</f>
        <v>0</v>
      </c>
      <c r="AK282" s="102">
        <f>IF(ISNA(VLOOKUP($B282,'[1]1920  Prog Access'!$F$7:$BA$325,19,FALSE)),"",VLOOKUP($B282,'[1]1920  Prog Access'!$F$7:$BA$325,19,FALSE))</f>
        <v>0</v>
      </c>
      <c r="AL282" s="102">
        <f>IF(ISNA(VLOOKUP($B282,'[1]1920  Prog Access'!$F$7:$BA$325,20,FALSE)),"",VLOOKUP($B282,'[1]1920  Prog Access'!$F$7:$BA$325,20,FALSE))</f>
        <v>1182680.8799999999</v>
      </c>
      <c r="AM282" s="102">
        <f>IF(ISNA(VLOOKUP($B282,'[1]1920  Prog Access'!$F$7:$BA$325,21,FALSE)),"",VLOOKUP($B282,'[1]1920  Prog Access'!$F$7:$BA$325,21,FALSE))</f>
        <v>0</v>
      </c>
      <c r="AN282" s="102">
        <f>IF(ISNA(VLOOKUP($B282,'[1]1920  Prog Access'!$F$7:$BA$325,22,FALSE)),"",VLOOKUP($B282,'[1]1920  Prog Access'!$F$7:$BA$325,22,FALSE))</f>
        <v>0</v>
      </c>
      <c r="AO282" s="102">
        <f>IF(ISNA(VLOOKUP($B282,'[1]1920  Prog Access'!$F$7:$BA$325,23,FALSE)),"",VLOOKUP($B282,'[1]1920  Prog Access'!$F$7:$BA$325,23,FALSE))</f>
        <v>208992.67</v>
      </c>
      <c r="AP282" s="102">
        <f>IF(ISNA(VLOOKUP($B282,'[1]1920  Prog Access'!$F$7:$BA$325,24,FALSE)),"",VLOOKUP($B282,'[1]1920  Prog Access'!$F$7:$BA$325,24,FALSE))</f>
        <v>0</v>
      </c>
      <c r="AQ282" s="102">
        <f>IF(ISNA(VLOOKUP($B282,'[1]1920  Prog Access'!$F$7:$BA$325,25,FALSE)),"",VLOOKUP($B282,'[1]1920  Prog Access'!$F$7:$BA$325,25,FALSE))</f>
        <v>0</v>
      </c>
      <c r="AR282" s="102">
        <f>IF(ISNA(VLOOKUP($B282,'[1]1920  Prog Access'!$F$7:$BA$325,26,FALSE)),"",VLOOKUP($B282,'[1]1920  Prog Access'!$F$7:$BA$325,26,FALSE))</f>
        <v>0</v>
      </c>
      <c r="AS282" s="102">
        <f>IF(ISNA(VLOOKUP($B282,'[1]1920  Prog Access'!$F$7:$BA$325,27,FALSE)),"",VLOOKUP($B282,'[1]1920  Prog Access'!$F$7:$BA$325,27,FALSE))</f>
        <v>30387.32</v>
      </c>
      <c r="AT282" s="102">
        <f>IF(ISNA(VLOOKUP($B282,'[1]1920  Prog Access'!$F$7:$BA$325,28,FALSE)),"",VLOOKUP($B282,'[1]1920  Prog Access'!$F$7:$BA$325,28,FALSE))</f>
        <v>752258.45</v>
      </c>
      <c r="AU282" s="102">
        <f>IF(ISNA(VLOOKUP($B282,'[1]1920  Prog Access'!$F$7:$BA$325,29,FALSE)),"",VLOOKUP($B282,'[1]1920  Prog Access'!$F$7:$BA$325,29,FALSE))</f>
        <v>3233.6</v>
      </c>
      <c r="AV282" s="102">
        <f>IF(ISNA(VLOOKUP($B282,'[1]1920  Prog Access'!$F$7:$BA$325,30,FALSE)),"",VLOOKUP($B282,'[1]1920  Prog Access'!$F$7:$BA$325,30,FALSE))</f>
        <v>73295.679999999993</v>
      </c>
      <c r="AW282" s="102">
        <f>IF(ISNA(VLOOKUP($B282,'[1]1920  Prog Access'!$F$7:$BA$325,31,FALSE)),"",VLOOKUP($B282,'[1]1920  Prog Access'!$F$7:$BA$325,31,FALSE))</f>
        <v>0</v>
      </c>
      <c r="AX282" s="108">
        <f t="shared" si="604"/>
        <v>2740470.27</v>
      </c>
      <c r="AY282" s="104">
        <f t="shared" si="605"/>
        <v>5.1264963768302849E-2</v>
      </c>
      <c r="AZ282" s="105">
        <f t="shared" si="606"/>
        <v>702.24173213818983</v>
      </c>
      <c r="BA282" s="106">
        <f>IF(ISNA(VLOOKUP($B282,'[1]1920  Prog Access'!$F$7:$BA$325,32,FALSE)),"",VLOOKUP($B282,'[1]1920  Prog Access'!$F$7:$BA$325,32,FALSE))</f>
        <v>0</v>
      </c>
      <c r="BB282" s="102">
        <f>IF(ISNA(VLOOKUP($B282,'[1]1920  Prog Access'!$F$7:$BA$325,33,FALSE)),"",VLOOKUP($B282,'[1]1920  Prog Access'!$F$7:$BA$325,33,FALSE))</f>
        <v>0</v>
      </c>
      <c r="BC282" s="102">
        <f>IF(ISNA(VLOOKUP($B282,'[1]1920  Prog Access'!$F$7:$BA$325,34,FALSE)),"",VLOOKUP($B282,'[1]1920  Prog Access'!$F$7:$BA$325,34,FALSE))</f>
        <v>24707.41</v>
      </c>
      <c r="BD282" s="102">
        <f>IF(ISNA(VLOOKUP($B282,'[1]1920  Prog Access'!$F$7:$BA$325,35,FALSE)),"",VLOOKUP($B282,'[1]1920  Prog Access'!$F$7:$BA$325,35,FALSE))</f>
        <v>0</v>
      </c>
      <c r="BE282" s="102">
        <f>IF(ISNA(VLOOKUP($B282,'[1]1920  Prog Access'!$F$7:$BA$325,36,FALSE)),"",VLOOKUP($B282,'[1]1920  Prog Access'!$F$7:$BA$325,36,FALSE))</f>
        <v>0</v>
      </c>
      <c r="BF282" s="102">
        <f>IF(ISNA(VLOOKUP($B282,'[1]1920  Prog Access'!$F$7:$BA$325,37,FALSE)),"",VLOOKUP($B282,'[1]1920  Prog Access'!$F$7:$BA$325,37,FALSE))</f>
        <v>0</v>
      </c>
      <c r="BG282" s="102">
        <f>IF(ISNA(VLOOKUP($B282,'[1]1920  Prog Access'!$F$7:$BA$325,38,FALSE)),"",VLOOKUP($B282,'[1]1920  Prog Access'!$F$7:$BA$325,38,FALSE))</f>
        <v>129165.75999999999</v>
      </c>
      <c r="BH282" s="110">
        <f t="shared" si="590"/>
        <v>153873.16999999998</v>
      </c>
      <c r="BI282" s="104">
        <f t="shared" si="591"/>
        <v>2.8784484806558051E-3</v>
      </c>
      <c r="BJ282" s="105">
        <f t="shared" si="592"/>
        <v>39.429787877390162</v>
      </c>
      <c r="BK282" s="106">
        <f>IF(ISNA(VLOOKUP($B282,'[1]1920  Prog Access'!$F$7:$BA$325,39,FALSE)),"",VLOOKUP($B282,'[1]1920  Prog Access'!$F$7:$BA$325,39,FALSE))</f>
        <v>0</v>
      </c>
      <c r="BL282" s="102">
        <f>IF(ISNA(VLOOKUP($B282,'[1]1920  Prog Access'!$F$7:$BA$325,40,FALSE)),"",VLOOKUP($B282,'[1]1920  Prog Access'!$F$7:$BA$325,40,FALSE))</f>
        <v>0</v>
      </c>
      <c r="BM282" s="102">
        <f>IF(ISNA(VLOOKUP($B282,'[1]1920  Prog Access'!$F$7:$BA$325,41,FALSE)),"",VLOOKUP($B282,'[1]1920  Prog Access'!$F$7:$BA$325,41,FALSE))</f>
        <v>34677</v>
      </c>
      <c r="BN282" s="102">
        <f>IF(ISNA(VLOOKUP($B282,'[1]1920  Prog Access'!$F$7:$BA$325,42,FALSE)),"",VLOOKUP($B282,'[1]1920  Prog Access'!$F$7:$BA$325,42,FALSE))</f>
        <v>729158.75</v>
      </c>
      <c r="BO282" s="105">
        <f t="shared" si="593"/>
        <v>763835.75</v>
      </c>
      <c r="BP282" s="104">
        <f t="shared" si="594"/>
        <v>1.4288792867906E-2</v>
      </c>
      <c r="BQ282" s="111">
        <f t="shared" si="595"/>
        <v>195.73185887875854</v>
      </c>
      <c r="BR282" s="106">
        <f>IF(ISNA(VLOOKUP($B282,'[1]1920  Prog Access'!$F$7:$BA$325,43,FALSE)),"",VLOOKUP($B282,'[1]1920  Prog Access'!$F$7:$BA$325,43,FALSE))</f>
        <v>6458036.1100000003</v>
      </c>
      <c r="BS282" s="104">
        <f t="shared" si="596"/>
        <v>0.12080809298235572</v>
      </c>
      <c r="BT282" s="111">
        <f t="shared" si="597"/>
        <v>1654.8628582996369</v>
      </c>
      <c r="BU282" s="102">
        <f>IF(ISNA(VLOOKUP($B282,'[1]1920  Prog Access'!$F$7:$BA$325,44,FALSE)),"",VLOOKUP($B282,'[1]1920  Prog Access'!$F$7:$BA$325,44,FALSE))</f>
        <v>887875.61</v>
      </c>
      <c r="BV282" s="104">
        <f t="shared" si="598"/>
        <v>1.6609160652346647E-2</v>
      </c>
      <c r="BW282" s="111">
        <f t="shared" si="599"/>
        <v>227.5169021591509</v>
      </c>
      <c r="BX282" s="143">
        <f>IF(ISNA(VLOOKUP($B282,'[1]1920  Prog Access'!$F$7:$BA$325,45,FALSE)),"",VLOOKUP($B282,'[1]1920  Prog Access'!$F$7:$BA$325,45,FALSE))</f>
        <v>2490020.8199999998</v>
      </c>
      <c r="BY282" s="97">
        <f t="shared" si="600"/>
        <v>4.6579898536764544E-2</v>
      </c>
      <c r="BZ282" s="112">
        <f t="shared" si="601"/>
        <v>638.06440552882032</v>
      </c>
      <c r="CA282" s="89">
        <f t="shared" si="602"/>
        <v>53456982.480000004</v>
      </c>
      <c r="CB282" s="90">
        <f t="shared" si="603"/>
        <v>0</v>
      </c>
    </row>
    <row r="283" spans="1:80" x14ac:dyDescent="0.25">
      <c r="A283" s="99"/>
      <c r="B283" s="128" t="s">
        <v>488</v>
      </c>
      <c r="C283" s="99" t="s">
        <v>489</v>
      </c>
      <c r="D283" s="100">
        <f>IF(ISNA(VLOOKUP($B283,'[1]1920 enrollment_Rev_Exp by size'!$A$6:$C$339,3,FALSE)),"",VLOOKUP($B283,'[1]1920 enrollment_Rev_Exp by size'!$A$6:$C$339,3,FALSE))</f>
        <v>543.18000000000006</v>
      </c>
      <c r="E283" s="101">
        <f>IF(ISNA(VLOOKUP($B283,'[1]1920 enrollment_Rev_Exp by size'!$A$6:$D$339,4,FALSE)),"",VLOOKUP($B283,'[1]1920 enrollment_Rev_Exp by size'!$A$6:$D$339,4,FALSE))</f>
        <v>5609511.5700000003</v>
      </c>
      <c r="F283" s="102">
        <f>IF(ISNA(VLOOKUP($B283,'[1]1920  Prog Access'!$F$7:$BA$325,2,FALSE)),"",VLOOKUP($B283,'[1]1920  Prog Access'!$F$7:$BA$325,2,FALSE))</f>
        <v>5121955.2</v>
      </c>
      <c r="G283" s="102">
        <f>IF(ISNA(VLOOKUP($B283,'[1]1920  Prog Access'!$F$7:$BA$325,3,FALSE)),"",VLOOKUP($B283,'[1]1920  Prog Access'!$F$7:$BA$325,3,FALSE))</f>
        <v>0</v>
      </c>
      <c r="H283" s="102">
        <f>IF(ISNA(VLOOKUP($B283,'[1]1920  Prog Access'!$F$7:$BA$325,4,FALSE)),"",VLOOKUP($B283,'[1]1920  Prog Access'!$F$7:$BA$325,4,FALSE))</f>
        <v>0</v>
      </c>
      <c r="I283" s="103">
        <f t="shared" si="581"/>
        <v>5121955.2</v>
      </c>
      <c r="J283" s="104">
        <f t="shared" si="582"/>
        <v>0.91308398887926712</v>
      </c>
      <c r="K283" s="105">
        <f t="shared" si="583"/>
        <v>9429.5725173975461</v>
      </c>
      <c r="L283" s="106">
        <f>IF(ISNA(VLOOKUP($B283,'[1]1920  Prog Access'!$F$7:$BA$325,5,FALSE)),"",VLOOKUP($B283,'[1]1920  Prog Access'!$F$7:$BA$325,5,FALSE))</f>
        <v>0</v>
      </c>
      <c r="M283" s="102">
        <f>IF(ISNA(VLOOKUP($B283,'[1]1920  Prog Access'!$F$7:$BA$325,6,FALSE)),"",VLOOKUP($B283,'[1]1920  Prog Access'!$F$7:$BA$325,6,FALSE))</f>
        <v>0</v>
      </c>
      <c r="N283" s="102">
        <f>IF(ISNA(VLOOKUP($B283,'[1]1920  Prog Access'!$F$7:$BA$325,7,FALSE)),"",VLOOKUP($B283,'[1]1920  Prog Access'!$F$7:$BA$325,7,FALSE))</f>
        <v>0</v>
      </c>
      <c r="O283" s="102">
        <v>0</v>
      </c>
      <c r="P283" s="102">
        <f>IF(ISNA(VLOOKUP($B283,'[1]1920  Prog Access'!$F$7:$BA$325,8,FALSE)),"",VLOOKUP($B283,'[1]1920  Prog Access'!$F$7:$BA$325,8,FALSE))</f>
        <v>0</v>
      </c>
      <c r="Q283" s="102">
        <f>IF(ISNA(VLOOKUP($B283,'[1]1920  Prog Access'!$F$7:$BA$325,9,FALSE)),"",VLOOKUP($B283,'[1]1920  Prog Access'!$F$7:$BA$325,9,FALSE))</f>
        <v>0</v>
      </c>
      <c r="R283" s="107">
        <f t="shared" si="511"/>
        <v>0</v>
      </c>
      <c r="S283" s="104">
        <f t="shared" si="512"/>
        <v>0</v>
      </c>
      <c r="T283" s="105">
        <f t="shared" si="513"/>
        <v>0</v>
      </c>
      <c r="U283" s="106">
        <f>IF(ISNA(VLOOKUP($B283,'[1]1920  Prog Access'!$F$7:$BA$325,10,FALSE)),"",VLOOKUP($B283,'[1]1920  Prog Access'!$F$7:$BA$325,10,FALSE))</f>
        <v>0</v>
      </c>
      <c r="V283" s="102">
        <f>IF(ISNA(VLOOKUP($B283,'[1]1920  Prog Access'!$F$7:$BA$325,11,FALSE)),"",VLOOKUP($B283,'[1]1920  Prog Access'!$F$7:$BA$325,11,FALSE))</f>
        <v>0</v>
      </c>
      <c r="W283" s="102">
        <f>IF(ISNA(VLOOKUP($B283,'[1]1920  Prog Access'!$F$7:$BA$325,12,FALSE)),"",VLOOKUP($B283,'[1]1920  Prog Access'!$F$7:$BA$325,12,FALSE))</f>
        <v>0</v>
      </c>
      <c r="X283" s="102">
        <f>IF(ISNA(VLOOKUP($B283,'[1]1920  Prog Access'!$F$7:$BA$325,13,FALSE)),"",VLOOKUP($B283,'[1]1920  Prog Access'!$F$7:$BA$325,13,FALSE))</f>
        <v>0</v>
      </c>
      <c r="Y283" s="108">
        <f t="shared" si="584"/>
        <v>0</v>
      </c>
      <c r="Z283" s="104">
        <f t="shared" si="585"/>
        <v>0</v>
      </c>
      <c r="AA283" s="105">
        <f t="shared" si="586"/>
        <v>0</v>
      </c>
      <c r="AB283" s="106">
        <f>IF(ISNA(VLOOKUP($B283,'[1]1920  Prog Access'!$F$7:$BA$325,14,FALSE)),"",VLOOKUP($B283,'[1]1920  Prog Access'!$F$7:$BA$325,14,FALSE))</f>
        <v>0</v>
      </c>
      <c r="AC283" s="102">
        <f>IF(ISNA(VLOOKUP($B283,'[1]1920  Prog Access'!$F$7:$BA$325,15,FALSE)),"",VLOOKUP($B283,'[1]1920  Prog Access'!$F$7:$BA$325,15,FALSE))</f>
        <v>0</v>
      </c>
      <c r="AD283" s="102">
        <v>0</v>
      </c>
      <c r="AE283" s="107">
        <f t="shared" si="587"/>
        <v>0</v>
      </c>
      <c r="AF283" s="104">
        <f t="shared" si="588"/>
        <v>0</v>
      </c>
      <c r="AG283" s="109">
        <f t="shared" si="589"/>
        <v>0</v>
      </c>
      <c r="AH283" s="106">
        <f>IF(ISNA(VLOOKUP($B283,'[1]1920  Prog Access'!$F$7:$BA$325,16,FALSE)),"",VLOOKUP($B283,'[1]1920  Prog Access'!$F$7:$BA$325,16,FALSE))</f>
        <v>0</v>
      </c>
      <c r="AI283" s="102">
        <f>IF(ISNA(VLOOKUP($B283,'[1]1920  Prog Access'!$F$7:$BA$325,17,FALSE)),"",VLOOKUP($B283,'[1]1920  Prog Access'!$F$7:$BA$325,17,FALSE))</f>
        <v>0</v>
      </c>
      <c r="AJ283" s="102">
        <f>IF(ISNA(VLOOKUP($B283,'[1]1920  Prog Access'!$F$7:$BA$325,18,FALSE)),"",VLOOKUP($B283,'[1]1920  Prog Access'!$F$7:$BA$325,18,FALSE))</f>
        <v>0</v>
      </c>
      <c r="AK283" s="102">
        <f>IF(ISNA(VLOOKUP($B283,'[1]1920  Prog Access'!$F$7:$BA$325,19,FALSE)),"",VLOOKUP($B283,'[1]1920  Prog Access'!$F$7:$BA$325,19,FALSE))</f>
        <v>0</v>
      </c>
      <c r="AL283" s="102">
        <f>IF(ISNA(VLOOKUP($B283,'[1]1920  Prog Access'!$F$7:$BA$325,20,FALSE)),"",VLOOKUP($B283,'[1]1920  Prog Access'!$F$7:$BA$325,20,FALSE))</f>
        <v>0</v>
      </c>
      <c r="AM283" s="102">
        <f>IF(ISNA(VLOOKUP($B283,'[1]1920  Prog Access'!$F$7:$BA$325,21,FALSE)),"",VLOOKUP($B283,'[1]1920  Prog Access'!$F$7:$BA$325,21,FALSE))</f>
        <v>0</v>
      </c>
      <c r="AN283" s="102">
        <f>IF(ISNA(VLOOKUP($B283,'[1]1920  Prog Access'!$F$7:$BA$325,22,FALSE)),"",VLOOKUP($B283,'[1]1920  Prog Access'!$F$7:$BA$325,22,FALSE))</f>
        <v>0</v>
      </c>
      <c r="AO283" s="102">
        <f>IF(ISNA(VLOOKUP($B283,'[1]1920  Prog Access'!$F$7:$BA$325,23,FALSE)),"",VLOOKUP($B283,'[1]1920  Prog Access'!$F$7:$BA$325,23,FALSE))</f>
        <v>0</v>
      </c>
      <c r="AP283" s="102">
        <f>IF(ISNA(VLOOKUP($B283,'[1]1920  Prog Access'!$F$7:$BA$325,24,FALSE)),"",VLOOKUP($B283,'[1]1920  Prog Access'!$F$7:$BA$325,24,FALSE))</f>
        <v>0</v>
      </c>
      <c r="AQ283" s="102">
        <f>IF(ISNA(VLOOKUP($B283,'[1]1920  Prog Access'!$F$7:$BA$325,25,FALSE)),"",VLOOKUP($B283,'[1]1920  Prog Access'!$F$7:$BA$325,25,FALSE))</f>
        <v>0</v>
      </c>
      <c r="AR283" s="102">
        <f>IF(ISNA(VLOOKUP($B283,'[1]1920  Prog Access'!$F$7:$BA$325,26,FALSE)),"",VLOOKUP($B283,'[1]1920  Prog Access'!$F$7:$BA$325,26,FALSE))</f>
        <v>0</v>
      </c>
      <c r="AS283" s="102">
        <f>IF(ISNA(VLOOKUP($B283,'[1]1920  Prog Access'!$F$7:$BA$325,27,FALSE)),"",VLOOKUP($B283,'[1]1920  Prog Access'!$F$7:$BA$325,27,FALSE))</f>
        <v>0</v>
      </c>
      <c r="AT283" s="102">
        <f>IF(ISNA(VLOOKUP($B283,'[1]1920  Prog Access'!$F$7:$BA$325,28,FALSE)),"",VLOOKUP($B283,'[1]1920  Prog Access'!$F$7:$BA$325,28,FALSE))</f>
        <v>0</v>
      </c>
      <c r="AU283" s="102">
        <f>IF(ISNA(VLOOKUP($B283,'[1]1920  Prog Access'!$F$7:$BA$325,29,FALSE)),"",VLOOKUP($B283,'[1]1920  Prog Access'!$F$7:$BA$325,29,FALSE))</f>
        <v>0</v>
      </c>
      <c r="AV283" s="102">
        <f>IF(ISNA(VLOOKUP($B283,'[1]1920  Prog Access'!$F$7:$BA$325,30,FALSE)),"",VLOOKUP($B283,'[1]1920  Prog Access'!$F$7:$BA$325,30,FALSE))</f>
        <v>0</v>
      </c>
      <c r="AW283" s="102">
        <f>IF(ISNA(VLOOKUP($B283,'[1]1920  Prog Access'!$F$7:$BA$325,31,FALSE)),"",VLOOKUP($B283,'[1]1920  Prog Access'!$F$7:$BA$325,31,FALSE))</f>
        <v>0</v>
      </c>
      <c r="AX283" s="108">
        <f t="shared" si="604"/>
        <v>0</v>
      </c>
      <c r="AY283" s="104">
        <f t="shared" si="605"/>
        <v>0</v>
      </c>
      <c r="AZ283" s="105">
        <f t="shared" si="606"/>
        <v>0</v>
      </c>
      <c r="BA283" s="106">
        <f>IF(ISNA(VLOOKUP($B283,'[1]1920  Prog Access'!$F$7:$BA$325,32,FALSE)),"",VLOOKUP($B283,'[1]1920  Prog Access'!$F$7:$BA$325,32,FALSE))</f>
        <v>0</v>
      </c>
      <c r="BB283" s="102">
        <f>IF(ISNA(VLOOKUP($B283,'[1]1920  Prog Access'!$F$7:$BA$325,33,FALSE)),"",VLOOKUP($B283,'[1]1920  Prog Access'!$F$7:$BA$325,33,FALSE))</f>
        <v>0</v>
      </c>
      <c r="BC283" s="102">
        <f>IF(ISNA(VLOOKUP($B283,'[1]1920  Prog Access'!$F$7:$BA$325,34,FALSE)),"",VLOOKUP($B283,'[1]1920  Prog Access'!$F$7:$BA$325,34,FALSE))</f>
        <v>0</v>
      </c>
      <c r="BD283" s="102">
        <f>IF(ISNA(VLOOKUP($B283,'[1]1920  Prog Access'!$F$7:$BA$325,35,FALSE)),"",VLOOKUP($B283,'[1]1920  Prog Access'!$F$7:$BA$325,35,FALSE))</f>
        <v>0</v>
      </c>
      <c r="BE283" s="102">
        <f>IF(ISNA(VLOOKUP($B283,'[1]1920  Prog Access'!$F$7:$BA$325,36,FALSE)),"",VLOOKUP($B283,'[1]1920  Prog Access'!$F$7:$BA$325,36,FALSE))</f>
        <v>0</v>
      </c>
      <c r="BF283" s="102">
        <f>IF(ISNA(VLOOKUP($B283,'[1]1920  Prog Access'!$F$7:$BA$325,37,FALSE)),"",VLOOKUP($B283,'[1]1920  Prog Access'!$F$7:$BA$325,37,FALSE))</f>
        <v>0</v>
      </c>
      <c r="BG283" s="102">
        <f>IF(ISNA(VLOOKUP($B283,'[1]1920  Prog Access'!$F$7:$BA$325,38,FALSE)),"",VLOOKUP($B283,'[1]1920  Prog Access'!$F$7:$BA$325,38,FALSE))</f>
        <v>0</v>
      </c>
      <c r="BH283" s="110">
        <f t="shared" si="590"/>
        <v>0</v>
      </c>
      <c r="BI283" s="104">
        <f t="shared" si="591"/>
        <v>0</v>
      </c>
      <c r="BJ283" s="105">
        <f t="shared" si="592"/>
        <v>0</v>
      </c>
      <c r="BK283" s="106">
        <f>IF(ISNA(VLOOKUP($B283,'[1]1920  Prog Access'!$F$7:$BA$325,39,FALSE)),"",VLOOKUP($B283,'[1]1920  Prog Access'!$F$7:$BA$325,39,FALSE))</f>
        <v>0</v>
      </c>
      <c r="BL283" s="102">
        <f>IF(ISNA(VLOOKUP($B283,'[1]1920  Prog Access'!$F$7:$BA$325,40,FALSE)),"",VLOOKUP($B283,'[1]1920  Prog Access'!$F$7:$BA$325,40,FALSE))</f>
        <v>0</v>
      </c>
      <c r="BM283" s="102">
        <f>IF(ISNA(VLOOKUP($B283,'[1]1920  Prog Access'!$F$7:$BA$325,41,FALSE)),"",VLOOKUP($B283,'[1]1920  Prog Access'!$F$7:$BA$325,41,FALSE))</f>
        <v>0</v>
      </c>
      <c r="BN283" s="102">
        <f>IF(ISNA(VLOOKUP($B283,'[1]1920  Prog Access'!$F$7:$BA$325,42,FALSE)),"",VLOOKUP($B283,'[1]1920  Prog Access'!$F$7:$BA$325,42,FALSE))</f>
        <v>0</v>
      </c>
      <c r="BO283" s="105">
        <f t="shared" si="593"/>
        <v>0</v>
      </c>
      <c r="BP283" s="104">
        <f t="shared" si="594"/>
        <v>0</v>
      </c>
      <c r="BQ283" s="111">
        <f t="shared" si="595"/>
        <v>0</v>
      </c>
      <c r="BR283" s="106">
        <f>IF(ISNA(VLOOKUP($B283,'[1]1920  Prog Access'!$F$7:$BA$325,43,FALSE)),"",VLOOKUP($B283,'[1]1920  Prog Access'!$F$7:$BA$325,43,FALSE))</f>
        <v>0</v>
      </c>
      <c r="BS283" s="104">
        <f t="shared" si="596"/>
        <v>0</v>
      </c>
      <c r="BT283" s="111">
        <f t="shared" si="597"/>
        <v>0</v>
      </c>
      <c r="BU283" s="102">
        <f>IF(ISNA(VLOOKUP($B283,'[1]1920  Prog Access'!$F$7:$BA$325,44,FALSE)),"",VLOOKUP($B283,'[1]1920  Prog Access'!$F$7:$BA$325,44,FALSE))</f>
        <v>0</v>
      </c>
      <c r="BV283" s="104">
        <f t="shared" si="598"/>
        <v>0</v>
      </c>
      <c r="BW283" s="111">
        <f t="shared" si="599"/>
        <v>0</v>
      </c>
      <c r="BX283" s="143">
        <f>IF(ISNA(VLOOKUP($B283,'[1]1920  Prog Access'!$F$7:$BA$325,45,FALSE)),"",VLOOKUP($B283,'[1]1920  Prog Access'!$F$7:$BA$325,45,FALSE))</f>
        <v>487556.37</v>
      </c>
      <c r="BY283" s="97">
        <f t="shared" si="600"/>
        <v>8.6916011120732911E-2</v>
      </c>
      <c r="BZ283" s="112">
        <f t="shared" si="601"/>
        <v>897.59632166132758</v>
      </c>
      <c r="CA283" s="89">
        <f t="shared" si="602"/>
        <v>5609511.5700000003</v>
      </c>
      <c r="CB283" s="90">
        <f t="shared" si="603"/>
        <v>0</v>
      </c>
    </row>
    <row r="284" spans="1:80" s="135" customFormat="1" x14ac:dyDescent="0.25">
      <c r="A284" s="22"/>
      <c r="B284" s="128" t="s">
        <v>490</v>
      </c>
      <c r="C284" s="99" t="s">
        <v>491</v>
      </c>
      <c r="D284" s="100">
        <f>IF(ISNA(VLOOKUP($B284,'[1]1920 enrollment_Rev_Exp by size'!$A$6:$C$339,3,FALSE)),"",VLOOKUP($B284,'[1]1920 enrollment_Rev_Exp by size'!$A$6:$C$339,3,FALSE))</f>
        <v>173.47000000000003</v>
      </c>
      <c r="E284" s="101">
        <f>IF(ISNA(VLOOKUP($B284,'[1]1920 enrollment_Rev_Exp by size'!$A$6:$D$339,4,FALSE)),"",VLOOKUP($B284,'[1]1920 enrollment_Rev_Exp by size'!$A$6:$D$339,4,FALSE))</f>
        <v>3324043.78</v>
      </c>
      <c r="F284" s="102">
        <f>IF(ISNA(VLOOKUP($B284,'[1]1920  Prog Access'!$F$7:$BA$325,2,FALSE)),"",VLOOKUP($B284,'[1]1920  Prog Access'!$F$7:$BA$325,2,FALSE))</f>
        <v>1666217.37</v>
      </c>
      <c r="G284" s="102">
        <f>IF(ISNA(VLOOKUP($B284,'[1]1920  Prog Access'!$F$7:$BA$325,3,FALSE)),"",VLOOKUP($B284,'[1]1920  Prog Access'!$F$7:$BA$325,3,FALSE))</f>
        <v>0</v>
      </c>
      <c r="H284" s="102">
        <f>IF(ISNA(VLOOKUP($B284,'[1]1920  Prog Access'!$F$7:$BA$325,4,FALSE)),"",VLOOKUP($B284,'[1]1920  Prog Access'!$F$7:$BA$325,4,FALSE))</f>
        <v>0</v>
      </c>
      <c r="I284" s="103">
        <f t="shared" si="581"/>
        <v>1666217.37</v>
      </c>
      <c r="J284" s="104">
        <f t="shared" si="582"/>
        <v>0.50126216147490099</v>
      </c>
      <c r="K284" s="105">
        <f t="shared" si="583"/>
        <v>9605.2191733440941</v>
      </c>
      <c r="L284" s="106">
        <f>IF(ISNA(VLOOKUP($B284,'[1]1920  Prog Access'!$F$7:$BA$325,5,FALSE)),"",VLOOKUP($B284,'[1]1920  Prog Access'!$F$7:$BA$325,5,FALSE))</f>
        <v>250004.72</v>
      </c>
      <c r="M284" s="102">
        <f>IF(ISNA(VLOOKUP($B284,'[1]1920  Prog Access'!$F$7:$BA$325,6,FALSE)),"",VLOOKUP($B284,'[1]1920  Prog Access'!$F$7:$BA$325,6,FALSE))</f>
        <v>0</v>
      </c>
      <c r="N284" s="102">
        <f>IF(ISNA(VLOOKUP($B284,'[1]1920  Prog Access'!$F$7:$BA$325,7,FALSE)),"",VLOOKUP($B284,'[1]1920  Prog Access'!$F$7:$BA$325,7,FALSE))</f>
        <v>40339</v>
      </c>
      <c r="O284" s="102">
        <v>0</v>
      </c>
      <c r="P284" s="102">
        <f>IF(ISNA(VLOOKUP($B284,'[1]1920  Prog Access'!$F$7:$BA$325,8,FALSE)),"",VLOOKUP($B284,'[1]1920  Prog Access'!$F$7:$BA$325,8,FALSE))</f>
        <v>0</v>
      </c>
      <c r="Q284" s="102">
        <f>IF(ISNA(VLOOKUP($B284,'[1]1920  Prog Access'!$F$7:$BA$325,9,FALSE)),"",VLOOKUP($B284,'[1]1920  Prog Access'!$F$7:$BA$325,9,FALSE))</f>
        <v>0</v>
      </c>
      <c r="R284" s="107">
        <f t="shared" si="511"/>
        <v>290343.71999999997</v>
      </c>
      <c r="S284" s="104">
        <f t="shared" si="512"/>
        <v>8.734653910003555E-2</v>
      </c>
      <c r="T284" s="105">
        <f t="shared" si="513"/>
        <v>1673.7402432697293</v>
      </c>
      <c r="U284" s="106">
        <f>IF(ISNA(VLOOKUP($B284,'[1]1920  Prog Access'!$F$7:$BA$325,10,FALSE)),"",VLOOKUP($B284,'[1]1920  Prog Access'!$F$7:$BA$325,10,FALSE))</f>
        <v>0</v>
      </c>
      <c r="V284" s="102">
        <f>IF(ISNA(VLOOKUP($B284,'[1]1920  Prog Access'!$F$7:$BA$325,11,FALSE)),"",VLOOKUP($B284,'[1]1920  Prog Access'!$F$7:$BA$325,11,FALSE))</f>
        <v>0</v>
      </c>
      <c r="W284" s="102">
        <f>IF(ISNA(VLOOKUP($B284,'[1]1920  Prog Access'!$F$7:$BA$325,12,FALSE)),"",VLOOKUP($B284,'[1]1920  Prog Access'!$F$7:$BA$325,12,FALSE))</f>
        <v>0</v>
      </c>
      <c r="X284" s="102">
        <f>IF(ISNA(VLOOKUP($B284,'[1]1920  Prog Access'!$F$7:$BA$325,13,FALSE)),"",VLOOKUP($B284,'[1]1920  Prog Access'!$F$7:$BA$325,13,FALSE))</f>
        <v>0</v>
      </c>
      <c r="Y284" s="108">
        <f t="shared" si="584"/>
        <v>0</v>
      </c>
      <c r="Z284" s="104">
        <f t="shared" si="585"/>
        <v>0</v>
      </c>
      <c r="AA284" s="105">
        <f t="shared" si="586"/>
        <v>0</v>
      </c>
      <c r="AB284" s="106">
        <f>IF(ISNA(VLOOKUP($B284,'[1]1920  Prog Access'!$F$7:$BA$325,14,FALSE)),"",VLOOKUP($B284,'[1]1920  Prog Access'!$F$7:$BA$325,14,FALSE))</f>
        <v>0</v>
      </c>
      <c r="AC284" s="102">
        <f>IF(ISNA(VLOOKUP($B284,'[1]1920  Prog Access'!$F$7:$BA$325,15,FALSE)),"",VLOOKUP($B284,'[1]1920  Prog Access'!$F$7:$BA$325,15,FALSE))</f>
        <v>0</v>
      </c>
      <c r="AD284" s="102">
        <v>0</v>
      </c>
      <c r="AE284" s="107">
        <f t="shared" si="587"/>
        <v>0</v>
      </c>
      <c r="AF284" s="104">
        <f t="shared" si="588"/>
        <v>0</v>
      </c>
      <c r="AG284" s="109">
        <f t="shared" si="589"/>
        <v>0</v>
      </c>
      <c r="AH284" s="106">
        <f>IF(ISNA(VLOOKUP($B284,'[1]1920  Prog Access'!$F$7:$BA$325,16,FALSE)),"",VLOOKUP($B284,'[1]1920  Prog Access'!$F$7:$BA$325,16,FALSE))</f>
        <v>91811</v>
      </c>
      <c r="AI284" s="102">
        <f>IF(ISNA(VLOOKUP($B284,'[1]1920  Prog Access'!$F$7:$BA$325,17,FALSE)),"",VLOOKUP($B284,'[1]1920  Prog Access'!$F$7:$BA$325,17,FALSE))</f>
        <v>0</v>
      </c>
      <c r="AJ284" s="102">
        <f>IF(ISNA(VLOOKUP($B284,'[1]1920  Prog Access'!$F$7:$BA$325,18,FALSE)),"",VLOOKUP($B284,'[1]1920  Prog Access'!$F$7:$BA$325,18,FALSE))</f>
        <v>0</v>
      </c>
      <c r="AK284" s="102">
        <f>IF(ISNA(VLOOKUP($B284,'[1]1920  Prog Access'!$F$7:$BA$325,19,FALSE)),"",VLOOKUP($B284,'[1]1920  Prog Access'!$F$7:$BA$325,19,FALSE))</f>
        <v>0</v>
      </c>
      <c r="AL284" s="102">
        <f>IF(ISNA(VLOOKUP($B284,'[1]1920  Prog Access'!$F$7:$BA$325,20,FALSE)),"",VLOOKUP($B284,'[1]1920  Prog Access'!$F$7:$BA$325,20,FALSE))</f>
        <v>142254.47</v>
      </c>
      <c r="AM284" s="102">
        <f>IF(ISNA(VLOOKUP($B284,'[1]1920  Prog Access'!$F$7:$BA$325,21,FALSE)),"",VLOOKUP($B284,'[1]1920  Prog Access'!$F$7:$BA$325,21,FALSE))</f>
        <v>0</v>
      </c>
      <c r="AN284" s="102">
        <f>IF(ISNA(VLOOKUP($B284,'[1]1920  Prog Access'!$F$7:$BA$325,22,FALSE)),"",VLOOKUP($B284,'[1]1920  Prog Access'!$F$7:$BA$325,22,FALSE))</f>
        <v>0</v>
      </c>
      <c r="AO284" s="102">
        <f>IF(ISNA(VLOOKUP($B284,'[1]1920  Prog Access'!$F$7:$BA$325,23,FALSE)),"",VLOOKUP($B284,'[1]1920  Prog Access'!$F$7:$BA$325,23,FALSE))</f>
        <v>0</v>
      </c>
      <c r="AP284" s="102">
        <f>IF(ISNA(VLOOKUP($B284,'[1]1920  Prog Access'!$F$7:$BA$325,24,FALSE)),"",VLOOKUP($B284,'[1]1920  Prog Access'!$F$7:$BA$325,24,FALSE))</f>
        <v>0</v>
      </c>
      <c r="AQ284" s="102">
        <f>IF(ISNA(VLOOKUP($B284,'[1]1920  Prog Access'!$F$7:$BA$325,25,FALSE)),"",VLOOKUP($B284,'[1]1920  Prog Access'!$F$7:$BA$325,25,FALSE))</f>
        <v>0</v>
      </c>
      <c r="AR284" s="102">
        <f>IF(ISNA(VLOOKUP($B284,'[1]1920  Prog Access'!$F$7:$BA$325,26,FALSE)),"",VLOOKUP($B284,'[1]1920  Prog Access'!$F$7:$BA$325,26,FALSE))</f>
        <v>0</v>
      </c>
      <c r="AS284" s="102">
        <f>IF(ISNA(VLOOKUP($B284,'[1]1920  Prog Access'!$F$7:$BA$325,27,FALSE)),"",VLOOKUP($B284,'[1]1920  Prog Access'!$F$7:$BA$325,27,FALSE))</f>
        <v>0</v>
      </c>
      <c r="AT284" s="102">
        <f>IF(ISNA(VLOOKUP($B284,'[1]1920  Prog Access'!$F$7:$BA$325,28,FALSE)),"",VLOOKUP($B284,'[1]1920  Prog Access'!$F$7:$BA$325,28,FALSE))</f>
        <v>21804.74</v>
      </c>
      <c r="AU284" s="102">
        <f>IF(ISNA(VLOOKUP($B284,'[1]1920  Prog Access'!$F$7:$BA$325,29,FALSE)),"",VLOOKUP($B284,'[1]1920  Prog Access'!$F$7:$BA$325,29,FALSE))</f>
        <v>0</v>
      </c>
      <c r="AV284" s="102">
        <f>IF(ISNA(VLOOKUP($B284,'[1]1920  Prog Access'!$F$7:$BA$325,30,FALSE)),"",VLOOKUP($B284,'[1]1920  Prog Access'!$F$7:$BA$325,30,FALSE))</f>
        <v>0</v>
      </c>
      <c r="AW284" s="102">
        <f>IF(ISNA(VLOOKUP($B284,'[1]1920  Prog Access'!$F$7:$BA$325,31,FALSE)),"",VLOOKUP($B284,'[1]1920  Prog Access'!$F$7:$BA$325,31,FALSE))</f>
        <v>0</v>
      </c>
      <c r="AX284" s="108">
        <f t="shared" si="604"/>
        <v>255870.21</v>
      </c>
      <c r="AY284" s="104">
        <f t="shared" si="605"/>
        <v>7.6975583636867739E-2</v>
      </c>
      <c r="AZ284" s="105">
        <f t="shared" si="606"/>
        <v>1475.011298783651</v>
      </c>
      <c r="BA284" s="106">
        <f>IF(ISNA(VLOOKUP($B284,'[1]1920  Prog Access'!$F$7:$BA$325,32,FALSE)),"",VLOOKUP($B284,'[1]1920  Prog Access'!$F$7:$BA$325,32,FALSE))</f>
        <v>0</v>
      </c>
      <c r="BB284" s="102">
        <f>IF(ISNA(VLOOKUP($B284,'[1]1920  Prog Access'!$F$7:$BA$325,33,FALSE)),"",VLOOKUP($B284,'[1]1920  Prog Access'!$F$7:$BA$325,33,FALSE))</f>
        <v>0</v>
      </c>
      <c r="BC284" s="102">
        <f>IF(ISNA(VLOOKUP($B284,'[1]1920  Prog Access'!$F$7:$BA$325,34,FALSE)),"",VLOOKUP($B284,'[1]1920  Prog Access'!$F$7:$BA$325,34,FALSE))</f>
        <v>5268.69</v>
      </c>
      <c r="BD284" s="102">
        <f>IF(ISNA(VLOOKUP($B284,'[1]1920  Prog Access'!$F$7:$BA$325,35,FALSE)),"",VLOOKUP($B284,'[1]1920  Prog Access'!$F$7:$BA$325,35,FALSE))</f>
        <v>0</v>
      </c>
      <c r="BE284" s="102">
        <f>IF(ISNA(VLOOKUP($B284,'[1]1920  Prog Access'!$F$7:$BA$325,36,FALSE)),"",VLOOKUP($B284,'[1]1920  Prog Access'!$F$7:$BA$325,36,FALSE))</f>
        <v>0</v>
      </c>
      <c r="BF284" s="102">
        <f>IF(ISNA(VLOOKUP($B284,'[1]1920  Prog Access'!$F$7:$BA$325,37,FALSE)),"",VLOOKUP($B284,'[1]1920  Prog Access'!$F$7:$BA$325,37,FALSE))</f>
        <v>0</v>
      </c>
      <c r="BG284" s="102">
        <f>IF(ISNA(VLOOKUP($B284,'[1]1920  Prog Access'!$F$7:$BA$325,38,FALSE)),"",VLOOKUP($B284,'[1]1920  Prog Access'!$F$7:$BA$325,38,FALSE))</f>
        <v>68485.850000000006</v>
      </c>
      <c r="BH284" s="110">
        <f t="shared" si="590"/>
        <v>73754.540000000008</v>
      </c>
      <c r="BI284" s="104">
        <f t="shared" si="591"/>
        <v>2.218819753330686E-2</v>
      </c>
      <c r="BJ284" s="105">
        <f t="shared" si="592"/>
        <v>425.17172998212948</v>
      </c>
      <c r="BK284" s="106">
        <f>IF(ISNA(VLOOKUP($B284,'[1]1920  Prog Access'!$F$7:$BA$325,39,FALSE)),"",VLOOKUP($B284,'[1]1920  Prog Access'!$F$7:$BA$325,39,FALSE))</f>
        <v>0</v>
      </c>
      <c r="BL284" s="102">
        <f>IF(ISNA(VLOOKUP($B284,'[1]1920  Prog Access'!$F$7:$BA$325,40,FALSE)),"",VLOOKUP($B284,'[1]1920  Prog Access'!$F$7:$BA$325,40,FALSE))</f>
        <v>0</v>
      </c>
      <c r="BM284" s="102">
        <f>IF(ISNA(VLOOKUP($B284,'[1]1920  Prog Access'!$F$7:$BA$325,41,FALSE)),"",VLOOKUP($B284,'[1]1920  Prog Access'!$F$7:$BA$325,41,FALSE))</f>
        <v>0</v>
      </c>
      <c r="BN284" s="102">
        <f>IF(ISNA(VLOOKUP($B284,'[1]1920  Prog Access'!$F$7:$BA$325,42,FALSE)),"",VLOOKUP($B284,'[1]1920  Prog Access'!$F$7:$BA$325,42,FALSE))</f>
        <v>0</v>
      </c>
      <c r="BO284" s="105">
        <f t="shared" si="593"/>
        <v>0</v>
      </c>
      <c r="BP284" s="104">
        <f t="shared" si="594"/>
        <v>0</v>
      </c>
      <c r="BQ284" s="111">
        <f t="shared" si="595"/>
        <v>0</v>
      </c>
      <c r="BR284" s="106">
        <f>IF(ISNA(VLOOKUP($B284,'[1]1920  Prog Access'!$F$7:$BA$325,43,FALSE)),"",VLOOKUP($B284,'[1]1920  Prog Access'!$F$7:$BA$325,43,FALSE))</f>
        <v>951495.06</v>
      </c>
      <c r="BS284" s="104">
        <f t="shared" si="596"/>
        <v>0.28624624793600045</v>
      </c>
      <c r="BT284" s="111">
        <f t="shared" si="597"/>
        <v>5485.0698103418454</v>
      </c>
      <c r="BU284" s="102">
        <f>IF(ISNA(VLOOKUP($B284,'[1]1920  Prog Access'!$F$7:$BA$325,44,FALSE)),"",VLOOKUP($B284,'[1]1920  Prog Access'!$F$7:$BA$325,44,FALSE))</f>
        <v>68821.77</v>
      </c>
      <c r="BV284" s="104">
        <f t="shared" si="598"/>
        <v>2.0704230917199293E-2</v>
      </c>
      <c r="BW284" s="111">
        <f t="shared" si="599"/>
        <v>396.7358621087219</v>
      </c>
      <c r="BX284" s="143">
        <f>IF(ISNA(VLOOKUP($B284,'[1]1920  Prog Access'!$F$7:$BA$325,45,FALSE)),"",VLOOKUP($B284,'[1]1920  Prog Access'!$F$7:$BA$325,45,FALSE))</f>
        <v>17541.11</v>
      </c>
      <c r="BY284" s="97">
        <f t="shared" si="600"/>
        <v>5.2770394016892286E-3</v>
      </c>
      <c r="BZ284" s="112">
        <f t="shared" si="601"/>
        <v>101.11898310947137</v>
      </c>
      <c r="CA284" s="89">
        <f t="shared" si="602"/>
        <v>3324043.7800000003</v>
      </c>
      <c r="CB284" s="90">
        <f t="shared" si="603"/>
        <v>0</v>
      </c>
    </row>
    <row r="285" spans="1:80" x14ac:dyDescent="0.25">
      <c r="A285" s="66"/>
      <c r="B285" s="114" t="s">
        <v>492</v>
      </c>
      <c r="C285" s="115" t="s">
        <v>52</v>
      </c>
      <c r="D285" s="116">
        <f>SUM(D268:D284)</f>
        <v>138387.03</v>
      </c>
      <c r="E285" s="116">
        <f t="shared" ref="E285:H285" si="607">SUM(E268:E284)</f>
        <v>2015313086.8</v>
      </c>
      <c r="F285" s="116">
        <f t="shared" si="607"/>
        <v>1081682727.8399997</v>
      </c>
      <c r="G285" s="116">
        <f t="shared" si="607"/>
        <v>6980263.4900000002</v>
      </c>
      <c r="H285" s="116">
        <f t="shared" si="607"/>
        <v>7378214.1000000006</v>
      </c>
      <c r="I285" s="117">
        <f t="shared" si="581"/>
        <v>1096041205.4299996</v>
      </c>
      <c r="J285" s="118">
        <f t="shared" si="582"/>
        <v>0.54385654150161877</v>
      </c>
      <c r="K285" s="75">
        <f t="shared" si="583"/>
        <v>7920.1150962629927</v>
      </c>
      <c r="L285" s="119">
        <f>SUM(L268:L284)</f>
        <v>245585615.91</v>
      </c>
      <c r="M285" s="119">
        <f t="shared" ref="M285:Q285" si="608">SUM(M268:M284)</f>
        <v>9532810.5399999991</v>
      </c>
      <c r="N285" s="119">
        <f t="shared" si="608"/>
        <v>27562278.749999996</v>
      </c>
      <c r="O285" s="119">
        <f t="shared" si="608"/>
        <v>0</v>
      </c>
      <c r="P285" s="119">
        <f t="shared" si="608"/>
        <v>1725156.72</v>
      </c>
      <c r="Q285" s="119">
        <f t="shared" si="608"/>
        <v>976152.2</v>
      </c>
      <c r="R285" s="120">
        <f t="shared" si="511"/>
        <v>285382014.12</v>
      </c>
      <c r="S285" s="118">
        <f t="shared" si="512"/>
        <v>0.14160678853782552</v>
      </c>
      <c r="T285" s="75">
        <f t="shared" si="513"/>
        <v>2062.2020294820982</v>
      </c>
      <c r="U285" s="119">
        <f>SUM(U268:U284)</f>
        <v>60461837.980000004</v>
      </c>
      <c r="V285" s="119">
        <f>SUM(V268:V284)</f>
        <v>13130375.469999999</v>
      </c>
      <c r="W285" s="119">
        <f>SUM(W268:W284)</f>
        <v>805671.22999999986</v>
      </c>
      <c r="X285" s="119">
        <f>SUM(X268:X284)</f>
        <v>338801.01</v>
      </c>
      <c r="Y285" s="122">
        <f t="shared" si="584"/>
        <v>74736685.690000013</v>
      </c>
      <c r="Z285" s="118">
        <f t="shared" si="585"/>
        <v>3.7084404492539719E-2</v>
      </c>
      <c r="AA285" s="75">
        <f t="shared" si="586"/>
        <v>540.05556510606527</v>
      </c>
      <c r="AB285" s="119">
        <f>SUM(AB268:AB284)</f>
        <v>3541980.28</v>
      </c>
      <c r="AC285" s="119">
        <f>SUM(AC268:AC284)</f>
        <v>18189.97</v>
      </c>
      <c r="AD285" s="119">
        <f>SUM(AD268:AD284)</f>
        <v>0</v>
      </c>
      <c r="AE285" s="120">
        <f t="shared" si="587"/>
        <v>3560170.25</v>
      </c>
      <c r="AF285" s="118">
        <f t="shared" si="588"/>
        <v>1.766559386389432E-3</v>
      </c>
      <c r="AG285" s="123">
        <f t="shared" si="589"/>
        <v>25.726184383030692</v>
      </c>
      <c r="AH285" s="119">
        <f>SUM(AH268:AH284)</f>
        <v>26702882.590000004</v>
      </c>
      <c r="AI285" s="119">
        <f t="shared" ref="AI285:AW285" si="609">SUM(AI268:AI284)</f>
        <v>4655606.3599999994</v>
      </c>
      <c r="AJ285" s="119">
        <f t="shared" si="609"/>
        <v>0</v>
      </c>
      <c r="AK285" s="119">
        <f t="shared" si="609"/>
        <v>0</v>
      </c>
      <c r="AL285" s="119">
        <f t="shared" si="609"/>
        <v>49141880.110000007</v>
      </c>
      <c r="AM285" s="119">
        <f t="shared" si="609"/>
        <v>478623.63</v>
      </c>
      <c r="AN285" s="119">
        <f t="shared" si="609"/>
        <v>167966.51</v>
      </c>
      <c r="AO285" s="119">
        <f t="shared" si="609"/>
        <v>13526557.830000002</v>
      </c>
      <c r="AP285" s="119">
        <f t="shared" si="609"/>
        <v>0</v>
      </c>
      <c r="AQ285" s="119">
        <f t="shared" si="609"/>
        <v>8165073.9100000001</v>
      </c>
      <c r="AR285" s="119">
        <f t="shared" si="609"/>
        <v>0</v>
      </c>
      <c r="AS285" s="119">
        <f t="shared" si="609"/>
        <v>920722.94000000006</v>
      </c>
      <c r="AT285" s="119">
        <f t="shared" si="609"/>
        <v>17335282.969999999</v>
      </c>
      <c r="AU285" s="119">
        <f t="shared" si="609"/>
        <v>12667.800000000001</v>
      </c>
      <c r="AV285" s="119">
        <f t="shared" si="609"/>
        <v>801698.3899999999</v>
      </c>
      <c r="AW285" s="119">
        <f t="shared" si="609"/>
        <v>83973.92</v>
      </c>
      <c r="AX285" s="122">
        <f t="shared" si="604"/>
        <v>121992936.95999999</v>
      </c>
      <c r="AY285" s="118">
        <f t="shared" si="605"/>
        <v>6.0532994976827931E-2</v>
      </c>
      <c r="AZ285" s="75">
        <f t="shared" si="606"/>
        <v>881.53446865649187</v>
      </c>
      <c r="BA285" s="119">
        <f>SUM(BA268:BA284)</f>
        <v>13918.97</v>
      </c>
      <c r="BB285" s="119">
        <f t="shared" ref="BB285:BG285" si="610">SUM(BB268:BB284)</f>
        <v>143218.04</v>
      </c>
      <c r="BC285" s="119">
        <f t="shared" si="610"/>
        <v>4648103.4300000006</v>
      </c>
      <c r="BD285" s="119">
        <f t="shared" si="610"/>
        <v>0</v>
      </c>
      <c r="BE285" s="119">
        <f t="shared" si="610"/>
        <v>701841.64</v>
      </c>
      <c r="BF285" s="119">
        <f t="shared" si="610"/>
        <v>70736.69</v>
      </c>
      <c r="BG285" s="119">
        <f t="shared" si="610"/>
        <v>5257340.5199999977</v>
      </c>
      <c r="BH285" s="124">
        <f t="shared" si="590"/>
        <v>10835159.289999999</v>
      </c>
      <c r="BI285" s="118">
        <f t="shared" si="591"/>
        <v>5.3764148910502669E-3</v>
      </c>
      <c r="BJ285" s="75">
        <f t="shared" si="592"/>
        <v>78.296060620709895</v>
      </c>
      <c r="BK285" s="119">
        <f>SUM(BK268:BK284)</f>
        <v>91961.29</v>
      </c>
      <c r="BL285" s="119">
        <f t="shared" ref="BL285:BN285" si="611">SUM(BL268:BL284)</f>
        <v>437525.75999999995</v>
      </c>
      <c r="BM285" s="119">
        <f t="shared" si="611"/>
        <v>11666004.470000001</v>
      </c>
      <c r="BN285" s="119">
        <f t="shared" si="611"/>
        <v>18036936.75</v>
      </c>
      <c r="BO285" s="75">
        <f t="shared" si="593"/>
        <v>30232428.270000003</v>
      </c>
      <c r="BP285" s="118">
        <f t="shared" si="594"/>
        <v>1.5001355604753375E-2</v>
      </c>
      <c r="BQ285" s="86">
        <f t="shared" si="595"/>
        <v>218.46287379677131</v>
      </c>
      <c r="BR285" s="119">
        <f>SUM(BR268:BR284)</f>
        <v>269726818.92000002</v>
      </c>
      <c r="BS285" s="118">
        <f t="shared" si="596"/>
        <v>0.13383866789069671</v>
      </c>
      <c r="BT285" s="86">
        <f t="shared" si="597"/>
        <v>1949.0758557359025</v>
      </c>
      <c r="BU285" s="121">
        <f>SUM(BU268:BU284)</f>
        <v>42192106.060000002</v>
      </c>
      <c r="BV285" s="118">
        <f t="shared" si="598"/>
        <v>2.0935757494134288E-2</v>
      </c>
      <c r="BW285" s="86">
        <f t="shared" si="599"/>
        <v>304.88482959710893</v>
      </c>
      <c r="BX285" s="144">
        <f>SUM(BX268:BX284)</f>
        <v>80613561.809999987</v>
      </c>
      <c r="BY285" s="97">
        <f t="shared" si="600"/>
        <v>4.0000515224163827E-2</v>
      </c>
      <c r="BZ285" s="112">
        <f t="shared" si="601"/>
        <v>582.5225225947836</v>
      </c>
      <c r="CA285" s="89">
        <f t="shared" si="602"/>
        <v>2015313086.7999997</v>
      </c>
      <c r="CB285" s="90">
        <f t="shared" si="603"/>
        <v>0</v>
      </c>
    </row>
    <row r="286" spans="1:80" x14ac:dyDescent="0.25">
      <c r="A286" s="66"/>
      <c r="B286" s="94"/>
      <c r="C286" s="99"/>
      <c r="D286" s="100" t="str">
        <f>IF(ISNA(VLOOKUP($B286,'[1]1920 enrollment_Rev_Exp by size'!$A$6:$C$339,3,FALSE)),"",VLOOKUP($B286,'[1]1920 enrollment_Rev_Exp by size'!$A$6:$C$339,3,FALSE))</f>
        <v/>
      </c>
      <c r="E286" s="101" t="str">
        <f>IF(ISNA(VLOOKUP($B286,'[1]1920 enrollment_Rev_Exp by size'!$A$6:$D$339,4,FALSE)),"",VLOOKUP($B286,'[1]1920 enrollment_Rev_Exp by size'!$A$6:$D$339,4,FALSE))</f>
        <v/>
      </c>
      <c r="F286" s="102" t="str">
        <f>IF(ISNA(VLOOKUP($B286,'[1]1920  Prog Access'!$F$7:$BA$325,2,FALSE)),"",VLOOKUP($B286,'[1]1920  Prog Access'!$F$7:$BA$325,2,FALSE))</f>
        <v/>
      </c>
      <c r="G286" s="102" t="str">
        <f>IF(ISNA(VLOOKUP($B286,'[1]1920  Prog Access'!$F$7:$BA$325,3,FALSE)),"",VLOOKUP($B286,'[1]1920  Prog Access'!$F$7:$BA$325,3,FALSE))</f>
        <v/>
      </c>
      <c r="H286" s="102" t="str">
        <f>IF(ISNA(VLOOKUP($B286,'[1]1920  Prog Access'!$F$7:$BA$325,4,FALSE)),"",VLOOKUP($B286,'[1]1920  Prog Access'!$F$7:$BA$325,4,FALSE))</f>
        <v/>
      </c>
      <c r="I286" s="103"/>
      <c r="J286" s="104"/>
      <c r="K286" s="105"/>
      <c r="L286" s="106" t="str">
        <f>IF(ISNA(VLOOKUP($B286,'[1]1920  Prog Access'!$F$7:$BA$325,5,FALSE)),"",VLOOKUP($B286,'[1]1920  Prog Access'!$F$7:$BA$325,5,FALSE))</f>
        <v/>
      </c>
      <c r="M286" s="102" t="str">
        <f>IF(ISNA(VLOOKUP($B286,'[1]1920  Prog Access'!$F$7:$BA$325,6,FALSE)),"",VLOOKUP($B286,'[1]1920  Prog Access'!$F$7:$BA$325,6,FALSE))</f>
        <v/>
      </c>
      <c r="N286" s="102" t="str">
        <f>IF(ISNA(VLOOKUP($B286,'[1]1920  Prog Access'!$F$7:$BA$325,7,FALSE)),"",VLOOKUP($B286,'[1]1920  Prog Access'!$F$7:$BA$325,7,FALSE))</f>
        <v/>
      </c>
      <c r="O286" s="102">
        <v>0</v>
      </c>
      <c r="P286" s="102" t="str">
        <f>IF(ISNA(VLOOKUP($B286,'[1]1920  Prog Access'!$F$7:$BA$325,8,FALSE)),"",VLOOKUP($B286,'[1]1920  Prog Access'!$F$7:$BA$325,8,FALSE))</f>
        <v/>
      </c>
      <c r="Q286" s="102" t="str">
        <f>IF(ISNA(VLOOKUP($B286,'[1]1920  Prog Access'!$F$7:$BA$325,9,FALSE)),"",VLOOKUP($B286,'[1]1920  Prog Access'!$F$7:$BA$325,9,FALSE))</f>
        <v/>
      </c>
      <c r="R286" s="107"/>
      <c r="S286" s="104"/>
      <c r="T286" s="105"/>
      <c r="U286" s="106" t="str">
        <f>IF(ISNA(VLOOKUP($B286,'[1]1920  Prog Access'!$F$7:$BA$325,17,FALSE)),"",VLOOKUP($B286,'[1]1920  Prog Access'!$F$7:$BA$325,17,FALSE))</f>
        <v/>
      </c>
      <c r="V286" s="102" t="str">
        <f>IF(ISNA(VLOOKUP($B286,'[1]1920  Prog Access'!$F$7:$BA$325,18,FALSE)),"",VLOOKUP($B286,'[1]1920  Prog Access'!$F$7:$BA$325,18,FALSE))</f>
        <v/>
      </c>
      <c r="W286" s="102" t="str">
        <f>IF(ISNA(VLOOKUP($B286,'[1]1920  Prog Access'!$F$7:$BA$325,19,FALSE)),"",VLOOKUP($B286,'[1]1920  Prog Access'!$F$7:$BA$325,19,FALSE))</f>
        <v/>
      </c>
      <c r="X286" s="102" t="str">
        <f>IF(ISNA(VLOOKUP($B286,'[1]1920  Prog Access'!$F$7:$BA$325,20,FALSE)),"",VLOOKUP($B286,'[1]1920  Prog Access'!$F$7:$BA$325,20,FALSE))</f>
        <v/>
      </c>
      <c r="Y286" s="108"/>
      <c r="Z286" s="104"/>
      <c r="AA286" s="105"/>
      <c r="AB286" s="106" t="str">
        <f>IF(ISNA(VLOOKUP($B286,'[1]1920  Prog Access'!$F$7:$BA$325,21,FALSE)),"",VLOOKUP($B286,'[1]1920  Prog Access'!$F$7:$BA$325,21,FALSE))</f>
        <v/>
      </c>
      <c r="AC286" s="102" t="str">
        <f>IF(ISNA(VLOOKUP($B286,'[1]1920  Prog Access'!$F$7:$BA$325,22,FALSE)),"",VLOOKUP($B286,'[1]1920  Prog Access'!$F$7:$BA$325,22,FALSE))</f>
        <v/>
      </c>
      <c r="AD286" s="102"/>
      <c r="AE286" s="107"/>
      <c r="AF286" s="104"/>
      <c r="AG286" s="109"/>
      <c r="AH286" s="106" t="str">
        <f>IF(ISNA(VLOOKUP($B286,'[1]1920  Prog Access'!$F$7:$BA$325,16,FALSE)),"",VLOOKUP($B286,'[1]1920  Prog Access'!$F$7:$BA$325,16,FALSE))</f>
        <v/>
      </c>
      <c r="AI286" s="102" t="str">
        <f>IF(ISNA(VLOOKUP($B286,'[1]1920  Prog Access'!$F$7:$BA$325,17,FALSE)),"",VLOOKUP($B286,'[1]1920  Prog Access'!$F$7:$BA$325,17,FALSE))</f>
        <v/>
      </c>
      <c r="AJ286" s="102" t="str">
        <f>IF(ISNA(VLOOKUP($B286,'[1]1920  Prog Access'!$F$7:$BA$325,18,FALSE)),"",VLOOKUP($B286,'[1]1920  Prog Access'!$F$7:$BA$325,18,FALSE))</f>
        <v/>
      </c>
      <c r="AK286" s="102" t="str">
        <f>IF(ISNA(VLOOKUP($B286,'[1]1920  Prog Access'!$F$7:$BA$325,19,FALSE)),"",VLOOKUP($B286,'[1]1920  Prog Access'!$F$7:$BA$325,19,FALSE))</f>
        <v/>
      </c>
      <c r="AL286" s="102" t="str">
        <f>IF(ISNA(VLOOKUP($B286,'[1]1920  Prog Access'!$F$7:$BA$325,20,FALSE)),"",VLOOKUP($B286,'[1]1920  Prog Access'!$F$7:$BA$325,20,FALSE))</f>
        <v/>
      </c>
      <c r="AM286" s="102" t="str">
        <f>IF(ISNA(VLOOKUP($B286,'[1]1920  Prog Access'!$F$7:$BA$325,21,FALSE)),"",VLOOKUP($B286,'[1]1920  Prog Access'!$F$7:$BA$325,21,FALSE))</f>
        <v/>
      </c>
      <c r="AN286" s="102" t="str">
        <f>IF(ISNA(VLOOKUP($B286,'[1]1920  Prog Access'!$F$7:$BA$325,22,FALSE)),"",VLOOKUP($B286,'[1]1920  Prog Access'!$F$7:$BA$325,22,FALSE))</f>
        <v/>
      </c>
      <c r="AO286" s="102" t="str">
        <f>IF(ISNA(VLOOKUP($B286,'[1]1920  Prog Access'!$F$7:$BA$325,23,FALSE)),"",VLOOKUP($B286,'[1]1920  Prog Access'!$F$7:$BA$325,23,FALSE))</f>
        <v/>
      </c>
      <c r="AP286" s="102" t="str">
        <f>IF(ISNA(VLOOKUP($B286,'[1]1920  Prog Access'!$F$7:$BA$325,24,FALSE)),"",VLOOKUP($B286,'[1]1920  Prog Access'!$F$7:$BA$325,24,FALSE))</f>
        <v/>
      </c>
      <c r="AQ286" s="102" t="str">
        <f>IF(ISNA(VLOOKUP($B286,'[1]1920  Prog Access'!$F$7:$BA$325,25,FALSE)),"",VLOOKUP($B286,'[1]1920  Prog Access'!$F$7:$BA$325,25,FALSE))</f>
        <v/>
      </c>
      <c r="AR286" s="102" t="str">
        <f>IF(ISNA(VLOOKUP($B286,'[1]1920  Prog Access'!$F$7:$BA$325,26,FALSE)),"",VLOOKUP($B286,'[1]1920  Prog Access'!$F$7:$BA$325,26,FALSE))</f>
        <v/>
      </c>
      <c r="AS286" s="102" t="str">
        <f>IF(ISNA(VLOOKUP($B286,'[1]1920  Prog Access'!$F$7:$BA$325,27,FALSE)),"",VLOOKUP($B286,'[1]1920  Prog Access'!$F$7:$BA$325,27,FALSE))</f>
        <v/>
      </c>
      <c r="AT286" s="102" t="str">
        <f>IF(ISNA(VLOOKUP($B286,'[1]1920  Prog Access'!$F$7:$BA$325,28,FALSE)),"",VLOOKUP($B286,'[1]1920  Prog Access'!$F$7:$BA$325,28,FALSE))</f>
        <v/>
      </c>
      <c r="AU286" s="102" t="str">
        <f>IF(ISNA(VLOOKUP($B286,'[1]1920  Prog Access'!$F$7:$BA$325,29,FALSE)),"",VLOOKUP($B286,'[1]1920  Prog Access'!$F$7:$BA$325,29,FALSE))</f>
        <v/>
      </c>
      <c r="AV286" s="102" t="str">
        <f>IF(ISNA(VLOOKUP($B286,'[1]1920  Prog Access'!$F$7:$BA$325,30,FALSE)),"",VLOOKUP($B286,'[1]1920  Prog Access'!$F$7:$BA$325,30,FALSE))</f>
        <v/>
      </c>
      <c r="AW286" s="102" t="str">
        <f>IF(ISNA(VLOOKUP($B286,'[1]1920  Prog Access'!$F$7:$BA$325,31,FALSE)),"",VLOOKUP($B286,'[1]1920  Prog Access'!$F$7:$BA$325,31,FALSE))</f>
        <v/>
      </c>
      <c r="AX286" s="108">
        <f t="shared" si="604"/>
        <v>0</v>
      </c>
      <c r="AY286" s="104"/>
      <c r="AZ286" s="105"/>
      <c r="BA286" s="106" t="str">
        <f>IF(ISNA(VLOOKUP($B286,'[1]1920  Prog Access'!$F$7:$BA$325,32,FALSE)),"",VLOOKUP($B286,'[1]1920  Prog Access'!$F$7:$BA$325,32,FALSE))</f>
        <v/>
      </c>
      <c r="BB286" s="102" t="str">
        <f>IF(ISNA(VLOOKUP($B286,'[1]1920  Prog Access'!$F$7:$BA$325,33,FALSE)),"",VLOOKUP($B286,'[1]1920  Prog Access'!$F$7:$BA$325,33,FALSE))</f>
        <v/>
      </c>
      <c r="BC286" s="102" t="str">
        <f>IF(ISNA(VLOOKUP($B286,'[1]1920  Prog Access'!$F$7:$BA$325,34,FALSE)),"",VLOOKUP($B286,'[1]1920  Prog Access'!$F$7:$BA$325,34,FALSE))</f>
        <v/>
      </c>
      <c r="BD286" s="102" t="str">
        <f>IF(ISNA(VLOOKUP($B286,'[1]1920  Prog Access'!$F$7:$BA$325,35,FALSE)),"",VLOOKUP($B286,'[1]1920  Prog Access'!$F$7:$BA$325,35,FALSE))</f>
        <v/>
      </c>
      <c r="BE286" s="102" t="str">
        <f>IF(ISNA(VLOOKUP($B286,'[1]1920  Prog Access'!$F$7:$BA$325,36,FALSE)),"",VLOOKUP($B286,'[1]1920  Prog Access'!$F$7:$BA$325,36,FALSE))</f>
        <v/>
      </c>
      <c r="BF286" s="102" t="str">
        <f>IF(ISNA(VLOOKUP($B286,'[1]1920  Prog Access'!$F$7:$BA$325,37,FALSE)),"",VLOOKUP($B286,'[1]1920  Prog Access'!$F$7:$BA$325,37,FALSE))</f>
        <v/>
      </c>
      <c r="BG286" s="102" t="str">
        <f>IF(ISNA(VLOOKUP($B286,'[1]1920  Prog Access'!$F$7:$BA$325,38,FALSE)),"",VLOOKUP($B286,'[1]1920  Prog Access'!$F$7:$BA$325,38,FALSE))</f>
        <v/>
      </c>
      <c r="BH286" s="110"/>
      <c r="BI286" s="104"/>
      <c r="BJ286" s="105"/>
      <c r="BK286" s="106" t="str">
        <f>IF(ISNA(VLOOKUP($B286,'[1]1920  Prog Access'!$F$7:$BA$325,39,FALSE)),"",VLOOKUP($B286,'[1]1920  Prog Access'!$F$7:$BA$325,39,FALSE))</f>
        <v/>
      </c>
      <c r="BL286" s="102" t="str">
        <f>IF(ISNA(VLOOKUP($B286,'[1]1920  Prog Access'!$F$7:$BA$325,40,FALSE)),"",VLOOKUP($B286,'[1]1920  Prog Access'!$F$7:$BA$325,40,FALSE))</f>
        <v/>
      </c>
      <c r="BM286" s="102" t="str">
        <f>IF(ISNA(VLOOKUP($B286,'[1]1920  Prog Access'!$F$7:$BA$325,41,FALSE)),"",VLOOKUP($B286,'[1]1920  Prog Access'!$F$7:$BA$325,41,FALSE))</f>
        <v/>
      </c>
      <c r="BN286" s="102" t="str">
        <f>IF(ISNA(VLOOKUP($B286,'[1]1920  Prog Access'!$F$7:$BA$325,42,FALSE)),"",VLOOKUP($B286,'[1]1920  Prog Access'!$F$7:$BA$325,42,FALSE))</f>
        <v/>
      </c>
      <c r="BO286" s="105"/>
      <c r="BP286" s="104"/>
      <c r="BQ286" s="111"/>
      <c r="BR286" s="106" t="str">
        <f>IF(ISNA(VLOOKUP($B286,'[1]1920  Prog Access'!$F$7:$BA$325,43,FALSE)),"",VLOOKUP($B286,'[1]1920  Prog Access'!$F$7:$BA$325,43,FALSE))</f>
        <v/>
      </c>
      <c r="BS286" s="104"/>
      <c r="BT286" s="111"/>
      <c r="BU286" s="102"/>
      <c r="BV286" s="104"/>
      <c r="BW286" s="111"/>
      <c r="BX286" s="143"/>
      <c r="BZ286" s="112"/>
      <c r="CA286" s="89"/>
      <c r="CB286" s="90"/>
    </row>
    <row r="287" spans="1:80" x14ac:dyDescent="0.25">
      <c r="A287" s="66" t="s">
        <v>493</v>
      </c>
      <c r="B287" s="94"/>
      <c r="C287" s="99"/>
      <c r="D287" s="100" t="str">
        <f>IF(ISNA(VLOOKUP($B287,'[1]1920 enrollment_Rev_Exp by size'!$A$6:$C$339,3,FALSE)),"",VLOOKUP($B287,'[1]1920 enrollment_Rev_Exp by size'!$A$6:$C$339,3,FALSE))</f>
        <v/>
      </c>
      <c r="E287" s="101" t="str">
        <f>IF(ISNA(VLOOKUP($B287,'[1]1920 enrollment_Rev_Exp by size'!$A$6:$D$339,4,FALSE)),"",VLOOKUP($B287,'[1]1920 enrollment_Rev_Exp by size'!$A$6:$D$339,4,FALSE))</f>
        <v/>
      </c>
      <c r="F287" s="102" t="str">
        <f>IF(ISNA(VLOOKUP($B287,'[1]1920  Prog Access'!$F$7:$BA$325,2,FALSE)),"",VLOOKUP($B287,'[1]1920  Prog Access'!$F$7:$BA$325,2,FALSE))</f>
        <v/>
      </c>
      <c r="G287" s="102" t="str">
        <f>IF(ISNA(VLOOKUP($B287,'[1]1920  Prog Access'!$F$7:$BA$325,3,FALSE)),"",VLOOKUP($B287,'[1]1920  Prog Access'!$F$7:$BA$325,3,FALSE))</f>
        <v/>
      </c>
      <c r="H287" s="102" t="str">
        <f>IF(ISNA(VLOOKUP($B287,'[1]1920  Prog Access'!$F$7:$BA$325,4,FALSE)),"",VLOOKUP($B287,'[1]1920  Prog Access'!$F$7:$BA$325,4,FALSE))</f>
        <v/>
      </c>
      <c r="I287" s="103"/>
      <c r="J287" s="104"/>
      <c r="K287" s="105"/>
      <c r="L287" s="106" t="str">
        <f>IF(ISNA(VLOOKUP($B287,'[1]1920  Prog Access'!$F$7:$BA$325,5,FALSE)),"",VLOOKUP($B287,'[1]1920  Prog Access'!$F$7:$BA$325,5,FALSE))</f>
        <v/>
      </c>
      <c r="M287" s="102" t="str">
        <f>IF(ISNA(VLOOKUP($B287,'[1]1920  Prog Access'!$F$7:$BA$325,6,FALSE)),"",VLOOKUP($B287,'[1]1920  Prog Access'!$F$7:$BA$325,6,FALSE))</f>
        <v/>
      </c>
      <c r="N287" s="102" t="str">
        <f>IF(ISNA(VLOOKUP($B287,'[1]1920  Prog Access'!$F$7:$BA$325,7,FALSE)),"",VLOOKUP($B287,'[1]1920  Prog Access'!$F$7:$BA$325,7,FALSE))</f>
        <v/>
      </c>
      <c r="O287" s="102">
        <v>0</v>
      </c>
      <c r="P287" s="102" t="str">
        <f>IF(ISNA(VLOOKUP($B287,'[1]1920  Prog Access'!$F$7:$BA$325,8,FALSE)),"",VLOOKUP($B287,'[1]1920  Prog Access'!$F$7:$BA$325,8,FALSE))</f>
        <v/>
      </c>
      <c r="Q287" s="102" t="str">
        <f>IF(ISNA(VLOOKUP($B287,'[1]1920  Prog Access'!$F$7:$BA$325,9,FALSE)),"",VLOOKUP($B287,'[1]1920  Prog Access'!$F$7:$BA$325,9,FALSE))</f>
        <v/>
      </c>
      <c r="R287" s="107"/>
      <c r="S287" s="104"/>
      <c r="T287" s="105"/>
      <c r="U287" s="106" t="str">
        <f>IF(ISNA(VLOOKUP($B287,'[1]1920  Prog Access'!$F$7:$BA$325,17,FALSE)),"",VLOOKUP($B287,'[1]1920  Prog Access'!$F$7:$BA$325,17,FALSE))</f>
        <v/>
      </c>
      <c r="V287" s="102" t="str">
        <f>IF(ISNA(VLOOKUP($B287,'[1]1920  Prog Access'!$F$7:$BA$325,18,FALSE)),"",VLOOKUP($B287,'[1]1920  Prog Access'!$F$7:$BA$325,18,FALSE))</f>
        <v/>
      </c>
      <c r="W287" s="102" t="str">
        <f>IF(ISNA(VLOOKUP($B287,'[1]1920  Prog Access'!$F$7:$BA$325,19,FALSE)),"",VLOOKUP($B287,'[1]1920  Prog Access'!$F$7:$BA$325,19,FALSE))</f>
        <v/>
      </c>
      <c r="X287" s="102" t="str">
        <f>IF(ISNA(VLOOKUP($B287,'[1]1920  Prog Access'!$F$7:$BA$325,20,FALSE)),"",VLOOKUP($B287,'[1]1920  Prog Access'!$F$7:$BA$325,20,FALSE))</f>
        <v/>
      </c>
      <c r="Y287" s="108"/>
      <c r="Z287" s="104"/>
      <c r="AA287" s="105"/>
      <c r="AB287" s="106" t="str">
        <f>IF(ISNA(VLOOKUP($B287,'[1]1920  Prog Access'!$F$7:$BA$325,21,FALSE)),"",VLOOKUP($B287,'[1]1920  Prog Access'!$F$7:$BA$325,21,FALSE))</f>
        <v/>
      </c>
      <c r="AC287" s="102" t="str">
        <f>IF(ISNA(VLOOKUP($B287,'[1]1920  Prog Access'!$F$7:$BA$325,22,FALSE)),"",VLOOKUP($B287,'[1]1920  Prog Access'!$F$7:$BA$325,22,FALSE))</f>
        <v/>
      </c>
      <c r="AD287" s="102"/>
      <c r="AE287" s="107"/>
      <c r="AF287" s="104"/>
      <c r="AG287" s="109"/>
      <c r="AH287" s="106" t="str">
        <f>IF(ISNA(VLOOKUP($B287,'[1]1920  Prog Access'!$F$7:$BA$325,16,FALSE)),"",VLOOKUP($B287,'[1]1920  Prog Access'!$F$7:$BA$325,16,FALSE))</f>
        <v/>
      </c>
      <c r="AI287" s="102" t="str">
        <f>IF(ISNA(VLOOKUP($B287,'[1]1920  Prog Access'!$F$7:$BA$325,17,FALSE)),"",VLOOKUP($B287,'[1]1920  Prog Access'!$F$7:$BA$325,17,FALSE))</f>
        <v/>
      </c>
      <c r="AJ287" s="102" t="str">
        <f>IF(ISNA(VLOOKUP($B287,'[1]1920  Prog Access'!$F$7:$BA$325,18,FALSE)),"",VLOOKUP($B287,'[1]1920  Prog Access'!$F$7:$BA$325,18,FALSE))</f>
        <v/>
      </c>
      <c r="AK287" s="102" t="str">
        <f>IF(ISNA(VLOOKUP($B287,'[1]1920  Prog Access'!$F$7:$BA$325,19,FALSE)),"",VLOOKUP($B287,'[1]1920  Prog Access'!$F$7:$BA$325,19,FALSE))</f>
        <v/>
      </c>
      <c r="AL287" s="102" t="str">
        <f>IF(ISNA(VLOOKUP($B287,'[1]1920  Prog Access'!$F$7:$BA$325,20,FALSE)),"",VLOOKUP($B287,'[1]1920  Prog Access'!$F$7:$BA$325,20,FALSE))</f>
        <v/>
      </c>
      <c r="AM287" s="102" t="str">
        <f>IF(ISNA(VLOOKUP($B287,'[1]1920  Prog Access'!$F$7:$BA$325,21,FALSE)),"",VLOOKUP($B287,'[1]1920  Prog Access'!$F$7:$BA$325,21,FALSE))</f>
        <v/>
      </c>
      <c r="AN287" s="102" t="str">
        <f>IF(ISNA(VLOOKUP($B287,'[1]1920  Prog Access'!$F$7:$BA$325,22,FALSE)),"",VLOOKUP($B287,'[1]1920  Prog Access'!$F$7:$BA$325,22,FALSE))</f>
        <v/>
      </c>
      <c r="AO287" s="102" t="str">
        <f>IF(ISNA(VLOOKUP($B287,'[1]1920  Prog Access'!$F$7:$BA$325,23,FALSE)),"",VLOOKUP($B287,'[1]1920  Prog Access'!$F$7:$BA$325,23,FALSE))</f>
        <v/>
      </c>
      <c r="AP287" s="102" t="str">
        <f>IF(ISNA(VLOOKUP($B287,'[1]1920  Prog Access'!$F$7:$BA$325,24,FALSE)),"",VLOOKUP($B287,'[1]1920  Prog Access'!$F$7:$BA$325,24,FALSE))</f>
        <v/>
      </c>
      <c r="AQ287" s="102" t="str">
        <f>IF(ISNA(VLOOKUP($B287,'[1]1920  Prog Access'!$F$7:$BA$325,25,FALSE)),"",VLOOKUP($B287,'[1]1920  Prog Access'!$F$7:$BA$325,25,FALSE))</f>
        <v/>
      </c>
      <c r="AR287" s="102" t="str">
        <f>IF(ISNA(VLOOKUP($B287,'[1]1920  Prog Access'!$F$7:$BA$325,26,FALSE)),"",VLOOKUP($B287,'[1]1920  Prog Access'!$F$7:$BA$325,26,FALSE))</f>
        <v/>
      </c>
      <c r="AS287" s="102" t="str">
        <f>IF(ISNA(VLOOKUP($B287,'[1]1920  Prog Access'!$F$7:$BA$325,27,FALSE)),"",VLOOKUP($B287,'[1]1920  Prog Access'!$F$7:$BA$325,27,FALSE))</f>
        <v/>
      </c>
      <c r="AT287" s="102" t="str">
        <f>IF(ISNA(VLOOKUP($B287,'[1]1920  Prog Access'!$F$7:$BA$325,28,FALSE)),"",VLOOKUP($B287,'[1]1920  Prog Access'!$F$7:$BA$325,28,FALSE))</f>
        <v/>
      </c>
      <c r="AU287" s="102" t="str">
        <f>IF(ISNA(VLOOKUP($B287,'[1]1920  Prog Access'!$F$7:$BA$325,29,FALSE)),"",VLOOKUP($B287,'[1]1920  Prog Access'!$F$7:$BA$325,29,FALSE))</f>
        <v/>
      </c>
      <c r="AV287" s="102" t="str">
        <f>IF(ISNA(VLOOKUP($B287,'[1]1920  Prog Access'!$F$7:$BA$325,30,FALSE)),"",VLOOKUP($B287,'[1]1920  Prog Access'!$F$7:$BA$325,30,FALSE))</f>
        <v/>
      </c>
      <c r="AW287" s="102" t="str">
        <f>IF(ISNA(VLOOKUP($B287,'[1]1920  Prog Access'!$F$7:$BA$325,31,FALSE)),"",VLOOKUP($B287,'[1]1920  Prog Access'!$F$7:$BA$325,31,FALSE))</f>
        <v/>
      </c>
      <c r="AX287" s="108">
        <f t="shared" si="604"/>
        <v>0</v>
      </c>
      <c r="AY287" s="104"/>
      <c r="AZ287" s="105"/>
      <c r="BA287" s="106" t="str">
        <f>IF(ISNA(VLOOKUP($B287,'[1]1920  Prog Access'!$F$7:$BA$325,32,FALSE)),"",VLOOKUP($B287,'[1]1920  Prog Access'!$F$7:$BA$325,32,FALSE))</f>
        <v/>
      </c>
      <c r="BB287" s="102" t="str">
        <f>IF(ISNA(VLOOKUP($B287,'[1]1920  Prog Access'!$F$7:$BA$325,33,FALSE)),"",VLOOKUP($B287,'[1]1920  Prog Access'!$F$7:$BA$325,33,FALSE))</f>
        <v/>
      </c>
      <c r="BC287" s="102" t="str">
        <f>IF(ISNA(VLOOKUP($B287,'[1]1920  Prog Access'!$F$7:$BA$325,34,FALSE)),"",VLOOKUP($B287,'[1]1920  Prog Access'!$F$7:$BA$325,34,FALSE))</f>
        <v/>
      </c>
      <c r="BD287" s="102" t="str">
        <f>IF(ISNA(VLOOKUP($B287,'[1]1920  Prog Access'!$F$7:$BA$325,35,FALSE)),"",VLOOKUP($B287,'[1]1920  Prog Access'!$F$7:$BA$325,35,FALSE))</f>
        <v/>
      </c>
      <c r="BE287" s="102" t="str">
        <f>IF(ISNA(VLOOKUP($B287,'[1]1920  Prog Access'!$F$7:$BA$325,36,FALSE)),"",VLOOKUP($B287,'[1]1920  Prog Access'!$F$7:$BA$325,36,FALSE))</f>
        <v/>
      </c>
      <c r="BF287" s="102" t="str">
        <f>IF(ISNA(VLOOKUP($B287,'[1]1920  Prog Access'!$F$7:$BA$325,37,FALSE)),"",VLOOKUP($B287,'[1]1920  Prog Access'!$F$7:$BA$325,37,FALSE))</f>
        <v/>
      </c>
      <c r="BG287" s="102" t="str">
        <f>IF(ISNA(VLOOKUP($B287,'[1]1920  Prog Access'!$F$7:$BA$325,38,FALSE)),"",VLOOKUP($B287,'[1]1920  Prog Access'!$F$7:$BA$325,38,FALSE))</f>
        <v/>
      </c>
      <c r="BH287" s="110"/>
      <c r="BI287" s="104"/>
      <c r="BJ287" s="105"/>
      <c r="BK287" s="106" t="str">
        <f>IF(ISNA(VLOOKUP($B287,'[1]1920  Prog Access'!$F$7:$BA$325,39,FALSE)),"",VLOOKUP($B287,'[1]1920  Prog Access'!$F$7:$BA$325,39,FALSE))</f>
        <v/>
      </c>
      <c r="BL287" s="102" t="str">
        <f>IF(ISNA(VLOOKUP($B287,'[1]1920  Prog Access'!$F$7:$BA$325,40,FALSE)),"",VLOOKUP($B287,'[1]1920  Prog Access'!$F$7:$BA$325,40,FALSE))</f>
        <v/>
      </c>
      <c r="BM287" s="102" t="str">
        <f>IF(ISNA(VLOOKUP($B287,'[1]1920  Prog Access'!$F$7:$BA$325,41,FALSE)),"",VLOOKUP($B287,'[1]1920  Prog Access'!$F$7:$BA$325,41,FALSE))</f>
        <v/>
      </c>
      <c r="BN287" s="102" t="str">
        <f>IF(ISNA(VLOOKUP($B287,'[1]1920  Prog Access'!$F$7:$BA$325,42,FALSE)),"",VLOOKUP($B287,'[1]1920  Prog Access'!$F$7:$BA$325,42,FALSE))</f>
        <v/>
      </c>
      <c r="BO287" s="105"/>
      <c r="BP287" s="104"/>
      <c r="BQ287" s="111"/>
      <c r="BR287" s="106" t="str">
        <f>IF(ISNA(VLOOKUP($B287,'[1]1920  Prog Access'!$F$7:$BA$325,43,FALSE)),"",VLOOKUP($B287,'[1]1920  Prog Access'!$F$7:$BA$325,43,FALSE))</f>
        <v/>
      </c>
      <c r="BS287" s="104"/>
      <c r="BT287" s="111"/>
      <c r="BU287" s="102"/>
      <c r="BV287" s="104"/>
      <c r="BW287" s="111"/>
      <c r="BX287" s="143"/>
      <c r="BZ287" s="112"/>
      <c r="CA287" s="89"/>
      <c r="CB287" s="90"/>
    </row>
    <row r="288" spans="1:80" x14ac:dyDescent="0.25">
      <c r="A288" s="99"/>
      <c r="B288" s="94" t="s">
        <v>494</v>
      </c>
      <c r="C288" s="99" t="s">
        <v>495</v>
      </c>
      <c r="D288" s="100">
        <f>IF(ISNA(VLOOKUP($B288,'[1]1920 enrollment_Rev_Exp by size'!$A$6:$C$339,3,FALSE)),"",VLOOKUP($B288,'[1]1920 enrollment_Rev_Exp by size'!$A$6:$C$339,3,FALSE))</f>
        <v>5.78</v>
      </c>
      <c r="E288" s="101">
        <f>IF(ISNA(VLOOKUP($B288,'[1]1920 enrollment_Rev_Exp by size'!$A$6:$D$339,4,FALSE)),"",VLOOKUP($B288,'[1]1920 enrollment_Rev_Exp by size'!$A$6:$D$339,4,FALSE))</f>
        <v>302497.8</v>
      </c>
      <c r="F288" s="102">
        <f>IF(ISNA(VLOOKUP($B288,'[1]1920  Prog Access'!$F$7:$BA$325,2,FALSE)),"",VLOOKUP($B288,'[1]1920  Prog Access'!$F$7:$BA$325,2,FALSE))</f>
        <v>160489.29</v>
      </c>
      <c r="G288" s="102">
        <f>IF(ISNA(VLOOKUP($B288,'[1]1920  Prog Access'!$F$7:$BA$325,3,FALSE)),"",VLOOKUP($B288,'[1]1920  Prog Access'!$F$7:$BA$325,3,FALSE))</f>
        <v>0</v>
      </c>
      <c r="H288" s="102">
        <f>IF(ISNA(VLOOKUP($B288,'[1]1920  Prog Access'!$F$7:$BA$325,4,FALSE)),"",VLOOKUP($B288,'[1]1920  Prog Access'!$F$7:$BA$325,4,FALSE))</f>
        <v>0</v>
      </c>
      <c r="I288" s="103">
        <f t="shared" ref="I288:I292" si="612">SUM(F288:H288)</f>
        <v>160489.29</v>
      </c>
      <c r="J288" s="104">
        <f t="shared" ref="J288:J292" si="613">I288/E288</f>
        <v>0.53054696596140538</v>
      </c>
      <c r="K288" s="105">
        <f t="shared" ref="K288:K292" si="614">I288/D288</f>
        <v>27766.313148788926</v>
      </c>
      <c r="L288" s="106">
        <f>IF(ISNA(VLOOKUP($B288,'[1]1920  Prog Access'!$F$7:$BA$325,5,FALSE)),"",VLOOKUP($B288,'[1]1920  Prog Access'!$F$7:$BA$325,5,FALSE))</f>
        <v>0</v>
      </c>
      <c r="M288" s="102">
        <f>IF(ISNA(VLOOKUP($B288,'[1]1920  Prog Access'!$F$7:$BA$325,6,FALSE)),"",VLOOKUP($B288,'[1]1920  Prog Access'!$F$7:$BA$325,6,FALSE))</f>
        <v>6102.31</v>
      </c>
      <c r="N288" s="102">
        <f>IF(ISNA(VLOOKUP($B288,'[1]1920  Prog Access'!$F$7:$BA$325,7,FALSE)),"",VLOOKUP($B288,'[1]1920  Prog Access'!$F$7:$BA$325,7,FALSE))</f>
        <v>0</v>
      </c>
      <c r="O288" s="102">
        <v>0</v>
      </c>
      <c r="P288" s="102">
        <f>IF(ISNA(VLOOKUP($B288,'[1]1920  Prog Access'!$F$7:$BA$325,8,FALSE)),"",VLOOKUP($B288,'[1]1920  Prog Access'!$F$7:$BA$325,8,FALSE))</f>
        <v>0</v>
      </c>
      <c r="Q288" s="102">
        <f>IF(ISNA(VLOOKUP($B288,'[1]1920  Prog Access'!$F$7:$BA$325,9,FALSE)),"",VLOOKUP($B288,'[1]1920  Prog Access'!$F$7:$BA$325,9,FALSE))</f>
        <v>0</v>
      </c>
      <c r="R288" s="107">
        <f t="shared" si="511"/>
        <v>6102.31</v>
      </c>
      <c r="S288" s="104">
        <f t="shared" si="512"/>
        <v>2.0173072333088043E-2</v>
      </c>
      <c r="T288" s="105">
        <f t="shared" si="513"/>
        <v>1055.7629757785467</v>
      </c>
      <c r="U288" s="106">
        <f>IF(ISNA(VLOOKUP($B288,'[1]1920  Prog Access'!$F$7:$BA$325,10,FALSE)),"",VLOOKUP($B288,'[1]1920  Prog Access'!$F$7:$BA$325,10,FALSE))</f>
        <v>0</v>
      </c>
      <c r="V288" s="102">
        <f>IF(ISNA(VLOOKUP($B288,'[1]1920  Prog Access'!$F$7:$BA$325,11,FALSE)),"",VLOOKUP($B288,'[1]1920  Prog Access'!$F$7:$BA$325,11,FALSE))</f>
        <v>0</v>
      </c>
      <c r="W288" s="102">
        <f>IF(ISNA(VLOOKUP($B288,'[1]1920  Prog Access'!$F$7:$BA$325,12,FALSE)),"",VLOOKUP($B288,'[1]1920  Prog Access'!$F$7:$BA$325,12,FALSE))</f>
        <v>0</v>
      </c>
      <c r="X288" s="102">
        <f>IF(ISNA(VLOOKUP($B288,'[1]1920  Prog Access'!$F$7:$BA$325,13,FALSE)),"",VLOOKUP($B288,'[1]1920  Prog Access'!$F$7:$BA$325,13,FALSE))</f>
        <v>0</v>
      </c>
      <c r="Y288" s="108">
        <f t="shared" ref="Y288:Y292" si="615">SUM(U288:X288)</f>
        <v>0</v>
      </c>
      <c r="Z288" s="104">
        <f t="shared" ref="Z288:Z292" si="616">Y288/E288</f>
        <v>0</v>
      </c>
      <c r="AA288" s="105">
        <f t="shared" ref="AA288:AA292" si="617">Y288/D288</f>
        <v>0</v>
      </c>
      <c r="AB288" s="106">
        <f>IF(ISNA(VLOOKUP($B288,'[1]1920  Prog Access'!$F$7:$BA$325,14,FALSE)),"",VLOOKUP($B288,'[1]1920  Prog Access'!$F$7:$BA$325,14,FALSE))</f>
        <v>0</v>
      </c>
      <c r="AC288" s="102">
        <f>IF(ISNA(VLOOKUP($B288,'[1]1920  Prog Access'!$F$7:$BA$325,15,FALSE)),"",VLOOKUP($B288,'[1]1920  Prog Access'!$F$7:$BA$325,15,FALSE))</f>
        <v>0</v>
      </c>
      <c r="AD288" s="102">
        <v>0</v>
      </c>
      <c r="AE288" s="107">
        <f t="shared" ref="AE288:AE292" si="618">SUM(AB288:AC288)</f>
        <v>0</v>
      </c>
      <c r="AF288" s="104">
        <f t="shared" ref="AF288:AF292" si="619">AE288/E288</f>
        <v>0</v>
      </c>
      <c r="AG288" s="109">
        <f t="shared" ref="AG288:AG292" si="620">AE288/D288</f>
        <v>0</v>
      </c>
      <c r="AH288" s="106">
        <f>IF(ISNA(VLOOKUP($B288,'[1]1920  Prog Access'!$F$7:$BA$325,16,FALSE)),"",VLOOKUP($B288,'[1]1920  Prog Access'!$F$7:$BA$325,16,FALSE))</f>
        <v>0</v>
      </c>
      <c r="AI288" s="102">
        <f>IF(ISNA(VLOOKUP($B288,'[1]1920  Prog Access'!$F$7:$BA$325,17,FALSE)),"",VLOOKUP($B288,'[1]1920  Prog Access'!$F$7:$BA$325,17,FALSE))</f>
        <v>0</v>
      </c>
      <c r="AJ288" s="102">
        <f>IF(ISNA(VLOOKUP($B288,'[1]1920  Prog Access'!$F$7:$BA$325,18,FALSE)),"",VLOOKUP($B288,'[1]1920  Prog Access'!$F$7:$BA$325,18,FALSE))</f>
        <v>0</v>
      </c>
      <c r="AK288" s="102">
        <f>IF(ISNA(VLOOKUP($B288,'[1]1920  Prog Access'!$F$7:$BA$325,19,FALSE)),"",VLOOKUP($B288,'[1]1920  Prog Access'!$F$7:$BA$325,19,FALSE))</f>
        <v>0</v>
      </c>
      <c r="AL288" s="102">
        <f>IF(ISNA(VLOOKUP($B288,'[1]1920  Prog Access'!$F$7:$BA$325,20,FALSE)),"",VLOOKUP($B288,'[1]1920  Prog Access'!$F$7:$BA$325,20,FALSE))</f>
        <v>0</v>
      </c>
      <c r="AM288" s="102">
        <f>IF(ISNA(VLOOKUP($B288,'[1]1920  Prog Access'!$F$7:$BA$325,21,FALSE)),"",VLOOKUP($B288,'[1]1920  Prog Access'!$F$7:$BA$325,21,FALSE))</f>
        <v>0</v>
      </c>
      <c r="AN288" s="102">
        <f>IF(ISNA(VLOOKUP($B288,'[1]1920  Prog Access'!$F$7:$BA$325,22,FALSE)),"",VLOOKUP($B288,'[1]1920  Prog Access'!$F$7:$BA$325,22,FALSE))</f>
        <v>0</v>
      </c>
      <c r="AO288" s="102">
        <f>IF(ISNA(VLOOKUP($B288,'[1]1920  Prog Access'!$F$7:$BA$325,23,FALSE)),"",VLOOKUP($B288,'[1]1920  Prog Access'!$F$7:$BA$325,23,FALSE))</f>
        <v>0</v>
      </c>
      <c r="AP288" s="102">
        <f>IF(ISNA(VLOOKUP($B288,'[1]1920  Prog Access'!$F$7:$BA$325,24,FALSE)),"",VLOOKUP($B288,'[1]1920  Prog Access'!$F$7:$BA$325,24,FALSE))</f>
        <v>0</v>
      </c>
      <c r="AQ288" s="102">
        <f>IF(ISNA(VLOOKUP($B288,'[1]1920  Prog Access'!$F$7:$BA$325,25,FALSE)),"",VLOOKUP($B288,'[1]1920  Prog Access'!$F$7:$BA$325,25,FALSE))</f>
        <v>0</v>
      </c>
      <c r="AR288" s="102">
        <f>IF(ISNA(VLOOKUP($B288,'[1]1920  Prog Access'!$F$7:$BA$325,26,FALSE)),"",VLOOKUP($B288,'[1]1920  Prog Access'!$F$7:$BA$325,26,FALSE))</f>
        <v>0</v>
      </c>
      <c r="AS288" s="102">
        <f>IF(ISNA(VLOOKUP($B288,'[1]1920  Prog Access'!$F$7:$BA$325,27,FALSE)),"",VLOOKUP($B288,'[1]1920  Prog Access'!$F$7:$BA$325,27,FALSE))</f>
        <v>0</v>
      </c>
      <c r="AT288" s="102">
        <f>IF(ISNA(VLOOKUP($B288,'[1]1920  Prog Access'!$F$7:$BA$325,28,FALSE)),"",VLOOKUP($B288,'[1]1920  Prog Access'!$F$7:$BA$325,28,FALSE))</f>
        <v>0</v>
      </c>
      <c r="AU288" s="102">
        <f>IF(ISNA(VLOOKUP($B288,'[1]1920  Prog Access'!$F$7:$BA$325,29,FALSE)),"",VLOOKUP($B288,'[1]1920  Prog Access'!$F$7:$BA$325,29,FALSE))</f>
        <v>0</v>
      </c>
      <c r="AV288" s="102">
        <f>IF(ISNA(VLOOKUP($B288,'[1]1920  Prog Access'!$F$7:$BA$325,30,FALSE)),"",VLOOKUP($B288,'[1]1920  Prog Access'!$F$7:$BA$325,30,FALSE))</f>
        <v>0</v>
      </c>
      <c r="AW288" s="102">
        <f>IF(ISNA(VLOOKUP($B288,'[1]1920  Prog Access'!$F$7:$BA$325,31,FALSE)),"",VLOOKUP($B288,'[1]1920  Prog Access'!$F$7:$BA$325,31,FALSE))</f>
        <v>0</v>
      </c>
      <c r="AX288" s="108">
        <f t="shared" si="604"/>
        <v>0</v>
      </c>
      <c r="AY288" s="104">
        <f t="shared" si="605"/>
        <v>0</v>
      </c>
      <c r="AZ288" s="105">
        <f t="shared" si="606"/>
        <v>0</v>
      </c>
      <c r="BA288" s="106">
        <f>IF(ISNA(VLOOKUP($B288,'[1]1920  Prog Access'!$F$7:$BA$325,32,FALSE)),"",VLOOKUP($B288,'[1]1920  Prog Access'!$F$7:$BA$325,32,FALSE))</f>
        <v>0</v>
      </c>
      <c r="BB288" s="102">
        <f>IF(ISNA(VLOOKUP($B288,'[1]1920  Prog Access'!$F$7:$BA$325,33,FALSE)),"",VLOOKUP($B288,'[1]1920  Prog Access'!$F$7:$BA$325,33,FALSE))</f>
        <v>0</v>
      </c>
      <c r="BC288" s="102">
        <f>IF(ISNA(VLOOKUP($B288,'[1]1920  Prog Access'!$F$7:$BA$325,34,FALSE)),"",VLOOKUP($B288,'[1]1920  Prog Access'!$F$7:$BA$325,34,FALSE))</f>
        <v>0</v>
      </c>
      <c r="BD288" s="102">
        <f>IF(ISNA(VLOOKUP($B288,'[1]1920  Prog Access'!$F$7:$BA$325,35,FALSE)),"",VLOOKUP($B288,'[1]1920  Prog Access'!$F$7:$BA$325,35,FALSE))</f>
        <v>0</v>
      </c>
      <c r="BE288" s="102">
        <f>IF(ISNA(VLOOKUP($B288,'[1]1920  Prog Access'!$F$7:$BA$325,36,FALSE)),"",VLOOKUP($B288,'[1]1920  Prog Access'!$F$7:$BA$325,36,FALSE))</f>
        <v>0</v>
      </c>
      <c r="BF288" s="102">
        <f>IF(ISNA(VLOOKUP($B288,'[1]1920  Prog Access'!$F$7:$BA$325,37,FALSE)),"",VLOOKUP($B288,'[1]1920  Prog Access'!$F$7:$BA$325,37,FALSE))</f>
        <v>0</v>
      </c>
      <c r="BG288" s="102">
        <f>IF(ISNA(VLOOKUP($B288,'[1]1920  Prog Access'!$F$7:$BA$325,38,FALSE)),"",VLOOKUP($B288,'[1]1920  Prog Access'!$F$7:$BA$325,38,FALSE))</f>
        <v>17522.77</v>
      </c>
      <c r="BH288" s="110">
        <f t="shared" ref="BH288:BH292" si="621">SUM(BA288:BG288)</f>
        <v>17522.77</v>
      </c>
      <c r="BI288" s="104">
        <f t="shared" ref="BI288:BI292" si="622">BH288/E288</f>
        <v>5.7926933683484644E-2</v>
      </c>
      <c r="BJ288" s="105">
        <f t="shared" ref="BJ288:BJ292" si="623">BH288/D288</f>
        <v>3031.621107266436</v>
      </c>
      <c r="BK288" s="106">
        <f>IF(ISNA(VLOOKUP($B288,'[1]1920  Prog Access'!$F$7:$BA$325,39,FALSE)),"",VLOOKUP($B288,'[1]1920  Prog Access'!$F$7:$BA$325,39,FALSE))</f>
        <v>0</v>
      </c>
      <c r="BL288" s="102">
        <f>IF(ISNA(VLOOKUP($B288,'[1]1920  Prog Access'!$F$7:$BA$325,40,FALSE)),"",VLOOKUP($B288,'[1]1920  Prog Access'!$F$7:$BA$325,40,FALSE))</f>
        <v>0</v>
      </c>
      <c r="BM288" s="102">
        <f>IF(ISNA(VLOOKUP($B288,'[1]1920  Prog Access'!$F$7:$BA$325,41,FALSE)),"",VLOOKUP($B288,'[1]1920  Prog Access'!$F$7:$BA$325,41,FALSE))</f>
        <v>0</v>
      </c>
      <c r="BN288" s="102">
        <f>IF(ISNA(VLOOKUP($B288,'[1]1920  Prog Access'!$F$7:$BA$325,42,FALSE)),"",VLOOKUP($B288,'[1]1920  Prog Access'!$F$7:$BA$325,42,FALSE))</f>
        <v>0</v>
      </c>
      <c r="BO288" s="105">
        <f t="shared" si="593"/>
        <v>0</v>
      </c>
      <c r="BP288" s="104">
        <f t="shared" si="594"/>
        <v>0</v>
      </c>
      <c r="BQ288" s="111">
        <f t="shared" si="595"/>
        <v>0</v>
      </c>
      <c r="BR288" s="106">
        <f>IF(ISNA(VLOOKUP($B288,'[1]1920  Prog Access'!$F$7:$BA$325,43,FALSE)),"",VLOOKUP($B288,'[1]1920  Prog Access'!$F$7:$BA$325,43,FALSE))</f>
        <v>118383.43</v>
      </c>
      <c r="BS288" s="104">
        <f t="shared" si="596"/>
        <v>0.39135302802202199</v>
      </c>
      <c r="BT288" s="111">
        <f t="shared" si="597"/>
        <v>20481.562283737021</v>
      </c>
      <c r="BU288" s="102">
        <f>IF(ISNA(VLOOKUP($B288,'[1]1920  Prog Access'!$F$7:$BA$325,44,FALSE)),"",VLOOKUP($B288,'[1]1920  Prog Access'!$F$7:$BA$325,44,FALSE))</f>
        <v>0</v>
      </c>
      <c r="BV288" s="104">
        <f t="shared" si="598"/>
        <v>0</v>
      </c>
      <c r="BW288" s="111">
        <f t="shared" si="599"/>
        <v>0</v>
      </c>
      <c r="BX288" s="143">
        <f>IF(ISNA(VLOOKUP($B288,'[1]1920  Prog Access'!$F$7:$BA$325,45,FALSE)),"",VLOOKUP($B288,'[1]1920  Prog Access'!$F$7:$BA$325,45,FALSE))</f>
        <v>0</v>
      </c>
      <c r="BY288" s="97">
        <f t="shared" si="600"/>
        <v>0</v>
      </c>
      <c r="BZ288" s="112">
        <f t="shared" si="601"/>
        <v>0</v>
      </c>
      <c r="CA288" s="89">
        <f t="shared" si="602"/>
        <v>302497.8</v>
      </c>
      <c r="CB288" s="90">
        <f t="shared" si="603"/>
        <v>0</v>
      </c>
    </row>
    <row r="289" spans="1:80" x14ac:dyDescent="0.25">
      <c r="A289" s="22"/>
      <c r="B289" s="94" t="s">
        <v>496</v>
      </c>
      <c r="C289" s="99" t="s">
        <v>497</v>
      </c>
      <c r="D289" s="100">
        <f>IF(ISNA(VLOOKUP($B289,'[1]1920 enrollment_Rev_Exp by size'!$A$6:$C$339,3,FALSE)),"",VLOOKUP($B289,'[1]1920 enrollment_Rev_Exp by size'!$A$6:$C$339,3,FALSE))</f>
        <v>803.5100000000001</v>
      </c>
      <c r="E289" s="101">
        <f>IF(ISNA(VLOOKUP($B289,'[1]1920 enrollment_Rev_Exp by size'!$A$6:$D$339,4,FALSE)),"",VLOOKUP($B289,'[1]1920 enrollment_Rev_Exp by size'!$A$6:$D$339,4,FALSE))</f>
        <v>11975213.859999999</v>
      </c>
      <c r="F289" s="102">
        <f>IF(ISNA(VLOOKUP($B289,'[1]1920  Prog Access'!$F$7:$BA$325,2,FALSE)),"",VLOOKUP($B289,'[1]1920  Prog Access'!$F$7:$BA$325,2,FALSE))</f>
        <v>4639955.8600000003</v>
      </c>
      <c r="G289" s="102">
        <f>IF(ISNA(VLOOKUP($B289,'[1]1920  Prog Access'!$F$7:$BA$325,3,FALSE)),"",VLOOKUP($B289,'[1]1920  Prog Access'!$F$7:$BA$325,3,FALSE))</f>
        <v>2196717.77</v>
      </c>
      <c r="H289" s="102">
        <f>IF(ISNA(VLOOKUP($B289,'[1]1920  Prog Access'!$F$7:$BA$325,4,FALSE)),"",VLOOKUP($B289,'[1]1920  Prog Access'!$F$7:$BA$325,4,FALSE))</f>
        <v>0</v>
      </c>
      <c r="I289" s="103">
        <f t="shared" si="612"/>
        <v>6836673.6300000008</v>
      </c>
      <c r="J289" s="104">
        <f t="shared" si="613"/>
        <v>0.57090200725651186</v>
      </c>
      <c r="K289" s="105">
        <f t="shared" si="614"/>
        <v>8508.5109457256294</v>
      </c>
      <c r="L289" s="106">
        <f>IF(ISNA(VLOOKUP($B289,'[1]1920  Prog Access'!$F$7:$BA$325,5,FALSE)),"",VLOOKUP($B289,'[1]1920  Prog Access'!$F$7:$BA$325,5,FALSE))</f>
        <v>1359881.1</v>
      </c>
      <c r="M289" s="102">
        <f>IF(ISNA(VLOOKUP($B289,'[1]1920  Prog Access'!$F$7:$BA$325,6,FALSE)),"",VLOOKUP($B289,'[1]1920  Prog Access'!$F$7:$BA$325,6,FALSE))</f>
        <v>41906.31</v>
      </c>
      <c r="N289" s="102">
        <f>IF(ISNA(VLOOKUP($B289,'[1]1920  Prog Access'!$F$7:$BA$325,7,FALSE)),"",VLOOKUP($B289,'[1]1920  Prog Access'!$F$7:$BA$325,7,FALSE))</f>
        <v>180688.85</v>
      </c>
      <c r="O289" s="102">
        <v>0</v>
      </c>
      <c r="P289" s="102">
        <f>IF(ISNA(VLOOKUP($B289,'[1]1920  Prog Access'!$F$7:$BA$325,8,FALSE)),"",VLOOKUP($B289,'[1]1920  Prog Access'!$F$7:$BA$325,8,FALSE))</f>
        <v>0</v>
      </c>
      <c r="Q289" s="102">
        <f>IF(ISNA(VLOOKUP($B289,'[1]1920  Prog Access'!$F$7:$BA$325,9,FALSE)),"",VLOOKUP($B289,'[1]1920  Prog Access'!$F$7:$BA$325,9,FALSE))</f>
        <v>0</v>
      </c>
      <c r="R289" s="107">
        <f t="shared" si="511"/>
        <v>1582476.2600000002</v>
      </c>
      <c r="S289" s="104">
        <f t="shared" si="512"/>
        <v>0.132145970710873</v>
      </c>
      <c r="T289" s="105">
        <f t="shared" si="513"/>
        <v>1969.4543440654131</v>
      </c>
      <c r="U289" s="106">
        <f>IF(ISNA(VLOOKUP($B289,'[1]1920  Prog Access'!$F$7:$BA$325,10,FALSE)),"",VLOOKUP($B289,'[1]1920  Prog Access'!$F$7:$BA$325,10,FALSE))</f>
        <v>153360.37</v>
      </c>
      <c r="V289" s="102">
        <f>IF(ISNA(VLOOKUP($B289,'[1]1920  Prog Access'!$F$7:$BA$325,11,FALSE)),"",VLOOKUP($B289,'[1]1920  Prog Access'!$F$7:$BA$325,11,FALSE))</f>
        <v>0</v>
      </c>
      <c r="W289" s="102">
        <f>IF(ISNA(VLOOKUP($B289,'[1]1920  Prog Access'!$F$7:$BA$325,12,FALSE)),"",VLOOKUP($B289,'[1]1920  Prog Access'!$F$7:$BA$325,12,FALSE))</f>
        <v>5945.39</v>
      </c>
      <c r="X289" s="102">
        <f>IF(ISNA(VLOOKUP($B289,'[1]1920  Prog Access'!$F$7:$BA$325,13,FALSE)),"",VLOOKUP($B289,'[1]1920  Prog Access'!$F$7:$BA$325,13,FALSE))</f>
        <v>0</v>
      </c>
      <c r="Y289" s="108">
        <f t="shared" si="615"/>
        <v>159305.76</v>
      </c>
      <c r="Z289" s="104">
        <f t="shared" si="616"/>
        <v>1.330295741373925E-2</v>
      </c>
      <c r="AA289" s="105">
        <f t="shared" si="617"/>
        <v>198.2623240532165</v>
      </c>
      <c r="AB289" s="106">
        <f>IF(ISNA(VLOOKUP($B289,'[1]1920  Prog Access'!$F$7:$BA$325,14,FALSE)),"",VLOOKUP($B289,'[1]1920  Prog Access'!$F$7:$BA$325,14,FALSE))</f>
        <v>0</v>
      </c>
      <c r="AC289" s="102">
        <f>IF(ISNA(VLOOKUP($B289,'[1]1920  Prog Access'!$F$7:$BA$325,15,FALSE)),"",VLOOKUP($B289,'[1]1920  Prog Access'!$F$7:$BA$325,15,FALSE))</f>
        <v>0</v>
      </c>
      <c r="AD289" s="102">
        <v>0</v>
      </c>
      <c r="AE289" s="107">
        <f t="shared" si="618"/>
        <v>0</v>
      </c>
      <c r="AF289" s="104">
        <f t="shared" si="619"/>
        <v>0</v>
      </c>
      <c r="AG289" s="109">
        <f t="shared" si="620"/>
        <v>0</v>
      </c>
      <c r="AH289" s="106">
        <f>IF(ISNA(VLOOKUP($B289,'[1]1920  Prog Access'!$F$7:$BA$325,16,FALSE)),"",VLOOKUP($B289,'[1]1920  Prog Access'!$F$7:$BA$325,16,FALSE))</f>
        <v>139002.96</v>
      </c>
      <c r="AI289" s="102">
        <f>IF(ISNA(VLOOKUP($B289,'[1]1920  Prog Access'!$F$7:$BA$325,17,FALSE)),"",VLOOKUP($B289,'[1]1920  Prog Access'!$F$7:$BA$325,17,FALSE))</f>
        <v>13937.88</v>
      </c>
      <c r="AJ289" s="102">
        <f>IF(ISNA(VLOOKUP($B289,'[1]1920  Prog Access'!$F$7:$BA$325,18,FALSE)),"",VLOOKUP($B289,'[1]1920  Prog Access'!$F$7:$BA$325,18,FALSE))</f>
        <v>0</v>
      </c>
      <c r="AK289" s="102">
        <f>IF(ISNA(VLOOKUP($B289,'[1]1920  Prog Access'!$F$7:$BA$325,19,FALSE)),"",VLOOKUP($B289,'[1]1920  Prog Access'!$F$7:$BA$325,19,FALSE))</f>
        <v>0</v>
      </c>
      <c r="AL289" s="102">
        <f>IF(ISNA(VLOOKUP($B289,'[1]1920  Prog Access'!$F$7:$BA$325,20,FALSE)),"",VLOOKUP($B289,'[1]1920  Prog Access'!$F$7:$BA$325,20,FALSE))</f>
        <v>139072.21</v>
      </c>
      <c r="AM289" s="102">
        <f>IF(ISNA(VLOOKUP($B289,'[1]1920  Prog Access'!$F$7:$BA$325,21,FALSE)),"",VLOOKUP($B289,'[1]1920  Prog Access'!$F$7:$BA$325,21,FALSE))</f>
        <v>0</v>
      </c>
      <c r="AN289" s="102">
        <f>IF(ISNA(VLOOKUP($B289,'[1]1920  Prog Access'!$F$7:$BA$325,22,FALSE)),"",VLOOKUP($B289,'[1]1920  Prog Access'!$F$7:$BA$325,22,FALSE))</f>
        <v>0</v>
      </c>
      <c r="AO289" s="102">
        <f>IF(ISNA(VLOOKUP($B289,'[1]1920  Prog Access'!$F$7:$BA$325,23,FALSE)),"",VLOOKUP($B289,'[1]1920  Prog Access'!$F$7:$BA$325,23,FALSE))</f>
        <v>33137.17</v>
      </c>
      <c r="AP289" s="102">
        <f>IF(ISNA(VLOOKUP($B289,'[1]1920  Prog Access'!$F$7:$BA$325,24,FALSE)),"",VLOOKUP($B289,'[1]1920  Prog Access'!$F$7:$BA$325,24,FALSE))</f>
        <v>0</v>
      </c>
      <c r="AQ289" s="102">
        <f>IF(ISNA(VLOOKUP($B289,'[1]1920  Prog Access'!$F$7:$BA$325,25,FALSE)),"",VLOOKUP($B289,'[1]1920  Prog Access'!$F$7:$BA$325,25,FALSE))</f>
        <v>0</v>
      </c>
      <c r="AR289" s="102">
        <f>IF(ISNA(VLOOKUP($B289,'[1]1920  Prog Access'!$F$7:$BA$325,26,FALSE)),"",VLOOKUP($B289,'[1]1920  Prog Access'!$F$7:$BA$325,26,FALSE))</f>
        <v>0</v>
      </c>
      <c r="AS289" s="102">
        <f>IF(ISNA(VLOOKUP($B289,'[1]1920  Prog Access'!$F$7:$BA$325,27,FALSE)),"",VLOOKUP($B289,'[1]1920  Prog Access'!$F$7:$BA$325,27,FALSE))</f>
        <v>5415.37</v>
      </c>
      <c r="AT289" s="102">
        <f>IF(ISNA(VLOOKUP($B289,'[1]1920  Prog Access'!$F$7:$BA$325,28,FALSE)),"",VLOOKUP($B289,'[1]1920  Prog Access'!$F$7:$BA$325,28,FALSE))</f>
        <v>67611</v>
      </c>
      <c r="AU289" s="102">
        <f>IF(ISNA(VLOOKUP($B289,'[1]1920  Prog Access'!$F$7:$BA$325,29,FALSE)),"",VLOOKUP($B289,'[1]1920  Prog Access'!$F$7:$BA$325,29,FALSE))</f>
        <v>0</v>
      </c>
      <c r="AV289" s="102">
        <f>IF(ISNA(VLOOKUP($B289,'[1]1920  Prog Access'!$F$7:$BA$325,30,FALSE)),"",VLOOKUP($B289,'[1]1920  Prog Access'!$F$7:$BA$325,30,FALSE))</f>
        <v>0</v>
      </c>
      <c r="AW289" s="102">
        <f>IF(ISNA(VLOOKUP($B289,'[1]1920  Prog Access'!$F$7:$BA$325,31,FALSE)),"",VLOOKUP($B289,'[1]1920  Prog Access'!$F$7:$BA$325,31,FALSE))</f>
        <v>0</v>
      </c>
      <c r="AX289" s="108">
        <f t="shared" si="604"/>
        <v>398176.58999999997</v>
      </c>
      <c r="AY289" s="104">
        <f t="shared" si="605"/>
        <v>3.3250060888682952E-2</v>
      </c>
      <c r="AZ289" s="105">
        <f t="shared" si="606"/>
        <v>495.54652711229471</v>
      </c>
      <c r="BA289" s="106">
        <f>IF(ISNA(VLOOKUP($B289,'[1]1920  Prog Access'!$F$7:$BA$325,32,FALSE)),"",VLOOKUP($B289,'[1]1920  Prog Access'!$F$7:$BA$325,32,FALSE))</f>
        <v>0</v>
      </c>
      <c r="BB289" s="102">
        <f>IF(ISNA(VLOOKUP($B289,'[1]1920  Prog Access'!$F$7:$BA$325,33,FALSE)),"",VLOOKUP($B289,'[1]1920  Prog Access'!$F$7:$BA$325,33,FALSE))</f>
        <v>0</v>
      </c>
      <c r="BC289" s="102">
        <f>IF(ISNA(VLOOKUP($B289,'[1]1920  Prog Access'!$F$7:$BA$325,34,FALSE)),"",VLOOKUP($B289,'[1]1920  Prog Access'!$F$7:$BA$325,34,FALSE))</f>
        <v>22057.62</v>
      </c>
      <c r="BD289" s="102">
        <f>IF(ISNA(VLOOKUP($B289,'[1]1920  Prog Access'!$F$7:$BA$325,35,FALSE)),"",VLOOKUP($B289,'[1]1920  Prog Access'!$F$7:$BA$325,35,FALSE))</f>
        <v>0</v>
      </c>
      <c r="BE289" s="102">
        <f>IF(ISNA(VLOOKUP($B289,'[1]1920  Prog Access'!$F$7:$BA$325,36,FALSE)),"",VLOOKUP($B289,'[1]1920  Prog Access'!$F$7:$BA$325,36,FALSE))</f>
        <v>104948</v>
      </c>
      <c r="BF289" s="102">
        <f>IF(ISNA(VLOOKUP($B289,'[1]1920  Prog Access'!$F$7:$BA$325,37,FALSE)),"",VLOOKUP($B289,'[1]1920  Prog Access'!$F$7:$BA$325,37,FALSE))</f>
        <v>0</v>
      </c>
      <c r="BG289" s="102">
        <f>IF(ISNA(VLOOKUP($B289,'[1]1920  Prog Access'!$F$7:$BA$325,38,FALSE)),"",VLOOKUP($B289,'[1]1920  Prog Access'!$F$7:$BA$325,38,FALSE))</f>
        <v>119286.25</v>
      </c>
      <c r="BH289" s="110">
        <f t="shared" si="621"/>
        <v>246291.87</v>
      </c>
      <c r="BI289" s="104">
        <f t="shared" si="622"/>
        <v>2.0566803472518529E-2</v>
      </c>
      <c r="BJ289" s="105">
        <f t="shared" si="623"/>
        <v>306.5199810829983</v>
      </c>
      <c r="BK289" s="106">
        <f>IF(ISNA(VLOOKUP($B289,'[1]1920  Prog Access'!$F$7:$BA$325,39,FALSE)),"",VLOOKUP($B289,'[1]1920  Prog Access'!$F$7:$BA$325,39,FALSE))</f>
        <v>0</v>
      </c>
      <c r="BL289" s="102">
        <f>IF(ISNA(VLOOKUP($B289,'[1]1920  Prog Access'!$F$7:$BA$325,40,FALSE)),"",VLOOKUP($B289,'[1]1920  Prog Access'!$F$7:$BA$325,40,FALSE))</f>
        <v>0</v>
      </c>
      <c r="BM289" s="102">
        <f>IF(ISNA(VLOOKUP($B289,'[1]1920  Prog Access'!$F$7:$BA$325,41,FALSE)),"",VLOOKUP($B289,'[1]1920  Prog Access'!$F$7:$BA$325,41,FALSE))</f>
        <v>0</v>
      </c>
      <c r="BN289" s="102">
        <f>IF(ISNA(VLOOKUP($B289,'[1]1920  Prog Access'!$F$7:$BA$325,42,FALSE)),"",VLOOKUP($B289,'[1]1920  Prog Access'!$F$7:$BA$325,42,FALSE))</f>
        <v>141654.47</v>
      </c>
      <c r="BO289" s="105">
        <f t="shared" si="593"/>
        <v>141654.47</v>
      </c>
      <c r="BP289" s="104">
        <f t="shared" si="594"/>
        <v>1.182897204643325E-2</v>
      </c>
      <c r="BQ289" s="111">
        <f t="shared" si="595"/>
        <v>176.29459496459282</v>
      </c>
      <c r="BR289" s="106">
        <f>IF(ISNA(VLOOKUP($B289,'[1]1920  Prog Access'!$F$7:$BA$325,43,FALSE)),"",VLOOKUP($B289,'[1]1920  Prog Access'!$F$7:$BA$325,43,FALSE))</f>
        <v>2207767.9300000002</v>
      </c>
      <c r="BS289" s="104">
        <f t="shared" si="596"/>
        <v>0.184361461583117</v>
      </c>
      <c r="BT289" s="111">
        <f t="shared" si="597"/>
        <v>2747.6545780388542</v>
      </c>
      <c r="BU289" s="102">
        <f>IF(ISNA(VLOOKUP($B289,'[1]1920  Prog Access'!$F$7:$BA$325,44,FALSE)),"",VLOOKUP($B289,'[1]1920  Prog Access'!$F$7:$BA$325,44,FALSE))</f>
        <v>208659.37</v>
      </c>
      <c r="BV289" s="104">
        <f t="shared" si="598"/>
        <v>1.7424270868094543E-2</v>
      </c>
      <c r="BW289" s="111">
        <f t="shared" si="599"/>
        <v>259.68484524150284</v>
      </c>
      <c r="BX289" s="143">
        <f>IF(ISNA(VLOOKUP($B289,'[1]1920  Prog Access'!$F$7:$BA$325,45,FALSE)),"",VLOOKUP($B289,'[1]1920  Prog Access'!$F$7:$BA$325,45,FALSE))</f>
        <v>194207.98</v>
      </c>
      <c r="BY289" s="97">
        <f t="shared" si="600"/>
        <v>1.6217495760029794E-2</v>
      </c>
      <c r="BZ289" s="112">
        <f t="shared" si="601"/>
        <v>241.69951836318151</v>
      </c>
      <c r="CA289" s="89">
        <f t="shared" si="602"/>
        <v>11975213.860000001</v>
      </c>
      <c r="CB289" s="90">
        <f t="shared" si="603"/>
        <v>0</v>
      </c>
    </row>
    <row r="290" spans="1:80" s="135" customFormat="1" x14ac:dyDescent="0.25">
      <c r="A290" s="66"/>
      <c r="B290" s="94" t="s">
        <v>498</v>
      </c>
      <c r="C290" s="99" t="s">
        <v>499</v>
      </c>
      <c r="D290" s="100">
        <f>IF(ISNA(VLOOKUP($B290,'[1]1920 enrollment_Rev_Exp by size'!$A$6:$C$339,3,FALSE)),"",VLOOKUP($B290,'[1]1920 enrollment_Rev_Exp by size'!$A$6:$C$339,3,FALSE))</f>
        <v>243.58999999999997</v>
      </c>
      <c r="E290" s="101">
        <f>IF(ISNA(VLOOKUP($B290,'[1]1920 enrollment_Rev_Exp by size'!$A$6:$D$339,4,FALSE)),"",VLOOKUP($B290,'[1]1920 enrollment_Rev_Exp by size'!$A$6:$D$339,4,FALSE))</f>
        <v>5347028.96</v>
      </c>
      <c r="F290" s="102">
        <f>IF(ISNA(VLOOKUP($B290,'[1]1920  Prog Access'!$F$7:$BA$325,2,FALSE)),"",VLOOKUP($B290,'[1]1920  Prog Access'!$F$7:$BA$325,2,FALSE))</f>
        <v>2845637.44</v>
      </c>
      <c r="G290" s="102">
        <f>IF(ISNA(VLOOKUP($B290,'[1]1920  Prog Access'!$F$7:$BA$325,3,FALSE)),"",VLOOKUP($B290,'[1]1920  Prog Access'!$F$7:$BA$325,3,FALSE))</f>
        <v>102501.41</v>
      </c>
      <c r="H290" s="102">
        <f>IF(ISNA(VLOOKUP($B290,'[1]1920  Prog Access'!$F$7:$BA$325,4,FALSE)),"",VLOOKUP($B290,'[1]1920  Prog Access'!$F$7:$BA$325,4,FALSE))</f>
        <v>0</v>
      </c>
      <c r="I290" s="103">
        <f t="shared" si="612"/>
        <v>2948138.85</v>
      </c>
      <c r="J290" s="104">
        <f t="shared" si="613"/>
        <v>0.55136018002790099</v>
      </c>
      <c r="K290" s="105">
        <f t="shared" si="614"/>
        <v>12102.873065396774</v>
      </c>
      <c r="L290" s="106">
        <f>IF(ISNA(VLOOKUP($B290,'[1]1920  Prog Access'!$F$7:$BA$325,5,FALSE)),"",VLOOKUP($B290,'[1]1920  Prog Access'!$F$7:$BA$325,5,FALSE))</f>
        <v>777754.42</v>
      </c>
      <c r="M290" s="102">
        <f>IF(ISNA(VLOOKUP($B290,'[1]1920  Prog Access'!$F$7:$BA$325,6,FALSE)),"",VLOOKUP($B290,'[1]1920  Prog Access'!$F$7:$BA$325,6,FALSE))</f>
        <v>10581.77</v>
      </c>
      <c r="N290" s="102">
        <f>IF(ISNA(VLOOKUP($B290,'[1]1920  Prog Access'!$F$7:$BA$325,7,FALSE)),"",VLOOKUP($B290,'[1]1920  Prog Access'!$F$7:$BA$325,7,FALSE))</f>
        <v>56256.35</v>
      </c>
      <c r="O290" s="102">
        <v>0</v>
      </c>
      <c r="P290" s="102">
        <f>IF(ISNA(VLOOKUP($B290,'[1]1920  Prog Access'!$F$7:$BA$325,8,FALSE)),"",VLOOKUP($B290,'[1]1920  Prog Access'!$F$7:$BA$325,8,FALSE))</f>
        <v>0</v>
      </c>
      <c r="Q290" s="102">
        <f>IF(ISNA(VLOOKUP($B290,'[1]1920  Prog Access'!$F$7:$BA$325,9,FALSE)),"",VLOOKUP($B290,'[1]1920  Prog Access'!$F$7:$BA$325,9,FALSE))</f>
        <v>0</v>
      </c>
      <c r="R290" s="107">
        <f t="shared" si="511"/>
        <v>844592.54</v>
      </c>
      <c r="S290" s="104">
        <f t="shared" si="512"/>
        <v>0.15795548262749637</v>
      </c>
      <c r="T290" s="105">
        <f t="shared" si="513"/>
        <v>3467.2709881358023</v>
      </c>
      <c r="U290" s="106">
        <f>IF(ISNA(VLOOKUP($B290,'[1]1920  Prog Access'!$F$7:$BA$325,10,FALSE)),"",VLOOKUP($B290,'[1]1920  Prog Access'!$F$7:$BA$325,10,FALSE))</f>
        <v>7249.04</v>
      </c>
      <c r="V290" s="102">
        <f>IF(ISNA(VLOOKUP($B290,'[1]1920  Prog Access'!$F$7:$BA$325,11,FALSE)),"",VLOOKUP($B290,'[1]1920  Prog Access'!$F$7:$BA$325,11,FALSE))</f>
        <v>0</v>
      </c>
      <c r="W290" s="102">
        <f>IF(ISNA(VLOOKUP($B290,'[1]1920  Prog Access'!$F$7:$BA$325,12,FALSE)),"",VLOOKUP($B290,'[1]1920  Prog Access'!$F$7:$BA$325,12,FALSE))</f>
        <v>0</v>
      </c>
      <c r="X290" s="102">
        <f>IF(ISNA(VLOOKUP($B290,'[1]1920  Prog Access'!$F$7:$BA$325,13,FALSE)),"",VLOOKUP($B290,'[1]1920  Prog Access'!$F$7:$BA$325,13,FALSE))</f>
        <v>0</v>
      </c>
      <c r="Y290" s="108">
        <f t="shared" si="615"/>
        <v>7249.04</v>
      </c>
      <c r="Z290" s="104">
        <f t="shared" si="616"/>
        <v>1.3557136223178413E-3</v>
      </c>
      <c r="AA290" s="105">
        <f t="shared" si="617"/>
        <v>29.759185516646827</v>
      </c>
      <c r="AB290" s="106">
        <f>IF(ISNA(VLOOKUP($B290,'[1]1920  Prog Access'!$F$7:$BA$325,14,FALSE)),"",VLOOKUP($B290,'[1]1920  Prog Access'!$F$7:$BA$325,14,FALSE))</f>
        <v>0</v>
      </c>
      <c r="AC290" s="102">
        <f>IF(ISNA(VLOOKUP($B290,'[1]1920  Prog Access'!$F$7:$BA$325,15,FALSE)),"",VLOOKUP($B290,'[1]1920  Prog Access'!$F$7:$BA$325,15,FALSE))</f>
        <v>0</v>
      </c>
      <c r="AD290" s="102">
        <v>0</v>
      </c>
      <c r="AE290" s="107">
        <f t="shared" si="618"/>
        <v>0</v>
      </c>
      <c r="AF290" s="104">
        <f t="shared" si="619"/>
        <v>0</v>
      </c>
      <c r="AG290" s="109">
        <f t="shared" si="620"/>
        <v>0</v>
      </c>
      <c r="AH290" s="106">
        <f>IF(ISNA(VLOOKUP($B290,'[1]1920  Prog Access'!$F$7:$BA$325,16,FALSE)),"",VLOOKUP($B290,'[1]1920  Prog Access'!$F$7:$BA$325,16,FALSE))</f>
        <v>77967.14</v>
      </c>
      <c r="AI290" s="102">
        <f>IF(ISNA(VLOOKUP($B290,'[1]1920  Prog Access'!$F$7:$BA$325,17,FALSE)),"",VLOOKUP($B290,'[1]1920  Prog Access'!$F$7:$BA$325,17,FALSE))</f>
        <v>9413.31</v>
      </c>
      <c r="AJ290" s="102">
        <f>IF(ISNA(VLOOKUP($B290,'[1]1920  Prog Access'!$F$7:$BA$325,18,FALSE)),"",VLOOKUP($B290,'[1]1920  Prog Access'!$F$7:$BA$325,18,FALSE))</f>
        <v>0</v>
      </c>
      <c r="AK290" s="102">
        <f>IF(ISNA(VLOOKUP($B290,'[1]1920  Prog Access'!$F$7:$BA$325,19,FALSE)),"",VLOOKUP($B290,'[1]1920  Prog Access'!$F$7:$BA$325,19,FALSE))</f>
        <v>0</v>
      </c>
      <c r="AL290" s="102">
        <f>IF(ISNA(VLOOKUP($B290,'[1]1920  Prog Access'!$F$7:$BA$325,20,FALSE)),"",VLOOKUP($B290,'[1]1920  Prog Access'!$F$7:$BA$325,20,FALSE))</f>
        <v>56026.49</v>
      </c>
      <c r="AM290" s="102">
        <f>IF(ISNA(VLOOKUP($B290,'[1]1920  Prog Access'!$F$7:$BA$325,21,FALSE)),"",VLOOKUP($B290,'[1]1920  Prog Access'!$F$7:$BA$325,21,FALSE))</f>
        <v>0</v>
      </c>
      <c r="AN290" s="102">
        <f>IF(ISNA(VLOOKUP($B290,'[1]1920  Prog Access'!$F$7:$BA$325,22,FALSE)),"",VLOOKUP($B290,'[1]1920  Prog Access'!$F$7:$BA$325,22,FALSE))</f>
        <v>0</v>
      </c>
      <c r="AO290" s="102">
        <f>IF(ISNA(VLOOKUP($B290,'[1]1920  Prog Access'!$F$7:$BA$325,23,FALSE)),"",VLOOKUP($B290,'[1]1920  Prog Access'!$F$7:$BA$325,23,FALSE))</f>
        <v>20004.849999999999</v>
      </c>
      <c r="AP290" s="102">
        <f>IF(ISNA(VLOOKUP($B290,'[1]1920  Prog Access'!$F$7:$BA$325,24,FALSE)),"",VLOOKUP($B290,'[1]1920  Prog Access'!$F$7:$BA$325,24,FALSE))</f>
        <v>0</v>
      </c>
      <c r="AQ290" s="102">
        <f>IF(ISNA(VLOOKUP($B290,'[1]1920  Prog Access'!$F$7:$BA$325,25,FALSE)),"",VLOOKUP($B290,'[1]1920  Prog Access'!$F$7:$BA$325,25,FALSE))</f>
        <v>0</v>
      </c>
      <c r="AR290" s="102">
        <f>IF(ISNA(VLOOKUP($B290,'[1]1920  Prog Access'!$F$7:$BA$325,26,FALSE)),"",VLOOKUP($B290,'[1]1920  Prog Access'!$F$7:$BA$325,26,FALSE))</f>
        <v>0</v>
      </c>
      <c r="AS290" s="102">
        <f>IF(ISNA(VLOOKUP($B290,'[1]1920  Prog Access'!$F$7:$BA$325,27,FALSE)),"",VLOOKUP($B290,'[1]1920  Prog Access'!$F$7:$BA$325,27,FALSE))</f>
        <v>0</v>
      </c>
      <c r="AT290" s="102">
        <f>IF(ISNA(VLOOKUP($B290,'[1]1920  Prog Access'!$F$7:$BA$325,28,FALSE)),"",VLOOKUP($B290,'[1]1920  Prog Access'!$F$7:$BA$325,28,FALSE))</f>
        <v>32552.01</v>
      </c>
      <c r="AU290" s="102">
        <f>IF(ISNA(VLOOKUP($B290,'[1]1920  Prog Access'!$F$7:$BA$325,29,FALSE)),"",VLOOKUP($B290,'[1]1920  Prog Access'!$F$7:$BA$325,29,FALSE))</f>
        <v>0</v>
      </c>
      <c r="AV290" s="102">
        <f>IF(ISNA(VLOOKUP($B290,'[1]1920  Prog Access'!$F$7:$BA$325,30,FALSE)),"",VLOOKUP($B290,'[1]1920  Prog Access'!$F$7:$BA$325,30,FALSE))</f>
        <v>0</v>
      </c>
      <c r="AW290" s="102">
        <f>IF(ISNA(VLOOKUP($B290,'[1]1920  Prog Access'!$F$7:$BA$325,31,FALSE)),"",VLOOKUP($B290,'[1]1920  Prog Access'!$F$7:$BA$325,31,FALSE))</f>
        <v>0</v>
      </c>
      <c r="AX290" s="108">
        <f t="shared" si="604"/>
        <v>195963.80000000002</v>
      </c>
      <c r="AY290" s="104">
        <f t="shared" si="605"/>
        <v>3.6649100176184571E-2</v>
      </c>
      <c r="AZ290" s="105">
        <f t="shared" si="606"/>
        <v>804.48212159776688</v>
      </c>
      <c r="BA290" s="106">
        <f>IF(ISNA(VLOOKUP($B290,'[1]1920  Prog Access'!$F$7:$BA$325,32,FALSE)),"",VLOOKUP($B290,'[1]1920  Prog Access'!$F$7:$BA$325,32,FALSE))</f>
        <v>0</v>
      </c>
      <c r="BB290" s="102">
        <f>IF(ISNA(VLOOKUP($B290,'[1]1920  Prog Access'!$F$7:$BA$325,33,FALSE)),"",VLOOKUP($B290,'[1]1920  Prog Access'!$F$7:$BA$325,33,FALSE))</f>
        <v>0</v>
      </c>
      <c r="BC290" s="102">
        <f>IF(ISNA(VLOOKUP($B290,'[1]1920  Prog Access'!$F$7:$BA$325,34,FALSE)),"",VLOOKUP($B290,'[1]1920  Prog Access'!$F$7:$BA$325,34,FALSE))</f>
        <v>5248.86</v>
      </c>
      <c r="BD290" s="102">
        <f>IF(ISNA(VLOOKUP($B290,'[1]1920  Prog Access'!$F$7:$BA$325,35,FALSE)),"",VLOOKUP($B290,'[1]1920  Prog Access'!$F$7:$BA$325,35,FALSE))</f>
        <v>0</v>
      </c>
      <c r="BE290" s="102">
        <f>IF(ISNA(VLOOKUP($B290,'[1]1920  Prog Access'!$F$7:$BA$325,36,FALSE)),"",VLOOKUP($B290,'[1]1920  Prog Access'!$F$7:$BA$325,36,FALSE))</f>
        <v>0</v>
      </c>
      <c r="BF290" s="102">
        <f>IF(ISNA(VLOOKUP($B290,'[1]1920  Prog Access'!$F$7:$BA$325,37,FALSE)),"",VLOOKUP($B290,'[1]1920  Prog Access'!$F$7:$BA$325,37,FALSE))</f>
        <v>0</v>
      </c>
      <c r="BG290" s="102">
        <f>IF(ISNA(VLOOKUP($B290,'[1]1920  Prog Access'!$F$7:$BA$325,38,FALSE)),"",VLOOKUP($B290,'[1]1920  Prog Access'!$F$7:$BA$325,38,FALSE))</f>
        <v>34759.46</v>
      </c>
      <c r="BH290" s="110">
        <f t="shared" si="621"/>
        <v>40008.32</v>
      </c>
      <c r="BI290" s="104">
        <f t="shared" si="622"/>
        <v>7.4823458595967658E-3</v>
      </c>
      <c r="BJ290" s="105">
        <f t="shared" si="623"/>
        <v>164.24450921630611</v>
      </c>
      <c r="BK290" s="106">
        <f>IF(ISNA(VLOOKUP($B290,'[1]1920  Prog Access'!$F$7:$BA$325,39,FALSE)),"",VLOOKUP($B290,'[1]1920  Prog Access'!$F$7:$BA$325,39,FALSE))</f>
        <v>0</v>
      </c>
      <c r="BL290" s="102">
        <f>IF(ISNA(VLOOKUP($B290,'[1]1920  Prog Access'!$F$7:$BA$325,40,FALSE)),"",VLOOKUP($B290,'[1]1920  Prog Access'!$F$7:$BA$325,40,FALSE))</f>
        <v>0</v>
      </c>
      <c r="BM290" s="102">
        <f>IF(ISNA(VLOOKUP($B290,'[1]1920  Prog Access'!$F$7:$BA$325,41,FALSE)),"",VLOOKUP($B290,'[1]1920  Prog Access'!$F$7:$BA$325,41,FALSE))</f>
        <v>0</v>
      </c>
      <c r="BN290" s="102">
        <f>IF(ISNA(VLOOKUP($B290,'[1]1920  Prog Access'!$F$7:$BA$325,42,FALSE)),"",VLOOKUP($B290,'[1]1920  Prog Access'!$F$7:$BA$325,42,FALSE))</f>
        <v>3916.52</v>
      </c>
      <c r="BO290" s="105">
        <f t="shared" si="593"/>
        <v>3916.52</v>
      </c>
      <c r="BP290" s="104">
        <f t="shared" si="594"/>
        <v>7.3246657710266077E-4</v>
      </c>
      <c r="BQ290" s="111">
        <f t="shared" si="595"/>
        <v>16.07832833860175</v>
      </c>
      <c r="BR290" s="106">
        <f>IF(ISNA(VLOOKUP($B290,'[1]1920  Prog Access'!$F$7:$BA$325,43,FALSE)),"",VLOOKUP($B290,'[1]1920  Prog Access'!$F$7:$BA$325,43,FALSE))</f>
        <v>967263.86</v>
      </c>
      <c r="BS290" s="104">
        <f t="shared" si="596"/>
        <v>0.18089744178232392</v>
      </c>
      <c r="BT290" s="111">
        <f t="shared" si="597"/>
        <v>3970.8685085594652</v>
      </c>
      <c r="BU290" s="102">
        <f>IF(ISNA(VLOOKUP($B290,'[1]1920  Prog Access'!$F$7:$BA$325,44,FALSE)),"",VLOOKUP($B290,'[1]1920  Prog Access'!$F$7:$BA$325,44,FALSE))</f>
        <v>171913.1</v>
      </c>
      <c r="BV290" s="104">
        <f t="shared" si="598"/>
        <v>3.2151144361858855E-2</v>
      </c>
      <c r="BW290" s="111">
        <f t="shared" si="599"/>
        <v>705.74777289708129</v>
      </c>
      <c r="BX290" s="143">
        <f>IF(ISNA(VLOOKUP($B290,'[1]1920  Prog Access'!$F$7:$BA$325,45,FALSE)),"",VLOOKUP($B290,'[1]1920  Prog Access'!$F$7:$BA$325,45,FALSE))</f>
        <v>167982.93</v>
      </c>
      <c r="BY290" s="97">
        <f t="shared" si="600"/>
        <v>3.1416124965218069E-2</v>
      </c>
      <c r="BZ290" s="112">
        <f t="shared" si="601"/>
        <v>689.61340777536032</v>
      </c>
      <c r="CA290" s="89">
        <f t="shared" si="602"/>
        <v>5347028.9600000009</v>
      </c>
      <c r="CB290" s="90">
        <f t="shared" si="603"/>
        <v>0</v>
      </c>
    </row>
    <row r="291" spans="1:80" x14ac:dyDescent="0.25">
      <c r="A291" s="22"/>
      <c r="B291" s="94" t="s">
        <v>500</v>
      </c>
      <c r="C291" s="99" t="s">
        <v>501</v>
      </c>
      <c r="D291" s="100">
        <f>IF(ISNA(VLOOKUP($B291,'[1]1920 enrollment_Rev_Exp by size'!$A$6:$C$339,3,FALSE)),"",VLOOKUP($B291,'[1]1920 enrollment_Rev_Exp by size'!$A$6:$C$339,3,FALSE))</f>
        <v>810.23</v>
      </c>
      <c r="E291" s="101">
        <f>IF(ISNA(VLOOKUP($B291,'[1]1920 enrollment_Rev_Exp by size'!$A$6:$D$339,4,FALSE)),"",VLOOKUP($B291,'[1]1920 enrollment_Rev_Exp by size'!$A$6:$D$339,4,FALSE))</f>
        <v>12536907.82</v>
      </c>
      <c r="F291" s="102">
        <f>IF(ISNA(VLOOKUP($B291,'[1]1920  Prog Access'!$F$7:$BA$325,2,FALSE)),"",VLOOKUP($B291,'[1]1920  Prog Access'!$F$7:$BA$325,2,FALSE))</f>
        <v>6714125.5300000003</v>
      </c>
      <c r="G291" s="102">
        <f>IF(ISNA(VLOOKUP($B291,'[1]1920  Prog Access'!$F$7:$BA$325,3,FALSE)),"",VLOOKUP($B291,'[1]1920  Prog Access'!$F$7:$BA$325,3,FALSE))</f>
        <v>163653.69</v>
      </c>
      <c r="H291" s="102">
        <f>IF(ISNA(VLOOKUP($B291,'[1]1920  Prog Access'!$F$7:$BA$325,4,FALSE)),"",VLOOKUP($B291,'[1]1920  Prog Access'!$F$7:$BA$325,4,FALSE))</f>
        <v>0</v>
      </c>
      <c r="I291" s="103">
        <f t="shared" si="612"/>
        <v>6877779.2200000007</v>
      </c>
      <c r="J291" s="104">
        <f t="shared" si="613"/>
        <v>0.5486025197559441</v>
      </c>
      <c r="K291" s="105">
        <f t="shared" si="614"/>
        <v>8488.6750922577539</v>
      </c>
      <c r="L291" s="106">
        <f>IF(ISNA(VLOOKUP($B291,'[1]1920  Prog Access'!$F$7:$BA$325,5,FALSE)),"",VLOOKUP($B291,'[1]1920  Prog Access'!$F$7:$BA$325,5,FALSE))</f>
        <v>1891636.84</v>
      </c>
      <c r="M291" s="102">
        <f>IF(ISNA(VLOOKUP($B291,'[1]1920  Prog Access'!$F$7:$BA$325,6,FALSE)),"",VLOOKUP($B291,'[1]1920  Prog Access'!$F$7:$BA$325,6,FALSE))</f>
        <v>73507.87</v>
      </c>
      <c r="N291" s="102">
        <f>IF(ISNA(VLOOKUP($B291,'[1]1920  Prog Access'!$F$7:$BA$325,7,FALSE)),"",VLOOKUP($B291,'[1]1920  Prog Access'!$F$7:$BA$325,7,FALSE))</f>
        <v>217062.41</v>
      </c>
      <c r="O291" s="102">
        <v>0</v>
      </c>
      <c r="P291" s="102">
        <f>IF(ISNA(VLOOKUP($B291,'[1]1920  Prog Access'!$F$7:$BA$325,8,FALSE)),"",VLOOKUP($B291,'[1]1920  Prog Access'!$F$7:$BA$325,8,FALSE))</f>
        <v>0</v>
      </c>
      <c r="Q291" s="102">
        <f>IF(ISNA(VLOOKUP($B291,'[1]1920  Prog Access'!$F$7:$BA$325,9,FALSE)),"",VLOOKUP($B291,'[1]1920  Prog Access'!$F$7:$BA$325,9,FALSE))</f>
        <v>0</v>
      </c>
      <c r="R291" s="107">
        <f t="shared" si="511"/>
        <v>2182207.12</v>
      </c>
      <c r="S291" s="104">
        <f t="shared" si="512"/>
        <v>0.17406262782906862</v>
      </c>
      <c r="T291" s="105">
        <f t="shared" si="513"/>
        <v>2693.3180948619529</v>
      </c>
      <c r="U291" s="106">
        <f>IF(ISNA(VLOOKUP($B291,'[1]1920  Prog Access'!$F$7:$BA$325,10,FALSE)),"",VLOOKUP($B291,'[1]1920  Prog Access'!$F$7:$BA$325,10,FALSE))</f>
        <v>73329.149999999994</v>
      </c>
      <c r="V291" s="102">
        <f>IF(ISNA(VLOOKUP($B291,'[1]1920  Prog Access'!$F$7:$BA$325,11,FALSE)),"",VLOOKUP($B291,'[1]1920  Prog Access'!$F$7:$BA$325,11,FALSE))</f>
        <v>0</v>
      </c>
      <c r="W291" s="102">
        <f>IF(ISNA(VLOOKUP($B291,'[1]1920  Prog Access'!$F$7:$BA$325,12,FALSE)),"",VLOOKUP($B291,'[1]1920  Prog Access'!$F$7:$BA$325,12,FALSE))</f>
        <v>4784.12</v>
      </c>
      <c r="X291" s="102">
        <f>IF(ISNA(VLOOKUP($B291,'[1]1920  Prog Access'!$F$7:$BA$325,13,FALSE)),"",VLOOKUP($B291,'[1]1920  Prog Access'!$F$7:$BA$325,13,FALSE))</f>
        <v>0</v>
      </c>
      <c r="Y291" s="108">
        <f t="shared" si="615"/>
        <v>78113.26999999999</v>
      </c>
      <c r="Z291" s="104">
        <f t="shared" si="616"/>
        <v>6.2306647796665374E-3</v>
      </c>
      <c r="AA291" s="105">
        <f t="shared" si="617"/>
        <v>96.40876047542055</v>
      </c>
      <c r="AB291" s="106">
        <f>IF(ISNA(VLOOKUP($B291,'[1]1920  Prog Access'!$F$7:$BA$325,14,FALSE)),"",VLOOKUP($B291,'[1]1920  Prog Access'!$F$7:$BA$325,14,FALSE))</f>
        <v>0</v>
      </c>
      <c r="AC291" s="102">
        <f>IF(ISNA(VLOOKUP($B291,'[1]1920  Prog Access'!$F$7:$BA$325,15,FALSE)),"",VLOOKUP($B291,'[1]1920  Prog Access'!$F$7:$BA$325,15,FALSE))</f>
        <v>0</v>
      </c>
      <c r="AD291" s="102">
        <v>0</v>
      </c>
      <c r="AE291" s="107">
        <f t="shared" si="618"/>
        <v>0</v>
      </c>
      <c r="AF291" s="104">
        <f t="shared" si="619"/>
        <v>0</v>
      </c>
      <c r="AG291" s="109">
        <f t="shared" si="620"/>
        <v>0</v>
      </c>
      <c r="AH291" s="106">
        <f>IF(ISNA(VLOOKUP($B291,'[1]1920  Prog Access'!$F$7:$BA$325,16,FALSE)),"",VLOOKUP($B291,'[1]1920  Prog Access'!$F$7:$BA$325,16,FALSE))</f>
        <v>87313.65</v>
      </c>
      <c r="AI291" s="102">
        <f>IF(ISNA(VLOOKUP($B291,'[1]1920  Prog Access'!$F$7:$BA$325,17,FALSE)),"",VLOOKUP($B291,'[1]1920  Prog Access'!$F$7:$BA$325,17,FALSE))</f>
        <v>15024.31</v>
      </c>
      <c r="AJ291" s="102">
        <f>IF(ISNA(VLOOKUP($B291,'[1]1920  Prog Access'!$F$7:$BA$325,18,FALSE)),"",VLOOKUP($B291,'[1]1920  Prog Access'!$F$7:$BA$325,18,FALSE))</f>
        <v>0</v>
      </c>
      <c r="AK291" s="102">
        <f>IF(ISNA(VLOOKUP($B291,'[1]1920  Prog Access'!$F$7:$BA$325,19,FALSE)),"",VLOOKUP($B291,'[1]1920  Prog Access'!$F$7:$BA$325,19,FALSE))</f>
        <v>0</v>
      </c>
      <c r="AL291" s="102">
        <f>IF(ISNA(VLOOKUP($B291,'[1]1920  Prog Access'!$F$7:$BA$325,20,FALSE)),"",VLOOKUP($B291,'[1]1920  Prog Access'!$F$7:$BA$325,20,FALSE))</f>
        <v>204915.22</v>
      </c>
      <c r="AM291" s="102">
        <f>IF(ISNA(VLOOKUP($B291,'[1]1920  Prog Access'!$F$7:$BA$325,21,FALSE)),"",VLOOKUP($B291,'[1]1920  Prog Access'!$F$7:$BA$325,21,FALSE))</f>
        <v>0</v>
      </c>
      <c r="AN291" s="102">
        <f>IF(ISNA(VLOOKUP($B291,'[1]1920  Prog Access'!$F$7:$BA$325,22,FALSE)),"",VLOOKUP($B291,'[1]1920  Prog Access'!$F$7:$BA$325,22,FALSE))</f>
        <v>0</v>
      </c>
      <c r="AO291" s="102">
        <f>IF(ISNA(VLOOKUP($B291,'[1]1920  Prog Access'!$F$7:$BA$325,23,FALSE)),"",VLOOKUP($B291,'[1]1920  Prog Access'!$F$7:$BA$325,23,FALSE))</f>
        <v>60853.67</v>
      </c>
      <c r="AP291" s="102">
        <f>IF(ISNA(VLOOKUP($B291,'[1]1920  Prog Access'!$F$7:$BA$325,24,FALSE)),"",VLOOKUP($B291,'[1]1920  Prog Access'!$F$7:$BA$325,24,FALSE))</f>
        <v>0</v>
      </c>
      <c r="AQ291" s="102">
        <f>IF(ISNA(VLOOKUP($B291,'[1]1920  Prog Access'!$F$7:$BA$325,25,FALSE)),"",VLOOKUP($B291,'[1]1920  Prog Access'!$F$7:$BA$325,25,FALSE))</f>
        <v>0</v>
      </c>
      <c r="AR291" s="102">
        <f>IF(ISNA(VLOOKUP($B291,'[1]1920  Prog Access'!$F$7:$BA$325,26,FALSE)),"",VLOOKUP($B291,'[1]1920  Prog Access'!$F$7:$BA$325,26,FALSE))</f>
        <v>0</v>
      </c>
      <c r="AS291" s="102">
        <f>IF(ISNA(VLOOKUP($B291,'[1]1920  Prog Access'!$F$7:$BA$325,27,FALSE)),"",VLOOKUP($B291,'[1]1920  Prog Access'!$F$7:$BA$325,27,FALSE))</f>
        <v>5488.51</v>
      </c>
      <c r="AT291" s="102">
        <f>IF(ISNA(VLOOKUP($B291,'[1]1920  Prog Access'!$F$7:$BA$325,28,FALSE)),"",VLOOKUP($B291,'[1]1920  Prog Access'!$F$7:$BA$325,28,FALSE))</f>
        <v>83529.649999999994</v>
      </c>
      <c r="AU291" s="102">
        <f>IF(ISNA(VLOOKUP($B291,'[1]1920  Prog Access'!$F$7:$BA$325,29,FALSE)),"",VLOOKUP($B291,'[1]1920  Prog Access'!$F$7:$BA$325,29,FALSE))</f>
        <v>0</v>
      </c>
      <c r="AV291" s="102">
        <f>IF(ISNA(VLOOKUP($B291,'[1]1920  Prog Access'!$F$7:$BA$325,30,FALSE)),"",VLOOKUP($B291,'[1]1920  Prog Access'!$F$7:$BA$325,30,FALSE))</f>
        <v>0</v>
      </c>
      <c r="AW291" s="102">
        <f>IF(ISNA(VLOOKUP($B291,'[1]1920  Prog Access'!$F$7:$BA$325,31,FALSE)),"",VLOOKUP($B291,'[1]1920  Prog Access'!$F$7:$BA$325,31,FALSE))</f>
        <v>0</v>
      </c>
      <c r="AX291" s="108">
        <f t="shared" si="604"/>
        <v>457125.01</v>
      </c>
      <c r="AY291" s="104">
        <f t="shared" si="605"/>
        <v>3.6462341158060775E-2</v>
      </c>
      <c r="AZ291" s="105">
        <f t="shared" si="606"/>
        <v>564.19166162694546</v>
      </c>
      <c r="BA291" s="106">
        <f>IF(ISNA(VLOOKUP($B291,'[1]1920  Prog Access'!$F$7:$BA$325,32,FALSE)),"",VLOOKUP($B291,'[1]1920  Prog Access'!$F$7:$BA$325,32,FALSE))</f>
        <v>0</v>
      </c>
      <c r="BB291" s="102">
        <f>IF(ISNA(VLOOKUP($B291,'[1]1920  Prog Access'!$F$7:$BA$325,33,FALSE)),"",VLOOKUP($B291,'[1]1920  Prog Access'!$F$7:$BA$325,33,FALSE))</f>
        <v>6763.94</v>
      </c>
      <c r="BC291" s="102">
        <f>IF(ISNA(VLOOKUP($B291,'[1]1920  Prog Access'!$F$7:$BA$325,34,FALSE)),"",VLOOKUP($B291,'[1]1920  Prog Access'!$F$7:$BA$325,34,FALSE))</f>
        <v>25676.720000000001</v>
      </c>
      <c r="BD291" s="102">
        <f>IF(ISNA(VLOOKUP($B291,'[1]1920  Prog Access'!$F$7:$BA$325,35,FALSE)),"",VLOOKUP($B291,'[1]1920  Prog Access'!$F$7:$BA$325,35,FALSE))</f>
        <v>0</v>
      </c>
      <c r="BE291" s="102">
        <f>IF(ISNA(VLOOKUP($B291,'[1]1920  Prog Access'!$F$7:$BA$325,36,FALSE)),"",VLOOKUP($B291,'[1]1920  Prog Access'!$F$7:$BA$325,36,FALSE))</f>
        <v>0</v>
      </c>
      <c r="BF291" s="102">
        <f>IF(ISNA(VLOOKUP($B291,'[1]1920  Prog Access'!$F$7:$BA$325,37,FALSE)),"",VLOOKUP($B291,'[1]1920  Prog Access'!$F$7:$BA$325,37,FALSE))</f>
        <v>0</v>
      </c>
      <c r="BG291" s="102">
        <f>IF(ISNA(VLOOKUP($B291,'[1]1920  Prog Access'!$F$7:$BA$325,38,FALSE)),"",VLOOKUP($B291,'[1]1920  Prog Access'!$F$7:$BA$325,38,FALSE))</f>
        <v>16500</v>
      </c>
      <c r="BH291" s="110">
        <f t="shared" si="621"/>
        <v>48940.66</v>
      </c>
      <c r="BI291" s="104">
        <f t="shared" si="622"/>
        <v>3.9037265570323067E-3</v>
      </c>
      <c r="BJ291" s="105">
        <f t="shared" si="623"/>
        <v>60.403416313886183</v>
      </c>
      <c r="BK291" s="106">
        <f>IF(ISNA(VLOOKUP($B291,'[1]1920  Prog Access'!$F$7:$BA$325,39,FALSE)),"",VLOOKUP($B291,'[1]1920  Prog Access'!$F$7:$BA$325,39,FALSE))</f>
        <v>0</v>
      </c>
      <c r="BL291" s="102">
        <f>IF(ISNA(VLOOKUP($B291,'[1]1920  Prog Access'!$F$7:$BA$325,40,FALSE)),"",VLOOKUP($B291,'[1]1920  Prog Access'!$F$7:$BA$325,40,FALSE))</f>
        <v>0</v>
      </c>
      <c r="BM291" s="102">
        <f>IF(ISNA(VLOOKUP($B291,'[1]1920  Prog Access'!$F$7:$BA$325,41,FALSE)),"",VLOOKUP($B291,'[1]1920  Prog Access'!$F$7:$BA$325,41,FALSE))</f>
        <v>0</v>
      </c>
      <c r="BN291" s="102">
        <f>IF(ISNA(VLOOKUP($B291,'[1]1920  Prog Access'!$F$7:$BA$325,42,FALSE)),"",VLOOKUP($B291,'[1]1920  Prog Access'!$F$7:$BA$325,42,FALSE))</f>
        <v>115010.15</v>
      </c>
      <c r="BO291" s="105">
        <f t="shared" si="593"/>
        <v>115010.15</v>
      </c>
      <c r="BP291" s="104">
        <f t="shared" si="594"/>
        <v>9.1737254234672983E-3</v>
      </c>
      <c r="BQ291" s="111">
        <f t="shared" si="595"/>
        <v>141.9475334164373</v>
      </c>
      <c r="BR291" s="106">
        <f>IF(ISNA(VLOOKUP($B291,'[1]1920  Prog Access'!$F$7:$BA$325,43,FALSE)),"",VLOOKUP($B291,'[1]1920  Prog Access'!$F$7:$BA$325,43,FALSE))</f>
        <v>2121005.7999999998</v>
      </c>
      <c r="BS291" s="104">
        <f t="shared" si="596"/>
        <v>0.16918093603722451</v>
      </c>
      <c r="BT291" s="111">
        <f t="shared" si="597"/>
        <v>2617.7823580958488</v>
      </c>
      <c r="BU291" s="102">
        <f>IF(ISNA(VLOOKUP($B291,'[1]1920  Prog Access'!$F$7:$BA$325,44,FALSE)),"",VLOOKUP($B291,'[1]1920  Prog Access'!$F$7:$BA$325,44,FALSE))</f>
        <v>310058.45</v>
      </c>
      <c r="BV291" s="104">
        <f t="shared" si="598"/>
        <v>2.4731652689139738E-2</v>
      </c>
      <c r="BW291" s="111">
        <f t="shared" si="599"/>
        <v>382.67954778272838</v>
      </c>
      <c r="BX291" s="143">
        <f>IF(ISNA(VLOOKUP($B291,'[1]1920  Prog Access'!$F$7:$BA$325,45,FALSE)),"",VLOOKUP($B291,'[1]1920  Prog Access'!$F$7:$BA$325,45,FALSE))</f>
        <v>346668.14</v>
      </c>
      <c r="BY291" s="97">
        <f t="shared" si="600"/>
        <v>2.7651805770396103E-2</v>
      </c>
      <c r="BZ291" s="112">
        <f t="shared" si="601"/>
        <v>427.86386581587942</v>
      </c>
      <c r="CA291" s="89">
        <f t="shared" si="602"/>
        <v>12536907.82</v>
      </c>
      <c r="CB291" s="90">
        <f t="shared" si="603"/>
        <v>0</v>
      </c>
    </row>
    <row r="292" spans="1:80" x14ac:dyDescent="0.25">
      <c r="A292" s="115"/>
      <c r="B292" s="114" t="s">
        <v>502</v>
      </c>
      <c r="C292" s="115" t="s">
        <v>52</v>
      </c>
      <c r="D292" s="116">
        <f>SUM(D288:D291)</f>
        <v>1863.1100000000001</v>
      </c>
      <c r="E292" s="116">
        <f t="shared" ref="E292:H292" si="624">SUM(E288:E291)</f>
        <v>30161648.440000001</v>
      </c>
      <c r="F292" s="116">
        <f t="shared" si="624"/>
        <v>14360208.120000001</v>
      </c>
      <c r="G292" s="116">
        <f t="shared" si="624"/>
        <v>2462872.87</v>
      </c>
      <c r="H292" s="116">
        <f t="shared" si="624"/>
        <v>0</v>
      </c>
      <c r="I292" s="117">
        <f t="shared" si="612"/>
        <v>16823080.990000002</v>
      </c>
      <c r="J292" s="118">
        <f t="shared" si="613"/>
        <v>0.55776397710708148</v>
      </c>
      <c r="K292" s="75">
        <f t="shared" si="614"/>
        <v>9029.5693705685662</v>
      </c>
      <c r="L292" s="119">
        <f>SUM(L288:L291)</f>
        <v>4029272.3600000003</v>
      </c>
      <c r="M292" s="119">
        <f t="shared" ref="M292:Q292" si="625">SUM(M288:M291)</f>
        <v>132098.26</v>
      </c>
      <c r="N292" s="119">
        <f t="shared" si="625"/>
        <v>454007.61</v>
      </c>
      <c r="O292" s="119">
        <f t="shared" si="625"/>
        <v>0</v>
      </c>
      <c r="P292" s="119">
        <f t="shared" si="625"/>
        <v>0</v>
      </c>
      <c r="Q292" s="119">
        <f t="shared" si="625"/>
        <v>0</v>
      </c>
      <c r="R292" s="120">
        <f t="shared" si="511"/>
        <v>4615378.2300000004</v>
      </c>
      <c r="S292" s="118">
        <f t="shared" si="512"/>
        <v>0.15302141854684387</v>
      </c>
      <c r="T292" s="75">
        <f t="shared" si="513"/>
        <v>2477.2440865005287</v>
      </c>
      <c r="U292" s="119">
        <f>SUM(U288:U291)</f>
        <v>233938.56</v>
      </c>
      <c r="V292" s="119">
        <f t="shared" ref="V292:X292" si="626">SUM(V288:V291)</f>
        <v>0</v>
      </c>
      <c r="W292" s="119">
        <f t="shared" si="626"/>
        <v>10729.51</v>
      </c>
      <c r="X292" s="119">
        <f t="shared" si="626"/>
        <v>0</v>
      </c>
      <c r="Y292" s="122">
        <f t="shared" si="615"/>
        <v>244668.07</v>
      </c>
      <c r="Z292" s="118">
        <f t="shared" si="616"/>
        <v>8.1118931707832072E-3</v>
      </c>
      <c r="AA292" s="75">
        <f t="shared" si="617"/>
        <v>131.3223964231849</v>
      </c>
      <c r="AB292" s="106">
        <f>SUM(AB288:AB291)</f>
        <v>0</v>
      </c>
      <c r="AC292" s="106">
        <f t="shared" ref="AC292:AD292" si="627">SUM(AC288:AC291)</f>
        <v>0</v>
      </c>
      <c r="AD292" s="106">
        <f t="shared" si="627"/>
        <v>0</v>
      </c>
      <c r="AE292" s="120">
        <f t="shared" si="618"/>
        <v>0</v>
      </c>
      <c r="AF292" s="118">
        <f t="shared" si="619"/>
        <v>0</v>
      </c>
      <c r="AG292" s="123">
        <f t="shared" si="620"/>
        <v>0</v>
      </c>
      <c r="AH292" s="119">
        <f>SUM(AH288:AH291)</f>
        <v>304283.75</v>
      </c>
      <c r="AI292" s="119">
        <f t="shared" ref="AI292:AW292" si="628">SUM(AI288:AI291)</f>
        <v>38375.5</v>
      </c>
      <c r="AJ292" s="119">
        <f t="shared" si="628"/>
        <v>0</v>
      </c>
      <c r="AK292" s="119">
        <f t="shared" si="628"/>
        <v>0</v>
      </c>
      <c r="AL292" s="119">
        <f t="shared" si="628"/>
        <v>400013.92</v>
      </c>
      <c r="AM292" s="119">
        <f t="shared" si="628"/>
        <v>0</v>
      </c>
      <c r="AN292" s="119">
        <f t="shared" si="628"/>
        <v>0</v>
      </c>
      <c r="AO292" s="119">
        <f t="shared" si="628"/>
        <v>113995.69</v>
      </c>
      <c r="AP292" s="119">
        <f t="shared" si="628"/>
        <v>0</v>
      </c>
      <c r="AQ292" s="119">
        <f t="shared" si="628"/>
        <v>0</v>
      </c>
      <c r="AR292" s="119">
        <f t="shared" si="628"/>
        <v>0</v>
      </c>
      <c r="AS292" s="119">
        <f t="shared" si="628"/>
        <v>10903.880000000001</v>
      </c>
      <c r="AT292" s="119">
        <f t="shared" si="628"/>
        <v>183692.65999999997</v>
      </c>
      <c r="AU292" s="119">
        <f t="shared" si="628"/>
        <v>0</v>
      </c>
      <c r="AV292" s="119">
        <f t="shared" si="628"/>
        <v>0</v>
      </c>
      <c r="AW292" s="119">
        <f t="shared" si="628"/>
        <v>0</v>
      </c>
      <c r="AX292" s="122">
        <f t="shared" si="604"/>
        <v>1051265.3999999999</v>
      </c>
      <c r="AY292" s="118">
        <f t="shared" si="605"/>
        <v>3.4854374822757529E-2</v>
      </c>
      <c r="AZ292" s="75">
        <f t="shared" si="606"/>
        <v>564.25299633408645</v>
      </c>
      <c r="BA292" s="119">
        <f>SUM(BA288:BA291)</f>
        <v>0</v>
      </c>
      <c r="BB292" s="119">
        <f t="shared" ref="BB292:BG292" si="629">SUM(BB288:BB291)</f>
        <v>6763.94</v>
      </c>
      <c r="BC292" s="119">
        <f t="shared" si="629"/>
        <v>52983.199999999997</v>
      </c>
      <c r="BD292" s="119">
        <f t="shared" si="629"/>
        <v>0</v>
      </c>
      <c r="BE292" s="119">
        <f t="shared" si="629"/>
        <v>104948</v>
      </c>
      <c r="BF292" s="119">
        <f t="shared" si="629"/>
        <v>0</v>
      </c>
      <c r="BG292" s="119">
        <f t="shared" si="629"/>
        <v>188068.47999999998</v>
      </c>
      <c r="BH292" s="124">
        <f t="shared" si="621"/>
        <v>352763.62</v>
      </c>
      <c r="BI292" s="118">
        <f t="shared" si="622"/>
        <v>1.1695767248986607E-2</v>
      </c>
      <c r="BJ292" s="75">
        <f t="shared" si="623"/>
        <v>189.3412734621144</v>
      </c>
      <c r="BK292" s="119">
        <f>SUM(BK288:BK291)</f>
        <v>0</v>
      </c>
      <c r="BL292" s="119">
        <f t="shared" ref="BL292:BN292" si="630">SUM(BL288:BL291)</f>
        <v>0</v>
      </c>
      <c r="BM292" s="119">
        <f t="shared" si="630"/>
        <v>0</v>
      </c>
      <c r="BN292" s="119">
        <f t="shared" si="630"/>
        <v>260581.13999999998</v>
      </c>
      <c r="BO292" s="75">
        <f t="shared" si="593"/>
        <v>260581.13999999998</v>
      </c>
      <c r="BP292" s="118">
        <f t="shared" si="594"/>
        <v>8.639486018755544E-3</v>
      </c>
      <c r="BQ292" s="86">
        <f t="shared" si="595"/>
        <v>139.86352926021542</v>
      </c>
      <c r="BR292" s="119">
        <f>SUM(BR288:BR291)</f>
        <v>5414421.0199999996</v>
      </c>
      <c r="BS292" s="118">
        <f t="shared" si="596"/>
        <v>0.17951343179305354</v>
      </c>
      <c r="BT292" s="86">
        <f t="shared" si="597"/>
        <v>2906.1198855676794</v>
      </c>
      <c r="BU292" s="121">
        <f>SUM(BU288:BU291)</f>
        <v>690630.91999999993</v>
      </c>
      <c r="BV292" s="118">
        <f t="shared" si="598"/>
        <v>2.2897651677555322E-2</v>
      </c>
      <c r="BW292" s="86">
        <f t="shared" si="599"/>
        <v>370.68714139261766</v>
      </c>
      <c r="BX292" s="144">
        <f>SUM(BX288:BX291)</f>
        <v>708859.05</v>
      </c>
      <c r="BY292" s="125">
        <f t="shared" si="600"/>
        <v>2.3501999614182891E-2</v>
      </c>
      <c r="BZ292" s="126">
        <f t="shared" si="601"/>
        <v>380.47085249931564</v>
      </c>
      <c r="CA292" s="89">
        <f t="shared" si="602"/>
        <v>30161648.440000001</v>
      </c>
      <c r="CB292" s="90">
        <f t="shared" si="603"/>
        <v>0</v>
      </c>
    </row>
    <row r="293" spans="1:80" x14ac:dyDescent="0.25">
      <c r="A293" s="22"/>
      <c r="B293" s="94"/>
      <c r="C293" s="99"/>
      <c r="D293" s="100" t="str">
        <f>IF(ISNA(VLOOKUP($B293,'[1]1920 enrollment_Rev_Exp by size'!$A$6:$C$339,3,FALSE)),"",VLOOKUP($B293,'[1]1920 enrollment_Rev_Exp by size'!$A$6:$C$339,3,FALSE))</f>
        <v/>
      </c>
      <c r="E293" s="101" t="str">
        <f>IF(ISNA(VLOOKUP($B293,'[1]1920 enrollment_Rev_Exp by size'!$A$6:$D$339,4,FALSE)),"",VLOOKUP($B293,'[1]1920 enrollment_Rev_Exp by size'!$A$6:$D$339,4,FALSE))</f>
        <v/>
      </c>
      <c r="F293" s="102" t="str">
        <f>IF(ISNA(VLOOKUP($B293,'[1]1920  Prog Access'!$F$7:$BA$325,2,FALSE)),"",VLOOKUP($B293,'[1]1920  Prog Access'!$F$7:$BA$325,2,FALSE))</f>
        <v/>
      </c>
      <c r="G293" s="102" t="str">
        <f>IF(ISNA(VLOOKUP($B293,'[1]1920  Prog Access'!$F$7:$BA$325,3,FALSE)),"",VLOOKUP($B293,'[1]1920  Prog Access'!$F$7:$BA$325,3,FALSE))</f>
        <v/>
      </c>
      <c r="H293" s="102" t="str">
        <f>IF(ISNA(VLOOKUP($B293,'[1]1920  Prog Access'!$F$7:$BA$325,4,FALSE)),"",VLOOKUP($B293,'[1]1920  Prog Access'!$F$7:$BA$325,4,FALSE))</f>
        <v/>
      </c>
      <c r="I293" s="103"/>
      <c r="J293" s="104"/>
      <c r="K293" s="105"/>
      <c r="L293" s="106" t="str">
        <f>IF(ISNA(VLOOKUP($B293,'[1]1920  Prog Access'!$F$7:$BA$325,5,FALSE)),"",VLOOKUP($B293,'[1]1920  Prog Access'!$F$7:$BA$325,5,FALSE))</f>
        <v/>
      </c>
      <c r="M293" s="102" t="str">
        <f>IF(ISNA(VLOOKUP($B293,'[1]1920  Prog Access'!$F$7:$BA$325,6,FALSE)),"",VLOOKUP($B293,'[1]1920  Prog Access'!$F$7:$BA$325,6,FALSE))</f>
        <v/>
      </c>
      <c r="N293" s="102" t="str">
        <f>IF(ISNA(VLOOKUP($B293,'[1]1920  Prog Access'!$F$7:$BA$325,7,FALSE)),"",VLOOKUP($B293,'[1]1920  Prog Access'!$F$7:$BA$325,7,FALSE))</f>
        <v/>
      </c>
      <c r="O293" s="102">
        <v>0</v>
      </c>
      <c r="P293" s="102" t="str">
        <f>IF(ISNA(VLOOKUP($B293,'[1]1920  Prog Access'!$F$7:$BA$325,8,FALSE)),"",VLOOKUP($B293,'[1]1920  Prog Access'!$F$7:$BA$325,8,FALSE))</f>
        <v/>
      </c>
      <c r="Q293" s="102" t="str">
        <f>IF(ISNA(VLOOKUP($B293,'[1]1920  Prog Access'!$F$7:$BA$325,9,FALSE)),"",VLOOKUP($B293,'[1]1920  Prog Access'!$F$7:$BA$325,9,FALSE))</f>
        <v/>
      </c>
      <c r="R293" s="107"/>
      <c r="S293" s="104"/>
      <c r="T293" s="105"/>
      <c r="U293" s="106" t="str">
        <f>IF(ISNA(VLOOKUP($B293,'[1]1920  Prog Access'!$F$7:$BA$325,17,FALSE)),"",VLOOKUP($B293,'[1]1920  Prog Access'!$F$7:$BA$325,17,FALSE))</f>
        <v/>
      </c>
      <c r="V293" s="102" t="str">
        <f>IF(ISNA(VLOOKUP($B293,'[1]1920  Prog Access'!$F$7:$BA$325,18,FALSE)),"",VLOOKUP($B293,'[1]1920  Prog Access'!$F$7:$BA$325,18,FALSE))</f>
        <v/>
      </c>
      <c r="W293" s="102" t="str">
        <f>IF(ISNA(VLOOKUP($B293,'[1]1920  Prog Access'!$F$7:$BA$325,19,FALSE)),"",VLOOKUP($B293,'[1]1920  Prog Access'!$F$7:$BA$325,19,FALSE))</f>
        <v/>
      </c>
      <c r="X293" s="102" t="str">
        <f>IF(ISNA(VLOOKUP($B293,'[1]1920  Prog Access'!$F$7:$BA$325,20,FALSE)),"",VLOOKUP($B293,'[1]1920  Prog Access'!$F$7:$BA$325,20,FALSE))</f>
        <v/>
      </c>
      <c r="Y293" s="108"/>
      <c r="Z293" s="104"/>
      <c r="AA293" s="105"/>
      <c r="AB293" s="106" t="str">
        <f>IF(ISNA(VLOOKUP($B293,'[1]1920  Prog Access'!$F$7:$BA$325,21,FALSE)),"",VLOOKUP($B293,'[1]1920  Prog Access'!$F$7:$BA$325,21,FALSE))</f>
        <v/>
      </c>
      <c r="AC293" s="102" t="str">
        <f>IF(ISNA(VLOOKUP($B293,'[1]1920  Prog Access'!$F$7:$BA$325,22,FALSE)),"",VLOOKUP($B293,'[1]1920  Prog Access'!$F$7:$BA$325,22,FALSE))</f>
        <v/>
      </c>
      <c r="AD293" s="102"/>
      <c r="AE293" s="107"/>
      <c r="AF293" s="104"/>
      <c r="AG293" s="109"/>
      <c r="AH293" s="106" t="str">
        <f>IF(ISNA(VLOOKUP($B293,'[1]1920  Prog Access'!$F$7:$BA$325,16,FALSE)),"",VLOOKUP($B293,'[1]1920  Prog Access'!$F$7:$BA$325,16,FALSE))</f>
        <v/>
      </c>
      <c r="AI293" s="102" t="str">
        <f>IF(ISNA(VLOOKUP($B293,'[1]1920  Prog Access'!$F$7:$BA$325,17,FALSE)),"",VLOOKUP($B293,'[1]1920  Prog Access'!$F$7:$BA$325,17,FALSE))</f>
        <v/>
      </c>
      <c r="AJ293" s="102" t="str">
        <f>IF(ISNA(VLOOKUP($B293,'[1]1920  Prog Access'!$F$7:$BA$325,18,FALSE)),"",VLOOKUP($B293,'[1]1920  Prog Access'!$F$7:$BA$325,18,FALSE))</f>
        <v/>
      </c>
      <c r="AK293" s="102" t="str">
        <f>IF(ISNA(VLOOKUP($B293,'[1]1920  Prog Access'!$F$7:$BA$325,19,FALSE)),"",VLOOKUP($B293,'[1]1920  Prog Access'!$F$7:$BA$325,19,FALSE))</f>
        <v/>
      </c>
      <c r="AL293" s="102" t="str">
        <f>IF(ISNA(VLOOKUP($B293,'[1]1920  Prog Access'!$F$7:$BA$325,20,FALSE)),"",VLOOKUP($B293,'[1]1920  Prog Access'!$F$7:$BA$325,20,FALSE))</f>
        <v/>
      </c>
      <c r="AM293" s="102" t="str">
        <f>IF(ISNA(VLOOKUP($B293,'[1]1920  Prog Access'!$F$7:$BA$325,21,FALSE)),"",VLOOKUP($B293,'[1]1920  Prog Access'!$F$7:$BA$325,21,FALSE))</f>
        <v/>
      </c>
      <c r="AN293" s="102" t="str">
        <f>IF(ISNA(VLOOKUP($B293,'[1]1920  Prog Access'!$F$7:$BA$325,22,FALSE)),"",VLOOKUP($B293,'[1]1920  Prog Access'!$F$7:$BA$325,22,FALSE))</f>
        <v/>
      </c>
      <c r="AO293" s="102" t="str">
        <f>IF(ISNA(VLOOKUP($B293,'[1]1920  Prog Access'!$F$7:$BA$325,23,FALSE)),"",VLOOKUP($B293,'[1]1920  Prog Access'!$F$7:$BA$325,23,FALSE))</f>
        <v/>
      </c>
      <c r="AP293" s="102" t="str">
        <f>IF(ISNA(VLOOKUP($B293,'[1]1920  Prog Access'!$F$7:$BA$325,24,FALSE)),"",VLOOKUP($B293,'[1]1920  Prog Access'!$F$7:$BA$325,24,FALSE))</f>
        <v/>
      </c>
      <c r="AQ293" s="102" t="str">
        <f>IF(ISNA(VLOOKUP($B293,'[1]1920  Prog Access'!$F$7:$BA$325,25,FALSE)),"",VLOOKUP($B293,'[1]1920  Prog Access'!$F$7:$BA$325,25,FALSE))</f>
        <v/>
      </c>
      <c r="AR293" s="102" t="str">
        <f>IF(ISNA(VLOOKUP($B293,'[1]1920  Prog Access'!$F$7:$BA$325,26,FALSE)),"",VLOOKUP($B293,'[1]1920  Prog Access'!$F$7:$BA$325,26,FALSE))</f>
        <v/>
      </c>
      <c r="AS293" s="102" t="str">
        <f>IF(ISNA(VLOOKUP($B293,'[1]1920  Prog Access'!$F$7:$BA$325,27,FALSE)),"",VLOOKUP($B293,'[1]1920  Prog Access'!$F$7:$BA$325,27,FALSE))</f>
        <v/>
      </c>
      <c r="AT293" s="102" t="str">
        <f>IF(ISNA(VLOOKUP($B293,'[1]1920  Prog Access'!$F$7:$BA$325,28,FALSE)),"",VLOOKUP($B293,'[1]1920  Prog Access'!$F$7:$BA$325,28,FALSE))</f>
        <v/>
      </c>
      <c r="AU293" s="102" t="str">
        <f>IF(ISNA(VLOOKUP($B293,'[1]1920  Prog Access'!$F$7:$BA$325,29,FALSE)),"",VLOOKUP($B293,'[1]1920  Prog Access'!$F$7:$BA$325,29,FALSE))</f>
        <v/>
      </c>
      <c r="AV293" s="102" t="str">
        <f>IF(ISNA(VLOOKUP($B293,'[1]1920  Prog Access'!$F$7:$BA$325,30,FALSE)),"",VLOOKUP($B293,'[1]1920  Prog Access'!$F$7:$BA$325,30,FALSE))</f>
        <v/>
      </c>
      <c r="AW293" s="102" t="str">
        <f>IF(ISNA(VLOOKUP($B293,'[1]1920  Prog Access'!$F$7:$BA$325,31,FALSE)),"",VLOOKUP($B293,'[1]1920  Prog Access'!$F$7:$BA$325,31,FALSE))</f>
        <v/>
      </c>
      <c r="AX293" s="108">
        <f t="shared" si="604"/>
        <v>0</v>
      </c>
      <c r="AY293" s="104"/>
      <c r="AZ293" s="105"/>
      <c r="BA293" s="106" t="str">
        <f>IF(ISNA(VLOOKUP($B293,'[1]1920  Prog Access'!$F$7:$BA$325,32,FALSE)),"",VLOOKUP($B293,'[1]1920  Prog Access'!$F$7:$BA$325,32,FALSE))</f>
        <v/>
      </c>
      <c r="BB293" s="102" t="str">
        <f>IF(ISNA(VLOOKUP($B293,'[1]1920  Prog Access'!$F$7:$BA$325,33,FALSE)),"",VLOOKUP($B293,'[1]1920  Prog Access'!$F$7:$BA$325,33,FALSE))</f>
        <v/>
      </c>
      <c r="BC293" s="102" t="str">
        <f>IF(ISNA(VLOOKUP($B293,'[1]1920  Prog Access'!$F$7:$BA$325,34,FALSE)),"",VLOOKUP($B293,'[1]1920  Prog Access'!$F$7:$BA$325,34,FALSE))</f>
        <v/>
      </c>
      <c r="BD293" s="102" t="str">
        <f>IF(ISNA(VLOOKUP($B293,'[1]1920  Prog Access'!$F$7:$BA$325,35,FALSE)),"",VLOOKUP($B293,'[1]1920  Prog Access'!$F$7:$BA$325,35,FALSE))</f>
        <v/>
      </c>
      <c r="BE293" s="102" t="str">
        <f>IF(ISNA(VLOOKUP($B293,'[1]1920  Prog Access'!$F$7:$BA$325,36,FALSE)),"",VLOOKUP($B293,'[1]1920  Prog Access'!$F$7:$BA$325,36,FALSE))</f>
        <v/>
      </c>
      <c r="BF293" s="102" t="str">
        <f>IF(ISNA(VLOOKUP($B293,'[1]1920  Prog Access'!$F$7:$BA$325,37,FALSE)),"",VLOOKUP($B293,'[1]1920  Prog Access'!$F$7:$BA$325,37,FALSE))</f>
        <v/>
      </c>
      <c r="BG293" s="102" t="str">
        <f>IF(ISNA(VLOOKUP($B293,'[1]1920  Prog Access'!$F$7:$BA$325,38,FALSE)),"",VLOOKUP($B293,'[1]1920  Prog Access'!$F$7:$BA$325,38,FALSE))</f>
        <v/>
      </c>
      <c r="BH293" s="110"/>
      <c r="BI293" s="104"/>
      <c r="BJ293" s="105"/>
      <c r="BK293" s="106" t="str">
        <f>IF(ISNA(VLOOKUP($B293,'[1]1920  Prog Access'!$F$7:$BA$325,39,FALSE)),"",VLOOKUP($B293,'[1]1920  Prog Access'!$F$7:$BA$325,39,FALSE))</f>
        <v/>
      </c>
      <c r="BL293" s="102" t="str">
        <f>IF(ISNA(VLOOKUP($B293,'[1]1920  Prog Access'!$F$7:$BA$325,40,FALSE)),"",VLOOKUP($B293,'[1]1920  Prog Access'!$F$7:$BA$325,40,FALSE))</f>
        <v/>
      </c>
      <c r="BM293" s="102" t="str">
        <f>IF(ISNA(VLOOKUP($B293,'[1]1920  Prog Access'!$F$7:$BA$325,41,FALSE)),"",VLOOKUP($B293,'[1]1920  Prog Access'!$F$7:$BA$325,41,FALSE))</f>
        <v/>
      </c>
      <c r="BN293" s="102" t="str">
        <f>IF(ISNA(VLOOKUP($B293,'[1]1920  Prog Access'!$F$7:$BA$325,42,FALSE)),"",VLOOKUP($B293,'[1]1920  Prog Access'!$F$7:$BA$325,42,FALSE))</f>
        <v/>
      </c>
      <c r="BO293" s="105"/>
      <c r="BP293" s="104"/>
      <c r="BQ293" s="111"/>
      <c r="BR293" s="106" t="str">
        <f>IF(ISNA(VLOOKUP($B293,'[1]1920  Prog Access'!$F$7:$BA$325,43,FALSE)),"",VLOOKUP($B293,'[1]1920  Prog Access'!$F$7:$BA$325,43,FALSE))</f>
        <v/>
      </c>
      <c r="BS293" s="104"/>
      <c r="BT293" s="111"/>
      <c r="BU293" s="102"/>
      <c r="BV293" s="104"/>
      <c r="BW293" s="111"/>
      <c r="BX293" s="143"/>
      <c r="BZ293" s="112"/>
      <c r="CA293" s="89"/>
      <c r="CB293" s="90"/>
    </row>
    <row r="294" spans="1:80" x14ac:dyDescent="0.25">
      <c r="A294" s="66" t="s">
        <v>503</v>
      </c>
      <c r="B294" s="94"/>
      <c r="C294" s="99"/>
      <c r="D294" s="100" t="str">
        <f>IF(ISNA(VLOOKUP($B294,'[1]1920 enrollment_Rev_Exp by size'!$A$6:$C$339,3,FALSE)),"",VLOOKUP($B294,'[1]1920 enrollment_Rev_Exp by size'!$A$6:$C$339,3,FALSE))</f>
        <v/>
      </c>
      <c r="E294" s="101" t="str">
        <f>IF(ISNA(VLOOKUP($B294,'[1]1920 enrollment_Rev_Exp by size'!$A$6:$D$339,4,FALSE)),"",VLOOKUP($B294,'[1]1920 enrollment_Rev_Exp by size'!$A$6:$D$339,4,FALSE))</f>
        <v/>
      </c>
      <c r="F294" s="102" t="str">
        <f>IF(ISNA(VLOOKUP($B294,'[1]1920  Prog Access'!$F$7:$BA$325,2,FALSE)),"",VLOOKUP($B294,'[1]1920  Prog Access'!$F$7:$BA$325,2,FALSE))</f>
        <v/>
      </c>
      <c r="G294" s="102" t="str">
        <f>IF(ISNA(VLOOKUP($B294,'[1]1920  Prog Access'!$F$7:$BA$325,3,FALSE)),"",VLOOKUP($B294,'[1]1920  Prog Access'!$F$7:$BA$325,3,FALSE))</f>
        <v/>
      </c>
      <c r="H294" s="102" t="str">
        <f>IF(ISNA(VLOOKUP($B294,'[1]1920  Prog Access'!$F$7:$BA$325,4,FALSE)),"",VLOOKUP($B294,'[1]1920  Prog Access'!$F$7:$BA$325,4,FALSE))</f>
        <v/>
      </c>
      <c r="I294" s="103"/>
      <c r="J294" s="104"/>
      <c r="K294" s="105"/>
      <c r="L294" s="106" t="str">
        <f>IF(ISNA(VLOOKUP($B294,'[1]1920  Prog Access'!$F$7:$BA$325,5,FALSE)),"",VLOOKUP($B294,'[1]1920  Prog Access'!$F$7:$BA$325,5,FALSE))</f>
        <v/>
      </c>
      <c r="M294" s="102" t="str">
        <f>IF(ISNA(VLOOKUP($B294,'[1]1920  Prog Access'!$F$7:$BA$325,6,FALSE)),"",VLOOKUP($B294,'[1]1920  Prog Access'!$F$7:$BA$325,6,FALSE))</f>
        <v/>
      </c>
      <c r="N294" s="102" t="str">
        <f>IF(ISNA(VLOOKUP($B294,'[1]1920  Prog Access'!$F$7:$BA$325,7,FALSE)),"",VLOOKUP($B294,'[1]1920  Prog Access'!$F$7:$BA$325,7,FALSE))</f>
        <v/>
      </c>
      <c r="O294" s="102">
        <v>0</v>
      </c>
      <c r="P294" s="102" t="str">
        <f>IF(ISNA(VLOOKUP($B294,'[1]1920  Prog Access'!$F$7:$BA$325,8,FALSE)),"",VLOOKUP($B294,'[1]1920  Prog Access'!$F$7:$BA$325,8,FALSE))</f>
        <v/>
      </c>
      <c r="Q294" s="102" t="str">
        <f>IF(ISNA(VLOOKUP($B294,'[1]1920  Prog Access'!$F$7:$BA$325,9,FALSE)),"",VLOOKUP($B294,'[1]1920  Prog Access'!$F$7:$BA$325,9,FALSE))</f>
        <v/>
      </c>
      <c r="R294" s="107"/>
      <c r="S294" s="104"/>
      <c r="T294" s="105"/>
      <c r="U294" s="106" t="str">
        <f>IF(ISNA(VLOOKUP($B294,'[1]1920  Prog Access'!$F$7:$BA$325,17,FALSE)),"",VLOOKUP($B294,'[1]1920  Prog Access'!$F$7:$BA$325,17,FALSE))</f>
        <v/>
      </c>
      <c r="V294" s="102" t="str">
        <f>IF(ISNA(VLOOKUP($B294,'[1]1920  Prog Access'!$F$7:$BA$325,18,FALSE)),"",VLOOKUP($B294,'[1]1920  Prog Access'!$F$7:$BA$325,18,FALSE))</f>
        <v/>
      </c>
      <c r="W294" s="102" t="str">
        <f>IF(ISNA(VLOOKUP($B294,'[1]1920  Prog Access'!$F$7:$BA$325,19,FALSE)),"",VLOOKUP($B294,'[1]1920  Prog Access'!$F$7:$BA$325,19,FALSE))</f>
        <v/>
      </c>
      <c r="X294" s="102" t="str">
        <f>IF(ISNA(VLOOKUP($B294,'[1]1920  Prog Access'!$F$7:$BA$325,20,FALSE)),"",VLOOKUP($B294,'[1]1920  Prog Access'!$F$7:$BA$325,20,FALSE))</f>
        <v/>
      </c>
      <c r="Y294" s="108"/>
      <c r="Z294" s="104"/>
      <c r="AA294" s="105"/>
      <c r="AB294" s="106" t="str">
        <f>IF(ISNA(VLOOKUP($B294,'[1]1920  Prog Access'!$F$7:$BA$325,21,FALSE)),"",VLOOKUP($B294,'[1]1920  Prog Access'!$F$7:$BA$325,21,FALSE))</f>
        <v/>
      </c>
      <c r="AC294" s="102" t="str">
        <f>IF(ISNA(VLOOKUP($B294,'[1]1920  Prog Access'!$F$7:$BA$325,22,FALSE)),"",VLOOKUP($B294,'[1]1920  Prog Access'!$F$7:$BA$325,22,FALSE))</f>
        <v/>
      </c>
      <c r="AD294" s="102"/>
      <c r="AE294" s="107"/>
      <c r="AF294" s="104"/>
      <c r="AG294" s="109"/>
      <c r="AH294" s="106" t="str">
        <f>IF(ISNA(VLOOKUP($B294,'[1]1920  Prog Access'!$F$7:$BA$325,16,FALSE)),"",VLOOKUP($B294,'[1]1920  Prog Access'!$F$7:$BA$325,16,FALSE))</f>
        <v/>
      </c>
      <c r="AI294" s="102" t="str">
        <f>IF(ISNA(VLOOKUP($B294,'[1]1920  Prog Access'!$F$7:$BA$325,17,FALSE)),"",VLOOKUP($B294,'[1]1920  Prog Access'!$F$7:$BA$325,17,FALSE))</f>
        <v/>
      </c>
      <c r="AJ294" s="102" t="str">
        <f>IF(ISNA(VLOOKUP($B294,'[1]1920  Prog Access'!$F$7:$BA$325,18,FALSE)),"",VLOOKUP($B294,'[1]1920  Prog Access'!$F$7:$BA$325,18,FALSE))</f>
        <v/>
      </c>
      <c r="AK294" s="102" t="str">
        <f>IF(ISNA(VLOOKUP($B294,'[1]1920  Prog Access'!$F$7:$BA$325,19,FALSE)),"",VLOOKUP($B294,'[1]1920  Prog Access'!$F$7:$BA$325,19,FALSE))</f>
        <v/>
      </c>
      <c r="AL294" s="102" t="str">
        <f>IF(ISNA(VLOOKUP($B294,'[1]1920  Prog Access'!$F$7:$BA$325,20,FALSE)),"",VLOOKUP($B294,'[1]1920  Prog Access'!$F$7:$BA$325,20,FALSE))</f>
        <v/>
      </c>
      <c r="AM294" s="102" t="str">
        <f>IF(ISNA(VLOOKUP($B294,'[1]1920  Prog Access'!$F$7:$BA$325,21,FALSE)),"",VLOOKUP($B294,'[1]1920  Prog Access'!$F$7:$BA$325,21,FALSE))</f>
        <v/>
      </c>
      <c r="AN294" s="102" t="str">
        <f>IF(ISNA(VLOOKUP($B294,'[1]1920  Prog Access'!$F$7:$BA$325,22,FALSE)),"",VLOOKUP($B294,'[1]1920  Prog Access'!$F$7:$BA$325,22,FALSE))</f>
        <v/>
      </c>
      <c r="AO294" s="102" t="str">
        <f>IF(ISNA(VLOOKUP($B294,'[1]1920  Prog Access'!$F$7:$BA$325,23,FALSE)),"",VLOOKUP($B294,'[1]1920  Prog Access'!$F$7:$BA$325,23,FALSE))</f>
        <v/>
      </c>
      <c r="AP294" s="102" t="str">
        <f>IF(ISNA(VLOOKUP($B294,'[1]1920  Prog Access'!$F$7:$BA$325,24,FALSE)),"",VLOOKUP($B294,'[1]1920  Prog Access'!$F$7:$BA$325,24,FALSE))</f>
        <v/>
      </c>
      <c r="AQ294" s="102" t="str">
        <f>IF(ISNA(VLOOKUP($B294,'[1]1920  Prog Access'!$F$7:$BA$325,25,FALSE)),"",VLOOKUP($B294,'[1]1920  Prog Access'!$F$7:$BA$325,25,FALSE))</f>
        <v/>
      </c>
      <c r="AR294" s="102" t="str">
        <f>IF(ISNA(VLOOKUP($B294,'[1]1920  Prog Access'!$F$7:$BA$325,26,FALSE)),"",VLOOKUP($B294,'[1]1920  Prog Access'!$F$7:$BA$325,26,FALSE))</f>
        <v/>
      </c>
      <c r="AS294" s="102" t="str">
        <f>IF(ISNA(VLOOKUP($B294,'[1]1920  Prog Access'!$F$7:$BA$325,27,FALSE)),"",VLOOKUP($B294,'[1]1920  Prog Access'!$F$7:$BA$325,27,FALSE))</f>
        <v/>
      </c>
      <c r="AT294" s="102" t="str">
        <f>IF(ISNA(VLOOKUP($B294,'[1]1920  Prog Access'!$F$7:$BA$325,28,FALSE)),"",VLOOKUP($B294,'[1]1920  Prog Access'!$F$7:$BA$325,28,FALSE))</f>
        <v/>
      </c>
      <c r="AU294" s="102" t="str">
        <f>IF(ISNA(VLOOKUP($B294,'[1]1920  Prog Access'!$F$7:$BA$325,29,FALSE)),"",VLOOKUP($B294,'[1]1920  Prog Access'!$F$7:$BA$325,29,FALSE))</f>
        <v/>
      </c>
      <c r="AV294" s="102" t="str">
        <f>IF(ISNA(VLOOKUP($B294,'[1]1920  Prog Access'!$F$7:$BA$325,30,FALSE)),"",VLOOKUP($B294,'[1]1920  Prog Access'!$F$7:$BA$325,30,FALSE))</f>
        <v/>
      </c>
      <c r="AW294" s="102" t="str">
        <f>IF(ISNA(VLOOKUP($B294,'[1]1920  Prog Access'!$F$7:$BA$325,31,FALSE)),"",VLOOKUP($B294,'[1]1920  Prog Access'!$F$7:$BA$325,31,FALSE))</f>
        <v/>
      </c>
      <c r="AX294" s="108">
        <f t="shared" si="604"/>
        <v>0</v>
      </c>
      <c r="AY294" s="104"/>
      <c r="AZ294" s="105"/>
      <c r="BA294" s="106" t="str">
        <f>IF(ISNA(VLOOKUP($B294,'[1]1920  Prog Access'!$F$7:$BA$325,32,FALSE)),"",VLOOKUP($B294,'[1]1920  Prog Access'!$F$7:$BA$325,32,FALSE))</f>
        <v/>
      </c>
      <c r="BB294" s="102" t="str">
        <f>IF(ISNA(VLOOKUP($B294,'[1]1920  Prog Access'!$F$7:$BA$325,33,FALSE)),"",VLOOKUP($B294,'[1]1920  Prog Access'!$F$7:$BA$325,33,FALSE))</f>
        <v/>
      </c>
      <c r="BC294" s="102" t="str">
        <f>IF(ISNA(VLOOKUP($B294,'[1]1920  Prog Access'!$F$7:$BA$325,34,FALSE)),"",VLOOKUP($B294,'[1]1920  Prog Access'!$F$7:$BA$325,34,FALSE))</f>
        <v/>
      </c>
      <c r="BD294" s="102" t="str">
        <f>IF(ISNA(VLOOKUP($B294,'[1]1920  Prog Access'!$F$7:$BA$325,35,FALSE)),"",VLOOKUP($B294,'[1]1920  Prog Access'!$F$7:$BA$325,35,FALSE))</f>
        <v/>
      </c>
      <c r="BE294" s="102" t="str">
        <f>IF(ISNA(VLOOKUP($B294,'[1]1920  Prog Access'!$F$7:$BA$325,36,FALSE)),"",VLOOKUP($B294,'[1]1920  Prog Access'!$F$7:$BA$325,36,FALSE))</f>
        <v/>
      </c>
      <c r="BF294" s="102" t="str">
        <f>IF(ISNA(VLOOKUP($B294,'[1]1920  Prog Access'!$F$7:$BA$325,37,FALSE)),"",VLOOKUP($B294,'[1]1920  Prog Access'!$F$7:$BA$325,37,FALSE))</f>
        <v/>
      </c>
      <c r="BG294" s="102" t="str">
        <f>IF(ISNA(VLOOKUP($B294,'[1]1920  Prog Access'!$F$7:$BA$325,38,FALSE)),"",VLOOKUP($B294,'[1]1920  Prog Access'!$F$7:$BA$325,38,FALSE))</f>
        <v/>
      </c>
      <c r="BH294" s="110"/>
      <c r="BI294" s="104"/>
      <c r="BJ294" s="105"/>
      <c r="BK294" s="106" t="str">
        <f>IF(ISNA(VLOOKUP($B294,'[1]1920  Prog Access'!$F$7:$BA$325,39,FALSE)),"",VLOOKUP($B294,'[1]1920  Prog Access'!$F$7:$BA$325,39,FALSE))</f>
        <v/>
      </c>
      <c r="BL294" s="102" t="str">
        <f>IF(ISNA(VLOOKUP($B294,'[1]1920  Prog Access'!$F$7:$BA$325,40,FALSE)),"",VLOOKUP($B294,'[1]1920  Prog Access'!$F$7:$BA$325,40,FALSE))</f>
        <v/>
      </c>
      <c r="BM294" s="102" t="str">
        <f>IF(ISNA(VLOOKUP($B294,'[1]1920  Prog Access'!$F$7:$BA$325,41,FALSE)),"",VLOOKUP($B294,'[1]1920  Prog Access'!$F$7:$BA$325,41,FALSE))</f>
        <v/>
      </c>
      <c r="BN294" s="102" t="str">
        <f>IF(ISNA(VLOOKUP($B294,'[1]1920  Prog Access'!$F$7:$BA$325,42,FALSE)),"",VLOOKUP($B294,'[1]1920  Prog Access'!$F$7:$BA$325,42,FALSE))</f>
        <v/>
      </c>
      <c r="BO294" s="105"/>
      <c r="BP294" s="104"/>
      <c r="BQ294" s="111"/>
      <c r="BR294" s="106" t="str">
        <f>IF(ISNA(VLOOKUP($B294,'[1]1920  Prog Access'!$F$7:$BA$325,43,FALSE)),"",VLOOKUP($B294,'[1]1920  Prog Access'!$F$7:$BA$325,43,FALSE))</f>
        <v/>
      </c>
      <c r="BS294" s="104"/>
      <c r="BT294" s="111"/>
      <c r="BU294" s="102"/>
      <c r="BV294" s="104"/>
      <c r="BW294" s="111"/>
      <c r="BX294" s="143"/>
      <c r="BZ294" s="112"/>
      <c r="CA294" s="89"/>
      <c r="CB294" s="90"/>
    </row>
    <row r="295" spans="1:80" x14ac:dyDescent="0.25">
      <c r="A295" s="99"/>
      <c r="B295" s="94" t="s">
        <v>504</v>
      </c>
      <c r="C295" s="99" t="s">
        <v>505</v>
      </c>
      <c r="D295" s="100">
        <f>IF(ISNA(VLOOKUP($B295,'[1]1920 enrollment_Rev_Exp by size'!$A$6:$C$339,3,FALSE)),"",VLOOKUP($B295,'[1]1920 enrollment_Rev_Exp by size'!$A$6:$C$339,3,FALSE))</f>
        <v>516.16000000000008</v>
      </c>
      <c r="E295" s="101">
        <f>IF(ISNA(VLOOKUP($B295,'[1]1920 enrollment_Rev_Exp by size'!$A$6:$D$339,4,FALSE)),"",VLOOKUP($B295,'[1]1920 enrollment_Rev_Exp by size'!$A$6:$D$339,4,FALSE))</f>
        <v>9254280.6699999999</v>
      </c>
      <c r="F295" s="102">
        <f>IF(ISNA(VLOOKUP($B295,'[1]1920  Prog Access'!$F$7:$BA$325,2,FALSE)),"",VLOOKUP($B295,'[1]1920  Prog Access'!$F$7:$BA$325,2,FALSE))</f>
        <v>3892315.04</v>
      </c>
      <c r="G295" s="102">
        <f>IF(ISNA(VLOOKUP($B295,'[1]1920  Prog Access'!$F$7:$BA$325,3,FALSE)),"",VLOOKUP($B295,'[1]1920  Prog Access'!$F$7:$BA$325,3,FALSE))</f>
        <v>69074.429999999993</v>
      </c>
      <c r="H295" s="102">
        <f>IF(ISNA(VLOOKUP($B295,'[1]1920  Prog Access'!$F$7:$BA$325,4,FALSE)),"",VLOOKUP($B295,'[1]1920  Prog Access'!$F$7:$BA$325,4,FALSE))</f>
        <v>0</v>
      </c>
      <c r="I295" s="103">
        <f t="shared" ref="I295:I302" si="631">SUM(F295:H295)</f>
        <v>3961389.47</v>
      </c>
      <c r="J295" s="104">
        <f t="shared" ref="J295:J302" si="632">I295/E295</f>
        <v>0.42806022545240141</v>
      </c>
      <c r="K295" s="105">
        <f t="shared" ref="K295:K302" si="633">I295/D295</f>
        <v>7674.7316142281452</v>
      </c>
      <c r="L295" s="106">
        <f>IF(ISNA(VLOOKUP($B295,'[1]1920  Prog Access'!$F$7:$BA$325,5,FALSE)),"",VLOOKUP($B295,'[1]1920  Prog Access'!$F$7:$BA$325,5,FALSE))</f>
        <v>1102704.21</v>
      </c>
      <c r="M295" s="102">
        <f>IF(ISNA(VLOOKUP($B295,'[1]1920  Prog Access'!$F$7:$BA$325,6,FALSE)),"",VLOOKUP($B295,'[1]1920  Prog Access'!$F$7:$BA$325,6,FALSE))</f>
        <v>11230.26</v>
      </c>
      <c r="N295" s="102">
        <f>IF(ISNA(VLOOKUP($B295,'[1]1920  Prog Access'!$F$7:$BA$325,7,FALSE)),"",VLOOKUP($B295,'[1]1920  Prog Access'!$F$7:$BA$325,7,FALSE))</f>
        <v>160968.17000000001</v>
      </c>
      <c r="O295" s="102">
        <v>0</v>
      </c>
      <c r="P295" s="102">
        <f>IF(ISNA(VLOOKUP($B295,'[1]1920  Prog Access'!$F$7:$BA$325,8,FALSE)),"",VLOOKUP($B295,'[1]1920  Prog Access'!$F$7:$BA$325,8,FALSE))</f>
        <v>0</v>
      </c>
      <c r="Q295" s="102">
        <f>IF(ISNA(VLOOKUP($B295,'[1]1920  Prog Access'!$F$7:$BA$325,9,FALSE)),"",VLOOKUP($B295,'[1]1920  Prog Access'!$F$7:$BA$325,9,FALSE))</f>
        <v>0</v>
      </c>
      <c r="R295" s="107">
        <f t="shared" si="511"/>
        <v>1274902.6399999999</v>
      </c>
      <c r="S295" s="104">
        <f t="shared" si="512"/>
        <v>0.13776355888285371</v>
      </c>
      <c r="T295" s="105">
        <f t="shared" si="513"/>
        <v>2469.9756664600118</v>
      </c>
      <c r="U295" s="106">
        <f>IF(ISNA(VLOOKUP($B295,'[1]1920  Prog Access'!$F$7:$BA$325,10,FALSE)),"",VLOOKUP($B295,'[1]1920  Prog Access'!$F$7:$BA$325,10,FALSE))</f>
        <v>343505.06</v>
      </c>
      <c r="V295" s="102">
        <f>IF(ISNA(VLOOKUP($B295,'[1]1920  Prog Access'!$F$7:$BA$325,11,FALSE)),"",VLOOKUP($B295,'[1]1920  Prog Access'!$F$7:$BA$325,11,FALSE))</f>
        <v>71939.509999999995</v>
      </c>
      <c r="W295" s="102">
        <f>IF(ISNA(VLOOKUP($B295,'[1]1920  Prog Access'!$F$7:$BA$325,12,FALSE)),"",VLOOKUP($B295,'[1]1920  Prog Access'!$F$7:$BA$325,12,FALSE))</f>
        <v>4690.38</v>
      </c>
      <c r="X295" s="102">
        <f>IF(ISNA(VLOOKUP($B295,'[1]1920  Prog Access'!$F$7:$BA$325,13,FALSE)),"",VLOOKUP($B295,'[1]1920  Prog Access'!$F$7:$BA$325,13,FALSE))</f>
        <v>0</v>
      </c>
      <c r="Y295" s="108">
        <f t="shared" ref="Y295:Y302" si="634">SUM(U295:X295)</f>
        <v>420134.95</v>
      </c>
      <c r="Z295" s="104">
        <f t="shared" ref="Z295:Z302" si="635">Y295/E295</f>
        <v>4.5398985073142377E-2</v>
      </c>
      <c r="AA295" s="105">
        <f t="shared" ref="AA295:AA302" si="636">Y295/D295</f>
        <v>813.96262786732791</v>
      </c>
      <c r="AB295" s="106">
        <f>IF(ISNA(VLOOKUP($B295,'[1]1920  Prog Access'!$F$7:$BA$325,14,FALSE)),"",VLOOKUP($B295,'[1]1920  Prog Access'!$F$7:$BA$325,14,FALSE))</f>
        <v>0</v>
      </c>
      <c r="AC295" s="102">
        <f>IF(ISNA(VLOOKUP($B295,'[1]1920  Prog Access'!$F$7:$BA$325,15,FALSE)),"",VLOOKUP($B295,'[1]1920  Prog Access'!$F$7:$BA$325,15,FALSE))</f>
        <v>0</v>
      </c>
      <c r="AD295" s="102">
        <v>0</v>
      </c>
      <c r="AE295" s="107">
        <f t="shared" ref="AE295:AE302" si="637">SUM(AB295:AC295)</f>
        <v>0</v>
      </c>
      <c r="AF295" s="104">
        <f t="shared" ref="AF295:AF302" si="638">AE295/E295</f>
        <v>0</v>
      </c>
      <c r="AG295" s="109">
        <f t="shared" ref="AG295:AG302" si="639">AE295/D295</f>
        <v>0</v>
      </c>
      <c r="AH295" s="106">
        <f>IF(ISNA(VLOOKUP($B295,'[1]1920  Prog Access'!$F$7:$BA$325,16,FALSE)),"",VLOOKUP($B295,'[1]1920  Prog Access'!$F$7:$BA$325,16,FALSE))</f>
        <v>214403.72</v>
      </c>
      <c r="AI295" s="102">
        <f>IF(ISNA(VLOOKUP($B295,'[1]1920  Prog Access'!$F$7:$BA$325,17,FALSE)),"",VLOOKUP($B295,'[1]1920  Prog Access'!$F$7:$BA$325,17,FALSE))</f>
        <v>45319.27</v>
      </c>
      <c r="AJ295" s="102">
        <f>IF(ISNA(VLOOKUP($B295,'[1]1920  Prog Access'!$F$7:$BA$325,18,FALSE)),"",VLOOKUP($B295,'[1]1920  Prog Access'!$F$7:$BA$325,18,FALSE))</f>
        <v>0</v>
      </c>
      <c r="AK295" s="102">
        <f>IF(ISNA(VLOOKUP($B295,'[1]1920  Prog Access'!$F$7:$BA$325,19,FALSE)),"",VLOOKUP($B295,'[1]1920  Prog Access'!$F$7:$BA$325,19,FALSE))</f>
        <v>0</v>
      </c>
      <c r="AL295" s="102">
        <f>IF(ISNA(VLOOKUP($B295,'[1]1920  Prog Access'!$F$7:$BA$325,20,FALSE)),"",VLOOKUP($B295,'[1]1920  Prog Access'!$F$7:$BA$325,20,FALSE))</f>
        <v>339022.15</v>
      </c>
      <c r="AM295" s="102">
        <f>IF(ISNA(VLOOKUP($B295,'[1]1920  Prog Access'!$F$7:$BA$325,21,FALSE)),"",VLOOKUP($B295,'[1]1920  Prog Access'!$F$7:$BA$325,21,FALSE))</f>
        <v>2823.38</v>
      </c>
      <c r="AN295" s="102">
        <f>IF(ISNA(VLOOKUP($B295,'[1]1920  Prog Access'!$F$7:$BA$325,22,FALSE)),"",VLOOKUP($B295,'[1]1920  Prog Access'!$F$7:$BA$325,22,FALSE))</f>
        <v>0</v>
      </c>
      <c r="AO295" s="102">
        <f>IF(ISNA(VLOOKUP($B295,'[1]1920  Prog Access'!$F$7:$BA$325,23,FALSE)),"",VLOOKUP($B295,'[1]1920  Prog Access'!$F$7:$BA$325,23,FALSE))</f>
        <v>86651.17</v>
      </c>
      <c r="AP295" s="102">
        <f>IF(ISNA(VLOOKUP($B295,'[1]1920  Prog Access'!$F$7:$BA$325,24,FALSE)),"",VLOOKUP($B295,'[1]1920  Prog Access'!$F$7:$BA$325,24,FALSE))</f>
        <v>0</v>
      </c>
      <c r="AQ295" s="102">
        <f>IF(ISNA(VLOOKUP($B295,'[1]1920  Prog Access'!$F$7:$BA$325,25,FALSE)),"",VLOOKUP($B295,'[1]1920  Prog Access'!$F$7:$BA$325,25,FALSE))</f>
        <v>0</v>
      </c>
      <c r="AR295" s="102">
        <f>IF(ISNA(VLOOKUP($B295,'[1]1920  Prog Access'!$F$7:$BA$325,26,FALSE)),"",VLOOKUP($B295,'[1]1920  Prog Access'!$F$7:$BA$325,26,FALSE))</f>
        <v>0</v>
      </c>
      <c r="AS295" s="102">
        <f>IF(ISNA(VLOOKUP($B295,'[1]1920  Prog Access'!$F$7:$BA$325,27,FALSE)),"",VLOOKUP($B295,'[1]1920  Prog Access'!$F$7:$BA$325,27,FALSE))</f>
        <v>0</v>
      </c>
      <c r="AT295" s="102">
        <f>IF(ISNA(VLOOKUP($B295,'[1]1920  Prog Access'!$F$7:$BA$325,28,FALSE)),"",VLOOKUP($B295,'[1]1920  Prog Access'!$F$7:$BA$325,28,FALSE))</f>
        <v>0</v>
      </c>
      <c r="AU295" s="102">
        <f>IF(ISNA(VLOOKUP($B295,'[1]1920  Prog Access'!$F$7:$BA$325,29,FALSE)),"",VLOOKUP($B295,'[1]1920  Prog Access'!$F$7:$BA$325,29,FALSE))</f>
        <v>0</v>
      </c>
      <c r="AV295" s="102">
        <f>IF(ISNA(VLOOKUP($B295,'[1]1920  Prog Access'!$F$7:$BA$325,30,FALSE)),"",VLOOKUP($B295,'[1]1920  Prog Access'!$F$7:$BA$325,30,FALSE))</f>
        <v>0</v>
      </c>
      <c r="AW295" s="102">
        <f>IF(ISNA(VLOOKUP($B295,'[1]1920  Prog Access'!$F$7:$BA$325,31,FALSE)),"",VLOOKUP($B295,'[1]1920  Prog Access'!$F$7:$BA$325,31,FALSE))</f>
        <v>0</v>
      </c>
      <c r="AX295" s="108">
        <f t="shared" si="604"/>
        <v>688219.69000000006</v>
      </c>
      <c r="AY295" s="104">
        <f t="shared" si="605"/>
        <v>7.4367713120159787E-2</v>
      </c>
      <c r="AZ295" s="105">
        <f t="shared" si="606"/>
        <v>1333.3456486360817</v>
      </c>
      <c r="BA295" s="106">
        <f>IF(ISNA(VLOOKUP($B295,'[1]1920  Prog Access'!$F$7:$BA$325,32,FALSE)),"",VLOOKUP($B295,'[1]1920  Prog Access'!$F$7:$BA$325,32,FALSE))</f>
        <v>0</v>
      </c>
      <c r="BB295" s="102">
        <f>IF(ISNA(VLOOKUP($B295,'[1]1920  Prog Access'!$F$7:$BA$325,33,FALSE)),"",VLOOKUP($B295,'[1]1920  Prog Access'!$F$7:$BA$325,33,FALSE))</f>
        <v>0</v>
      </c>
      <c r="BC295" s="102">
        <f>IF(ISNA(VLOOKUP($B295,'[1]1920  Prog Access'!$F$7:$BA$325,34,FALSE)),"",VLOOKUP($B295,'[1]1920  Prog Access'!$F$7:$BA$325,34,FALSE))</f>
        <v>28523.11</v>
      </c>
      <c r="BD295" s="102">
        <f>IF(ISNA(VLOOKUP($B295,'[1]1920  Prog Access'!$F$7:$BA$325,35,FALSE)),"",VLOOKUP($B295,'[1]1920  Prog Access'!$F$7:$BA$325,35,FALSE))</f>
        <v>0</v>
      </c>
      <c r="BE295" s="102">
        <f>IF(ISNA(VLOOKUP($B295,'[1]1920  Prog Access'!$F$7:$BA$325,36,FALSE)),"",VLOOKUP($B295,'[1]1920  Prog Access'!$F$7:$BA$325,36,FALSE))</f>
        <v>0</v>
      </c>
      <c r="BF295" s="102">
        <f>IF(ISNA(VLOOKUP($B295,'[1]1920  Prog Access'!$F$7:$BA$325,37,FALSE)),"",VLOOKUP($B295,'[1]1920  Prog Access'!$F$7:$BA$325,37,FALSE))</f>
        <v>0</v>
      </c>
      <c r="BG295" s="102">
        <f>IF(ISNA(VLOOKUP($B295,'[1]1920  Prog Access'!$F$7:$BA$325,38,FALSE)),"",VLOOKUP($B295,'[1]1920  Prog Access'!$F$7:$BA$325,38,FALSE))</f>
        <v>19626.02</v>
      </c>
      <c r="BH295" s="110">
        <f t="shared" ref="BH295:BH302" si="640">SUM(BA295:BG295)</f>
        <v>48149.130000000005</v>
      </c>
      <c r="BI295" s="104">
        <f t="shared" ref="BI295:BI302" si="641">BH295/E295</f>
        <v>5.2029035769454359E-3</v>
      </c>
      <c r="BJ295" s="105">
        <f t="shared" ref="BJ295:BJ302" si="642">BH295/D295</f>
        <v>93.283342374457533</v>
      </c>
      <c r="BK295" s="106">
        <f>IF(ISNA(VLOOKUP($B295,'[1]1920  Prog Access'!$F$7:$BA$325,39,FALSE)),"",VLOOKUP($B295,'[1]1920  Prog Access'!$F$7:$BA$325,39,FALSE))</f>
        <v>0</v>
      </c>
      <c r="BL295" s="102">
        <f>IF(ISNA(VLOOKUP($B295,'[1]1920  Prog Access'!$F$7:$BA$325,40,FALSE)),"",VLOOKUP($B295,'[1]1920  Prog Access'!$F$7:$BA$325,40,FALSE))</f>
        <v>5404.21</v>
      </c>
      <c r="BM295" s="102">
        <f>IF(ISNA(VLOOKUP($B295,'[1]1920  Prog Access'!$F$7:$BA$325,41,FALSE)),"",VLOOKUP($B295,'[1]1920  Prog Access'!$F$7:$BA$325,41,FALSE))</f>
        <v>58202.8</v>
      </c>
      <c r="BN295" s="102">
        <f>IF(ISNA(VLOOKUP($B295,'[1]1920  Prog Access'!$F$7:$BA$325,42,FALSE)),"",VLOOKUP($B295,'[1]1920  Prog Access'!$F$7:$BA$325,42,FALSE))</f>
        <v>153200.84</v>
      </c>
      <c r="BO295" s="105">
        <f t="shared" si="593"/>
        <v>216807.85</v>
      </c>
      <c r="BP295" s="104">
        <f t="shared" si="594"/>
        <v>2.3427844662506872E-2</v>
      </c>
      <c r="BQ295" s="111">
        <f t="shared" si="595"/>
        <v>420.04000697458144</v>
      </c>
      <c r="BR295" s="106">
        <f>IF(ISNA(VLOOKUP($B295,'[1]1920  Prog Access'!$F$7:$BA$325,43,FALSE)),"",VLOOKUP($B295,'[1]1920  Prog Access'!$F$7:$BA$325,43,FALSE))</f>
        <v>1753342.65</v>
      </c>
      <c r="BS295" s="104">
        <f t="shared" si="596"/>
        <v>0.1894628780477651</v>
      </c>
      <c r="BT295" s="111">
        <f t="shared" si="597"/>
        <v>3396.8975705207681</v>
      </c>
      <c r="BU295" s="102">
        <f>IF(ISNA(VLOOKUP($B295,'[1]1920  Prog Access'!$F$7:$BA$325,44,FALSE)),"",VLOOKUP($B295,'[1]1920  Prog Access'!$F$7:$BA$325,44,FALSE))</f>
        <v>292241.84000000003</v>
      </c>
      <c r="BV295" s="104">
        <f t="shared" si="598"/>
        <v>3.1579098410897885E-2</v>
      </c>
      <c r="BW295" s="111">
        <f t="shared" si="599"/>
        <v>566.18459392436455</v>
      </c>
      <c r="BX295" s="143">
        <f>IF(ISNA(VLOOKUP($B295,'[1]1920  Prog Access'!$F$7:$BA$325,45,FALSE)),"",VLOOKUP($B295,'[1]1920  Prog Access'!$F$7:$BA$325,45,FALSE))</f>
        <v>599092.44999999995</v>
      </c>
      <c r="BY295" s="97">
        <f t="shared" si="600"/>
        <v>6.4736792773327459E-2</v>
      </c>
      <c r="BZ295" s="112">
        <f t="shared" si="601"/>
        <v>1160.6719815561064</v>
      </c>
      <c r="CA295" s="89">
        <f t="shared" si="602"/>
        <v>9254280.6699999999</v>
      </c>
      <c r="CB295" s="90">
        <f t="shared" si="603"/>
        <v>0</v>
      </c>
    </row>
    <row r="296" spans="1:80" x14ac:dyDescent="0.25">
      <c r="A296" s="22"/>
      <c r="B296" s="94" t="s">
        <v>506</v>
      </c>
      <c r="C296" s="99" t="s">
        <v>507</v>
      </c>
      <c r="D296" s="100">
        <f>IF(ISNA(VLOOKUP($B296,'[1]1920 enrollment_Rev_Exp by size'!$A$6:$C$339,3,FALSE)),"",VLOOKUP($B296,'[1]1920 enrollment_Rev_Exp by size'!$A$6:$C$339,3,FALSE))</f>
        <v>3580.2899999999995</v>
      </c>
      <c r="E296" s="101">
        <f>IF(ISNA(VLOOKUP($B296,'[1]1920 enrollment_Rev_Exp by size'!$A$6:$D$339,4,FALSE)),"",VLOOKUP($B296,'[1]1920 enrollment_Rev_Exp by size'!$A$6:$D$339,4,FALSE))</f>
        <v>56668721.82</v>
      </c>
      <c r="F296" s="102">
        <f>IF(ISNA(VLOOKUP($B296,'[1]1920  Prog Access'!$F$7:$BA$325,2,FALSE)),"",VLOOKUP($B296,'[1]1920  Prog Access'!$F$7:$BA$325,2,FALSE))</f>
        <v>29844321.460000001</v>
      </c>
      <c r="G296" s="102">
        <f>IF(ISNA(VLOOKUP($B296,'[1]1920  Prog Access'!$F$7:$BA$325,3,FALSE)),"",VLOOKUP($B296,'[1]1920  Prog Access'!$F$7:$BA$325,3,FALSE))</f>
        <v>0</v>
      </c>
      <c r="H296" s="102">
        <f>IF(ISNA(VLOOKUP($B296,'[1]1920  Prog Access'!$F$7:$BA$325,4,FALSE)),"",VLOOKUP($B296,'[1]1920  Prog Access'!$F$7:$BA$325,4,FALSE))</f>
        <v>0</v>
      </c>
      <c r="I296" s="103">
        <f t="shared" si="631"/>
        <v>29844321.460000001</v>
      </c>
      <c r="J296" s="104">
        <f t="shared" si="632"/>
        <v>0.52664539628750007</v>
      </c>
      <c r="K296" s="105">
        <f t="shared" si="633"/>
        <v>8335.7274019702327</v>
      </c>
      <c r="L296" s="106">
        <f>IF(ISNA(VLOOKUP($B296,'[1]1920  Prog Access'!$F$7:$BA$325,5,FALSE)),"",VLOOKUP($B296,'[1]1920  Prog Access'!$F$7:$BA$325,5,FALSE))</f>
        <v>7329103.4800000004</v>
      </c>
      <c r="M296" s="102">
        <f>IF(ISNA(VLOOKUP($B296,'[1]1920  Prog Access'!$F$7:$BA$325,6,FALSE)),"",VLOOKUP($B296,'[1]1920  Prog Access'!$F$7:$BA$325,6,FALSE))</f>
        <v>117219.39</v>
      </c>
      <c r="N296" s="102">
        <f>IF(ISNA(VLOOKUP($B296,'[1]1920  Prog Access'!$F$7:$BA$325,7,FALSE)),"",VLOOKUP($B296,'[1]1920  Prog Access'!$F$7:$BA$325,7,FALSE))</f>
        <v>751285.11</v>
      </c>
      <c r="O296" s="102">
        <v>0</v>
      </c>
      <c r="P296" s="102">
        <f>IF(ISNA(VLOOKUP($B296,'[1]1920  Prog Access'!$F$7:$BA$325,8,FALSE)),"",VLOOKUP($B296,'[1]1920  Prog Access'!$F$7:$BA$325,8,FALSE))</f>
        <v>0</v>
      </c>
      <c r="Q296" s="102">
        <f>IF(ISNA(VLOOKUP($B296,'[1]1920  Prog Access'!$F$7:$BA$325,9,FALSE)),"",VLOOKUP($B296,'[1]1920  Prog Access'!$F$7:$BA$325,9,FALSE))</f>
        <v>0</v>
      </c>
      <c r="R296" s="107">
        <f t="shared" ref="R296:R359" si="643">SUM(L296:Q296)</f>
        <v>8197607.9800000004</v>
      </c>
      <c r="S296" s="104">
        <f t="shared" ref="S296:S359" si="644">R296/E296</f>
        <v>0.14465842384867117</v>
      </c>
      <c r="T296" s="105">
        <f t="shared" ref="T296:T359" si="645">R296/D296</f>
        <v>2289.6491569118707</v>
      </c>
      <c r="U296" s="106">
        <f>IF(ISNA(VLOOKUP($B296,'[1]1920  Prog Access'!$F$7:$BA$325,10,FALSE)),"",VLOOKUP($B296,'[1]1920  Prog Access'!$F$7:$BA$325,10,FALSE))</f>
        <v>2258116.9300000002</v>
      </c>
      <c r="V296" s="102">
        <f>IF(ISNA(VLOOKUP($B296,'[1]1920  Prog Access'!$F$7:$BA$325,11,FALSE)),"",VLOOKUP($B296,'[1]1920  Prog Access'!$F$7:$BA$325,11,FALSE))</f>
        <v>459963.03</v>
      </c>
      <c r="W296" s="102">
        <f>IF(ISNA(VLOOKUP($B296,'[1]1920  Prog Access'!$F$7:$BA$325,12,FALSE)),"",VLOOKUP($B296,'[1]1920  Prog Access'!$F$7:$BA$325,12,FALSE))</f>
        <v>22289.18</v>
      </c>
      <c r="X296" s="102">
        <f>IF(ISNA(VLOOKUP($B296,'[1]1920  Prog Access'!$F$7:$BA$325,13,FALSE)),"",VLOOKUP($B296,'[1]1920  Prog Access'!$F$7:$BA$325,13,FALSE))</f>
        <v>0</v>
      </c>
      <c r="Y296" s="108">
        <f t="shared" si="634"/>
        <v>2740369.14</v>
      </c>
      <c r="Z296" s="104">
        <f t="shared" si="635"/>
        <v>4.8357701603088672E-2</v>
      </c>
      <c r="AA296" s="105">
        <f t="shared" si="636"/>
        <v>765.404238204168</v>
      </c>
      <c r="AB296" s="106">
        <f>IF(ISNA(VLOOKUP($B296,'[1]1920  Prog Access'!$F$7:$BA$325,14,FALSE)),"",VLOOKUP($B296,'[1]1920  Prog Access'!$F$7:$BA$325,14,FALSE))</f>
        <v>0</v>
      </c>
      <c r="AC296" s="102">
        <f>IF(ISNA(VLOOKUP($B296,'[1]1920  Prog Access'!$F$7:$BA$325,15,FALSE)),"",VLOOKUP($B296,'[1]1920  Prog Access'!$F$7:$BA$325,15,FALSE))</f>
        <v>0</v>
      </c>
      <c r="AD296" s="102">
        <v>0</v>
      </c>
      <c r="AE296" s="107">
        <f t="shared" si="637"/>
        <v>0</v>
      </c>
      <c r="AF296" s="104">
        <f t="shared" si="638"/>
        <v>0</v>
      </c>
      <c r="AG296" s="109">
        <f t="shared" si="639"/>
        <v>0</v>
      </c>
      <c r="AH296" s="106">
        <f>IF(ISNA(VLOOKUP($B296,'[1]1920  Prog Access'!$F$7:$BA$325,16,FALSE)),"",VLOOKUP($B296,'[1]1920  Prog Access'!$F$7:$BA$325,16,FALSE))</f>
        <v>839167.64</v>
      </c>
      <c r="AI296" s="102">
        <f>IF(ISNA(VLOOKUP($B296,'[1]1920  Prog Access'!$F$7:$BA$325,17,FALSE)),"",VLOOKUP($B296,'[1]1920  Prog Access'!$F$7:$BA$325,17,FALSE))</f>
        <v>265446.52</v>
      </c>
      <c r="AJ296" s="102">
        <f>IF(ISNA(VLOOKUP($B296,'[1]1920  Prog Access'!$F$7:$BA$325,18,FALSE)),"",VLOOKUP($B296,'[1]1920  Prog Access'!$F$7:$BA$325,18,FALSE))</f>
        <v>92257.17</v>
      </c>
      <c r="AK296" s="102">
        <f>IF(ISNA(VLOOKUP($B296,'[1]1920  Prog Access'!$F$7:$BA$325,19,FALSE)),"",VLOOKUP($B296,'[1]1920  Prog Access'!$F$7:$BA$325,19,FALSE))</f>
        <v>0</v>
      </c>
      <c r="AL296" s="102">
        <f>IF(ISNA(VLOOKUP($B296,'[1]1920  Prog Access'!$F$7:$BA$325,20,FALSE)),"",VLOOKUP($B296,'[1]1920  Prog Access'!$F$7:$BA$325,20,FALSE))</f>
        <v>1610222.8</v>
      </c>
      <c r="AM296" s="102">
        <f>IF(ISNA(VLOOKUP($B296,'[1]1920  Prog Access'!$F$7:$BA$325,21,FALSE)),"",VLOOKUP($B296,'[1]1920  Prog Access'!$F$7:$BA$325,21,FALSE))</f>
        <v>14577.2</v>
      </c>
      <c r="AN296" s="102">
        <f>IF(ISNA(VLOOKUP($B296,'[1]1920  Prog Access'!$F$7:$BA$325,22,FALSE)),"",VLOOKUP($B296,'[1]1920  Prog Access'!$F$7:$BA$325,22,FALSE))</f>
        <v>0</v>
      </c>
      <c r="AO296" s="102">
        <f>IF(ISNA(VLOOKUP($B296,'[1]1920  Prog Access'!$F$7:$BA$325,23,FALSE)),"",VLOOKUP($B296,'[1]1920  Prog Access'!$F$7:$BA$325,23,FALSE))</f>
        <v>543648.4</v>
      </c>
      <c r="AP296" s="102">
        <f>IF(ISNA(VLOOKUP($B296,'[1]1920  Prog Access'!$F$7:$BA$325,24,FALSE)),"",VLOOKUP($B296,'[1]1920  Prog Access'!$F$7:$BA$325,24,FALSE))</f>
        <v>0</v>
      </c>
      <c r="AQ296" s="102">
        <f>IF(ISNA(VLOOKUP($B296,'[1]1920  Prog Access'!$F$7:$BA$325,25,FALSE)),"",VLOOKUP($B296,'[1]1920  Prog Access'!$F$7:$BA$325,25,FALSE))</f>
        <v>0</v>
      </c>
      <c r="AR296" s="102">
        <f>IF(ISNA(VLOOKUP($B296,'[1]1920  Prog Access'!$F$7:$BA$325,26,FALSE)),"",VLOOKUP($B296,'[1]1920  Prog Access'!$F$7:$BA$325,26,FALSE))</f>
        <v>0</v>
      </c>
      <c r="AS296" s="102">
        <f>IF(ISNA(VLOOKUP($B296,'[1]1920  Prog Access'!$F$7:$BA$325,27,FALSE)),"",VLOOKUP($B296,'[1]1920  Prog Access'!$F$7:$BA$325,27,FALSE))</f>
        <v>93025.57</v>
      </c>
      <c r="AT296" s="102">
        <f>IF(ISNA(VLOOKUP($B296,'[1]1920  Prog Access'!$F$7:$BA$325,28,FALSE)),"",VLOOKUP($B296,'[1]1920  Prog Access'!$F$7:$BA$325,28,FALSE))</f>
        <v>1166522.0900000001</v>
      </c>
      <c r="AU296" s="102">
        <f>IF(ISNA(VLOOKUP($B296,'[1]1920  Prog Access'!$F$7:$BA$325,29,FALSE)),"",VLOOKUP($B296,'[1]1920  Prog Access'!$F$7:$BA$325,29,FALSE))</f>
        <v>0</v>
      </c>
      <c r="AV296" s="102">
        <f>IF(ISNA(VLOOKUP($B296,'[1]1920  Prog Access'!$F$7:$BA$325,30,FALSE)),"",VLOOKUP($B296,'[1]1920  Prog Access'!$F$7:$BA$325,30,FALSE))</f>
        <v>0</v>
      </c>
      <c r="AW296" s="102">
        <f>IF(ISNA(VLOOKUP($B296,'[1]1920  Prog Access'!$F$7:$BA$325,31,FALSE)),"",VLOOKUP($B296,'[1]1920  Prog Access'!$F$7:$BA$325,31,FALSE))</f>
        <v>0</v>
      </c>
      <c r="AX296" s="108">
        <f t="shared" si="604"/>
        <v>4624867.3899999997</v>
      </c>
      <c r="AY296" s="104">
        <f t="shared" si="605"/>
        <v>8.1612347013758704E-2</v>
      </c>
      <c r="AZ296" s="105">
        <f t="shared" si="606"/>
        <v>1291.7577598462694</v>
      </c>
      <c r="BA296" s="106">
        <f>IF(ISNA(VLOOKUP($B296,'[1]1920  Prog Access'!$F$7:$BA$325,32,FALSE)),"",VLOOKUP($B296,'[1]1920  Prog Access'!$F$7:$BA$325,32,FALSE))</f>
        <v>0</v>
      </c>
      <c r="BB296" s="102">
        <f>IF(ISNA(VLOOKUP($B296,'[1]1920  Prog Access'!$F$7:$BA$325,33,FALSE)),"",VLOOKUP($B296,'[1]1920  Prog Access'!$F$7:$BA$325,33,FALSE))</f>
        <v>0</v>
      </c>
      <c r="BC296" s="102">
        <f>IF(ISNA(VLOOKUP($B296,'[1]1920  Prog Access'!$F$7:$BA$325,34,FALSE)),"",VLOOKUP($B296,'[1]1920  Prog Access'!$F$7:$BA$325,34,FALSE))</f>
        <v>140265.32999999999</v>
      </c>
      <c r="BD296" s="102">
        <f>IF(ISNA(VLOOKUP($B296,'[1]1920  Prog Access'!$F$7:$BA$325,35,FALSE)),"",VLOOKUP($B296,'[1]1920  Prog Access'!$F$7:$BA$325,35,FALSE))</f>
        <v>0</v>
      </c>
      <c r="BE296" s="102">
        <f>IF(ISNA(VLOOKUP($B296,'[1]1920  Prog Access'!$F$7:$BA$325,36,FALSE)),"",VLOOKUP($B296,'[1]1920  Prog Access'!$F$7:$BA$325,36,FALSE))</f>
        <v>0</v>
      </c>
      <c r="BF296" s="102">
        <f>IF(ISNA(VLOOKUP($B296,'[1]1920  Prog Access'!$F$7:$BA$325,37,FALSE)),"",VLOOKUP($B296,'[1]1920  Prog Access'!$F$7:$BA$325,37,FALSE))</f>
        <v>0</v>
      </c>
      <c r="BG296" s="102">
        <f>IF(ISNA(VLOOKUP($B296,'[1]1920  Prog Access'!$F$7:$BA$325,38,FALSE)),"",VLOOKUP($B296,'[1]1920  Prog Access'!$F$7:$BA$325,38,FALSE))</f>
        <v>290346.07</v>
      </c>
      <c r="BH296" s="110">
        <f t="shared" si="640"/>
        <v>430611.4</v>
      </c>
      <c r="BI296" s="104">
        <f t="shared" si="641"/>
        <v>7.5987491189191611E-3</v>
      </c>
      <c r="BJ296" s="105">
        <f t="shared" si="642"/>
        <v>120.27277120009833</v>
      </c>
      <c r="BK296" s="106">
        <f>IF(ISNA(VLOOKUP($B296,'[1]1920  Prog Access'!$F$7:$BA$325,39,FALSE)),"",VLOOKUP($B296,'[1]1920  Prog Access'!$F$7:$BA$325,39,FALSE))</f>
        <v>0</v>
      </c>
      <c r="BL296" s="102">
        <f>IF(ISNA(VLOOKUP($B296,'[1]1920  Prog Access'!$F$7:$BA$325,40,FALSE)),"",VLOOKUP($B296,'[1]1920  Prog Access'!$F$7:$BA$325,40,FALSE))</f>
        <v>0</v>
      </c>
      <c r="BM296" s="102">
        <f>IF(ISNA(VLOOKUP($B296,'[1]1920  Prog Access'!$F$7:$BA$325,41,FALSE)),"",VLOOKUP($B296,'[1]1920  Prog Access'!$F$7:$BA$325,41,FALSE))</f>
        <v>0</v>
      </c>
      <c r="BN296" s="102">
        <f>IF(ISNA(VLOOKUP($B296,'[1]1920  Prog Access'!$F$7:$BA$325,42,FALSE)),"",VLOOKUP($B296,'[1]1920  Prog Access'!$F$7:$BA$325,42,FALSE))</f>
        <v>249299.64</v>
      </c>
      <c r="BO296" s="105">
        <f t="shared" si="593"/>
        <v>249299.64</v>
      </c>
      <c r="BP296" s="104">
        <f t="shared" si="594"/>
        <v>4.3992458625035568E-3</v>
      </c>
      <c r="BQ296" s="111">
        <f t="shared" si="595"/>
        <v>69.63113043915439</v>
      </c>
      <c r="BR296" s="106">
        <f>IF(ISNA(VLOOKUP($B296,'[1]1920  Prog Access'!$F$7:$BA$325,43,FALSE)),"",VLOOKUP($B296,'[1]1920  Prog Access'!$F$7:$BA$325,43,FALSE))</f>
        <v>6969015.1200000001</v>
      </c>
      <c r="BS296" s="104">
        <f t="shared" si="596"/>
        <v>0.12297815966515124</v>
      </c>
      <c r="BT296" s="111">
        <f t="shared" si="597"/>
        <v>1946.4945912202645</v>
      </c>
      <c r="BU296" s="102">
        <f>IF(ISNA(VLOOKUP($B296,'[1]1920  Prog Access'!$F$7:$BA$325,44,FALSE)),"",VLOOKUP($B296,'[1]1920  Prog Access'!$F$7:$BA$325,44,FALSE))</f>
        <v>1428373.12</v>
      </c>
      <c r="BV296" s="104">
        <f t="shared" si="598"/>
        <v>2.5205670326163714E-2</v>
      </c>
      <c r="BW296" s="111">
        <f t="shared" si="599"/>
        <v>398.95458747755077</v>
      </c>
      <c r="BX296" s="143">
        <f>IF(ISNA(VLOOKUP($B296,'[1]1920  Prog Access'!$F$7:$BA$325,45,FALSE)),"",VLOOKUP($B296,'[1]1920  Prog Access'!$F$7:$BA$325,45,FALSE))</f>
        <v>2184256.5699999998</v>
      </c>
      <c r="BY296" s="97">
        <f t="shared" si="600"/>
        <v>3.8544306274243753E-2</v>
      </c>
      <c r="BZ296" s="112">
        <f t="shared" si="601"/>
        <v>610.07811378407894</v>
      </c>
      <c r="CA296" s="89">
        <f t="shared" si="602"/>
        <v>56668721.820000008</v>
      </c>
      <c r="CB296" s="90">
        <f t="shared" si="603"/>
        <v>0</v>
      </c>
    </row>
    <row r="297" spans="1:80" x14ac:dyDescent="0.25">
      <c r="A297" s="66"/>
      <c r="B297" s="94" t="s">
        <v>508</v>
      </c>
      <c r="C297" s="99" t="s">
        <v>509</v>
      </c>
      <c r="D297" s="100">
        <f>IF(ISNA(VLOOKUP($B297,'[1]1920 enrollment_Rev_Exp by size'!$A$6:$C$339,3,FALSE)),"",VLOOKUP($B297,'[1]1920 enrollment_Rev_Exp by size'!$A$6:$C$339,3,FALSE))</f>
        <v>4574.7500000000009</v>
      </c>
      <c r="E297" s="101">
        <f>IF(ISNA(VLOOKUP($B297,'[1]1920 enrollment_Rev_Exp by size'!$A$6:$D$339,4,FALSE)),"",VLOOKUP($B297,'[1]1920 enrollment_Rev_Exp by size'!$A$6:$D$339,4,FALSE))</f>
        <v>74310366.370000005</v>
      </c>
      <c r="F297" s="102">
        <f>IF(ISNA(VLOOKUP($B297,'[1]1920  Prog Access'!$F$7:$BA$325,2,FALSE)),"",VLOOKUP($B297,'[1]1920  Prog Access'!$F$7:$BA$325,2,FALSE))</f>
        <v>40228295.43</v>
      </c>
      <c r="G297" s="102">
        <f>IF(ISNA(VLOOKUP($B297,'[1]1920  Prog Access'!$F$7:$BA$325,3,FALSE)),"",VLOOKUP($B297,'[1]1920  Prog Access'!$F$7:$BA$325,3,FALSE))</f>
        <v>190378.71</v>
      </c>
      <c r="H297" s="102">
        <f>IF(ISNA(VLOOKUP($B297,'[1]1920  Prog Access'!$F$7:$BA$325,4,FALSE)),"",VLOOKUP($B297,'[1]1920  Prog Access'!$F$7:$BA$325,4,FALSE))</f>
        <v>0</v>
      </c>
      <c r="I297" s="103">
        <f t="shared" si="631"/>
        <v>40418674.140000001</v>
      </c>
      <c r="J297" s="104">
        <f t="shared" si="632"/>
        <v>0.54391703492283561</v>
      </c>
      <c r="K297" s="105">
        <f t="shared" si="633"/>
        <v>8835.1656680692922</v>
      </c>
      <c r="L297" s="106">
        <f>IF(ISNA(VLOOKUP($B297,'[1]1920  Prog Access'!$F$7:$BA$325,5,FALSE)),"",VLOOKUP($B297,'[1]1920  Prog Access'!$F$7:$BA$325,5,FALSE))</f>
        <v>11630372.060000001</v>
      </c>
      <c r="M297" s="102">
        <f>IF(ISNA(VLOOKUP($B297,'[1]1920  Prog Access'!$F$7:$BA$325,6,FALSE)),"",VLOOKUP($B297,'[1]1920  Prog Access'!$F$7:$BA$325,6,FALSE))</f>
        <v>370602.22</v>
      </c>
      <c r="N297" s="102">
        <f>IF(ISNA(VLOOKUP($B297,'[1]1920  Prog Access'!$F$7:$BA$325,7,FALSE)),"",VLOOKUP($B297,'[1]1920  Prog Access'!$F$7:$BA$325,7,FALSE))</f>
        <v>1019519.38</v>
      </c>
      <c r="O297" s="102">
        <v>0</v>
      </c>
      <c r="P297" s="102">
        <f>IF(ISNA(VLOOKUP($B297,'[1]1920  Prog Access'!$F$7:$BA$325,8,FALSE)),"",VLOOKUP($B297,'[1]1920  Prog Access'!$F$7:$BA$325,8,FALSE))</f>
        <v>0</v>
      </c>
      <c r="Q297" s="102">
        <f>IF(ISNA(VLOOKUP($B297,'[1]1920  Prog Access'!$F$7:$BA$325,9,FALSE)),"",VLOOKUP($B297,'[1]1920  Prog Access'!$F$7:$BA$325,9,FALSE))</f>
        <v>0</v>
      </c>
      <c r="R297" s="107">
        <f t="shared" si="643"/>
        <v>13020493.660000002</v>
      </c>
      <c r="S297" s="104">
        <f t="shared" si="644"/>
        <v>0.17521772931611507</v>
      </c>
      <c r="T297" s="105">
        <f t="shared" si="645"/>
        <v>2846.1650713153722</v>
      </c>
      <c r="U297" s="106">
        <f>IF(ISNA(VLOOKUP($B297,'[1]1920  Prog Access'!$F$7:$BA$325,10,FALSE)),"",VLOOKUP($B297,'[1]1920  Prog Access'!$F$7:$BA$325,10,FALSE))</f>
        <v>2543080.59</v>
      </c>
      <c r="V297" s="102">
        <f>IF(ISNA(VLOOKUP($B297,'[1]1920  Prog Access'!$F$7:$BA$325,11,FALSE)),"",VLOOKUP($B297,'[1]1920  Prog Access'!$F$7:$BA$325,11,FALSE))</f>
        <v>146519.70000000001</v>
      </c>
      <c r="W297" s="102">
        <f>IF(ISNA(VLOOKUP($B297,'[1]1920  Prog Access'!$F$7:$BA$325,12,FALSE)),"",VLOOKUP($B297,'[1]1920  Prog Access'!$F$7:$BA$325,12,FALSE))</f>
        <v>17225.55</v>
      </c>
      <c r="X297" s="102">
        <f>IF(ISNA(VLOOKUP($B297,'[1]1920  Prog Access'!$F$7:$BA$325,13,FALSE)),"",VLOOKUP($B297,'[1]1920  Prog Access'!$F$7:$BA$325,13,FALSE))</f>
        <v>0</v>
      </c>
      <c r="Y297" s="108">
        <f t="shared" si="634"/>
        <v>2706825.84</v>
      </c>
      <c r="Z297" s="104">
        <f t="shared" si="635"/>
        <v>3.6425952020238975E-2</v>
      </c>
      <c r="AA297" s="105">
        <f t="shared" si="636"/>
        <v>591.68825400295088</v>
      </c>
      <c r="AB297" s="106">
        <f>IF(ISNA(VLOOKUP($B297,'[1]1920  Prog Access'!$F$7:$BA$325,14,FALSE)),"",VLOOKUP($B297,'[1]1920  Prog Access'!$F$7:$BA$325,14,FALSE))</f>
        <v>0</v>
      </c>
      <c r="AC297" s="102">
        <f>IF(ISNA(VLOOKUP($B297,'[1]1920  Prog Access'!$F$7:$BA$325,15,FALSE)),"",VLOOKUP($B297,'[1]1920  Prog Access'!$F$7:$BA$325,15,FALSE))</f>
        <v>0</v>
      </c>
      <c r="AD297" s="102">
        <v>0</v>
      </c>
      <c r="AE297" s="107">
        <f t="shared" si="637"/>
        <v>0</v>
      </c>
      <c r="AF297" s="104">
        <f t="shared" si="638"/>
        <v>0</v>
      </c>
      <c r="AG297" s="109">
        <f t="shared" si="639"/>
        <v>0</v>
      </c>
      <c r="AH297" s="106">
        <f>IF(ISNA(VLOOKUP($B297,'[1]1920  Prog Access'!$F$7:$BA$325,16,FALSE)),"",VLOOKUP($B297,'[1]1920  Prog Access'!$F$7:$BA$325,16,FALSE))</f>
        <v>703120.98</v>
      </c>
      <c r="AI297" s="102">
        <f>IF(ISNA(VLOOKUP($B297,'[1]1920  Prog Access'!$F$7:$BA$325,17,FALSE)),"",VLOOKUP($B297,'[1]1920  Prog Access'!$F$7:$BA$325,17,FALSE))</f>
        <v>166975.9</v>
      </c>
      <c r="AJ297" s="102">
        <f>IF(ISNA(VLOOKUP($B297,'[1]1920  Prog Access'!$F$7:$BA$325,18,FALSE)),"",VLOOKUP($B297,'[1]1920  Prog Access'!$F$7:$BA$325,18,FALSE))</f>
        <v>117026.61</v>
      </c>
      <c r="AK297" s="102">
        <f>IF(ISNA(VLOOKUP($B297,'[1]1920  Prog Access'!$F$7:$BA$325,19,FALSE)),"",VLOOKUP($B297,'[1]1920  Prog Access'!$F$7:$BA$325,19,FALSE))</f>
        <v>0</v>
      </c>
      <c r="AL297" s="102">
        <f>IF(ISNA(VLOOKUP($B297,'[1]1920  Prog Access'!$F$7:$BA$325,20,FALSE)),"",VLOOKUP($B297,'[1]1920  Prog Access'!$F$7:$BA$325,20,FALSE))</f>
        <v>2162246.5699999998</v>
      </c>
      <c r="AM297" s="102">
        <f>IF(ISNA(VLOOKUP($B297,'[1]1920  Prog Access'!$F$7:$BA$325,21,FALSE)),"",VLOOKUP($B297,'[1]1920  Prog Access'!$F$7:$BA$325,21,FALSE))</f>
        <v>16436.849999999999</v>
      </c>
      <c r="AN297" s="102">
        <f>IF(ISNA(VLOOKUP($B297,'[1]1920  Prog Access'!$F$7:$BA$325,22,FALSE)),"",VLOOKUP($B297,'[1]1920  Prog Access'!$F$7:$BA$325,22,FALSE))</f>
        <v>0</v>
      </c>
      <c r="AO297" s="102">
        <f>IF(ISNA(VLOOKUP($B297,'[1]1920  Prog Access'!$F$7:$BA$325,23,FALSE)),"",VLOOKUP($B297,'[1]1920  Prog Access'!$F$7:$BA$325,23,FALSE))</f>
        <v>388852.14</v>
      </c>
      <c r="AP297" s="102">
        <f>IF(ISNA(VLOOKUP($B297,'[1]1920  Prog Access'!$F$7:$BA$325,24,FALSE)),"",VLOOKUP($B297,'[1]1920  Prog Access'!$F$7:$BA$325,24,FALSE))</f>
        <v>0</v>
      </c>
      <c r="AQ297" s="102">
        <f>IF(ISNA(VLOOKUP($B297,'[1]1920  Prog Access'!$F$7:$BA$325,25,FALSE)),"",VLOOKUP($B297,'[1]1920  Prog Access'!$F$7:$BA$325,25,FALSE))</f>
        <v>0</v>
      </c>
      <c r="AR297" s="102">
        <f>IF(ISNA(VLOOKUP($B297,'[1]1920  Prog Access'!$F$7:$BA$325,26,FALSE)),"",VLOOKUP($B297,'[1]1920  Prog Access'!$F$7:$BA$325,26,FALSE))</f>
        <v>0</v>
      </c>
      <c r="AS297" s="102">
        <f>IF(ISNA(VLOOKUP($B297,'[1]1920  Prog Access'!$F$7:$BA$325,27,FALSE)),"",VLOOKUP($B297,'[1]1920  Prog Access'!$F$7:$BA$325,27,FALSE))</f>
        <v>48795.91</v>
      </c>
      <c r="AT297" s="102">
        <f>IF(ISNA(VLOOKUP($B297,'[1]1920  Prog Access'!$F$7:$BA$325,28,FALSE)),"",VLOOKUP($B297,'[1]1920  Prog Access'!$F$7:$BA$325,28,FALSE))</f>
        <v>1133107.8999999999</v>
      </c>
      <c r="AU297" s="102">
        <f>IF(ISNA(VLOOKUP($B297,'[1]1920  Prog Access'!$F$7:$BA$325,29,FALSE)),"",VLOOKUP($B297,'[1]1920  Prog Access'!$F$7:$BA$325,29,FALSE))</f>
        <v>0</v>
      </c>
      <c r="AV297" s="102">
        <f>IF(ISNA(VLOOKUP($B297,'[1]1920  Prog Access'!$F$7:$BA$325,30,FALSE)),"",VLOOKUP($B297,'[1]1920  Prog Access'!$F$7:$BA$325,30,FALSE))</f>
        <v>0</v>
      </c>
      <c r="AW297" s="102">
        <f>IF(ISNA(VLOOKUP($B297,'[1]1920  Prog Access'!$F$7:$BA$325,31,FALSE)),"",VLOOKUP($B297,'[1]1920  Prog Access'!$F$7:$BA$325,31,FALSE))</f>
        <v>0</v>
      </c>
      <c r="AX297" s="108">
        <f t="shared" si="604"/>
        <v>4736562.8599999994</v>
      </c>
      <c r="AY297" s="104">
        <f t="shared" si="605"/>
        <v>6.3740270589114023E-2</v>
      </c>
      <c r="AZ297" s="105">
        <f t="shared" si="606"/>
        <v>1035.370863981638</v>
      </c>
      <c r="BA297" s="106">
        <f>IF(ISNA(VLOOKUP($B297,'[1]1920  Prog Access'!$F$7:$BA$325,32,FALSE)),"",VLOOKUP($B297,'[1]1920  Prog Access'!$F$7:$BA$325,32,FALSE))</f>
        <v>102851.75</v>
      </c>
      <c r="BB297" s="102">
        <f>IF(ISNA(VLOOKUP($B297,'[1]1920  Prog Access'!$F$7:$BA$325,33,FALSE)),"",VLOOKUP($B297,'[1]1920  Prog Access'!$F$7:$BA$325,33,FALSE))</f>
        <v>0</v>
      </c>
      <c r="BC297" s="102">
        <f>IF(ISNA(VLOOKUP($B297,'[1]1920  Prog Access'!$F$7:$BA$325,34,FALSE)),"",VLOOKUP($B297,'[1]1920  Prog Access'!$F$7:$BA$325,34,FALSE))</f>
        <v>118887.71</v>
      </c>
      <c r="BD297" s="102">
        <f>IF(ISNA(VLOOKUP($B297,'[1]1920  Prog Access'!$F$7:$BA$325,35,FALSE)),"",VLOOKUP($B297,'[1]1920  Prog Access'!$F$7:$BA$325,35,FALSE))</f>
        <v>0</v>
      </c>
      <c r="BE297" s="102">
        <f>IF(ISNA(VLOOKUP($B297,'[1]1920  Prog Access'!$F$7:$BA$325,36,FALSE)),"",VLOOKUP($B297,'[1]1920  Prog Access'!$F$7:$BA$325,36,FALSE))</f>
        <v>0</v>
      </c>
      <c r="BF297" s="102">
        <f>IF(ISNA(VLOOKUP($B297,'[1]1920  Prog Access'!$F$7:$BA$325,37,FALSE)),"",VLOOKUP($B297,'[1]1920  Prog Access'!$F$7:$BA$325,37,FALSE))</f>
        <v>0</v>
      </c>
      <c r="BG297" s="102">
        <f>IF(ISNA(VLOOKUP($B297,'[1]1920  Prog Access'!$F$7:$BA$325,38,FALSE)),"",VLOOKUP($B297,'[1]1920  Prog Access'!$F$7:$BA$325,38,FALSE))</f>
        <v>95878.5</v>
      </c>
      <c r="BH297" s="110">
        <f t="shared" si="640"/>
        <v>317617.96000000002</v>
      </c>
      <c r="BI297" s="104">
        <f t="shared" si="641"/>
        <v>4.2742079674125549E-3</v>
      </c>
      <c r="BJ297" s="105">
        <f t="shared" si="642"/>
        <v>69.428484616645704</v>
      </c>
      <c r="BK297" s="106">
        <f>IF(ISNA(VLOOKUP($B297,'[1]1920  Prog Access'!$F$7:$BA$325,39,FALSE)),"",VLOOKUP($B297,'[1]1920  Prog Access'!$F$7:$BA$325,39,FALSE))</f>
        <v>0</v>
      </c>
      <c r="BL297" s="102">
        <f>IF(ISNA(VLOOKUP($B297,'[1]1920  Prog Access'!$F$7:$BA$325,40,FALSE)),"",VLOOKUP($B297,'[1]1920  Prog Access'!$F$7:$BA$325,40,FALSE))</f>
        <v>0</v>
      </c>
      <c r="BM297" s="102">
        <f>IF(ISNA(VLOOKUP($B297,'[1]1920  Prog Access'!$F$7:$BA$325,41,FALSE)),"",VLOOKUP($B297,'[1]1920  Prog Access'!$F$7:$BA$325,41,FALSE))</f>
        <v>0</v>
      </c>
      <c r="BN297" s="102">
        <f>IF(ISNA(VLOOKUP($B297,'[1]1920  Prog Access'!$F$7:$BA$325,42,FALSE)),"",VLOOKUP($B297,'[1]1920  Prog Access'!$F$7:$BA$325,42,FALSE))</f>
        <v>1005455.58</v>
      </c>
      <c r="BO297" s="105">
        <f t="shared" si="593"/>
        <v>1005455.58</v>
      </c>
      <c r="BP297" s="104">
        <f t="shared" si="594"/>
        <v>1.353048880143746E-2</v>
      </c>
      <c r="BQ297" s="111">
        <f t="shared" si="595"/>
        <v>219.78372151483683</v>
      </c>
      <c r="BR297" s="106">
        <f>IF(ISNA(VLOOKUP($B297,'[1]1920  Prog Access'!$F$7:$BA$325,43,FALSE)),"",VLOOKUP($B297,'[1]1920  Prog Access'!$F$7:$BA$325,43,FALSE))</f>
        <v>7468581.0499999998</v>
      </c>
      <c r="BS297" s="104">
        <f t="shared" si="596"/>
        <v>0.10050523789390381</v>
      </c>
      <c r="BT297" s="111">
        <f t="shared" si="597"/>
        <v>1632.5659434941797</v>
      </c>
      <c r="BU297" s="102">
        <f>IF(ISNA(VLOOKUP($B297,'[1]1920  Prog Access'!$F$7:$BA$325,44,FALSE)),"",VLOOKUP($B297,'[1]1920  Prog Access'!$F$7:$BA$325,44,FALSE))</f>
        <v>1600213.54</v>
      </c>
      <c r="BV297" s="104">
        <f t="shared" si="598"/>
        <v>2.1534189887213711E-2</v>
      </c>
      <c r="BW297" s="111">
        <f t="shared" si="599"/>
        <v>349.79256571397337</v>
      </c>
      <c r="BX297" s="143">
        <f>IF(ISNA(VLOOKUP($B297,'[1]1920  Prog Access'!$F$7:$BA$325,45,FALSE)),"",VLOOKUP($B297,'[1]1920  Prog Access'!$F$7:$BA$325,45,FALSE))</f>
        <v>3035941.74</v>
      </c>
      <c r="BY297" s="97">
        <f t="shared" si="600"/>
        <v>4.0854888601728742E-2</v>
      </c>
      <c r="BZ297" s="112">
        <f t="shared" si="601"/>
        <v>663.63008688999389</v>
      </c>
      <c r="CA297" s="89">
        <f t="shared" si="602"/>
        <v>74310366.370000005</v>
      </c>
      <c r="CB297" s="90">
        <f t="shared" si="603"/>
        <v>0</v>
      </c>
    </row>
    <row r="298" spans="1:80" x14ac:dyDescent="0.25">
      <c r="A298" s="22"/>
      <c r="B298" s="94" t="s">
        <v>510</v>
      </c>
      <c r="C298" s="99" t="s">
        <v>511</v>
      </c>
      <c r="D298" s="100">
        <f>IF(ISNA(VLOOKUP($B298,'[1]1920 enrollment_Rev_Exp by size'!$A$6:$C$339,3,FALSE)),"",VLOOKUP($B298,'[1]1920 enrollment_Rev_Exp by size'!$A$6:$C$339,3,FALSE))</f>
        <v>2746.2200000000012</v>
      </c>
      <c r="E298" s="101">
        <f>IF(ISNA(VLOOKUP($B298,'[1]1920 enrollment_Rev_Exp by size'!$A$6:$D$339,4,FALSE)),"",VLOOKUP($B298,'[1]1920 enrollment_Rev_Exp by size'!$A$6:$D$339,4,FALSE))</f>
        <v>40773575.640000001</v>
      </c>
      <c r="F298" s="102">
        <f>IF(ISNA(VLOOKUP($B298,'[1]1920  Prog Access'!$F$7:$BA$325,2,FALSE)),"",VLOOKUP($B298,'[1]1920  Prog Access'!$F$7:$BA$325,2,FALSE))</f>
        <v>25558694.02</v>
      </c>
      <c r="G298" s="102">
        <f>IF(ISNA(VLOOKUP($B298,'[1]1920  Prog Access'!$F$7:$BA$325,3,FALSE)),"",VLOOKUP($B298,'[1]1920  Prog Access'!$F$7:$BA$325,3,FALSE))</f>
        <v>289129.81</v>
      </c>
      <c r="H298" s="102">
        <f>IF(ISNA(VLOOKUP($B298,'[1]1920  Prog Access'!$F$7:$BA$325,4,FALSE)),"",VLOOKUP($B298,'[1]1920  Prog Access'!$F$7:$BA$325,4,FALSE))</f>
        <v>13970.6</v>
      </c>
      <c r="I298" s="103">
        <f t="shared" si="631"/>
        <v>25861794.43</v>
      </c>
      <c r="J298" s="104">
        <f t="shared" si="632"/>
        <v>0.63427830461424795</v>
      </c>
      <c r="K298" s="105">
        <f t="shared" si="633"/>
        <v>9417.2332988617036</v>
      </c>
      <c r="L298" s="106">
        <f>IF(ISNA(VLOOKUP($B298,'[1]1920  Prog Access'!$F$7:$BA$325,5,FALSE)),"",VLOOKUP($B298,'[1]1920  Prog Access'!$F$7:$BA$325,5,FALSE))</f>
        <v>4343600.9400000004</v>
      </c>
      <c r="M298" s="102">
        <f>IF(ISNA(VLOOKUP($B298,'[1]1920  Prog Access'!$F$7:$BA$325,6,FALSE)),"",VLOOKUP($B298,'[1]1920  Prog Access'!$F$7:$BA$325,6,FALSE))</f>
        <v>272717.71000000002</v>
      </c>
      <c r="N298" s="102">
        <f>IF(ISNA(VLOOKUP($B298,'[1]1920  Prog Access'!$F$7:$BA$325,7,FALSE)),"",VLOOKUP($B298,'[1]1920  Prog Access'!$F$7:$BA$325,7,FALSE))</f>
        <v>514642.39</v>
      </c>
      <c r="O298" s="102">
        <v>0</v>
      </c>
      <c r="P298" s="102">
        <f>IF(ISNA(VLOOKUP($B298,'[1]1920  Prog Access'!$F$7:$BA$325,8,FALSE)),"",VLOOKUP($B298,'[1]1920  Prog Access'!$F$7:$BA$325,8,FALSE))</f>
        <v>0</v>
      </c>
      <c r="Q298" s="102">
        <f>IF(ISNA(VLOOKUP($B298,'[1]1920  Prog Access'!$F$7:$BA$325,9,FALSE)),"",VLOOKUP($B298,'[1]1920  Prog Access'!$F$7:$BA$325,9,FALSE))</f>
        <v>0</v>
      </c>
      <c r="R298" s="107">
        <f t="shared" si="643"/>
        <v>5130961.04</v>
      </c>
      <c r="S298" s="104">
        <f t="shared" si="644"/>
        <v>0.12584035026269283</v>
      </c>
      <c r="T298" s="105">
        <f t="shared" si="645"/>
        <v>1868.372177028788</v>
      </c>
      <c r="U298" s="106">
        <f>IF(ISNA(VLOOKUP($B298,'[1]1920  Prog Access'!$F$7:$BA$325,10,FALSE)),"",VLOOKUP($B298,'[1]1920  Prog Access'!$F$7:$BA$325,10,FALSE))</f>
        <v>918774.05</v>
      </c>
      <c r="V298" s="102">
        <f>IF(ISNA(VLOOKUP($B298,'[1]1920  Prog Access'!$F$7:$BA$325,11,FALSE)),"",VLOOKUP($B298,'[1]1920  Prog Access'!$F$7:$BA$325,11,FALSE))</f>
        <v>28767.4</v>
      </c>
      <c r="W298" s="102">
        <f>IF(ISNA(VLOOKUP($B298,'[1]1920  Prog Access'!$F$7:$BA$325,12,FALSE)),"",VLOOKUP($B298,'[1]1920  Prog Access'!$F$7:$BA$325,12,FALSE))</f>
        <v>0</v>
      </c>
      <c r="X298" s="102">
        <f>IF(ISNA(VLOOKUP($B298,'[1]1920  Prog Access'!$F$7:$BA$325,13,FALSE)),"",VLOOKUP($B298,'[1]1920  Prog Access'!$F$7:$BA$325,13,FALSE))</f>
        <v>0</v>
      </c>
      <c r="Y298" s="108">
        <f t="shared" si="634"/>
        <v>947541.45000000007</v>
      </c>
      <c r="Z298" s="104">
        <f t="shared" si="635"/>
        <v>2.3239106090819167E-2</v>
      </c>
      <c r="AA298" s="105">
        <f t="shared" si="636"/>
        <v>345.03479327948952</v>
      </c>
      <c r="AB298" s="106">
        <f>IF(ISNA(VLOOKUP($B298,'[1]1920  Prog Access'!$F$7:$BA$325,14,FALSE)),"",VLOOKUP($B298,'[1]1920  Prog Access'!$F$7:$BA$325,14,FALSE))</f>
        <v>0</v>
      </c>
      <c r="AC298" s="102">
        <f>IF(ISNA(VLOOKUP($B298,'[1]1920  Prog Access'!$F$7:$BA$325,15,FALSE)),"",VLOOKUP($B298,'[1]1920  Prog Access'!$F$7:$BA$325,15,FALSE))</f>
        <v>0</v>
      </c>
      <c r="AD298" s="102">
        <v>0</v>
      </c>
      <c r="AE298" s="107">
        <f t="shared" si="637"/>
        <v>0</v>
      </c>
      <c r="AF298" s="104">
        <f t="shared" si="638"/>
        <v>0</v>
      </c>
      <c r="AG298" s="109">
        <f t="shared" si="639"/>
        <v>0</v>
      </c>
      <c r="AH298" s="106">
        <f>IF(ISNA(VLOOKUP($B298,'[1]1920  Prog Access'!$F$7:$BA$325,16,FALSE)),"",VLOOKUP($B298,'[1]1920  Prog Access'!$F$7:$BA$325,16,FALSE))</f>
        <v>287021.21000000002</v>
      </c>
      <c r="AI298" s="102">
        <f>IF(ISNA(VLOOKUP($B298,'[1]1920  Prog Access'!$F$7:$BA$325,17,FALSE)),"",VLOOKUP($B298,'[1]1920  Prog Access'!$F$7:$BA$325,17,FALSE))</f>
        <v>46267.39</v>
      </c>
      <c r="AJ298" s="102">
        <f>IF(ISNA(VLOOKUP($B298,'[1]1920  Prog Access'!$F$7:$BA$325,18,FALSE)),"",VLOOKUP($B298,'[1]1920  Prog Access'!$F$7:$BA$325,18,FALSE))</f>
        <v>0</v>
      </c>
      <c r="AK298" s="102">
        <f>IF(ISNA(VLOOKUP($B298,'[1]1920  Prog Access'!$F$7:$BA$325,19,FALSE)),"",VLOOKUP($B298,'[1]1920  Prog Access'!$F$7:$BA$325,19,FALSE))</f>
        <v>0</v>
      </c>
      <c r="AL298" s="102">
        <f>IF(ISNA(VLOOKUP($B298,'[1]1920  Prog Access'!$F$7:$BA$325,20,FALSE)),"",VLOOKUP($B298,'[1]1920  Prog Access'!$F$7:$BA$325,20,FALSE))</f>
        <v>482414.7</v>
      </c>
      <c r="AM298" s="102">
        <f>IF(ISNA(VLOOKUP($B298,'[1]1920  Prog Access'!$F$7:$BA$325,21,FALSE)),"",VLOOKUP($B298,'[1]1920  Prog Access'!$F$7:$BA$325,21,FALSE))</f>
        <v>8278.11</v>
      </c>
      <c r="AN298" s="102">
        <f>IF(ISNA(VLOOKUP($B298,'[1]1920  Prog Access'!$F$7:$BA$325,22,FALSE)),"",VLOOKUP($B298,'[1]1920  Prog Access'!$F$7:$BA$325,22,FALSE))</f>
        <v>0</v>
      </c>
      <c r="AO298" s="102">
        <f>IF(ISNA(VLOOKUP($B298,'[1]1920  Prog Access'!$F$7:$BA$325,23,FALSE)),"",VLOOKUP($B298,'[1]1920  Prog Access'!$F$7:$BA$325,23,FALSE))</f>
        <v>232767.46</v>
      </c>
      <c r="AP298" s="102">
        <f>IF(ISNA(VLOOKUP($B298,'[1]1920  Prog Access'!$F$7:$BA$325,24,FALSE)),"",VLOOKUP($B298,'[1]1920  Prog Access'!$F$7:$BA$325,24,FALSE))</f>
        <v>0</v>
      </c>
      <c r="AQ298" s="102">
        <f>IF(ISNA(VLOOKUP($B298,'[1]1920  Prog Access'!$F$7:$BA$325,25,FALSE)),"",VLOOKUP($B298,'[1]1920  Prog Access'!$F$7:$BA$325,25,FALSE))</f>
        <v>0</v>
      </c>
      <c r="AR298" s="102">
        <f>IF(ISNA(VLOOKUP($B298,'[1]1920  Prog Access'!$F$7:$BA$325,26,FALSE)),"",VLOOKUP($B298,'[1]1920  Prog Access'!$F$7:$BA$325,26,FALSE))</f>
        <v>0</v>
      </c>
      <c r="AS298" s="102">
        <f>IF(ISNA(VLOOKUP($B298,'[1]1920  Prog Access'!$F$7:$BA$325,27,FALSE)),"",VLOOKUP($B298,'[1]1920  Prog Access'!$F$7:$BA$325,27,FALSE))</f>
        <v>0</v>
      </c>
      <c r="AT298" s="102">
        <f>IF(ISNA(VLOOKUP($B298,'[1]1920  Prog Access'!$F$7:$BA$325,28,FALSE)),"",VLOOKUP($B298,'[1]1920  Prog Access'!$F$7:$BA$325,28,FALSE))</f>
        <v>97938.61</v>
      </c>
      <c r="AU298" s="102">
        <f>IF(ISNA(VLOOKUP($B298,'[1]1920  Prog Access'!$F$7:$BA$325,29,FALSE)),"",VLOOKUP($B298,'[1]1920  Prog Access'!$F$7:$BA$325,29,FALSE))</f>
        <v>0</v>
      </c>
      <c r="AV298" s="102">
        <f>IF(ISNA(VLOOKUP($B298,'[1]1920  Prog Access'!$F$7:$BA$325,30,FALSE)),"",VLOOKUP($B298,'[1]1920  Prog Access'!$F$7:$BA$325,30,FALSE))</f>
        <v>0</v>
      </c>
      <c r="AW298" s="102">
        <f>IF(ISNA(VLOOKUP($B298,'[1]1920  Prog Access'!$F$7:$BA$325,31,FALSE)),"",VLOOKUP($B298,'[1]1920  Prog Access'!$F$7:$BA$325,31,FALSE))</f>
        <v>0</v>
      </c>
      <c r="AX298" s="108">
        <f t="shared" si="604"/>
        <v>1154687.4800000002</v>
      </c>
      <c r="AY298" s="104">
        <f t="shared" si="605"/>
        <v>2.8319505019501406E-2</v>
      </c>
      <c r="AZ298" s="105">
        <f t="shared" si="606"/>
        <v>420.46430366103215</v>
      </c>
      <c r="BA298" s="106">
        <f>IF(ISNA(VLOOKUP($B298,'[1]1920  Prog Access'!$F$7:$BA$325,32,FALSE)),"",VLOOKUP($B298,'[1]1920  Prog Access'!$F$7:$BA$325,32,FALSE))</f>
        <v>0</v>
      </c>
      <c r="BB298" s="102">
        <f>IF(ISNA(VLOOKUP($B298,'[1]1920  Prog Access'!$F$7:$BA$325,33,FALSE)),"",VLOOKUP($B298,'[1]1920  Prog Access'!$F$7:$BA$325,33,FALSE))</f>
        <v>0</v>
      </c>
      <c r="BC298" s="102">
        <f>IF(ISNA(VLOOKUP($B298,'[1]1920  Prog Access'!$F$7:$BA$325,34,FALSE)),"",VLOOKUP($B298,'[1]1920  Prog Access'!$F$7:$BA$325,34,FALSE))</f>
        <v>73531.070000000007</v>
      </c>
      <c r="BD298" s="102">
        <f>IF(ISNA(VLOOKUP($B298,'[1]1920  Prog Access'!$F$7:$BA$325,35,FALSE)),"",VLOOKUP($B298,'[1]1920  Prog Access'!$F$7:$BA$325,35,FALSE))</f>
        <v>0</v>
      </c>
      <c r="BE298" s="102">
        <f>IF(ISNA(VLOOKUP($B298,'[1]1920  Prog Access'!$F$7:$BA$325,36,FALSE)),"",VLOOKUP($B298,'[1]1920  Prog Access'!$F$7:$BA$325,36,FALSE))</f>
        <v>0</v>
      </c>
      <c r="BF298" s="102">
        <f>IF(ISNA(VLOOKUP($B298,'[1]1920  Prog Access'!$F$7:$BA$325,37,FALSE)),"",VLOOKUP($B298,'[1]1920  Prog Access'!$F$7:$BA$325,37,FALSE))</f>
        <v>0</v>
      </c>
      <c r="BG298" s="102">
        <f>IF(ISNA(VLOOKUP($B298,'[1]1920  Prog Access'!$F$7:$BA$325,38,FALSE)),"",VLOOKUP($B298,'[1]1920  Prog Access'!$F$7:$BA$325,38,FALSE))</f>
        <v>157.37</v>
      </c>
      <c r="BH298" s="110">
        <f t="shared" si="640"/>
        <v>73688.44</v>
      </c>
      <c r="BI298" s="104">
        <f t="shared" si="641"/>
        <v>1.807259698060663E-3</v>
      </c>
      <c r="BJ298" s="105">
        <f t="shared" si="642"/>
        <v>26.832679100727535</v>
      </c>
      <c r="BK298" s="106">
        <f>IF(ISNA(VLOOKUP($B298,'[1]1920  Prog Access'!$F$7:$BA$325,39,FALSE)),"",VLOOKUP($B298,'[1]1920  Prog Access'!$F$7:$BA$325,39,FALSE))</f>
        <v>0</v>
      </c>
      <c r="BL298" s="102">
        <f>IF(ISNA(VLOOKUP($B298,'[1]1920  Prog Access'!$F$7:$BA$325,40,FALSE)),"",VLOOKUP($B298,'[1]1920  Prog Access'!$F$7:$BA$325,40,FALSE))</f>
        <v>0</v>
      </c>
      <c r="BM298" s="102">
        <f>IF(ISNA(VLOOKUP($B298,'[1]1920  Prog Access'!$F$7:$BA$325,41,FALSE)),"",VLOOKUP($B298,'[1]1920  Prog Access'!$F$7:$BA$325,41,FALSE))</f>
        <v>0</v>
      </c>
      <c r="BN298" s="102">
        <f>IF(ISNA(VLOOKUP($B298,'[1]1920  Prog Access'!$F$7:$BA$325,42,FALSE)),"",VLOOKUP($B298,'[1]1920  Prog Access'!$F$7:$BA$325,42,FALSE))</f>
        <v>53496.27</v>
      </c>
      <c r="BO298" s="105">
        <f t="shared" si="593"/>
        <v>53496.27</v>
      </c>
      <c r="BP298" s="104">
        <f t="shared" si="594"/>
        <v>1.312032834018086E-3</v>
      </c>
      <c r="BQ298" s="111">
        <f t="shared" si="595"/>
        <v>19.479965188513656</v>
      </c>
      <c r="BR298" s="106">
        <f>IF(ISNA(VLOOKUP($B298,'[1]1920  Prog Access'!$F$7:$BA$325,43,FALSE)),"",VLOOKUP($B298,'[1]1920  Prog Access'!$F$7:$BA$325,43,FALSE))</f>
        <v>5075759.4800000004</v>
      </c>
      <c r="BS298" s="104">
        <f t="shared" si="596"/>
        <v>0.12448649401796738</v>
      </c>
      <c r="BT298" s="111">
        <f t="shared" si="597"/>
        <v>1848.2712528493705</v>
      </c>
      <c r="BU298" s="102">
        <f>IF(ISNA(VLOOKUP($B298,'[1]1920  Prog Access'!$F$7:$BA$325,44,FALSE)),"",VLOOKUP($B298,'[1]1920  Prog Access'!$F$7:$BA$325,44,FALSE))</f>
        <v>959405.31</v>
      </c>
      <c r="BV298" s="104">
        <f t="shared" si="598"/>
        <v>2.3530075421170495E-2</v>
      </c>
      <c r="BW298" s="111">
        <f t="shared" si="599"/>
        <v>349.35486231984316</v>
      </c>
      <c r="BX298" s="143">
        <f>IF(ISNA(VLOOKUP($B298,'[1]1920  Prog Access'!$F$7:$BA$325,45,FALSE)),"",VLOOKUP($B298,'[1]1920  Prog Access'!$F$7:$BA$325,45,FALSE))</f>
        <v>1516241.74</v>
      </c>
      <c r="BY298" s="97">
        <f t="shared" si="600"/>
        <v>3.7186872041522039E-2</v>
      </c>
      <c r="BZ298" s="112">
        <f t="shared" si="601"/>
        <v>552.11954613978457</v>
      </c>
      <c r="CA298" s="89">
        <f t="shared" si="602"/>
        <v>40773575.640000001</v>
      </c>
      <c r="CB298" s="90">
        <f t="shared" si="603"/>
        <v>0</v>
      </c>
    </row>
    <row r="299" spans="1:80" x14ac:dyDescent="0.25">
      <c r="A299" s="99"/>
      <c r="B299" s="94" t="s">
        <v>512</v>
      </c>
      <c r="C299" s="99" t="s">
        <v>513</v>
      </c>
      <c r="D299" s="100">
        <f>IF(ISNA(VLOOKUP($B299,'[1]1920 enrollment_Rev_Exp by size'!$A$6:$C$339,3,FALSE)),"",VLOOKUP($B299,'[1]1920 enrollment_Rev_Exp by size'!$A$6:$C$339,3,FALSE))</f>
        <v>620.70000000000005</v>
      </c>
      <c r="E299" s="101">
        <f>IF(ISNA(VLOOKUP($B299,'[1]1920 enrollment_Rev_Exp by size'!$A$6:$D$339,4,FALSE)),"",VLOOKUP($B299,'[1]1920 enrollment_Rev_Exp by size'!$A$6:$D$339,4,FALSE))</f>
        <v>12763282.93</v>
      </c>
      <c r="F299" s="102">
        <f>IF(ISNA(VLOOKUP($B299,'[1]1920  Prog Access'!$F$7:$BA$325,2,FALSE)),"",VLOOKUP($B299,'[1]1920  Prog Access'!$F$7:$BA$325,2,FALSE))</f>
        <v>6306370.1100000003</v>
      </c>
      <c r="G299" s="102">
        <f>IF(ISNA(VLOOKUP($B299,'[1]1920  Prog Access'!$F$7:$BA$325,3,FALSE)),"",VLOOKUP($B299,'[1]1920  Prog Access'!$F$7:$BA$325,3,FALSE))</f>
        <v>0</v>
      </c>
      <c r="H299" s="102">
        <f>IF(ISNA(VLOOKUP($B299,'[1]1920  Prog Access'!$F$7:$BA$325,4,FALSE)),"",VLOOKUP($B299,'[1]1920  Prog Access'!$F$7:$BA$325,4,FALSE))</f>
        <v>0</v>
      </c>
      <c r="I299" s="103">
        <f t="shared" si="631"/>
        <v>6306370.1100000003</v>
      </c>
      <c r="J299" s="104">
        <f t="shared" si="632"/>
        <v>0.49410250831131586</v>
      </c>
      <c r="K299" s="105">
        <f t="shared" si="633"/>
        <v>10160.09362010633</v>
      </c>
      <c r="L299" s="106">
        <f>IF(ISNA(VLOOKUP($B299,'[1]1920  Prog Access'!$F$7:$BA$325,5,FALSE)),"",VLOOKUP($B299,'[1]1920  Prog Access'!$F$7:$BA$325,5,FALSE))</f>
        <v>1219400.95</v>
      </c>
      <c r="M299" s="102">
        <f>IF(ISNA(VLOOKUP($B299,'[1]1920  Prog Access'!$F$7:$BA$325,6,FALSE)),"",VLOOKUP($B299,'[1]1920  Prog Access'!$F$7:$BA$325,6,FALSE))</f>
        <v>16271.22</v>
      </c>
      <c r="N299" s="102">
        <f>IF(ISNA(VLOOKUP($B299,'[1]1920  Prog Access'!$F$7:$BA$325,7,FALSE)),"",VLOOKUP($B299,'[1]1920  Prog Access'!$F$7:$BA$325,7,FALSE))</f>
        <v>122476.84</v>
      </c>
      <c r="O299" s="102">
        <v>0</v>
      </c>
      <c r="P299" s="102">
        <f>IF(ISNA(VLOOKUP($B299,'[1]1920  Prog Access'!$F$7:$BA$325,8,FALSE)),"",VLOOKUP($B299,'[1]1920  Prog Access'!$F$7:$BA$325,8,FALSE))</f>
        <v>0</v>
      </c>
      <c r="Q299" s="102">
        <f>IF(ISNA(VLOOKUP($B299,'[1]1920  Prog Access'!$F$7:$BA$325,9,FALSE)),"",VLOOKUP($B299,'[1]1920  Prog Access'!$F$7:$BA$325,9,FALSE))</f>
        <v>70564.070000000007</v>
      </c>
      <c r="R299" s="107">
        <f t="shared" si="643"/>
        <v>1428713.08</v>
      </c>
      <c r="S299" s="104">
        <f t="shared" si="644"/>
        <v>0.11193930964593919</v>
      </c>
      <c r="T299" s="105">
        <f t="shared" si="645"/>
        <v>2301.7771548251972</v>
      </c>
      <c r="U299" s="106">
        <f>IF(ISNA(VLOOKUP($B299,'[1]1920  Prog Access'!$F$7:$BA$325,10,FALSE)),"",VLOOKUP($B299,'[1]1920  Prog Access'!$F$7:$BA$325,10,FALSE))</f>
        <v>110213.88</v>
      </c>
      <c r="V299" s="102">
        <f>IF(ISNA(VLOOKUP($B299,'[1]1920  Prog Access'!$F$7:$BA$325,11,FALSE)),"",VLOOKUP($B299,'[1]1920  Prog Access'!$F$7:$BA$325,11,FALSE))</f>
        <v>0</v>
      </c>
      <c r="W299" s="102">
        <f>IF(ISNA(VLOOKUP($B299,'[1]1920  Prog Access'!$F$7:$BA$325,12,FALSE)),"",VLOOKUP($B299,'[1]1920  Prog Access'!$F$7:$BA$325,12,FALSE))</f>
        <v>0</v>
      </c>
      <c r="X299" s="102">
        <f>IF(ISNA(VLOOKUP($B299,'[1]1920  Prog Access'!$F$7:$BA$325,13,FALSE)),"",VLOOKUP($B299,'[1]1920  Prog Access'!$F$7:$BA$325,13,FALSE))</f>
        <v>0</v>
      </c>
      <c r="Y299" s="108">
        <f t="shared" si="634"/>
        <v>110213.88</v>
      </c>
      <c r="Z299" s="104">
        <f t="shared" si="635"/>
        <v>8.6352297135827896E-3</v>
      </c>
      <c r="AA299" s="105">
        <f t="shared" si="636"/>
        <v>177.56384726921218</v>
      </c>
      <c r="AB299" s="106">
        <f>IF(ISNA(VLOOKUP($B299,'[1]1920  Prog Access'!$F$7:$BA$325,14,FALSE)),"",VLOOKUP($B299,'[1]1920  Prog Access'!$F$7:$BA$325,14,FALSE))</f>
        <v>0</v>
      </c>
      <c r="AC299" s="102">
        <f>IF(ISNA(VLOOKUP($B299,'[1]1920  Prog Access'!$F$7:$BA$325,15,FALSE)),"",VLOOKUP($B299,'[1]1920  Prog Access'!$F$7:$BA$325,15,FALSE))</f>
        <v>0</v>
      </c>
      <c r="AD299" s="102">
        <v>0</v>
      </c>
      <c r="AE299" s="107">
        <f t="shared" si="637"/>
        <v>0</v>
      </c>
      <c r="AF299" s="104">
        <f t="shared" si="638"/>
        <v>0</v>
      </c>
      <c r="AG299" s="109">
        <f t="shared" si="639"/>
        <v>0</v>
      </c>
      <c r="AH299" s="106">
        <f>IF(ISNA(VLOOKUP($B299,'[1]1920  Prog Access'!$F$7:$BA$325,16,FALSE)),"",VLOOKUP($B299,'[1]1920  Prog Access'!$F$7:$BA$325,16,FALSE))</f>
        <v>110000.45</v>
      </c>
      <c r="AI299" s="102">
        <f>IF(ISNA(VLOOKUP($B299,'[1]1920  Prog Access'!$F$7:$BA$325,17,FALSE)),"",VLOOKUP($B299,'[1]1920  Prog Access'!$F$7:$BA$325,17,FALSE))</f>
        <v>24471.1</v>
      </c>
      <c r="AJ299" s="102">
        <f>IF(ISNA(VLOOKUP($B299,'[1]1920  Prog Access'!$F$7:$BA$325,18,FALSE)),"",VLOOKUP($B299,'[1]1920  Prog Access'!$F$7:$BA$325,18,FALSE))</f>
        <v>101223.82</v>
      </c>
      <c r="AK299" s="102">
        <f>IF(ISNA(VLOOKUP($B299,'[1]1920  Prog Access'!$F$7:$BA$325,19,FALSE)),"",VLOOKUP($B299,'[1]1920  Prog Access'!$F$7:$BA$325,19,FALSE))</f>
        <v>0</v>
      </c>
      <c r="AL299" s="102">
        <f>IF(ISNA(VLOOKUP($B299,'[1]1920  Prog Access'!$F$7:$BA$325,20,FALSE)),"",VLOOKUP($B299,'[1]1920  Prog Access'!$F$7:$BA$325,20,FALSE))</f>
        <v>430373.86</v>
      </c>
      <c r="AM299" s="102">
        <f>IF(ISNA(VLOOKUP($B299,'[1]1920  Prog Access'!$F$7:$BA$325,21,FALSE)),"",VLOOKUP($B299,'[1]1920  Prog Access'!$F$7:$BA$325,21,FALSE))</f>
        <v>5272.87</v>
      </c>
      <c r="AN299" s="102">
        <f>IF(ISNA(VLOOKUP($B299,'[1]1920  Prog Access'!$F$7:$BA$325,22,FALSE)),"",VLOOKUP($B299,'[1]1920  Prog Access'!$F$7:$BA$325,22,FALSE))</f>
        <v>0</v>
      </c>
      <c r="AO299" s="102">
        <f>IF(ISNA(VLOOKUP($B299,'[1]1920  Prog Access'!$F$7:$BA$325,23,FALSE)),"",VLOOKUP($B299,'[1]1920  Prog Access'!$F$7:$BA$325,23,FALSE))</f>
        <v>81525.31</v>
      </c>
      <c r="AP299" s="102">
        <f>IF(ISNA(VLOOKUP($B299,'[1]1920  Prog Access'!$F$7:$BA$325,24,FALSE)),"",VLOOKUP($B299,'[1]1920  Prog Access'!$F$7:$BA$325,24,FALSE))</f>
        <v>0</v>
      </c>
      <c r="AQ299" s="102">
        <f>IF(ISNA(VLOOKUP($B299,'[1]1920  Prog Access'!$F$7:$BA$325,25,FALSE)),"",VLOOKUP($B299,'[1]1920  Prog Access'!$F$7:$BA$325,25,FALSE))</f>
        <v>0</v>
      </c>
      <c r="AR299" s="102">
        <f>IF(ISNA(VLOOKUP($B299,'[1]1920  Prog Access'!$F$7:$BA$325,26,FALSE)),"",VLOOKUP($B299,'[1]1920  Prog Access'!$F$7:$BA$325,26,FALSE))</f>
        <v>0</v>
      </c>
      <c r="AS299" s="102">
        <f>IF(ISNA(VLOOKUP($B299,'[1]1920  Prog Access'!$F$7:$BA$325,27,FALSE)),"",VLOOKUP($B299,'[1]1920  Prog Access'!$F$7:$BA$325,27,FALSE))</f>
        <v>19988.14</v>
      </c>
      <c r="AT299" s="102">
        <f>IF(ISNA(VLOOKUP($B299,'[1]1920  Prog Access'!$F$7:$BA$325,28,FALSE)),"",VLOOKUP($B299,'[1]1920  Prog Access'!$F$7:$BA$325,28,FALSE))</f>
        <v>7752.16</v>
      </c>
      <c r="AU299" s="102">
        <f>IF(ISNA(VLOOKUP($B299,'[1]1920  Prog Access'!$F$7:$BA$325,29,FALSE)),"",VLOOKUP($B299,'[1]1920  Prog Access'!$F$7:$BA$325,29,FALSE))</f>
        <v>0</v>
      </c>
      <c r="AV299" s="102">
        <f>IF(ISNA(VLOOKUP($B299,'[1]1920  Prog Access'!$F$7:$BA$325,30,FALSE)),"",VLOOKUP($B299,'[1]1920  Prog Access'!$F$7:$BA$325,30,FALSE))</f>
        <v>60530.52</v>
      </c>
      <c r="AW299" s="102">
        <f>IF(ISNA(VLOOKUP($B299,'[1]1920  Prog Access'!$F$7:$BA$325,31,FALSE)),"",VLOOKUP($B299,'[1]1920  Prog Access'!$F$7:$BA$325,31,FALSE))</f>
        <v>0</v>
      </c>
      <c r="AX299" s="108">
        <f t="shared" si="604"/>
        <v>841138.23</v>
      </c>
      <c r="AY299" s="104">
        <f t="shared" si="605"/>
        <v>6.5902968273382934E-2</v>
      </c>
      <c r="AZ299" s="105">
        <f t="shared" si="606"/>
        <v>1355.1445625906233</v>
      </c>
      <c r="BA299" s="106">
        <f>IF(ISNA(VLOOKUP($B299,'[1]1920  Prog Access'!$F$7:$BA$325,32,FALSE)),"",VLOOKUP($B299,'[1]1920  Prog Access'!$F$7:$BA$325,32,FALSE))</f>
        <v>26922.83</v>
      </c>
      <c r="BB299" s="102">
        <f>IF(ISNA(VLOOKUP($B299,'[1]1920  Prog Access'!$F$7:$BA$325,33,FALSE)),"",VLOOKUP($B299,'[1]1920  Prog Access'!$F$7:$BA$325,33,FALSE))</f>
        <v>0</v>
      </c>
      <c r="BC299" s="102">
        <f>IF(ISNA(VLOOKUP($B299,'[1]1920  Prog Access'!$F$7:$BA$325,34,FALSE)),"",VLOOKUP($B299,'[1]1920  Prog Access'!$F$7:$BA$325,34,FALSE))</f>
        <v>49961.91</v>
      </c>
      <c r="BD299" s="102">
        <f>IF(ISNA(VLOOKUP($B299,'[1]1920  Prog Access'!$F$7:$BA$325,35,FALSE)),"",VLOOKUP($B299,'[1]1920  Prog Access'!$F$7:$BA$325,35,FALSE))</f>
        <v>0</v>
      </c>
      <c r="BE299" s="102">
        <f>IF(ISNA(VLOOKUP($B299,'[1]1920  Prog Access'!$F$7:$BA$325,36,FALSE)),"",VLOOKUP($B299,'[1]1920  Prog Access'!$F$7:$BA$325,36,FALSE))</f>
        <v>0</v>
      </c>
      <c r="BF299" s="102">
        <f>IF(ISNA(VLOOKUP($B299,'[1]1920  Prog Access'!$F$7:$BA$325,37,FALSE)),"",VLOOKUP($B299,'[1]1920  Prog Access'!$F$7:$BA$325,37,FALSE))</f>
        <v>0</v>
      </c>
      <c r="BG299" s="102">
        <f>IF(ISNA(VLOOKUP($B299,'[1]1920  Prog Access'!$F$7:$BA$325,38,FALSE)),"",VLOOKUP($B299,'[1]1920  Prog Access'!$F$7:$BA$325,38,FALSE))</f>
        <v>571083.03</v>
      </c>
      <c r="BH299" s="110">
        <f t="shared" si="640"/>
        <v>647967.77</v>
      </c>
      <c r="BI299" s="104">
        <f t="shared" si="641"/>
        <v>5.0768111429776164E-2</v>
      </c>
      <c r="BJ299" s="105">
        <f t="shared" si="642"/>
        <v>1043.9306750443047</v>
      </c>
      <c r="BK299" s="106">
        <f>IF(ISNA(VLOOKUP($B299,'[1]1920  Prog Access'!$F$7:$BA$325,39,FALSE)),"",VLOOKUP($B299,'[1]1920  Prog Access'!$F$7:$BA$325,39,FALSE))</f>
        <v>0</v>
      </c>
      <c r="BL299" s="102">
        <f>IF(ISNA(VLOOKUP($B299,'[1]1920  Prog Access'!$F$7:$BA$325,40,FALSE)),"",VLOOKUP($B299,'[1]1920  Prog Access'!$F$7:$BA$325,40,FALSE))</f>
        <v>0</v>
      </c>
      <c r="BM299" s="102">
        <f>IF(ISNA(VLOOKUP($B299,'[1]1920  Prog Access'!$F$7:$BA$325,41,FALSE)),"",VLOOKUP($B299,'[1]1920  Prog Access'!$F$7:$BA$325,41,FALSE))</f>
        <v>0</v>
      </c>
      <c r="BN299" s="102">
        <f>IF(ISNA(VLOOKUP($B299,'[1]1920  Prog Access'!$F$7:$BA$325,42,FALSE)),"",VLOOKUP($B299,'[1]1920  Prog Access'!$F$7:$BA$325,42,FALSE))</f>
        <v>155941.99</v>
      </c>
      <c r="BO299" s="105">
        <f t="shared" si="593"/>
        <v>155941.99</v>
      </c>
      <c r="BP299" s="104">
        <f t="shared" si="594"/>
        <v>1.2218015604234514E-2</v>
      </c>
      <c r="BQ299" s="111">
        <f t="shared" si="595"/>
        <v>251.23568551635248</v>
      </c>
      <c r="BR299" s="106">
        <f>IF(ISNA(VLOOKUP($B299,'[1]1920  Prog Access'!$F$7:$BA$325,43,FALSE)),"",VLOOKUP($B299,'[1]1920  Prog Access'!$F$7:$BA$325,43,FALSE))</f>
        <v>2204768.06</v>
      </c>
      <c r="BS299" s="104">
        <f t="shared" si="596"/>
        <v>0.17274302168901307</v>
      </c>
      <c r="BT299" s="111">
        <f t="shared" si="597"/>
        <v>3552.0671177702593</v>
      </c>
      <c r="BU299" s="102">
        <f>IF(ISNA(VLOOKUP($B299,'[1]1920  Prog Access'!$F$7:$BA$325,44,FALSE)),"",VLOOKUP($B299,'[1]1920  Prog Access'!$F$7:$BA$325,44,FALSE))</f>
        <v>407244.37</v>
      </c>
      <c r="BV299" s="104">
        <f t="shared" si="598"/>
        <v>3.1907493725049002E-2</v>
      </c>
      <c r="BW299" s="111">
        <f t="shared" si="599"/>
        <v>656.10499436120506</v>
      </c>
      <c r="BX299" s="143">
        <f>IF(ISNA(VLOOKUP($B299,'[1]1920  Prog Access'!$F$7:$BA$325,45,FALSE)),"",VLOOKUP($B299,'[1]1920  Prog Access'!$F$7:$BA$325,45,FALSE))</f>
        <v>660925.43999999994</v>
      </c>
      <c r="BY299" s="97">
        <f t="shared" si="600"/>
        <v>5.1783341607706562E-2</v>
      </c>
      <c r="BZ299" s="112">
        <f t="shared" si="601"/>
        <v>1064.8065732237794</v>
      </c>
      <c r="CA299" s="89">
        <f t="shared" si="602"/>
        <v>12763282.93</v>
      </c>
      <c r="CB299" s="90">
        <f t="shared" si="603"/>
        <v>0</v>
      </c>
    </row>
    <row r="300" spans="1:80" s="127" customFormat="1" x14ac:dyDescent="0.25">
      <c r="A300" s="66"/>
      <c r="B300" s="94" t="s">
        <v>514</v>
      </c>
      <c r="C300" s="99" t="s">
        <v>515</v>
      </c>
      <c r="D300" s="100">
        <f>IF(ISNA(VLOOKUP($B300,'[1]1920 enrollment_Rev_Exp by size'!$A$6:$C$339,3,FALSE)),"",VLOOKUP($B300,'[1]1920 enrollment_Rev_Exp by size'!$A$6:$C$339,3,FALSE))</f>
        <v>464.66999999999996</v>
      </c>
      <c r="E300" s="101">
        <f>IF(ISNA(VLOOKUP($B300,'[1]1920 enrollment_Rev_Exp by size'!$A$6:$D$339,4,FALSE)),"",VLOOKUP($B300,'[1]1920 enrollment_Rev_Exp by size'!$A$6:$D$339,4,FALSE))</f>
        <v>6523890.46</v>
      </c>
      <c r="F300" s="102">
        <f>IF(ISNA(VLOOKUP($B300,'[1]1920  Prog Access'!$F$7:$BA$325,2,FALSE)),"",VLOOKUP($B300,'[1]1920  Prog Access'!$F$7:$BA$325,2,FALSE))</f>
        <v>3842441.92</v>
      </c>
      <c r="G300" s="102">
        <f>IF(ISNA(VLOOKUP($B300,'[1]1920  Prog Access'!$F$7:$BA$325,3,FALSE)),"",VLOOKUP($B300,'[1]1920  Prog Access'!$F$7:$BA$325,3,FALSE))</f>
        <v>0</v>
      </c>
      <c r="H300" s="102">
        <f>IF(ISNA(VLOOKUP($B300,'[1]1920  Prog Access'!$F$7:$BA$325,4,FALSE)),"",VLOOKUP($B300,'[1]1920  Prog Access'!$F$7:$BA$325,4,FALSE))</f>
        <v>0</v>
      </c>
      <c r="I300" s="103">
        <f t="shared" si="631"/>
        <v>3842441.92</v>
      </c>
      <c r="J300" s="104">
        <f t="shared" si="632"/>
        <v>0.58898014054025061</v>
      </c>
      <c r="K300" s="105">
        <f t="shared" si="633"/>
        <v>8269.1844104418196</v>
      </c>
      <c r="L300" s="106">
        <f>IF(ISNA(VLOOKUP($B300,'[1]1920  Prog Access'!$F$7:$BA$325,5,FALSE)),"",VLOOKUP($B300,'[1]1920  Prog Access'!$F$7:$BA$325,5,FALSE))</f>
        <v>730187.26</v>
      </c>
      <c r="M300" s="102">
        <f>IF(ISNA(VLOOKUP($B300,'[1]1920  Prog Access'!$F$7:$BA$325,6,FALSE)),"",VLOOKUP($B300,'[1]1920  Prog Access'!$F$7:$BA$325,6,FALSE))</f>
        <v>9578.24</v>
      </c>
      <c r="N300" s="102">
        <f>IF(ISNA(VLOOKUP($B300,'[1]1920  Prog Access'!$F$7:$BA$325,7,FALSE)),"",VLOOKUP($B300,'[1]1920  Prog Access'!$F$7:$BA$325,7,FALSE))</f>
        <v>85797</v>
      </c>
      <c r="O300" s="102">
        <v>0</v>
      </c>
      <c r="P300" s="102">
        <f>IF(ISNA(VLOOKUP($B300,'[1]1920  Prog Access'!$F$7:$BA$325,8,FALSE)),"",VLOOKUP($B300,'[1]1920  Prog Access'!$F$7:$BA$325,8,FALSE))</f>
        <v>0</v>
      </c>
      <c r="Q300" s="102">
        <f>IF(ISNA(VLOOKUP($B300,'[1]1920  Prog Access'!$F$7:$BA$325,9,FALSE)),"",VLOOKUP($B300,'[1]1920  Prog Access'!$F$7:$BA$325,9,FALSE))</f>
        <v>0</v>
      </c>
      <c r="R300" s="107">
        <f t="shared" si="643"/>
        <v>825562.5</v>
      </c>
      <c r="S300" s="104">
        <f t="shared" si="644"/>
        <v>0.12654450669608575</v>
      </c>
      <c r="T300" s="105">
        <f t="shared" si="645"/>
        <v>1776.6640841887793</v>
      </c>
      <c r="U300" s="106">
        <f>IF(ISNA(VLOOKUP($B300,'[1]1920  Prog Access'!$F$7:$BA$325,10,FALSE)),"",VLOOKUP($B300,'[1]1920  Prog Access'!$F$7:$BA$325,10,FALSE))</f>
        <v>0</v>
      </c>
      <c r="V300" s="102">
        <f>IF(ISNA(VLOOKUP($B300,'[1]1920  Prog Access'!$F$7:$BA$325,11,FALSE)),"",VLOOKUP($B300,'[1]1920  Prog Access'!$F$7:$BA$325,11,FALSE))</f>
        <v>0</v>
      </c>
      <c r="W300" s="102">
        <f>IF(ISNA(VLOOKUP($B300,'[1]1920  Prog Access'!$F$7:$BA$325,12,FALSE)),"",VLOOKUP($B300,'[1]1920  Prog Access'!$F$7:$BA$325,12,FALSE))</f>
        <v>0</v>
      </c>
      <c r="X300" s="102">
        <f>IF(ISNA(VLOOKUP($B300,'[1]1920  Prog Access'!$F$7:$BA$325,13,FALSE)),"",VLOOKUP($B300,'[1]1920  Prog Access'!$F$7:$BA$325,13,FALSE))</f>
        <v>0</v>
      </c>
      <c r="Y300" s="108">
        <f t="shared" si="634"/>
        <v>0</v>
      </c>
      <c r="Z300" s="104">
        <f t="shared" si="635"/>
        <v>0</v>
      </c>
      <c r="AA300" s="105">
        <f t="shared" si="636"/>
        <v>0</v>
      </c>
      <c r="AB300" s="106">
        <f>IF(ISNA(VLOOKUP($B300,'[1]1920  Prog Access'!$F$7:$BA$325,14,FALSE)),"",VLOOKUP($B300,'[1]1920  Prog Access'!$F$7:$BA$325,14,FALSE))</f>
        <v>0</v>
      </c>
      <c r="AC300" s="102">
        <f>IF(ISNA(VLOOKUP($B300,'[1]1920  Prog Access'!$F$7:$BA$325,15,FALSE)),"",VLOOKUP($B300,'[1]1920  Prog Access'!$F$7:$BA$325,15,FALSE))</f>
        <v>0</v>
      </c>
      <c r="AD300" s="102">
        <v>0</v>
      </c>
      <c r="AE300" s="107">
        <f t="shared" si="637"/>
        <v>0</v>
      </c>
      <c r="AF300" s="104">
        <f t="shared" si="638"/>
        <v>0</v>
      </c>
      <c r="AG300" s="109">
        <f t="shared" si="639"/>
        <v>0</v>
      </c>
      <c r="AH300" s="106">
        <f>IF(ISNA(VLOOKUP($B300,'[1]1920  Prog Access'!$F$7:$BA$325,16,FALSE)),"",VLOOKUP($B300,'[1]1920  Prog Access'!$F$7:$BA$325,16,FALSE))</f>
        <v>56131.4</v>
      </c>
      <c r="AI300" s="102">
        <f>IF(ISNA(VLOOKUP($B300,'[1]1920  Prog Access'!$F$7:$BA$325,17,FALSE)),"",VLOOKUP($B300,'[1]1920  Prog Access'!$F$7:$BA$325,17,FALSE))</f>
        <v>17593</v>
      </c>
      <c r="AJ300" s="102">
        <f>IF(ISNA(VLOOKUP($B300,'[1]1920  Prog Access'!$F$7:$BA$325,18,FALSE)),"",VLOOKUP($B300,'[1]1920  Prog Access'!$F$7:$BA$325,18,FALSE))</f>
        <v>47063.77</v>
      </c>
      <c r="AK300" s="102">
        <f>IF(ISNA(VLOOKUP($B300,'[1]1920  Prog Access'!$F$7:$BA$325,19,FALSE)),"",VLOOKUP($B300,'[1]1920  Prog Access'!$F$7:$BA$325,19,FALSE))</f>
        <v>0</v>
      </c>
      <c r="AL300" s="102">
        <f>IF(ISNA(VLOOKUP($B300,'[1]1920  Prog Access'!$F$7:$BA$325,20,FALSE)),"",VLOOKUP($B300,'[1]1920  Prog Access'!$F$7:$BA$325,20,FALSE))</f>
        <v>93723.44</v>
      </c>
      <c r="AM300" s="102">
        <f>IF(ISNA(VLOOKUP($B300,'[1]1920  Prog Access'!$F$7:$BA$325,21,FALSE)),"",VLOOKUP($B300,'[1]1920  Prog Access'!$F$7:$BA$325,21,FALSE))</f>
        <v>746.49</v>
      </c>
      <c r="AN300" s="102">
        <f>IF(ISNA(VLOOKUP($B300,'[1]1920  Prog Access'!$F$7:$BA$325,22,FALSE)),"",VLOOKUP($B300,'[1]1920  Prog Access'!$F$7:$BA$325,22,FALSE))</f>
        <v>0</v>
      </c>
      <c r="AO300" s="102">
        <f>IF(ISNA(VLOOKUP($B300,'[1]1920  Prog Access'!$F$7:$BA$325,23,FALSE)),"",VLOOKUP($B300,'[1]1920  Prog Access'!$F$7:$BA$325,23,FALSE))</f>
        <v>47075.21</v>
      </c>
      <c r="AP300" s="102">
        <f>IF(ISNA(VLOOKUP($B300,'[1]1920  Prog Access'!$F$7:$BA$325,24,FALSE)),"",VLOOKUP($B300,'[1]1920  Prog Access'!$F$7:$BA$325,24,FALSE))</f>
        <v>0</v>
      </c>
      <c r="AQ300" s="102">
        <f>IF(ISNA(VLOOKUP($B300,'[1]1920  Prog Access'!$F$7:$BA$325,25,FALSE)),"",VLOOKUP($B300,'[1]1920  Prog Access'!$F$7:$BA$325,25,FALSE))</f>
        <v>0</v>
      </c>
      <c r="AR300" s="102">
        <f>IF(ISNA(VLOOKUP($B300,'[1]1920  Prog Access'!$F$7:$BA$325,26,FALSE)),"",VLOOKUP($B300,'[1]1920  Prog Access'!$F$7:$BA$325,26,FALSE))</f>
        <v>0</v>
      </c>
      <c r="AS300" s="102">
        <f>IF(ISNA(VLOOKUP($B300,'[1]1920  Prog Access'!$F$7:$BA$325,27,FALSE)),"",VLOOKUP($B300,'[1]1920  Prog Access'!$F$7:$BA$325,27,FALSE))</f>
        <v>647.89</v>
      </c>
      <c r="AT300" s="102">
        <f>IF(ISNA(VLOOKUP($B300,'[1]1920  Prog Access'!$F$7:$BA$325,28,FALSE)),"",VLOOKUP($B300,'[1]1920  Prog Access'!$F$7:$BA$325,28,FALSE))</f>
        <v>42490</v>
      </c>
      <c r="AU300" s="102">
        <f>IF(ISNA(VLOOKUP($B300,'[1]1920  Prog Access'!$F$7:$BA$325,29,FALSE)),"",VLOOKUP($B300,'[1]1920  Prog Access'!$F$7:$BA$325,29,FALSE))</f>
        <v>0</v>
      </c>
      <c r="AV300" s="102">
        <f>IF(ISNA(VLOOKUP($B300,'[1]1920  Prog Access'!$F$7:$BA$325,30,FALSE)),"",VLOOKUP($B300,'[1]1920  Prog Access'!$F$7:$BA$325,30,FALSE))</f>
        <v>0</v>
      </c>
      <c r="AW300" s="102">
        <f>IF(ISNA(VLOOKUP($B300,'[1]1920  Prog Access'!$F$7:$BA$325,31,FALSE)),"",VLOOKUP($B300,'[1]1920  Prog Access'!$F$7:$BA$325,31,FALSE))</f>
        <v>54378.13</v>
      </c>
      <c r="AX300" s="108">
        <f t="shared" si="604"/>
        <v>359849.33</v>
      </c>
      <c r="AY300" s="104">
        <f t="shared" si="605"/>
        <v>5.5158702036208013E-2</v>
      </c>
      <c r="AZ300" s="105">
        <f t="shared" si="606"/>
        <v>774.4191146404977</v>
      </c>
      <c r="BA300" s="106">
        <f>IF(ISNA(VLOOKUP($B300,'[1]1920  Prog Access'!$F$7:$BA$325,32,FALSE)),"",VLOOKUP($B300,'[1]1920  Prog Access'!$F$7:$BA$325,32,FALSE))</f>
        <v>0</v>
      </c>
      <c r="BB300" s="102">
        <f>IF(ISNA(VLOOKUP($B300,'[1]1920  Prog Access'!$F$7:$BA$325,33,FALSE)),"",VLOOKUP($B300,'[1]1920  Prog Access'!$F$7:$BA$325,33,FALSE))</f>
        <v>0</v>
      </c>
      <c r="BC300" s="102">
        <f>IF(ISNA(VLOOKUP($B300,'[1]1920  Prog Access'!$F$7:$BA$325,34,FALSE)),"",VLOOKUP($B300,'[1]1920  Prog Access'!$F$7:$BA$325,34,FALSE))</f>
        <v>14129.75</v>
      </c>
      <c r="BD300" s="102">
        <f>IF(ISNA(VLOOKUP($B300,'[1]1920  Prog Access'!$F$7:$BA$325,35,FALSE)),"",VLOOKUP($B300,'[1]1920  Prog Access'!$F$7:$BA$325,35,FALSE))</f>
        <v>0</v>
      </c>
      <c r="BE300" s="102">
        <f>IF(ISNA(VLOOKUP($B300,'[1]1920  Prog Access'!$F$7:$BA$325,36,FALSE)),"",VLOOKUP($B300,'[1]1920  Prog Access'!$F$7:$BA$325,36,FALSE))</f>
        <v>0</v>
      </c>
      <c r="BF300" s="102">
        <f>IF(ISNA(VLOOKUP($B300,'[1]1920  Prog Access'!$F$7:$BA$325,37,FALSE)),"",VLOOKUP($B300,'[1]1920  Prog Access'!$F$7:$BA$325,37,FALSE))</f>
        <v>0</v>
      </c>
      <c r="BG300" s="102">
        <f>IF(ISNA(VLOOKUP($B300,'[1]1920  Prog Access'!$F$7:$BA$325,38,FALSE)),"",VLOOKUP($B300,'[1]1920  Prog Access'!$F$7:$BA$325,38,FALSE))</f>
        <v>131429.67000000001</v>
      </c>
      <c r="BH300" s="110">
        <f t="shared" si="640"/>
        <v>145559.42000000001</v>
      </c>
      <c r="BI300" s="104">
        <f t="shared" si="641"/>
        <v>2.2311751077439154E-2</v>
      </c>
      <c r="BJ300" s="105">
        <f t="shared" si="642"/>
        <v>313.25331956011797</v>
      </c>
      <c r="BK300" s="106">
        <f>IF(ISNA(VLOOKUP($B300,'[1]1920  Prog Access'!$F$7:$BA$325,39,FALSE)),"",VLOOKUP($B300,'[1]1920  Prog Access'!$F$7:$BA$325,39,FALSE))</f>
        <v>0</v>
      </c>
      <c r="BL300" s="102">
        <f>IF(ISNA(VLOOKUP($B300,'[1]1920  Prog Access'!$F$7:$BA$325,40,FALSE)),"",VLOOKUP($B300,'[1]1920  Prog Access'!$F$7:$BA$325,40,FALSE))</f>
        <v>0</v>
      </c>
      <c r="BM300" s="102">
        <f>IF(ISNA(VLOOKUP($B300,'[1]1920  Prog Access'!$F$7:$BA$325,41,FALSE)),"",VLOOKUP($B300,'[1]1920  Prog Access'!$F$7:$BA$325,41,FALSE))</f>
        <v>0</v>
      </c>
      <c r="BN300" s="102">
        <f>IF(ISNA(VLOOKUP($B300,'[1]1920  Prog Access'!$F$7:$BA$325,42,FALSE)),"",VLOOKUP($B300,'[1]1920  Prog Access'!$F$7:$BA$325,42,FALSE))</f>
        <v>2474.02</v>
      </c>
      <c r="BO300" s="105">
        <f t="shared" si="593"/>
        <v>2474.02</v>
      </c>
      <c r="BP300" s="104">
        <f t="shared" si="594"/>
        <v>3.7922463829964431E-4</v>
      </c>
      <c r="BQ300" s="111">
        <f t="shared" si="595"/>
        <v>5.3242516194288427</v>
      </c>
      <c r="BR300" s="106">
        <f>IF(ISNA(VLOOKUP($B300,'[1]1920  Prog Access'!$F$7:$BA$325,43,FALSE)),"",VLOOKUP($B300,'[1]1920  Prog Access'!$F$7:$BA$325,43,FALSE))</f>
        <v>990057.58</v>
      </c>
      <c r="BS300" s="104">
        <f t="shared" si="596"/>
        <v>0.15175876818753328</v>
      </c>
      <c r="BT300" s="111">
        <f t="shared" si="597"/>
        <v>2130.6681731121012</v>
      </c>
      <c r="BU300" s="102">
        <f>IF(ISNA(VLOOKUP($B300,'[1]1920  Prog Access'!$F$7:$BA$325,44,FALSE)),"",VLOOKUP($B300,'[1]1920  Prog Access'!$F$7:$BA$325,44,FALSE))</f>
        <v>138781.19</v>
      </c>
      <c r="BV300" s="104">
        <f t="shared" si="598"/>
        <v>2.1272765208261941E-2</v>
      </c>
      <c r="BW300" s="111">
        <f t="shared" si="599"/>
        <v>298.6661286504401</v>
      </c>
      <c r="BX300" s="143">
        <f>IF(ISNA(VLOOKUP($B300,'[1]1920  Prog Access'!$F$7:$BA$325,45,FALSE)),"",VLOOKUP($B300,'[1]1920  Prog Access'!$F$7:$BA$325,45,FALSE))</f>
        <v>219164.5</v>
      </c>
      <c r="BY300" s="97">
        <f t="shared" si="600"/>
        <v>3.3594141615921613E-2</v>
      </c>
      <c r="BZ300" s="112">
        <f t="shared" si="601"/>
        <v>471.65622915187129</v>
      </c>
      <c r="CA300" s="89">
        <f t="shared" si="602"/>
        <v>6523890.46</v>
      </c>
      <c r="CB300" s="90">
        <f t="shared" si="603"/>
        <v>0</v>
      </c>
    </row>
    <row r="301" spans="1:80" x14ac:dyDescent="0.25">
      <c r="A301" s="22"/>
      <c r="B301" s="94" t="s">
        <v>516</v>
      </c>
      <c r="C301" s="99" t="s">
        <v>517</v>
      </c>
      <c r="D301" s="100">
        <f>IF(ISNA(VLOOKUP($B301,'[1]1920 enrollment_Rev_Exp by size'!$A$6:$C$339,3,FALSE)),"",VLOOKUP($B301,'[1]1920 enrollment_Rev_Exp by size'!$A$6:$C$339,3,FALSE))</f>
        <v>6994.3099999999995</v>
      </c>
      <c r="E301" s="101">
        <f>IF(ISNA(VLOOKUP($B301,'[1]1920 enrollment_Rev_Exp by size'!$A$6:$D$339,4,FALSE)),"",VLOOKUP($B301,'[1]1920 enrollment_Rev_Exp by size'!$A$6:$D$339,4,FALSE))</f>
        <v>107255400.41</v>
      </c>
      <c r="F301" s="102">
        <f>IF(ISNA(VLOOKUP($B301,'[1]1920  Prog Access'!$F$7:$BA$325,2,FALSE)),"",VLOOKUP($B301,'[1]1920  Prog Access'!$F$7:$BA$325,2,FALSE))</f>
        <v>50470165.359999999</v>
      </c>
      <c r="G301" s="102">
        <f>IF(ISNA(VLOOKUP($B301,'[1]1920  Prog Access'!$F$7:$BA$325,3,FALSE)),"",VLOOKUP($B301,'[1]1920  Prog Access'!$F$7:$BA$325,3,FALSE))</f>
        <v>1901902.75</v>
      </c>
      <c r="H301" s="102">
        <f>IF(ISNA(VLOOKUP($B301,'[1]1920  Prog Access'!$F$7:$BA$325,4,FALSE)),"",VLOOKUP($B301,'[1]1920  Prog Access'!$F$7:$BA$325,4,FALSE))</f>
        <v>387596.59</v>
      </c>
      <c r="I301" s="103">
        <f t="shared" si="631"/>
        <v>52759664.700000003</v>
      </c>
      <c r="J301" s="104">
        <f t="shared" si="632"/>
        <v>0.49190683637670646</v>
      </c>
      <c r="K301" s="105">
        <f t="shared" si="633"/>
        <v>7543.2265227020262</v>
      </c>
      <c r="L301" s="106">
        <f>IF(ISNA(VLOOKUP($B301,'[1]1920  Prog Access'!$F$7:$BA$325,5,FALSE)),"",VLOOKUP($B301,'[1]1920  Prog Access'!$F$7:$BA$325,5,FALSE))</f>
        <v>14754451.310000001</v>
      </c>
      <c r="M301" s="102">
        <f>IF(ISNA(VLOOKUP($B301,'[1]1920  Prog Access'!$F$7:$BA$325,6,FALSE)),"",VLOOKUP($B301,'[1]1920  Prog Access'!$F$7:$BA$325,6,FALSE))</f>
        <v>322247.76</v>
      </c>
      <c r="N301" s="102">
        <f>IF(ISNA(VLOOKUP($B301,'[1]1920  Prog Access'!$F$7:$BA$325,7,FALSE)),"",VLOOKUP($B301,'[1]1920  Prog Access'!$F$7:$BA$325,7,FALSE))</f>
        <v>1338213</v>
      </c>
      <c r="O301" s="102">
        <v>0</v>
      </c>
      <c r="P301" s="102">
        <f>IF(ISNA(VLOOKUP($B301,'[1]1920  Prog Access'!$F$7:$BA$325,8,FALSE)),"",VLOOKUP($B301,'[1]1920  Prog Access'!$F$7:$BA$325,8,FALSE))</f>
        <v>0</v>
      </c>
      <c r="Q301" s="102">
        <f>IF(ISNA(VLOOKUP($B301,'[1]1920  Prog Access'!$F$7:$BA$325,9,FALSE)),"",VLOOKUP($B301,'[1]1920  Prog Access'!$F$7:$BA$325,9,FALSE))</f>
        <v>0</v>
      </c>
      <c r="R301" s="107">
        <f t="shared" si="643"/>
        <v>16414912.07</v>
      </c>
      <c r="S301" s="104">
        <f t="shared" si="644"/>
        <v>0.15304508684179552</v>
      </c>
      <c r="T301" s="105">
        <f t="shared" si="645"/>
        <v>2346.8951290406062</v>
      </c>
      <c r="U301" s="106">
        <f>IF(ISNA(VLOOKUP($B301,'[1]1920  Prog Access'!$F$7:$BA$325,10,FALSE)),"",VLOOKUP($B301,'[1]1920  Prog Access'!$F$7:$BA$325,10,FALSE))</f>
        <v>3245194.27</v>
      </c>
      <c r="V301" s="102">
        <f>IF(ISNA(VLOOKUP($B301,'[1]1920  Prog Access'!$F$7:$BA$325,11,FALSE)),"",VLOOKUP($B301,'[1]1920  Prog Access'!$F$7:$BA$325,11,FALSE))</f>
        <v>0</v>
      </c>
      <c r="W301" s="102">
        <f>IF(ISNA(VLOOKUP($B301,'[1]1920  Prog Access'!$F$7:$BA$325,12,FALSE)),"",VLOOKUP($B301,'[1]1920  Prog Access'!$F$7:$BA$325,12,FALSE))</f>
        <v>51427</v>
      </c>
      <c r="X301" s="102">
        <f>IF(ISNA(VLOOKUP($B301,'[1]1920  Prog Access'!$F$7:$BA$325,13,FALSE)),"",VLOOKUP($B301,'[1]1920  Prog Access'!$F$7:$BA$325,13,FALSE))</f>
        <v>0</v>
      </c>
      <c r="Y301" s="108">
        <f t="shared" si="634"/>
        <v>3296621.27</v>
      </c>
      <c r="Z301" s="104">
        <f t="shared" si="635"/>
        <v>3.0736179785802547E-2</v>
      </c>
      <c r="AA301" s="105">
        <f t="shared" si="636"/>
        <v>471.32901887391324</v>
      </c>
      <c r="AB301" s="106">
        <f>IF(ISNA(VLOOKUP($B301,'[1]1920  Prog Access'!$F$7:$BA$325,14,FALSE)),"",VLOOKUP($B301,'[1]1920  Prog Access'!$F$7:$BA$325,14,FALSE))</f>
        <v>2348967.84</v>
      </c>
      <c r="AC301" s="102">
        <f>IF(ISNA(VLOOKUP($B301,'[1]1920  Prog Access'!$F$7:$BA$325,15,FALSE)),"",VLOOKUP($B301,'[1]1920  Prog Access'!$F$7:$BA$325,15,FALSE))</f>
        <v>22758</v>
      </c>
      <c r="AD301" s="102">
        <v>0</v>
      </c>
      <c r="AE301" s="107">
        <f t="shared" si="637"/>
        <v>2371725.84</v>
      </c>
      <c r="AF301" s="104">
        <f t="shared" si="638"/>
        <v>2.2112880385824107E-2</v>
      </c>
      <c r="AG301" s="109">
        <f t="shared" si="639"/>
        <v>339.09361180731196</v>
      </c>
      <c r="AH301" s="106">
        <f>IF(ISNA(VLOOKUP($B301,'[1]1920  Prog Access'!$F$7:$BA$325,16,FALSE)),"",VLOOKUP($B301,'[1]1920  Prog Access'!$F$7:$BA$325,16,FALSE))</f>
        <v>1566057.95</v>
      </c>
      <c r="AI301" s="102">
        <f>IF(ISNA(VLOOKUP($B301,'[1]1920  Prog Access'!$F$7:$BA$325,17,FALSE)),"",VLOOKUP($B301,'[1]1920  Prog Access'!$F$7:$BA$325,17,FALSE))</f>
        <v>145349.99</v>
      </c>
      <c r="AJ301" s="102">
        <f>IF(ISNA(VLOOKUP($B301,'[1]1920  Prog Access'!$F$7:$BA$325,18,FALSE)),"",VLOOKUP($B301,'[1]1920  Prog Access'!$F$7:$BA$325,18,FALSE))</f>
        <v>689962.38</v>
      </c>
      <c r="AK301" s="102">
        <f>IF(ISNA(VLOOKUP($B301,'[1]1920  Prog Access'!$F$7:$BA$325,19,FALSE)),"",VLOOKUP($B301,'[1]1920  Prog Access'!$F$7:$BA$325,19,FALSE))</f>
        <v>0</v>
      </c>
      <c r="AL301" s="102">
        <f>IF(ISNA(VLOOKUP($B301,'[1]1920  Prog Access'!$F$7:$BA$325,20,FALSE)),"",VLOOKUP($B301,'[1]1920  Prog Access'!$F$7:$BA$325,20,FALSE))</f>
        <v>4641544.93</v>
      </c>
      <c r="AM301" s="102">
        <f>IF(ISNA(VLOOKUP($B301,'[1]1920  Prog Access'!$F$7:$BA$325,21,FALSE)),"",VLOOKUP($B301,'[1]1920  Prog Access'!$F$7:$BA$325,21,FALSE))</f>
        <v>27924.62</v>
      </c>
      <c r="AN301" s="102">
        <f>IF(ISNA(VLOOKUP($B301,'[1]1920  Prog Access'!$F$7:$BA$325,22,FALSE)),"",VLOOKUP($B301,'[1]1920  Prog Access'!$F$7:$BA$325,22,FALSE))</f>
        <v>0</v>
      </c>
      <c r="AO301" s="102">
        <f>IF(ISNA(VLOOKUP($B301,'[1]1920  Prog Access'!$F$7:$BA$325,23,FALSE)),"",VLOOKUP($B301,'[1]1920  Prog Access'!$F$7:$BA$325,23,FALSE))</f>
        <v>1234774.3999999999</v>
      </c>
      <c r="AP301" s="102">
        <f>IF(ISNA(VLOOKUP($B301,'[1]1920  Prog Access'!$F$7:$BA$325,24,FALSE)),"",VLOOKUP($B301,'[1]1920  Prog Access'!$F$7:$BA$325,24,FALSE))</f>
        <v>0</v>
      </c>
      <c r="AQ301" s="102">
        <f>IF(ISNA(VLOOKUP($B301,'[1]1920  Prog Access'!$F$7:$BA$325,25,FALSE)),"",VLOOKUP($B301,'[1]1920  Prog Access'!$F$7:$BA$325,25,FALSE))</f>
        <v>0</v>
      </c>
      <c r="AR301" s="102">
        <f>IF(ISNA(VLOOKUP($B301,'[1]1920  Prog Access'!$F$7:$BA$325,26,FALSE)),"",VLOOKUP($B301,'[1]1920  Prog Access'!$F$7:$BA$325,26,FALSE))</f>
        <v>0</v>
      </c>
      <c r="AS301" s="102">
        <f>IF(ISNA(VLOOKUP($B301,'[1]1920  Prog Access'!$F$7:$BA$325,27,FALSE)),"",VLOOKUP($B301,'[1]1920  Prog Access'!$F$7:$BA$325,27,FALSE))</f>
        <v>85165.07</v>
      </c>
      <c r="AT301" s="102">
        <f>IF(ISNA(VLOOKUP($B301,'[1]1920  Prog Access'!$F$7:$BA$325,28,FALSE)),"",VLOOKUP($B301,'[1]1920  Prog Access'!$F$7:$BA$325,28,FALSE))</f>
        <v>2428691.6</v>
      </c>
      <c r="AU301" s="102">
        <f>IF(ISNA(VLOOKUP($B301,'[1]1920  Prog Access'!$F$7:$BA$325,29,FALSE)),"",VLOOKUP($B301,'[1]1920  Prog Access'!$F$7:$BA$325,29,FALSE))</f>
        <v>0</v>
      </c>
      <c r="AV301" s="102">
        <f>IF(ISNA(VLOOKUP($B301,'[1]1920  Prog Access'!$F$7:$BA$325,30,FALSE)),"",VLOOKUP($B301,'[1]1920  Prog Access'!$F$7:$BA$325,30,FALSE))</f>
        <v>0</v>
      </c>
      <c r="AW301" s="102">
        <f>IF(ISNA(VLOOKUP($B301,'[1]1920  Prog Access'!$F$7:$BA$325,31,FALSE)),"",VLOOKUP($B301,'[1]1920  Prog Access'!$F$7:$BA$325,31,FALSE))</f>
        <v>0</v>
      </c>
      <c r="AX301" s="108">
        <f t="shared" si="604"/>
        <v>10819470.939999999</v>
      </c>
      <c r="AY301" s="104">
        <f t="shared" si="605"/>
        <v>0.10087576848010389</v>
      </c>
      <c r="AZ301" s="105">
        <f t="shared" si="606"/>
        <v>1546.8961112675875</v>
      </c>
      <c r="BA301" s="106">
        <f>IF(ISNA(VLOOKUP($B301,'[1]1920  Prog Access'!$F$7:$BA$325,32,FALSE)),"",VLOOKUP($B301,'[1]1920  Prog Access'!$F$7:$BA$325,32,FALSE))</f>
        <v>0</v>
      </c>
      <c r="BB301" s="102">
        <f>IF(ISNA(VLOOKUP($B301,'[1]1920  Prog Access'!$F$7:$BA$325,33,FALSE)),"",VLOOKUP($B301,'[1]1920  Prog Access'!$F$7:$BA$325,33,FALSE))</f>
        <v>0</v>
      </c>
      <c r="BC301" s="102">
        <f>IF(ISNA(VLOOKUP($B301,'[1]1920  Prog Access'!$F$7:$BA$325,34,FALSE)),"",VLOOKUP($B301,'[1]1920  Prog Access'!$F$7:$BA$325,34,FALSE))</f>
        <v>573859.02</v>
      </c>
      <c r="BD301" s="102">
        <f>IF(ISNA(VLOOKUP($B301,'[1]1920  Prog Access'!$F$7:$BA$325,35,FALSE)),"",VLOOKUP($B301,'[1]1920  Prog Access'!$F$7:$BA$325,35,FALSE))</f>
        <v>0</v>
      </c>
      <c r="BE301" s="102">
        <f>IF(ISNA(VLOOKUP($B301,'[1]1920  Prog Access'!$F$7:$BA$325,36,FALSE)),"",VLOOKUP($B301,'[1]1920  Prog Access'!$F$7:$BA$325,36,FALSE))</f>
        <v>0</v>
      </c>
      <c r="BF301" s="102">
        <f>IF(ISNA(VLOOKUP($B301,'[1]1920  Prog Access'!$F$7:$BA$325,37,FALSE)),"",VLOOKUP($B301,'[1]1920  Prog Access'!$F$7:$BA$325,37,FALSE))</f>
        <v>0</v>
      </c>
      <c r="BG301" s="102">
        <f>IF(ISNA(VLOOKUP($B301,'[1]1920  Prog Access'!$F$7:$BA$325,38,FALSE)),"",VLOOKUP($B301,'[1]1920  Prog Access'!$F$7:$BA$325,38,FALSE))</f>
        <v>814451.14</v>
      </c>
      <c r="BH301" s="110">
        <f t="shared" si="640"/>
        <v>1388310.1600000001</v>
      </c>
      <c r="BI301" s="104">
        <f t="shared" si="641"/>
        <v>1.2943965102857054E-2</v>
      </c>
      <c r="BJ301" s="105">
        <f t="shared" si="642"/>
        <v>198.49136798340368</v>
      </c>
      <c r="BK301" s="106">
        <f>IF(ISNA(VLOOKUP($B301,'[1]1920  Prog Access'!$F$7:$BA$325,39,FALSE)),"",VLOOKUP($B301,'[1]1920  Prog Access'!$F$7:$BA$325,39,FALSE))</f>
        <v>0</v>
      </c>
      <c r="BL301" s="102">
        <f>IF(ISNA(VLOOKUP($B301,'[1]1920  Prog Access'!$F$7:$BA$325,40,FALSE)),"",VLOOKUP($B301,'[1]1920  Prog Access'!$F$7:$BA$325,40,FALSE))</f>
        <v>0</v>
      </c>
      <c r="BM301" s="102">
        <f>IF(ISNA(VLOOKUP($B301,'[1]1920  Prog Access'!$F$7:$BA$325,41,FALSE)),"",VLOOKUP($B301,'[1]1920  Prog Access'!$F$7:$BA$325,41,FALSE))</f>
        <v>26218.85</v>
      </c>
      <c r="BN301" s="102">
        <f>IF(ISNA(VLOOKUP($B301,'[1]1920  Prog Access'!$F$7:$BA$325,42,FALSE)),"",VLOOKUP($B301,'[1]1920  Prog Access'!$F$7:$BA$325,42,FALSE))</f>
        <v>1125555.25</v>
      </c>
      <c r="BO301" s="105">
        <f t="shared" si="593"/>
        <v>1151774.1000000001</v>
      </c>
      <c r="BP301" s="104">
        <f t="shared" si="594"/>
        <v>1.0738611721155013E-2</v>
      </c>
      <c r="BQ301" s="111">
        <f t="shared" si="595"/>
        <v>164.67301277752918</v>
      </c>
      <c r="BR301" s="106">
        <f>IF(ISNA(VLOOKUP($B301,'[1]1920  Prog Access'!$F$7:$BA$325,43,FALSE)),"",VLOOKUP($B301,'[1]1920  Prog Access'!$F$7:$BA$325,43,FALSE))</f>
        <v>13573476.310000001</v>
      </c>
      <c r="BS301" s="104">
        <f t="shared" si="596"/>
        <v>0.12655284729825569</v>
      </c>
      <c r="BT301" s="111">
        <f t="shared" si="597"/>
        <v>1940.645511851777</v>
      </c>
      <c r="BU301" s="102">
        <f>IF(ISNA(VLOOKUP($B301,'[1]1920  Prog Access'!$F$7:$BA$325,44,FALSE)),"",VLOOKUP($B301,'[1]1920  Prog Access'!$F$7:$BA$325,44,FALSE))</f>
        <v>2203679.9900000002</v>
      </c>
      <c r="BV301" s="104">
        <f t="shared" si="598"/>
        <v>2.0546098206487506E-2</v>
      </c>
      <c r="BW301" s="111">
        <f t="shared" si="599"/>
        <v>315.06753203675567</v>
      </c>
      <c r="BX301" s="143">
        <f>IF(ISNA(VLOOKUP($B301,'[1]1920  Prog Access'!$F$7:$BA$325,45,FALSE)),"",VLOOKUP($B301,'[1]1920  Prog Access'!$F$7:$BA$325,45,FALSE))</f>
        <v>3275765.03</v>
      </c>
      <c r="BY301" s="97">
        <f t="shared" si="600"/>
        <v>3.054172580101228E-2</v>
      </c>
      <c r="BZ301" s="112">
        <f t="shared" si="601"/>
        <v>468.34713216886297</v>
      </c>
      <c r="CA301" s="89">
        <f t="shared" si="602"/>
        <v>107255400.41000001</v>
      </c>
      <c r="CB301" s="90">
        <f t="shared" si="603"/>
        <v>0</v>
      </c>
    </row>
    <row r="302" spans="1:80" x14ac:dyDescent="0.25">
      <c r="A302" s="115"/>
      <c r="B302" s="114" t="s">
        <v>518</v>
      </c>
      <c r="C302" s="115" t="s">
        <v>52</v>
      </c>
      <c r="D302" s="116">
        <f>SUM(D295:D301)</f>
        <v>19497.100000000002</v>
      </c>
      <c r="E302" s="116">
        <f t="shared" ref="E302:H302" si="646">SUM(E295:E301)</f>
        <v>307549518.30000001</v>
      </c>
      <c r="F302" s="116">
        <f t="shared" si="646"/>
        <v>160142603.34</v>
      </c>
      <c r="G302" s="116">
        <f t="shared" si="646"/>
        <v>2450485.7000000002</v>
      </c>
      <c r="H302" s="116">
        <f t="shared" si="646"/>
        <v>401567.19</v>
      </c>
      <c r="I302" s="117">
        <f t="shared" si="631"/>
        <v>162994656.22999999</v>
      </c>
      <c r="J302" s="118">
        <f t="shared" si="632"/>
        <v>0.5299785775343222</v>
      </c>
      <c r="K302" s="75">
        <f t="shared" si="633"/>
        <v>8359.9435931497483</v>
      </c>
      <c r="L302" s="119">
        <f>SUM(L295:L301)</f>
        <v>41109820.210000001</v>
      </c>
      <c r="M302" s="119">
        <f t="shared" ref="M302:Q302" si="647">SUM(M295:M301)</f>
        <v>1119866.8</v>
      </c>
      <c r="N302" s="119">
        <f t="shared" si="647"/>
        <v>3992901.89</v>
      </c>
      <c r="O302" s="119">
        <f t="shared" si="647"/>
        <v>0</v>
      </c>
      <c r="P302" s="119">
        <f t="shared" si="647"/>
        <v>0</v>
      </c>
      <c r="Q302" s="119">
        <f t="shared" si="647"/>
        <v>70564.070000000007</v>
      </c>
      <c r="R302" s="120">
        <f t="shared" si="643"/>
        <v>46293152.969999999</v>
      </c>
      <c r="S302" s="118">
        <f t="shared" si="644"/>
        <v>0.15052259950166211</v>
      </c>
      <c r="T302" s="75">
        <f t="shared" si="645"/>
        <v>2374.3609547060842</v>
      </c>
      <c r="U302" s="119">
        <f>SUM(U295:U301)</f>
        <v>9418884.7799999993</v>
      </c>
      <c r="V302" s="119">
        <f t="shared" ref="V302:X302" si="648">SUM(V295:V301)</f>
        <v>707189.64</v>
      </c>
      <c r="W302" s="119">
        <f t="shared" si="648"/>
        <v>95632.11</v>
      </c>
      <c r="X302" s="119">
        <f t="shared" si="648"/>
        <v>0</v>
      </c>
      <c r="Y302" s="122">
        <f t="shared" si="634"/>
        <v>10221706.529999999</v>
      </c>
      <c r="Z302" s="118">
        <f t="shared" si="635"/>
        <v>3.3235969890316033E-2</v>
      </c>
      <c r="AA302" s="75">
        <f t="shared" si="636"/>
        <v>524.2680465299967</v>
      </c>
      <c r="AB302" s="119">
        <f>SUM(AB295:AB301)</f>
        <v>2348967.84</v>
      </c>
      <c r="AC302" s="119">
        <f t="shared" ref="AC302:AD302" si="649">SUM(AC295:AC301)</f>
        <v>22758</v>
      </c>
      <c r="AD302" s="119">
        <f t="shared" si="649"/>
        <v>0</v>
      </c>
      <c r="AE302" s="120">
        <f t="shared" si="637"/>
        <v>2371725.84</v>
      </c>
      <c r="AF302" s="118">
        <f t="shared" si="638"/>
        <v>7.7116877084050361E-3</v>
      </c>
      <c r="AG302" s="123">
        <f t="shared" si="639"/>
        <v>121.64505695718849</v>
      </c>
      <c r="AH302" s="119">
        <f>SUM(AH295:AH301)</f>
        <v>3775903.3499999996</v>
      </c>
      <c r="AI302" s="119">
        <f t="shared" ref="AI302:AW302" si="650">SUM(AI295:AI301)</f>
        <v>711423.17</v>
      </c>
      <c r="AJ302" s="119">
        <f t="shared" si="650"/>
        <v>1047533.75</v>
      </c>
      <c r="AK302" s="119">
        <f t="shared" si="650"/>
        <v>0</v>
      </c>
      <c r="AL302" s="119">
        <f t="shared" si="650"/>
        <v>9759548.4499999993</v>
      </c>
      <c r="AM302" s="119">
        <f t="shared" si="650"/>
        <v>76059.520000000004</v>
      </c>
      <c r="AN302" s="119">
        <f t="shared" si="650"/>
        <v>0</v>
      </c>
      <c r="AO302" s="119">
        <f t="shared" si="650"/>
        <v>2615294.09</v>
      </c>
      <c r="AP302" s="119">
        <f t="shared" si="650"/>
        <v>0</v>
      </c>
      <c r="AQ302" s="119">
        <f t="shared" si="650"/>
        <v>0</v>
      </c>
      <c r="AR302" s="119">
        <f t="shared" si="650"/>
        <v>0</v>
      </c>
      <c r="AS302" s="119">
        <f t="shared" si="650"/>
        <v>247622.58000000002</v>
      </c>
      <c r="AT302" s="119">
        <f t="shared" si="650"/>
        <v>4876502.3600000003</v>
      </c>
      <c r="AU302" s="119">
        <f t="shared" si="650"/>
        <v>0</v>
      </c>
      <c r="AV302" s="119">
        <f t="shared" si="650"/>
        <v>60530.52</v>
      </c>
      <c r="AW302" s="119">
        <f t="shared" si="650"/>
        <v>54378.13</v>
      </c>
      <c r="AX302" s="122">
        <f t="shared" si="604"/>
        <v>23224795.919999994</v>
      </c>
      <c r="AY302" s="118">
        <f t="shared" si="605"/>
        <v>7.5515630940918288E-2</v>
      </c>
      <c r="AZ302" s="75">
        <f t="shared" si="606"/>
        <v>1191.1923270640245</v>
      </c>
      <c r="BA302" s="119">
        <f>SUM(BA295:BA301)</f>
        <v>129774.58</v>
      </c>
      <c r="BB302" s="119">
        <f t="shared" ref="BB302:BG302" si="651">SUM(BB295:BB301)</f>
        <v>0</v>
      </c>
      <c r="BC302" s="119">
        <f t="shared" si="651"/>
        <v>999157.9</v>
      </c>
      <c r="BD302" s="119">
        <f t="shared" si="651"/>
        <v>0</v>
      </c>
      <c r="BE302" s="119">
        <f t="shared" si="651"/>
        <v>0</v>
      </c>
      <c r="BF302" s="119">
        <f t="shared" si="651"/>
        <v>0</v>
      </c>
      <c r="BG302" s="119">
        <f t="shared" si="651"/>
        <v>1922971.7999999998</v>
      </c>
      <c r="BH302" s="124">
        <f t="shared" si="640"/>
        <v>3051904.28</v>
      </c>
      <c r="BI302" s="118">
        <f t="shared" si="641"/>
        <v>9.9232939686252786E-3</v>
      </c>
      <c r="BJ302" s="75">
        <f t="shared" si="642"/>
        <v>156.53119079247679</v>
      </c>
      <c r="BK302" s="119">
        <f>SUM(BK295:BK301)</f>
        <v>0</v>
      </c>
      <c r="BL302" s="119">
        <f t="shared" ref="BL302:BN302" si="652">SUM(BL295:BL301)</f>
        <v>5404.21</v>
      </c>
      <c r="BM302" s="119">
        <f t="shared" si="652"/>
        <v>84421.65</v>
      </c>
      <c r="BN302" s="119">
        <f t="shared" si="652"/>
        <v>2745423.59</v>
      </c>
      <c r="BO302" s="75">
        <f t="shared" si="593"/>
        <v>2835249.4499999997</v>
      </c>
      <c r="BP302" s="118">
        <f t="shared" si="594"/>
        <v>9.218838857794431E-3</v>
      </c>
      <c r="BQ302" s="86">
        <f t="shared" si="595"/>
        <v>145.41903411276544</v>
      </c>
      <c r="BR302" s="119">
        <f>SUM(BR295:BR301)</f>
        <v>38035000.25</v>
      </c>
      <c r="BS302" s="118">
        <f t="shared" si="596"/>
        <v>0.1236711423260909</v>
      </c>
      <c r="BT302" s="86">
        <f t="shared" si="597"/>
        <v>1950.8029527468186</v>
      </c>
      <c r="BU302" s="121">
        <f>SUM(BU295:BU301)</f>
        <v>7029939.3600000013</v>
      </c>
      <c r="BV302" s="118">
        <f t="shared" si="598"/>
        <v>2.2857910488231128E-2</v>
      </c>
      <c r="BW302" s="86">
        <f t="shared" si="599"/>
        <v>360.56333300849872</v>
      </c>
      <c r="BX302" s="144">
        <f>SUM(BX295:BX301)</f>
        <v>11491387.469999999</v>
      </c>
      <c r="BY302" s="97">
        <f t="shared" si="600"/>
        <v>3.7364348783634552E-2</v>
      </c>
      <c r="BZ302" s="112">
        <f t="shared" si="601"/>
        <v>589.38957434695408</v>
      </c>
      <c r="CA302" s="89">
        <f t="shared" si="602"/>
        <v>307549518.29999995</v>
      </c>
      <c r="CB302" s="90">
        <f t="shared" si="603"/>
        <v>0</v>
      </c>
    </row>
    <row r="303" spans="1:80" x14ac:dyDescent="0.25">
      <c r="A303" s="22"/>
      <c r="B303" s="94"/>
      <c r="C303" s="99"/>
      <c r="D303" s="100" t="str">
        <f>IF(ISNA(VLOOKUP($B303,'[1]1920 enrollment_Rev_Exp by size'!$A$6:$C$339,3,FALSE)),"",VLOOKUP($B303,'[1]1920 enrollment_Rev_Exp by size'!$A$6:$C$339,3,FALSE))</f>
        <v/>
      </c>
      <c r="E303" s="101" t="str">
        <f>IF(ISNA(VLOOKUP($B303,'[1]1920 enrollment_Rev_Exp by size'!$A$6:$D$339,4,FALSE)),"",VLOOKUP($B303,'[1]1920 enrollment_Rev_Exp by size'!$A$6:$D$339,4,FALSE))</f>
        <v/>
      </c>
      <c r="F303" s="102" t="str">
        <f>IF(ISNA(VLOOKUP($B303,'[1]1920  Prog Access'!$F$7:$BA$325,2,FALSE)),"",VLOOKUP($B303,'[1]1920  Prog Access'!$F$7:$BA$325,2,FALSE))</f>
        <v/>
      </c>
      <c r="G303" s="102" t="str">
        <f>IF(ISNA(VLOOKUP($B303,'[1]1920  Prog Access'!$F$7:$BA$325,3,FALSE)),"",VLOOKUP($B303,'[1]1920  Prog Access'!$F$7:$BA$325,3,FALSE))</f>
        <v/>
      </c>
      <c r="H303" s="102" t="str">
        <f>IF(ISNA(VLOOKUP($B303,'[1]1920  Prog Access'!$F$7:$BA$325,4,FALSE)),"",VLOOKUP($B303,'[1]1920  Prog Access'!$F$7:$BA$325,4,FALSE))</f>
        <v/>
      </c>
      <c r="I303" s="103"/>
      <c r="J303" s="104"/>
      <c r="K303" s="105"/>
      <c r="L303" s="106" t="str">
        <f>IF(ISNA(VLOOKUP($B303,'[1]1920  Prog Access'!$F$7:$BA$325,5,FALSE)),"",VLOOKUP($B303,'[1]1920  Prog Access'!$F$7:$BA$325,5,FALSE))</f>
        <v/>
      </c>
      <c r="M303" s="102" t="str">
        <f>IF(ISNA(VLOOKUP($B303,'[1]1920  Prog Access'!$F$7:$BA$325,6,FALSE)),"",VLOOKUP($B303,'[1]1920  Prog Access'!$F$7:$BA$325,6,FALSE))</f>
        <v/>
      </c>
      <c r="N303" s="102" t="str">
        <f>IF(ISNA(VLOOKUP($B303,'[1]1920  Prog Access'!$F$7:$BA$325,7,FALSE)),"",VLOOKUP($B303,'[1]1920  Prog Access'!$F$7:$BA$325,7,FALSE))</f>
        <v/>
      </c>
      <c r="O303" s="102">
        <v>0</v>
      </c>
      <c r="P303" s="102" t="str">
        <f>IF(ISNA(VLOOKUP($B303,'[1]1920  Prog Access'!$F$7:$BA$325,8,FALSE)),"",VLOOKUP($B303,'[1]1920  Prog Access'!$F$7:$BA$325,8,FALSE))</f>
        <v/>
      </c>
      <c r="Q303" s="102" t="str">
        <f>IF(ISNA(VLOOKUP($B303,'[1]1920  Prog Access'!$F$7:$BA$325,9,FALSE)),"",VLOOKUP($B303,'[1]1920  Prog Access'!$F$7:$BA$325,9,FALSE))</f>
        <v/>
      </c>
      <c r="R303" s="107"/>
      <c r="S303" s="104"/>
      <c r="T303" s="105"/>
      <c r="U303" s="106" t="str">
        <f>IF(ISNA(VLOOKUP($B303,'[1]1920  Prog Access'!$F$7:$BA$325,17,FALSE)),"",VLOOKUP($B303,'[1]1920  Prog Access'!$F$7:$BA$325,17,FALSE))</f>
        <v/>
      </c>
      <c r="V303" s="102" t="str">
        <f>IF(ISNA(VLOOKUP($B303,'[1]1920  Prog Access'!$F$7:$BA$325,18,FALSE)),"",VLOOKUP($B303,'[1]1920  Prog Access'!$F$7:$BA$325,18,FALSE))</f>
        <v/>
      </c>
      <c r="W303" s="102" t="str">
        <f>IF(ISNA(VLOOKUP($B303,'[1]1920  Prog Access'!$F$7:$BA$325,19,FALSE)),"",VLOOKUP($B303,'[1]1920  Prog Access'!$F$7:$BA$325,19,FALSE))</f>
        <v/>
      </c>
      <c r="X303" s="102" t="str">
        <f>IF(ISNA(VLOOKUP($B303,'[1]1920  Prog Access'!$F$7:$BA$325,20,FALSE)),"",VLOOKUP($B303,'[1]1920  Prog Access'!$F$7:$BA$325,20,FALSE))</f>
        <v/>
      </c>
      <c r="Y303" s="108"/>
      <c r="Z303" s="104"/>
      <c r="AA303" s="105"/>
      <c r="AB303" s="106" t="str">
        <f>IF(ISNA(VLOOKUP($B303,'[1]1920  Prog Access'!$F$7:$BA$325,21,FALSE)),"",VLOOKUP($B303,'[1]1920  Prog Access'!$F$7:$BA$325,21,FALSE))</f>
        <v/>
      </c>
      <c r="AC303" s="102" t="str">
        <f>IF(ISNA(VLOOKUP($B303,'[1]1920  Prog Access'!$F$7:$BA$325,22,FALSE)),"",VLOOKUP($B303,'[1]1920  Prog Access'!$F$7:$BA$325,22,FALSE))</f>
        <v/>
      </c>
      <c r="AD303" s="102"/>
      <c r="AE303" s="107"/>
      <c r="AF303" s="104"/>
      <c r="AG303" s="109"/>
      <c r="AH303" s="106" t="str">
        <f>IF(ISNA(VLOOKUP($B303,'[1]1920  Prog Access'!$F$7:$BA$325,16,FALSE)),"",VLOOKUP($B303,'[1]1920  Prog Access'!$F$7:$BA$325,16,FALSE))</f>
        <v/>
      </c>
      <c r="AI303" s="102" t="str">
        <f>IF(ISNA(VLOOKUP($B303,'[1]1920  Prog Access'!$F$7:$BA$325,17,FALSE)),"",VLOOKUP($B303,'[1]1920  Prog Access'!$F$7:$BA$325,17,FALSE))</f>
        <v/>
      </c>
      <c r="AJ303" s="102" t="str">
        <f>IF(ISNA(VLOOKUP($B303,'[1]1920  Prog Access'!$F$7:$BA$325,18,FALSE)),"",VLOOKUP($B303,'[1]1920  Prog Access'!$F$7:$BA$325,18,FALSE))</f>
        <v/>
      </c>
      <c r="AK303" s="102" t="str">
        <f>IF(ISNA(VLOOKUP($B303,'[1]1920  Prog Access'!$F$7:$BA$325,19,FALSE)),"",VLOOKUP($B303,'[1]1920  Prog Access'!$F$7:$BA$325,19,FALSE))</f>
        <v/>
      </c>
      <c r="AL303" s="102" t="str">
        <f>IF(ISNA(VLOOKUP($B303,'[1]1920  Prog Access'!$F$7:$BA$325,20,FALSE)),"",VLOOKUP($B303,'[1]1920  Prog Access'!$F$7:$BA$325,20,FALSE))</f>
        <v/>
      </c>
      <c r="AM303" s="102" t="str">
        <f>IF(ISNA(VLOOKUP($B303,'[1]1920  Prog Access'!$F$7:$BA$325,21,FALSE)),"",VLOOKUP($B303,'[1]1920  Prog Access'!$F$7:$BA$325,21,FALSE))</f>
        <v/>
      </c>
      <c r="AN303" s="102" t="str">
        <f>IF(ISNA(VLOOKUP($B303,'[1]1920  Prog Access'!$F$7:$BA$325,22,FALSE)),"",VLOOKUP($B303,'[1]1920  Prog Access'!$F$7:$BA$325,22,FALSE))</f>
        <v/>
      </c>
      <c r="AO303" s="102" t="str">
        <f>IF(ISNA(VLOOKUP($B303,'[1]1920  Prog Access'!$F$7:$BA$325,23,FALSE)),"",VLOOKUP($B303,'[1]1920  Prog Access'!$F$7:$BA$325,23,FALSE))</f>
        <v/>
      </c>
      <c r="AP303" s="102" t="str">
        <f>IF(ISNA(VLOOKUP($B303,'[1]1920  Prog Access'!$F$7:$BA$325,24,FALSE)),"",VLOOKUP($B303,'[1]1920  Prog Access'!$F$7:$BA$325,24,FALSE))</f>
        <v/>
      </c>
      <c r="AQ303" s="102" t="str">
        <f>IF(ISNA(VLOOKUP($B303,'[1]1920  Prog Access'!$F$7:$BA$325,25,FALSE)),"",VLOOKUP($B303,'[1]1920  Prog Access'!$F$7:$BA$325,25,FALSE))</f>
        <v/>
      </c>
      <c r="AR303" s="102" t="str">
        <f>IF(ISNA(VLOOKUP($B303,'[1]1920  Prog Access'!$F$7:$BA$325,26,FALSE)),"",VLOOKUP($B303,'[1]1920  Prog Access'!$F$7:$BA$325,26,FALSE))</f>
        <v/>
      </c>
      <c r="AS303" s="102" t="str">
        <f>IF(ISNA(VLOOKUP($B303,'[1]1920  Prog Access'!$F$7:$BA$325,27,FALSE)),"",VLOOKUP($B303,'[1]1920  Prog Access'!$F$7:$BA$325,27,FALSE))</f>
        <v/>
      </c>
      <c r="AT303" s="102" t="str">
        <f>IF(ISNA(VLOOKUP($B303,'[1]1920  Prog Access'!$F$7:$BA$325,28,FALSE)),"",VLOOKUP($B303,'[1]1920  Prog Access'!$F$7:$BA$325,28,FALSE))</f>
        <v/>
      </c>
      <c r="AU303" s="102" t="str">
        <f>IF(ISNA(VLOOKUP($B303,'[1]1920  Prog Access'!$F$7:$BA$325,29,FALSE)),"",VLOOKUP($B303,'[1]1920  Prog Access'!$F$7:$BA$325,29,FALSE))</f>
        <v/>
      </c>
      <c r="AV303" s="102" t="str">
        <f>IF(ISNA(VLOOKUP($B303,'[1]1920  Prog Access'!$F$7:$BA$325,30,FALSE)),"",VLOOKUP($B303,'[1]1920  Prog Access'!$F$7:$BA$325,30,FALSE))</f>
        <v/>
      </c>
      <c r="AW303" s="102" t="str">
        <f>IF(ISNA(VLOOKUP($B303,'[1]1920  Prog Access'!$F$7:$BA$325,31,FALSE)),"",VLOOKUP($B303,'[1]1920  Prog Access'!$F$7:$BA$325,31,FALSE))</f>
        <v/>
      </c>
      <c r="AX303" s="108"/>
      <c r="AY303" s="104"/>
      <c r="AZ303" s="105"/>
      <c r="BA303" s="106" t="str">
        <f>IF(ISNA(VLOOKUP($B303,'[1]1920  Prog Access'!$F$7:$BA$325,32,FALSE)),"",VLOOKUP($B303,'[1]1920  Prog Access'!$F$7:$BA$325,32,FALSE))</f>
        <v/>
      </c>
      <c r="BB303" s="102" t="str">
        <f>IF(ISNA(VLOOKUP($B303,'[1]1920  Prog Access'!$F$7:$BA$325,33,FALSE)),"",VLOOKUP($B303,'[1]1920  Prog Access'!$F$7:$BA$325,33,FALSE))</f>
        <v/>
      </c>
      <c r="BC303" s="102" t="str">
        <f>IF(ISNA(VLOOKUP($B303,'[1]1920  Prog Access'!$F$7:$BA$325,34,FALSE)),"",VLOOKUP($B303,'[1]1920  Prog Access'!$F$7:$BA$325,34,FALSE))</f>
        <v/>
      </c>
      <c r="BD303" s="102" t="str">
        <f>IF(ISNA(VLOOKUP($B303,'[1]1920  Prog Access'!$F$7:$BA$325,35,FALSE)),"",VLOOKUP($B303,'[1]1920  Prog Access'!$F$7:$BA$325,35,FALSE))</f>
        <v/>
      </c>
      <c r="BE303" s="102" t="str">
        <f>IF(ISNA(VLOOKUP($B303,'[1]1920  Prog Access'!$F$7:$BA$325,36,FALSE)),"",VLOOKUP($B303,'[1]1920  Prog Access'!$F$7:$BA$325,36,FALSE))</f>
        <v/>
      </c>
      <c r="BF303" s="102" t="str">
        <f>IF(ISNA(VLOOKUP($B303,'[1]1920  Prog Access'!$F$7:$BA$325,37,FALSE)),"",VLOOKUP($B303,'[1]1920  Prog Access'!$F$7:$BA$325,37,FALSE))</f>
        <v/>
      </c>
      <c r="BG303" s="102" t="str">
        <f>IF(ISNA(VLOOKUP($B303,'[1]1920  Prog Access'!$F$7:$BA$325,38,FALSE)),"",VLOOKUP($B303,'[1]1920  Prog Access'!$F$7:$BA$325,38,FALSE))</f>
        <v/>
      </c>
      <c r="BH303" s="110"/>
      <c r="BI303" s="104"/>
      <c r="BJ303" s="105"/>
      <c r="BK303" s="106" t="str">
        <f>IF(ISNA(VLOOKUP($B303,'[1]1920  Prog Access'!$F$7:$BA$325,39,FALSE)),"",VLOOKUP($B303,'[1]1920  Prog Access'!$F$7:$BA$325,39,FALSE))</f>
        <v/>
      </c>
      <c r="BL303" s="102" t="str">
        <f>IF(ISNA(VLOOKUP($B303,'[1]1920  Prog Access'!$F$7:$BA$325,40,FALSE)),"",VLOOKUP($B303,'[1]1920  Prog Access'!$F$7:$BA$325,40,FALSE))</f>
        <v/>
      </c>
      <c r="BM303" s="102" t="str">
        <f>IF(ISNA(VLOOKUP($B303,'[1]1920  Prog Access'!$F$7:$BA$325,41,FALSE)),"",VLOOKUP($B303,'[1]1920  Prog Access'!$F$7:$BA$325,41,FALSE))</f>
        <v/>
      </c>
      <c r="BN303" s="102" t="str">
        <f>IF(ISNA(VLOOKUP($B303,'[1]1920  Prog Access'!$F$7:$BA$325,42,FALSE)),"",VLOOKUP($B303,'[1]1920  Prog Access'!$F$7:$BA$325,42,FALSE))</f>
        <v/>
      </c>
      <c r="BO303" s="105"/>
      <c r="BP303" s="104"/>
      <c r="BQ303" s="111"/>
      <c r="BR303" s="106" t="str">
        <f>IF(ISNA(VLOOKUP($B303,'[1]1920  Prog Access'!$F$7:$BA$325,43,FALSE)),"",VLOOKUP($B303,'[1]1920  Prog Access'!$F$7:$BA$325,43,FALSE))</f>
        <v/>
      </c>
      <c r="BS303" s="104"/>
      <c r="BT303" s="111"/>
      <c r="BU303" s="102"/>
      <c r="BV303" s="104"/>
      <c r="BW303" s="111"/>
      <c r="BX303" s="143"/>
      <c r="BZ303" s="112"/>
      <c r="CA303" s="89"/>
      <c r="CB303" s="90"/>
    </row>
    <row r="304" spans="1:80" x14ac:dyDescent="0.25">
      <c r="A304" s="66" t="s">
        <v>519</v>
      </c>
      <c r="B304" s="94"/>
      <c r="C304" s="99"/>
      <c r="D304" s="100" t="str">
        <f>IF(ISNA(VLOOKUP($B304,'[1]1920 enrollment_Rev_Exp by size'!$A$6:$C$339,3,FALSE)),"",VLOOKUP($B304,'[1]1920 enrollment_Rev_Exp by size'!$A$6:$C$339,3,FALSE))</f>
        <v/>
      </c>
      <c r="E304" s="101" t="str">
        <f>IF(ISNA(VLOOKUP($B304,'[1]1920 enrollment_Rev_Exp by size'!$A$6:$D$339,4,FALSE)),"",VLOOKUP($B304,'[1]1920 enrollment_Rev_Exp by size'!$A$6:$D$339,4,FALSE))</f>
        <v/>
      </c>
      <c r="F304" s="102" t="str">
        <f>IF(ISNA(VLOOKUP($B304,'[1]1920  Prog Access'!$F$7:$BA$325,2,FALSE)),"",VLOOKUP($B304,'[1]1920  Prog Access'!$F$7:$BA$325,2,FALSE))</f>
        <v/>
      </c>
      <c r="G304" s="102" t="str">
        <f>IF(ISNA(VLOOKUP($B304,'[1]1920  Prog Access'!$F$7:$BA$325,3,FALSE)),"",VLOOKUP($B304,'[1]1920  Prog Access'!$F$7:$BA$325,3,FALSE))</f>
        <v/>
      </c>
      <c r="H304" s="102" t="str">
        <f>IF(ISNA(VLOOKUP($B304,'[1]1920  Prog Access'!$F$7:$BA$325,4,FALSE)),"",VLOOKUP($B304,'[1]1920  Prog Access'!$F$7:$BA$325,4,FALSE))</f>
        <v/>
      </c>
      <c r="I304" s="103"/>
      <c r="J304" s="104"/>
      <c r="K304" s="105"/>
      <c r="L304" s="106" t="str">
        <f>IF(ISNA(VLOOKUP($B304,'[1]1920  Prog Access'!$F$7:$BA$325,5,FALSE)),"",VLOOKUP($B304,'[1]1920  Prog Access'!$F$7:$BA$325,5,FALSE))</f>
        <v/>
      </c>
      <c r="M304" s="102" t="str">
        <f>IF(ISNA(VLOOKUP($B304,'[1]1920  Prog Access'!$F$7:$BA$325,6,FALSE)),"",VLOOKUP($B304,'[1]1920  Prog Access'!$F$7:$BA$325,6,FALSE))</f>
        <v/>
      </c>
      <c r="N304" s="102" t="str">
        <f>IF(ISNA(VLOOKUP($B304,'[1]1920  Prog Access'!$F$7:$BA$325,7,FALSE)),"",VLOOKUP($B304,'[1]1920  Prog Access'!$F$7:$BA$325,7,FALSE))</f>
        <v/>
      </c>
      <c r="O304" s="102">
        <v>0</v>
      </c>
      <c r="P304" s="102" t="str">
        <f>IF(ISNA(VLOOKUP($B304,'[1]1920  Prog Access'!$F$7:$BA$325,8,FALSE)),"",VLOOKUP($B304,'[1]1920  Prog Access'!$F$7:$BA$325,8,FALSE))</f>
        <v/>
      </c>
      <c r="Q304" s="102" t="str">
        <f>IF(ISNA(VLOOKUP($B304,'[1]1920  Prog Access'!$F$7:$BA$325,9,FALSE)),"",VLOOKUP($B304,'[1]1920  Prog Access'!$F$7:$BA$325,9,FALSE))</f>
        <v/>
      </c>
      <c r="R304" s="107"/>
      <c r="S304" s="104"/>
      <c r="T304" s="105"/>
      <c r="U304" s="106" t="str">
        <f>IF(ISNA(VLOOKUP($B304,'[1]1920  Prog Access'!$F$7:$BA$325,17,FALSE)),"",VLOOKUP($B304,'[1]1920  Prog Access'!$F$7:$BA$325,17,FALSE))</f>
        <v/>
      </c>
      <c r="V304" s="102" t="str">
        <f>IF(ISNA(VLOOKUP($B304,'[1]1920  Prog Access'!$F$7:$BA$325,18,FALSE)),"",VLOOKUP($B304,'[1]1920  Prog Access'!$F$7:$BA$325,18,FALSE))</f>
        <v/>
      </c>
      <c r="W304" s="102" t="str">
        <f>IF(ISNA(VLOOKUP($B304,'[1]1920  Prog Access'!$F$7:$BA$325,19,FALSE)),"",VLOOKUP($B304,'[1]1920  Prog Access'!$F$7:$BA$325,19,FALSE))</f>
        <v/>
      </c>
      <c r="X304" s="102" t="str">
        <f>IF(ISNA(VLOOKUP($B304,'[1]1920  Prog Access'!$F$7:$BA$325,20,FALSE)),"",VLOOKUP($B304,'[1]1920  Prog Access'!$F$7:$BA$325,20,FALSE))</f>
        <v/>
      </c>
      <c r="Y304" s="108"/>
      <c r="Z304" s="104"/>
      <c r="AA304" s="105"/>
      <c r="AB304" s="106" t="str">
        <f>IF(ISNA(VLOOKUP($B304,'[1]1920  Prog Access'!$F$7:$BA$325,21,FALSE)),"",VLOOKUP($B304,'[1]1920  Prog Access'!$F$7:$BA$325,21,FALSE))</f>
        <v/>
      </c>
      <c r="AC304" s="102" t="str">
        <f>IF(ISNA(VLOOKUP($B304,'[1]1920  Prog Access'!$F$7:$BA$325,22,FALSE)),"",VLOOKUP($B304,'[1]1920  Prog Access'!$F$7:$BA$325,22,FALSE))</f>
        <v/>
      </c>
      <c r="AD304" s="102"/>
      <c r="AE304" s="107"/>
      <c r="AF304" s="104"/>
      <c r="AG304" s="109"/>
      <c r="AH304" s="106" t="str">
        <f>IF(ISNA(VLOOKUP($B304,'[1]1920  Prog Access'!$F$7:$BA$325,16,FALSE)),"",VLOOKUP($B304,'[1]1920  Prog Access'!$F$7:$BA$325,16,FALSE))</f>
        <v/>
      </c>
      <c r="AI304" s="102" t="str">
        <f>IF(ISNA(VLOOKUP($B304,'[1]1920  Prog Access'!$F$7:$BA$325,17,FALSE)),"",VLOOKUP($B304,'[1]1920  Prog Access'!$F$7:$BA$325,17,FALSE))</f>
        <v/>
      </c>
      <c r="AJ304" s="102" t="str">
        <f>IF(ISNA(VLOOKUP($B304,'[1]1920  Prog Access'!$F$7:$BA$325,18,FALSE)),"",VLOOKUP($B304,'[1]1920  Prog Access'!$F$7:$BA$325,18,FALSE))</f>
        <v/>
      </c>
      <c r="AK304" s="102" t="str">
        <f>IF(ISNA(VLOOKUP($B304,'[1]1920  Prog Access'!$F$7:$BA$325,19,FALSE)),"",VLOOKUP($B304,'[1]1920  Prog Access'!$F$7:$BA$325,19,FALSE))</f>
        <v/>
      </c>
      <c r="AL304" s="102" t="str">
        <f>IF(ISNA(VLOOKUP($B304,'[1]1920  Prog Access'!$F$7:$BA$325,20,FALSE)),"",VLOOKUP($B304,'[1]1920  Prog Access'!$F$7:$BA$325,20,FALSE))</f>
        <v/>
      </c>
      <c r="AM304" s="102" t="str">
        <f>IF(ISNA(VLOOKUP($B304,'[1]1920  Prog Access'!$F$7:$BA$325,21,FALSE)),"",VLOOKUP($B304,'[1]1920  Prog Access'!$F$7:$BA$325,21,FALSE))</f>
        <v/>
      </c>
      <c r="AN304" s="102" t="str">
        <f>IF(ISNA(VLOOKUP($B304,'[1]1920  Prog Access'!$F$7:$BA$325,22,FALSE)),"",VLOOKUP($B304,'[1]1920  Prog Access'!$F$7:$BA$325,22,FALSE))</f>
        <v/>
      </c>
      <c r="AO304" s="102" t="str">
        <f>IF(ISNA(VLOOKUP($B304,'[1]1920  Prog Access'!$F$7:$BA$325,23,FALSE)),"",VLOOKUP($B304,'[1]1920  Prog Access'!$F$7:$BA$325,23,FALSE))</f>
        <v/>
      </c>
      <c r="AP304" s="102" t="str">
        <f>IF(ISNA(VLOOKUP($B304,'[1]1920  Prog Access'!$F$7:$BA$325,24,FALSE)),"",VLOOKUP($B304,'[1]1920  Prog Access'!$F$7:$BA$325,24,FALSE))</f>
        <v/>
      </c>
      <c r="AQ304" s="102" t="str">
        <f>IF(ISNA(VLOOKUP($B304,'[1]1920  Prog Access'!$F$7:$BA$325,25,FALSE)),"",VLOOKUP($B304,'[1]1920  Prog Access'!$F$7:$BA$325,25,FALSE))</f>
        <v/>
      </c>
      <c r="AR304" s="102" t="str">
        <f>IF(ISNA(VLOOKUP($B304,'[1]1920  Prog Access'!$F$7:$BA$325,26,FALSE)),"",VLOOKUP($B304,'[1]1920  Prog Access'!$F$7:$BA$325,26,FALSE))</f>
        <v/>
      </c>
      <c r="AS304" s="102" t="str">
        <f>IF(ISNA(VLOOKUP($B304,'[1]1920  Prog Access'!$F$7:$BA$325,27,FALSE)),"",VLOOKUP($B304,'[1]1920  Prog Access'!$F$7:$BA$325,27,FALSE))</f>
        <v/>
      </c>
      <c r="AT304" s="102" t="str">
        <f>IF(ISNA(VLOOKUP($B304,'[1]1920  Prog Access'!$F$7:$BA$325,28,FALSE)),"",VLOOKUP($B304,'[1]1920  Prog Access'!$F$7:$BA$325,28,FALSE))</f>
        <v/>
      </c>
      <c r="AU304" s="102" t="str">
        <f>IF(ISNA(VLOOKUP($B304,'[1]1920  Prog Access'!$F$7:$BA$325,29,FALSE)),"",VLOOKUP($B304,'[1]1920  Prog Access'!$F$7:$BA$325,29,FALSE))</f>
        <v/>
      </c>
      <c r="AV304" s="102" t="str">
        <f>IF(ISNA(VLOOKUP($B304,'[1]1920  Prog Access'!$F$7:$BA$325,30,FALSE)),"",VLOOKUP($B304,'[1]1920  Prog Access'!$F$7:$BA$325,30,FALSE))</f>
        <v/>
      </c>
      <c r="AW304" s="102" t="str">
        <f>IF(ISNA(VLOOKUP($B304,'[1]1920  Prog Access'!$F$7:$BA$325,31,FALSE)),"",VLOOKUP($B304,'[1]1920  Prog Access'!$F$7:$BA$325,31,FALSE))</f>
        <v/>
      </c>
      <c r="AX304" s="108"/>
      <c r="AY304" s="104"/>
      <c r="AZ304" s="105"/>
      <c r="BA304" s="106" t="str">
        <f>IF(ISNA(VLOOKUP($B304,'[1]1920  Prog Access'!$F$7:$BA$325,32,FALSE)),"",VLOOKUP($B304,'[1]1920  Prog Access'!$F$7:$BA$325,32,FALSE))</f>
        <v/>
      </c>
      <c r="BB304" s="102" t="str">
        <f>IF(ISNA(VLOOKUP($B304,'[1]1920  Prog Access'!$F$7:$BA$325,33,FALSE)),"",VLOOKUP($B304,'[1]1920  Prog Access'!$F$7:$BA$325,33,FALSE))</f>
        <v/>
      </c>
      <c r="BC304" s="102" t="str">
        <f>IF(ISNA(VLOOKUP($B304,'[1]1920  Prog Access'!$F$7:$BA$325,34,FALSE)),"",VLOOKUP($B304,'[1]1920  Prog Access'!$F$7:$BA$325,34,FALSE))</f>
        <v/>
      </c>
      <c r="BD304" s="102" t="str">
        <f>IF(ISNA(VLOOKUP($B304,'[1]1920  Prog Access'!$F$7:$BA$325,35,FALSE)),"",VLOOKUP($B304,'[1]1920  Prog Access'!$F$7:$BA$325,35,FALSE))</f>
        <v/>
      </c>
      <c r="BE304" s="102" t="str">
        <f>IF(ISNA(VLOOKUP($B304,'[1]1920  Prog Access'!$F$7:$BA$325,36,FALSE)),"",VLOOKUP($B304,'[1]1920  Prog Access'!$F$7:$BA$325,36,FALSE))</f>
        <v/>
      </c>
      <c r="BF304" s="102" t="str">
        <f>IF(ISNA(VLOOKUP($B304,'[1]1920  Prog Access'!$F$7:$BA$325,37,FALSE)),"",VLOOKUP($B304,'[1]1920  Prog Access'!$F$7:$BA$325,37,FALSE))</f>
        <v/>
      </c>
      <c r="BG304" s="102" t="str">
        <f>IF(ISNA(VLOOKUP($B304,'[1]1920  Prog Access'!$F$7:$BA$325,38,FALSE)),"",VLOOKUP($B304,'[1]1920  Prog Access'!$F$7:$BA$325,38,FALSE))</f>
        <v/>
      </c>
      <c r="BH304" s="110"/>
      <c r="BI304" s="104"/>
      <c r="BJ304" s="105"/>
      <c r="BK304" s="106" t="str">
        <f>IF(ISNA(VLOOKUP($B304,'[1]1920  Prog Access'!$F$7:$BA$325,39,FALSE)),"",VLOOKUP($B304,'[1]1920  Prog Access'!$F$7:$BA$325,39,FALSE))</f>
        <v/>
      </c>
      <c r="BL304" s="102" t="str">
        <f>IF(ISNA(VLOOKUP($B304,'[1]1920  Prog Access'!$F$7:$BA$325,40,FALSE)),"",VLOOKUP($B304,'[1]1920  Prog Access'!$F$7:$BA$325,40,FALSE))</f>
        <v/>
      </c>
      <c r="BM304" s="102" t="str">
        <f>IF(ISNA(VLOOKUP($B304,'[1]1920  Prog Access'!$F$7:$BA$325,41,FALSE)),"",VLOOKUP($B304,'[1]1920  Prog Access'!$F$7:$BA$325,41,FALSE))</f>
        <v/>
      </c>
      <c r="BN304" s="102" t="str">
        <f>IF(ISNA(VLOOKUP($B304,'[1]1920  Prog Access'!$F$7:$BA$325,42,FALSE)),"",VLOOKUP($B304,'[1]1920  Prog Access'!$F$7:$BA$325,42,FALSE))</f>
        <v/>
      </c>
      <c r="BO304" s="105"/>
      <c r="BP304" s="104"/>
      <c r="BQ304" s="111"/>
      <c r="BR304" s="106" t="str">
        <f>IF(ISNA(VLOOKUP($B304,'[1]1920  Prog Access'!$F$7:$BA$325,43,FALSE)),"",VLOOKUP($B304,'[1]1920  Prog Access'!$F$7:$BA$325,43,FALSE))</f>
        <v/>
      </c>
      <c r="BS304" s="104"/>
      <c r="BT304" s="111"/>
      <c r="BU304" s="102"/>
      <c r="BV304" s="104"/>
      <c r="BW304" s="111"/>
      <c r="BX304" s="143"/>
      <c r="BZ304" s="112"/>
      <c r="CA304" s="89"/>
      <c r="CB304" s="90"/>
    </row>
    <row r="305" spans="1:80" x14ac:dyDescent="0.25">
      <c r="A305" s="22"/>
      <c r="B305" s="94" t="s">
        <v>520</v>
      </c>
      <c r="C305" s="99" t="s">
        <v>521</v>
      </c>
      <c r="D305" s="100">
        <f>IF(ISNA(VLOOKUP($B305,'[1]1920 enrollment_Rev_Exp by size'!$A$6:$C$339,3,FALSE)),"",VLOOKUP($B305,'[1]1920 enrollment_Rev_Exp by size'!$A$6:$C$339,3,FALSE))</f>
        <v>72.179999999999993</v>
      </c>
      <c r="E305" s="101">
        <f>IF(ISNA(VLOOKUP($B305,'[1]1920 enrollment_Rev_Exp by size'!$A$6:$D$339,4,FALSE)),"",VLOOKUP($B305,'[1]1920 enrollment_Rev_Exp by size'!$A$6:$D$339,4,FALSE))</f>
        <v>1338648.99</v>
      </c>
      <c r="F305" s="102">
        <f>IF(ISNA(VLOOKUP($B305,'[1]1920  Prog Access'!$F$7:$BA$325,2,FALSE)),"",VLOOKUP($B305,'[1]1920  Prog Access'!$F$7:$BA$325,2,FALSE))</f>
        <v>609441.35</v>
      </c>
      <c r="G305" s="102">
        <f>IF(ISNA(VLOOKUP($B305,'[1]1920  Prog Access'!$F$7:$BA$325,3,FALSE)),"",VLOOKUP($B305,'[1]1920  Prog Access'!$F$7:$BA$325,3,FALSE))</f>
        <v>0</v>
      </c>
      <c r="H305" s="102">
        <f>IF(ISNA(VLOOKUP($B305,'[1]1920  Prog Access'!$F$7:$BA$325,4,FALSE)),"",VLOOKUP($B305,'[1]1920  Prog Access'!$F$7:$BA$325,4,FALSE))</f>
        <v>0</v>
      </c>
      <c r="I305" s="103">
        <f t="shared" ref="I305:I309" si="653">SUM(F305:H305)</f>
        <v>609441.35</v>
      </c>
      <c r="J305" s="104">
        <f t="shared" ref="J305:J309" si="654">I305/E305</f>
        <v>0.45526598425177911</v>
      </c>
      <c r="K305" s="105">
        <f t="shared" ref="K305:K309" si="655">I305/D305</f>
        <v>8443.3548074258797</v>
      </c>
      <c r="L305" s="106">
        <f>IF(ISNA(VLOOKUP($B305,'[1]1920  Prog Access'!$F$7:$BA$325,5,FALSE)),"",VLOOKUP($B305,'[1]1920  Prog Access'!$F$7:$BA$325,5,FALSE))</f>
        <v>117778.32</v>
      </c>
      <c r="M305" s="102">
        <f>IF(ISNA(VLOOKUP($B305,'[1]1920  Prog Access'!$F$7:$BA$325,6,FALSE)),"",VLOOKUP($B305,'[1]1920  Prog Access'!$F$7:$BA$325,6,FALSE))</f>
        <v>0</v>
      </c>
      <c r="N305" s="102">
        <f>IF(ISNA(VLOOKUP($B305,'[1]1920  Prog Access'!$F$7:$BA$325,7,FALSE)),"",VLOOKUP($B305,'[1]1920  Prog Access'!$F$7:$BA$325,7,FALSE))</f>
        <v>0</v>
      </c>
      <c r="O305" s="102">
        <v>0</v>
      </c>
      <c r="P305" s="102">
        <f>IF(ISNA(VLOOKUP($B305,'[1]1920  Prog Access'!$F$7:$BA$325,8,FALSE)),"",VLOOKUP($B305,'[1]1920  Prog Access'!$F$7:$BA$325,8,FALSE))</f>
        <v>0</v>
      </c>
      <c r="Q305" s="102">
        <f>IF(ISNA(VLOOKUP($B305,'[1]1920  Prog Access'!$F$7:$BA$325,9,FALSE)),"",VLOOKUP($B305,'[1]1920  Prog Access'!$F$7:$BA$325,9,FALSE))</f>
        <v>0</v>
      </c>
      <c r="R305" s="107">
        <f t="shared" si="643"/>
        <v>117778.32</v>
      </c>
      <c r="S305" s="104">
        <f t="shared" si="644"/>
        <v>8.798297453614036E-2</v>
      </c>
      <c r="T305" s="105">
        <f t="shared" si="645"/>
        <v>1631.7306733167086</v>
      </c>
      <c r="U305" s="106">
        <f>IF(ISNA(VLOOKUP($B305,'[1]1920  Prog Access'!$F$7:$BA$325,10,FALSE)),"",VLOOKUP($B305,'[1]1920  Prog Access'!$F$7:$BA$325,10,FALSE))</f>
        <v>0</v>
      </c>
      <c r="V305" s="102">
        <f>IF(ISNA(VLOOKUP($B305,'[1]1920  Prog Access'!$F$7:$BA$325,11,FALSE)),"",VLOOKUP($B305,'[1]1920  Prog Access'!$F$7:$BA$325,11,FALSE))</f>
        <v>0</v>
      </c>
      <c r="W305" s="102">
        <f>IF(ISNA(VLOOKUP($B305,'[1]1920  Prog Access'!$F$7:$BA$325,12,FALSE)),"",VLOOKUP($B305,'[1]1920  Prog Access'!$F$7:$BA$325,12,FALSE))</f>
        <v>0</v>
      </c>
      <c r="X305" s="102">
        <f>IF(ISNA(VLOOKUP($B305,'[1]1920  Prog Access'!$F$7:$BA$325,13,FALSE)),"",VLOOKUP($B305,'[1]1920  Prog Access'!$F$7:$BA$325,13,FALSE))</f>
        <v>0</v>
      </c>
      <c r="Y305" s="108">
        <f t="shared" ref="Y305:Y309" si="656">SUM(U305:X305)</f>
        <v>0</v>
      </c>
      <c r="Z305" s="104">
        <f t="shared" ref="Z305:Z309" si="657">Y305/E305</f>
        <v>0</v>
      </c>
      <c r="AA305" s="105">
        <f t="shared" ref="AA305:AA309" si="658">Y305/D305</f>
        <v>0</v>
      </c>
      <c r="AB305" s="106">
        <f>IF(ISNA(VLOOKUP($B305,'[1]1920  Prog Access'!$F$7:$BA$325,14,FALSE)),"",VLOOKUP($B305,'[1]1920  Prog Access'!$F$7:$BA$325,14,FALSE))</f>
        <v>0</v>
      </c>
      <c r="AC305" s="102">
        <f>IF(ISNA(VLOOKUP($B305,'[1]1920  Prog Access'!$F$7:$BA$325,15,FALSE)),"",VLOOKUP($B305,'[1]1920  Prog Access'!$F$7:$BA$325,15,FALSE))</f>
        <v>0</v>
      </c>
      <c r="AD305" s="102">
        <v>0</v>
      </c>
      <c r="AE305" s="107">
        <f t="shared" ref="AE305:AE309" si="659">SUM(AB305:AC305)</f>
        <v>0</v>
      </c>
      <c r="AF305" s="104">
        <f t="shared" ref="AF305:AF309" si="660">AE305/E305</f>
        <v>0</v>
      </c>
      <c r="AG305" s="109">
        <f t="shared" ref="AG305:AG309" si="661">AE305/D305</f>
        <v>0</v>
      </c>
      <c r="AH305" s="106">
        <f>IF(ISNA(VLOOKUP($B305,'[1]1920  Prog Access'!$F$7:$BA$325,16,FALSE)),"",VLOOKUP($B305,'[1]1920  Prog Access'!$F$7:$BA$325,16,FALSE))</f>
        <v>42491.1</v>
      </c>
      <c r="AI305" s="102">
        <f>IF(ISNA(VLOOKUP($B305,'[1]1920  Prog Access'!$F$7:$BA$325,17,FALSE)),"",VLOOKUP($B305,'[1]1920  Prog Access'!$F$7:$BA$325,17,FALSE))</f>
        <v>30516.42</v>
      </c>
      <c r="AJ305" s="102">
        <f>IF(ISNA(VLOOKUP($B305,'[1]1920  Prog Access'!$F$7:$BA$325,18,FALSE)),"",VLOOKUP($B305,'[1]1920  Prog Access'!$F$7:$BA$325,18,FALSE))</f>
        <v>0</v>
      </c>
      <c r="AK305" s="102">
        <f>IF(ISNA(VLOOKUP($B305,'[1]1920  Prog Access'!$F$7:$BA$325,19,FALSE)),"",VLOOKUP($B305,'[1]1920  Prog Access'!$F$7:$BA$325,19,FALSE))</f>
        <v>0</v>
      </c>
      <c r="AL305" s="102">
        <f>IF(ISNA(VLOOKUP($B305,'[1]1920  Prog Access'!$F$7:$BA$325,20,FALSE)),"",VLOOKUP($B305,'[1]1920  Prog Access'!$F$7:$BA$325,20,FALSE))</f>
        <v>56523.94</v>
      </c>
      <c r="AM305" s="102">
        <f>IF(ISNA(VLOOKUP($B305,'[1]1920  Prog Access'!$F$7:$BA$325,21,FALSE)),"",VLOOKUP($B305,'[1]1920  Prog Access'!$F$7:$BA$325,21,FALSE))</f>
        <v>0</v>
      </c>
      <c r="AN305" s="102">
        <f>IF(ISNA(VLOOKUP($B305,'[1]1920  Prog Access'!$F$7:$BA$325,22,FALSE)),"",VLOOKUP($B305,'[1]1920  Prog Access'!$F$7:$BA$325,22,FALSE))</f>
        <v>0</v>
      </c>
      <c r="AO305" s="102">
        <f>IF(ISNA(VLOOKUP($B305,'[1]1920  Prog Access'!$F$7:$BA$325,23,FALSE)),"",VLOOKUP($B305,'[1]1920  Prog Access'!$F$7:$BA$325,23,FALSE))</f>
        <v>1798.38</v>
      </c>
      <c r="AP305" s="102">
        <f>IF(ISNA(VLOOKUP($B305,'[1]1920  Prog Access'!$F$7:$BA$325,24,FALSE)),"",VLOOKUP($B305,'[1]1920  Prog Access'!$F$7:$BA$325,24,FALSE))</f>
        <v>0</v>
      </c>
      <c r="AQ305" s="102">
        <f>IF(ISNA(VLOOKUP($B305,'[1]1920  Prog Access'!$F$7:$BA$325,25,FALSE)),"",VLOOKUP($B305,'[1]1920  Prog Access'!$F$7:$BA$325,25,FALSE))</f>
        <v>0</v>
      </c>
      <c r="AR305" s="102">
        <f>IF(ISNA(VLOOKUP($B305,'[1]1920  Prog Access'!$F$7:$BA$325,26,FALSE)),"",VLOOKUP($B305,'[1]1920  Prog Access'!$F$7:$BA$325,26,FALSE))</f>
        <v>0</v>
      </c>
      <c r="AS305" s="102">
        <f>IF(ISNA(VLOOKUP($B305,'[1]1920  Prog Access'!$F$7:$BA$325,27,FALSE)),"",VLOOKUP($B305,'[1]1920  Prog Access'!$F$7:$BA$325,27,FALSE))</f>
        <v>0</v>
      </c>
      <c r="AT305" s="102">
        <f>IF(ISNA(VLOOKUP($B305,'[1]1920  Prog Access'!$F$7:$BA$325,28,FALSE)),"",VLOOKUP($B305,'[1]1920  Prog Access'!$F$7:$BA$325,28,FALSE))</f>
        <v>0</v>
      </c>
      <c r="AU305" s="102">
        <f>IF(ISNA(VLOOKUP($B305,'[1]1920  Prog Access'!$F$7:$BA$325,29,FALSE)),"",VLOOKUP($B305,'[1]1920  Prog Access'!$F$7:$BA$325,29,FALSE))</f>
        <v>0</v>
      </c>
      <c r="AV305" s="102">
        <f>IF(ISNA(VLOOKUP($B305,'[1]1920  Prog Access'!$F$7:$BA$325,30,FALSE)),"",VLOOKUP($B305,'[1]1920  Prog Access'!$F$7:$BA$325,30,FALSE))</f>
        <v>0</v>
      </c>
      <c r="AW305" s="102">
        <f>IF(ISNA(VLOOKUP($B305,'[1]1920  Prog Access'!$F$7:$BA$325,31,FALSE)),"",VLOOKUP($B305,'[1]1920  Prog Access'!$F$7:$BA$325,31,FALSE))</f>
        <v>0</v>
      </c>
      <c r="AX305" s="108">
        <f t="shared" si="604"/>
        <v>131329.84</v>
      </c>
      <c r="AY305" s="104">
        <f t="shared" si="605"/>
        <v>9.8106255621199095E-2</v>
      </c>
      <c r="AZ305" s="105">
        <f t="shared" si="606"/>
        <v>1819.476863397063</v>
      </c>
      <c r="BA305" s="106">
        <f>IF(ISNA(VLOOKUP($B305,'[1]1920  Prog Access'!$F$7:$BA$325,32,FALSE)),"",VLOOKUP($B305,'[1]1920  Prog Access'!$F$7:$BA$325,32,FALSE))</f>
        <v>0</v>
      </c>
      <c r="BB305" s="102">
        <f>IF(ISNA(VLOOKUP($B305,'[1]1920  Prog Access'!$F$7:$BA$325,33,FALSE)),"",VLOOKUP($B305,'[1]1920  Prog Access'!$F$7:$BA$325,33,FALSE))</f>
        <v>0</v>
      </c>
      <c r="BC305" s="102">
        <f>IF(ISNA(VLOOKUP($B305,'[1]1920  Prog Access'!$F$7:$BA$325,34,FALSE)),"",VLOOKUP($B305,'[1]1920  Prog Access'!$F$7:$BA$325,34,FALSE))</f>
        <v>2003.04</v>
      </c>
      <c r="BD305" s="102">
        <f>IF(ISNA(VLOOKUP($B305,'[1]1920  Prog Access'!$F$7:$BA$325,35,FALSE)),"",VLOOKUP($B305,'[1]1920  Prog Access'!$F$7:$BA$325,35,FALSE))</f>
        <v>0</v>
      </c>
      <c r="BE305" s="102">
        <f>IF(ISNA(VLOOKUP($B305,'[1]1920  Prog Access'!$F$7:$BA$325,36,FALSE)),"",VLOOKUP($B305,'[1]1920  Prog Access'!$F$7:$BA$325,36,FALSE))</f>
        <v>0</v>
      </c>
      <c r="BF305" s="102">
        <f>IF(ISNA(VLOOKUP($B305,'[1]1920  Prog Access'!$F$7:$BA$325,37,FALSE)),"",VLOOKUP($B305,'[1]1920  Prog Access'!$F$7:$BA$325,37,FALSE))</f>
        <v>0</v>
      </c>
      <c r="BG305" s="102">
        <f>IF(ISNA(VLOOKUP($B305,'[1]1920  Prog Access'!$F$7:$BA$325,38,FALSE)),"",VLOOKUP($B305,'[1]1920  Prog Access'!$F$7:$BA$325,38,FALSE))</f>
        <v>0</v>
      </c>
      <c r="BH305" s="110">
        <f t="shared" ref="BH305:BH309" si="662">SUM(BA305:BG305)</f>
        <v>2003.04</v>
      </c>
      <c r="BI305" s="104">
        <f t="shared" ref="BI305:BI309" si="663">BH305/E305</f>
        <v>1.4963145790742351E-3</v>
      </c>
      <c r="BJ305" s="105">
        <f t="shared" ref="BJ305:BJ309" si="664">BH305/D305</f>
        <v>27.75062344139651</v>
      </c>
      <c r="BK305" s="106">
        <f>IF(ISNA(VLOOKUP($B305,'[1]1920  Prog Access'!$F$7:$BA$325,39,FALSE)),"",VLOOKUP($B305,'[1]1920  Prog Access'!$F$7:$BA$325,39,FALSE))</f>
        <v>0</v>
      </c>
      <c r="BL305" s="102">
        <f>IF(ISNA(VLOOKUP($B305,'[1]1920  Prog Access'!$F$7:$BA$325,40,FALSE)),"",VLOOKUP($B305,'[1]1920  Prog Access'!$F$7:$BA$325,40,FALSE))</f>
        <v>0</v>
      </c>
      <c r="BM305" s="102">
        <f>IF(ISNA(VLOOKUP($B305,'[1]1920  Prog Access'!$F$7:$BA$325,41,FALSE)),"",VLOOKUP($B305,'[1]1920  Prog Access'!$F$7:$BA$325,41,FALSE))</f>
        <v>0</v>
      </c>
      <c r="BN305" s="102">
        <f>IF(ISNA(VLOOKUP($B305,'[1]1920  Prog Access'!$F$7:$BA$325,42,FALSE)),"",VLOOKUP($B305,'[1]1920  Prog Access'!$F$7:$BA$325,42,FALSE))</f>
        <v>24167.8</v>
      </c>
      <c r="BO305" s="105">
        <f t="shared" si="593"/>
        <v>24167.8</v>
      </c>
      <c r="BP305" s="104">
        <f t="shared" si="594"/>
        <v>1.8053873853817348E-2</v>
      </c>
      <c r="BQ305" s="111">
        <f t="shared" si="595"/>
        <v>334.82682183430313</v>
      </c>
      <c r="BR305" s="106">
        <f>IF(ISNA(VLOOKUP($B305,'[1]1920  Prog Access'!$F$7:$BA$325,43,FALSE)),"",VLOOKUP($B305,'[1]1920  Prog Access'!$F$7:$BA$325,43,FALSE))</f>
        <v>301787.96999999997</v>
      </c>
      <c r="BS305" s="104">
        <f t="shared" si="596"/>
        <v>0.22544219750989389</v>
      </c>
      <c r="BT305" s="111">
        <f t="shared" si="597"/>
        <v>4181.0469659185374</v>
      </c>
      <c r="BU305" s="102">
        <f>IF(ISNA(VLOOKUP($B305,'[1]1920  Prog Access'!$F$7:$BA$325,44,FALSE)),"",VLOOKUP($B305,'[1]1920  Prog Access'!$F$7:$BA$325,44,FALSE))</f>
        <v>77961.070000000007</v>
      </c>
      <c r="BV305" s="104">
        <f t="shared" si="598"/>
        <v>5.8238620118034087E-2</v>
      </c>
      <c r="BW305" s="111">
        <f t="shared" si="599"/>
        <v>1080.092407869216</v>
      </c>
      <c r="BX305" s="143">
        <f>IF(ISNA(VLOOKUP($B305,'[1]1920  Prog Access'!$F$7:$BA$325,45,FALSE)),"",VLOOKUP($B305,'[1]1920  Prog Access'!$F$7:$BA$325,45,FALSE))</f>
        <v>74179.600000000006</v>
      </c>
      <c r="BY305" s="97">
        <f t="shared" si="600"/>
        <v>5.541377953006188E-2</v>
      </c>
      <c r="BZ305" s="112">
        <f t="shared" si="601"/>
        <v>1027.7029648101968</v>
      </c>
      <c r="CA305" s="89">
        <f t="shared" si="602"/>
        <v>1338648.9899999998</v>
      </c>
      <c r="CB305" s="90">
        <f t="shared" si="603"/>
        <v>0</v>
      </c>
    </row>
    <row r="306" spans="1:80" x14ac:dyDescent="0.25">
      <c r="A306" s="22"/>
      <c r="B306" s="94" t="s">
        <v>522</v>
      </c>
      <c r="C306" s="99" t="s">
        <v>523</v>
      </c>
      <c r="D306" s="100">
        <f>IF(ISNA(VLOOKUP($B306,'[1]1920 enrollment_Rev_Exp by size'!$A$6:$C$339,3,FALSE)),"",VLOOKUP($B306,'[1]1920 enrollment_Rev_Exp by size'!$A$6:$C$339,3,FALSE))</f>
        <v>64.8</v>
      </c>
      <c r="E306" s="101">
        <f>IF(ISNA(VLOOKUP($B306,'[1]1920 enrollment_Rev_Exp by size'!$A$6:$D$339,4,FALSE)),"",VLOOKUP($B306,'[1]1920 enrollment_Rev_Exp by size'!$A$6:$D$339,4,FALSE))</f>
        <v>995740.06</v>
      </c>
      <c r="F306" s="102">
        <f>IF(ISNA(VLOOKUP($B306,'[1]1920  Prog Access'!$F$7:$BA$325,2,FALSE)),"",VLOOKUP($B306,'[1]1920  Prog Access'!$F$7:$BA$325,2,FALSE))</f>
        <v>557366.65</v>
      </c>
      <c r="G306" s="102">
        <f>IF(ISNA(VLOOKUP($B306,'[1]1920  Prog Access'!$F$7:$BA$325,3,FALSE)),"",VLOOKUP($B306,'[1]1920  Prog Access'!$F$7:$BA$325,3,FALSE))</f>
        <v>0</v>
      </c>
      <c r="H306" s="102">
        <f>IF(ISNA(VLOOKUP($B306,'[1]1920  Prog Access'!$F$7:$BA$325,4,FALSE)),"",VLOOKUP($B306,'[1]1920  Prog Access'!$F$7:$BA$325,4,FALSE))</f>
        <v>0</v>
      </c>
      <c r="I306" s="103">
        <f t="shared" si="653"/>
        <v>557366.65</v>
      </c>
      <c r="J306" s="104">
        <f t="shared" si="654"/>
        <v>0.55975115634094308</v>
      </c>
      <c r="K306" s="105">
        <f t="shared" si="655"/>
        <v>8601.3371913580249</v>
      </c>
      <c r="L306" s="106">
        <f>IF(ISNA(VLOOKUP($B306,'[1]1920  Prog Access'!$F$7:$BA$325,5,FALSE)),"",VLOOKUP($B306,'[1]1920  Prog Access'!$F$7:$BA$325,5,FALSE))</f>
        <v>76712.08</v>
      </c>
      <c r="M306" s="102">
        <f>IF(ISNA(VLOOKUP($B306,'[1]1920  Prog Access'!$F$7:$BA$325,6,FALSE)),"",VLOOKUP($B306,'[1]1920  Prog Access'!$F$7:$BA$325,6,FALSE))</f>
        <v>0</v>
      </c>
      <c r="N306" s="102">
        <f>IF(ISNA(VLOOKUP($B306,'[1]1920  Prog Access'!$F$7:$BA$325,7,FALSE)),"",VLOOKUP($B306,'[1]1920  Prog Access'!$F$7:$BA$325,7,FALSE))</f>
        <v>0</v>
      </c>
      <c r="O306" s="102">
        <v>0</v>
      </c>
      <c r="P306" s="102">
        <f>IF(ISNA(VLOOKUP($B306,'[1]1920  Prog Access'!$F$7:$BA$325,8,FALSE)),"",VLOOKUP($B306,'[1]1920  Prog Access'!$F$7:$BA$325,8,FALSE))</f>
        <v>0</v>
      </c>
      <c r="Q306" s="102">
        <f>IF(ISNA(VLOOKUP($B306,'[1]1920  Prog Access'!$F$7:$BA$325,9,FALSE)),"",VLOOKUP($B306,'[1]1920  Prog Access'!$F$7:$BA$325,9,FALSE))</f>
        <v>0</v>
      </c>
      <c r="R306" s="107">
        <f t="shared" si="643"/>
        <v>76712.08</v>
      </c>
      <c r="S306" s="104">
        <f t="shared" si="644"/>
        <v>7.7040266914640346E-2</v>
      </c>
      <c r="T306" s="105">
        <f t="shared" si="645"/>
        <v>1183.8283950617285</v>
      </c>
      <c r="U306" s="106">
        <f>IF(ISNA(VLOOKUP($B306,'[1]1920  Prog Access'!$F$7:$BA$325,10,FALSE)),"",VLOOKUP($B306,'[1]1920  Prog Access'!$F$7:$BA$325,10,FALSE))</f>
        <v>0</v>
      </c>
      <c r="V306" s="102">
        <f>IF(ISNA(VLOOKUP($B306,'[1]1920  Prog Access'!$F$7:$BA$325,11,FALSE)),"",VLOOKUP($B306,'[1]1920  Prog Access'!$F$7:$BA$325,11,FALSE))</f>
        <v>0</v>
      </c>
      <c r="W306" s="102">
        <f>IF(ISNA(VLOOKUP($B306,'[1]1920  Prog Access'!$F$7:$BA$325,12,FALSE)),"",VLOOKUP($B306,'[1]1920  Prog Access'!$F$7:$BA$325,12,FALSE))</f>
        <v>0</v>
      </c>
      <c r="X306" s="102">
        <f>IF(ISNA(VLOOKUP($B306,'[1]1920  Prog Access'!$F$7:$BA$325,13,FALSE)),"",VLOOKUP($B306,'[1]1920  Prog Access'!$F$7:$BA$325,13,FALSE))</f>
        <v>0</v>
      </c>
      <c r="Y306" s="108">
        <f t="shared" si="656"/>
        <v>0</v>
      </c>
      <c r="Z306" s="104">
        <f t="shared" si="657"/>
        <v>0</v>
      </c>
      <c r="AA306" s="105">
        <f t="shared" si="658"/>
        <v>0</v>
      </c>
      <c r="AB306" s="106">
        <f>IF(ISNA(VLOOKUP($B306,'[1]1920  Prog Access'!$F$7:$BA$325,14,FALSE)),"",VLOOKUP($B306,'[1]1920  Prog Access'!$F$7:$BA$325,14,FALSE))</f>
        <v>0</v>
      </c>
      <c r="AC306" s="102">
        <f>IF(ISNA(VLOOKUP($B306,'[1]1920  Prog Access'!$F$7:$BA$325,15,FALSE)),"",VLOOKUP($B306,'[1]1920  Prog Access'!$F$7:$BA$325,15,FALSE))</f>
        <v>0</v>
      </c>
      <c r="AD306" s="102">
        <v>0</v>
      </c>
      <c r="AE306" s="107">
        <f t="shared" si="659"/>
        <v>0</v>
      </c>
      <c r="AF306" s="104">
        <f t="shared" si="660"/>
        <v>0</v>
      </c>
      <c r="AG306" s="109">
        <f t="shared" si="661"/>
        <v>0</v>
      </c>
      <c r="AH306" s="106">
        <f>IF(ISNA(VLOOKUP($B306,'[1]1920  Prog Access'!$F$7:$BA$325,16,FALSE)),"",VLOOKUP($B306,'[1]1920  Prog Access'!$F$7:$BA$325,16,FALSE))</f>
        <v>0</v>
      </c>
      <c r="AI306" s="102">
        <f>IF(ISNA(VLOOKUP($B306,'[1]1920  Prog Access'!$F$7:$BA$325,17,FALSE)),"",VLOOKUP($B306,'[1]1920  Prog Access'!$F$7:$BA$325,17,FALSE))</f>
        <v>19033.669999999998</v>
      </c>
      <c r="AJ306" s="102">
        <f>IF(ISNA(VLOOKUP($B306,'[1]1920  Prog Access'!$F$7:$BA$325,18,FALSE)),"",VLOOKUP($B306,'[1]1920  Prog Access'!$F$7:$BA$325,18,FALSE))</f>
        <v>0</v>
      </c>
      <c r="AK306" s="102">
        <f>IF(ISNA(VLOOKUP($B306,'[1]1920  Prog Access'!$F$7:$BA$325,19,FALSE)),"",VLOOKUP($B306,'[1]1920  Prog Access'!$F$7:$BA$325,19,FALSE))</f>
        <v>0</v>
      </c>
      <c r="AL306" s="102">
        <f>IF(ISNA(VLOOKUP($B306,'[1]1920  Prog Access'!$F$7:$BA$325,20,FALSE)),"",VLOOKUP($B306,'[1]1920  Prog Access'!$F$7:$BA$325,20,FALSE))</f>
        <v>4139.1000000000004</v>
      </c>
      <c r="AM306" s="102">
        <f>IF(ISNA(VLOOKUP($B306,'[1]1920  Prog Access'!$F$7:$BA$325,21,FALSE)),"",VLOOKUP($B306,'[1]1920  Prog Access'!$F$7:$BA$325,21,FALSE))</f>
        <v>0</v>
      </c>
      <c r="AN306" s="102">
        <f>IF(ISNA(VLOOKUP($B306,'[1]1920  Prog Access'!$F$7:$BA$325,22,FALSE)),"",VLOOKUP($B306,'[1]1920  Prog Access'!$F$7:$BA$325,22,FALSE))</f>
        <v>0</v>
      </c>
      <c r="AO306" s="102">
        <f>IF(ISNA(VLOOKUP($B306,'[1]1920  Prog Access'!$F$7:$BA$325,23,FALSE)),"",VLOOKUP($B306,'[1]1920  Prog Access'!$F$7:$BA$325,23,FALSE))</f>
        <v>16677.18</v>
      </c>
      <c r="AP306" s="102">
        <f>IF(ISNA(VLOOKUP($B306,'[1]1920  Prog Access'!$F$7:$BA$325,24,FALSE)),"",VLOOKUP($B306,'[1]1920  Prog Access'!$F$7:$BA$325,24,FALSE))</f>
        <v>0</v>
      </c>
      <c r="AQ306" s="102">
        <f>IF(ISNA(VLOOKUP($B306,'[1]1920  Prog Access'!$F$7:$BA$325,25,FALSE)),"",VLOOKUP($B306,'[1]1920  Prog Access'!$F$7:$BA$325,25,FALSE))</f>
        <v>0</v>
      </c>
      <c r="AR306" s="102">
        <f>IF(ISNA(VLOOKUP($B306,'[1]1920  Prog Access'!$F$7:$BA$325,26,FALSE)),"",VLOOKUP($B306,'[1]1920  Prog Access'!$F$7:$BA$325,26,FALSE))</f>
        <v>0</v>
      </c>
      <c r="AS306" s="102">
        <f>IF(ISNA(VLOOKUP($B306,'[1]1920  Prog Access'!$F$7:$BA$325,27,FALSE)),"",VLOOKUP($B306,'[1]1920  Prog Access'!$F$7:$BA$325,27,FALSE))</f>
        <v>0</v>
      </c>
      <c r="AT306" s="102">
        <f>IF(ISNA(VLOOKUP($B306,'[1]1920  Prog Access'!$F$7:$BA$325,28,FALSE)),"",VLOOKUP($B306,'[1]1920  Prog Access'!$F$7:$BA$325,28,FALSE))</f>
        <v>0</v>
      </c>
      <c r="AU306" s="102">
        <f>IF(ISNA(VLOOKUP($B306,'[1]1920  Prog Access'!$F$7:$BA$325,29,FALSE)),"",VLOOKUP($B306,'[1]1920  Prog Access'!$F$7:$BA$325,29,FALSE))</f>
        <v>0</v>
      </c>
      <c r="AV306" s="102">
        <f>IF(ISNA(VLOOKUP($B306,'[1]1920  Prog Access'!$F$7:$BA$325,30,FALSE)),"",VLOOKUP($B306,'[1]1920  Prog Access'!$F$7:$BA$325,30,FALSE))</f>
        <v>0</v>
      </c>
      <c r="AW306" s="102">
        <f>IF(ISNA(VLOOKUP($B306,'[1]1920  Prog Access'!$F$7:$BA$325,31,FALSE)),"",VLOOKUP($B306,'[1]1920  Prog Access'!$F$7:$BA$325,31,FALSE))</f>
        <v>0</v>
      </c>
      <c r="AX306" s="108">
        <f t="shared" si="604"/>
        <v>39849.949999999997</v>
      </c>
      <c r="AY306" s="104">
        <f t="shared" si="605"/>
        <v>4.0020434650384552E-2</v>
      </c>
      <c r="AZ306" s="105">
        <f t="shared" si="606"/>
        <v>614.96836419753083</v>
      </c>
      <c r="BA306" s="106">
        <f>IF(ISNA(VLOOKUP($B306,'[1]1920  Prog Access'!$F$7:$BA$325,32,FALSE)),"",VLOOKUP($B306,'[1]1920  Prog Access'!$F$7:$BA$325,32,FALSE))</f>
        <v>0</v>
      </c>
      <c r="BB306" s="102">
        <f>IF(ISNA(VLOOKUP($B306,'[1]1920  Prog Access'!$F$7:$BA$325,33,FALSE)),"",VLOOKUP($B306,'[1]1920  Prog Access'!$F$7:$BA$325,33,FALSE))</f>
        <v>0</v>
      </c>
      <c r="BC306" s="102">
        <f>IF(ISNA(VLOOKUP($B306,'[1]1920  Prog Access'!$F$7:$BA$325,34,FALSE)),"",VLOOKUP($B306,'[1]1920  Prog Access'!$F$7:$BA$325,34,FALSE))</f>
        <v>2642.19</v>
      </c>
      <c r="BD306" s="102">
        <f>IF(ISNA(VLOOKUP($B306,'[1]1920  Prog Access'!$F$7:$BA$325,35,FALSE)),"",VLOOKUP($B306,'[1]1920  Prog Access'!$F$7:$BA$325,35,FALSE))</f>
        <v>0</v>
      </c>
      <c r="BE306" s="102">
        <f>IF(ISNA(VLOOKUP($B306,'[1]1920  Prog Access'!$F$7:$BA$325,36,FALSE)),"",VLOOKUP($B306,'[1]1920  Prog Access'!$F$7:$BA$325,36,FALSE))</f>
        <v>0</v>
      </c>
      <c r="BF306" s="102">
        <f>IF(ISNA(VLOOKUP($B306,'[1]1920  Prog Access'!$F$7:$BA$325,37,FALSE)),"",VLOOKUP($B306,'[1]1920  Prog Access'!$F$7:$BA$325,37,FALSE))</f>
        <v>0</v>
      </c>
      <c r="BG306" s="102">
        <f>IF(ISNA(VLOOKUP($B306,'[1]1920  Prog Access'!$F$7:$BA$325,38,FALSE)),"",VLOOKUP($B306,'[1]1920  Prog Access'!$F$7:$BA$325,38,FALSE))</f>
        <v>0</v>
      </c>
      <c r="BH306" s="110">
        <f t="shared" si="662"/>
        <v>2642.19</v>
      </c>
      <c r="BI306" s="104">
        <f t="shared" si="663"/>
        <v>2.6534937240548502E-3</v>
      </c>
      <c r="BJ306" s="105">
        <f t="shared" si="664"/>
        <v>40.774537037037042</v>
      </c>
      <c r="BK306" s="106">
        <f>IF(ISNA(VLOOKUP($B306,'[1]1920  Prog Access'!$F$7:$BA$325,39,FALSE)),"",VLOOKUP($B306,'[1]1920  Prog Access'!$F$7:$BA$325,39,FALSE))</f>
        <v>0</v>
      </c>
      <c r="BL306" s="102">
        <f>IF(ISNA(VLOOKUP($B306,'[1]1920  Prog Access'!$F$7:$BA$325,40,FALSE)),"",VLOOKUP($B306,'[1]1920  Prog Access'!$F$7:$BA$325,40,FALSE))</f>
        <v>0</v>
      </c>
      <c r="BM306" s="102">
        <f>IF(ISNA(VLOOKUP($B306,'[1]1920  Prog Access'!$F$7:$BA$325,41,FALSE)),"",VLOOKUP($B306,'[1]1920  Prog Access'!$F$7:$BA$325,41,FALSE))</f>
        <v>0</v>
      </c>
      <c r="BN306" s="102">
        <f>IF(ISNA(VLOOKUP($B306,'[1]1920  Prog Access'!$F$7:$BA$325,42,FALSE)),"",VLOOKUP($B306,'[1]1920  Prog Access'!$F$7:$BA$325,42,FALSE))</f>
        <v>0</v>
      </c>
      <c r="BO306" s="105">
        <f t="shared" si="593"/>
        <v>0</v>
      </c>
      <c r="BP306" s="104">
        <f t="shared" si="594"/>
        <v>0</v>
      </c>
      <c r="BQ306" s="111">
        <f t="shared" si="595"/>
        <v>0</v>
      </c>
      <c r="BR306" s="106">
        <f>IF(ISNA(VLOOKUP($B306,'[1]1920  Prog Access'!$F$7:$BA$325,43,FALSE)),"",VLOOKUP($B306,'[1]1920  Prog Access'!$F$7:$BA$325,43,FALSE))</f>
        <v>247584.04</v>
      </c>
      <c r="BS306" s="104">
        <f t="shared" si="596"/>
        <v>0.24864324530641058</v>
      </c>
      <c r="BT306" s="111">
        <f t="shared" si="597"/>
        <v>3820.7413580246916</v>
      </c>
      <c r="BU306" s="102">
        <f>IF(ISNA(VLOOKUP($B306,'[1]1920  Prog Access'!$F$7:$BA$325,44,FALSE)),"",VLOOKUP($B306,'[1]1920  Prog Access'!$F$7:$BA$325,44,FALSE))</f>
        <v>3633.91</v>
      </c>
      <c r="BV306" s="104">
        <f t="shared" si="598"/>
        <v>3.6494564655759655E-3</v>
      </c>
      <c r="BW306" s="111">
        <f t="shared" si="599"/>
        <v>56.078858024691357</v>
      </c>
      <c r="BX306" s="143">
        <f>IF(ISNA(VLOOKUP($B306,'[1]1920  Prog Access'!$F$7:$BA$325,45,FALSE)),"",VLOOKUP($B306,'[1]1920  Prog Access'!$F$7:$BA$325,45,FALSE))</f>
        <v>67951.240000000005</v>
      </c>
      <c r="BY306" s="97">
        <f t="shared" si="600"/>
        <v>6.8241946597990641E-2</v>
      </c>
      <c r="BZ306" s="112">
        <f t="shared" si="601"/>
        <v>1048.6302469135803</v>
      </c>
      <c r="CA306" s="89">
        <f t="shared" si="602"/>
        <v>995740.06</v>
      </c>
      <c r="CB306" s="90">
        <f t="shared" si="603"/>
        <v>0</v>
      </c>
    </row>
    <row r="307" spans="1:80" s="135" customFormat="1" x14ac:dyDescent="0.25">
      <c r="A307" s="22"/>
      <c r="B307" s="94" t="s">
        <v>524</v>
      </c>
      <c r="C307" s="99" t="s">
        <v>525</v>
      </c>
      <c r="D307" s="100">
        <f>IF(ISNA(VLOOKUP($B307,'[1]1920 enrollment_Rev_Exp by size'!$A$6:$C$339,3,FALSE)),"",VLOOKUP($B307,'[1]1920 enrollment_Rev_Exp by size'!$A$6:$C$339,3,FALSE))</f>
        <v>50.510000000000005</v>
      </c>
      <c r="E307" s="101">
        <f>IF(ISNA(VLOOKUP($B307,'[1]1920 enrollment_Rev_Exp by size'!$A$6:$D$339,4,FALSE)),"",VLOOKUP($B307,'[1]1920 enrollment_Rev_Exp by size'!$A$6:$D$339,4,FALSE))</f>
        <v>2048978.02</v>
      </c>
      <c r="F307" s="102">
        <f>IF(ISNA(VLOOKUP($B307,'[1]1920  Prog Access'!$F$7:$BA$325,2,FALSE)),"",VLOOKUP($B307,'[1]1920  Prog Access'!$F$7:$BA$325,2,FALSE))</f>
        <v>1275875.1599999999</v>
      </c>
      <c r="G307" s="102">
        <f>IF(ISNA(VLOOKUP($B307,'[1]1920  Prog Access'!$F$7:$BA$325,3,FALSE)),"",VLOOKUP($B307,'[1]1920  Prog Access'!$F$7:$BA$325,3,FALSE))</f>
        <v>0</v>
      </c>
      <c r="H307" s="102">
        <f>IF(ISNA(VLOOKUP($B307,'[1]1920  Prog Access'!$F$7:$BA$325,4,FALSE)),"",VLOOKUP($B307,'[1]1920  Prog Access'!$F$7:$BA$325,4,FALSE))</f>
        <v>0</v>
      </c>
      <c r="I307" s="103">
        <f t="shared" si="653"/>
        <v>1275875.1599999999</v>
      </c>
      <c r="J307" s="104">
        <f t="shared" si="654"/>
        <v>0.62268855377960564</v>
      </c>
      <c r="K307" s="105">
        <f t="shared" si="655"/>
        <v>25259.852702435157</v>
      </c>
      <c r="L307" s="106">
        <f>IF(ISNA(VLOOKUP($B307,'[1]1920  Prog Access'!$F$7:$BA$325,5,FALSE)),"",VLOOKUP($B307,'[1]1920  Prog Access'!$F$7:$BA$325,5,FALSE))</f>
        <v>54677.5</v>
      </c>
      <c r="M307" s="102">
        <f>IF(ISNA(VLOOKUP($B307,'[1]1920  Prog Access'!$F$7:$BA$325,6,FALSE)),"",VLOOKUP($B307,'[1]1920  Prog Access'!$F$7:$BA$325,6,FALSE))</f>
        <v>0</v>
      </c>
      <c r="N307" s="102">
        <f>IF(ISNA(VLOOKUP($B307,'[1]1920  Prog Access'!$F$7:$BA$325,7,FALSE)),"",VLOOKUP($B307,'[1]1920  Prog Access'!$F$7:$BA$325,7,FALSE))</f>
        <v>0</v>
      </c>
      <c r="O307" s="102">
        <v>0</v>
      </c>
      <c r="P307" s="102">
        <f>IF(ISNA(VLOOKUP($B307,'[1]1920  Prog Access'!$F$7:$BA$325,8,FALSE)),"",VLOOKUP($B307,'[1]1920  Prog Access'!$F$7:$BA$325,8,FALSE))</f>
        <v>0</v>
      </c>
      <c r="Q307" s="102">
        <f>IF(ISNA(VLOOKUP($B307,'[1]1920  Prog Access'!$F$7:$BA$325,9,FALSE)),"",VLOOKUP($B307,'[1]1920  Prog Access'!$F$7:$BA$325,9,FALSE))</f>
        <v>0</v>
      </c>
      <c r="R307" s="107">
        <f t="shared" si="643"/>
        <v>54677.5</v>
      </c>
      <c r="S307" s="104">
        <f t="shared" si="644"/>
        <v>2.6685254534843668E-2</v>
      </c>
      <c r="T307" s="105">
        <f t="shared" si="645"/>
        <v>1082.5084141754107</v>
      </c>
      <c r="U307" s="106">
        <f>IF(ISNA(VLOOKUP($B307,'[1]1920  Prog Access'!$F$7:$BA$325,10,FALSE)),"",VLOOKUP($B307,'[1]1920  Prog Access'!$F$7:$BA$325,10,FALSE))</f>
        <v>0</v>
      </c>
      <c r="V307" s="102">
        <f>IF(ISNA(VLOOKUP($B307,'[1]1920  Prog Access'!$F$7:$BA$325,11,FALSE)),"",VLOOKUP($B307,'[1]1920  Prog Access'!$F$7:$BA$325,11,FALSE))</f>
        <v>0</v>
      </c>
      <c r="W307" s="102">
        <f>IF(ISNA(VLOOKUP($B307,'[1]1920  Prog Access'!$F$7:$BA$325,12,FALSE)),"",VLOOKUP($B307,'[1]1920  Prog Access'!$F$7:$BA$325,12,FALSE))</f>
        <v>0</v>
      </c>
      <c r="X307" s="102">
        <f>IF(ISNA(VLOOKUP($B307,'[1]1920  Prog Access'!$F$7:$BA$325,13,FALSE)),"",VLOOKUP($B307,'[1]1920  Prog Access'!$F$7:$BA$325,13,FALSE))</f>
        <v>0</v>
      </c>
      <c r="Y307" s="108">
        <f t="shared" si="656"/>
        <v>0</v>
      </c>
      <c r="Z307" s="104">
        <f t="shared" si="657"/>
        <v>0</v>
      </c>
      <c r="AA307" s="105">
        <f t="shared" si="658"/>
        <v>0</v>
      </c>
      <c r="AB307" s="106">
        <f>IF(ISNA(VLOOKUP($B307,'[1]1920  Prog Access'!$F$7:$BA$325,14,FALSE)),"",VLOOKUP($B307,'[1]1920  Prog Access'!$F$7:$BA$325,14,FALSE))</f>
        <v>0</v>
      </c>
      <c r="AC307" s="102">
        <f>IF(ISNA(VLOOKUP($B307,'[1]1920  Prog Access'!$F$7:$BA$325,15,FALSE)),"",VLOOKUP($B307,'[1]1920  Prog Access'!$F$7:$BA$325,15,FALSE))</f>
        <v>0</v>
      </c>
      <c r="AD307" s="102">
        <v>0</v>
      </c>
      <c r="AE307" s="107">
        <f t="shared" si="659"/>
        <v>0</v>
      </c>
      <c r="AF307" s="104">
        <f t="shared" si="660"/>
        <v>0</v>
      </c>
      <c r="AG307" s="109">
        <f t="shared" si="661"/>
        <v>0</v>
      </c>
      <c r="AH307" s="106">
        <f>IF(ISNA(VLOOKUP($B307,'[1]1920  Prog Access'!$F$7:$BA$325,16,FALSE)),"",VLOOKUP($B307,'[1]1920  Prog Access'!$F$7:$BA$325,16,FALSE))</f>
        <v>17038.939999999999</v>
      </c>
      <c r="AI307" s="102">
        <f>IF(ISNA(VLOOKUP($B307,'[1]1920  Prog Access'!$F$7:$BA$325,17,FALSE)),"",VLOOKUP($B307,'[1]1920  Prog Access'!$F$7:$BA$325,17,FALSE))</f>
        <v>6284.47</v>
      </c>
      <c r="AJ307" s="102">
        <f>IF(ISNA(VLOOKUP($B307,'[1]1920  Prog Access'!$F$7:$BA$325,18,FALSE)),"",VLOOKUP($B307,'[1]1920  Prog Access'!$F$7:$BA$325,18,FALSE))</f>
        <v>0</v>
      </c>
      <c r="AK307" s="102">
        <f>IF(ISNA(VLOOKUP($B307,'[1]1920  Prog Access'!$F$7:$BA$325,19,FALSE)),"",VLOOKUP($B307,'[1]1920  Prog Access'!$F$7:$BA$325,19,FALSE))</f>
        <v>0</v>
      </c>
      <c r="AL307" s="102">
        <f>IF(ISNA(VLOOKUP($B307,'[1]1920  Prog Access'!$F$7:$BA$325,20,FALSE)),"",VLOOKUP($B307,'[1]1920  Prog Access'!$F$7:$BA$325,20,FALSE))</f>
        <v>6364.33</v>
      </c>
      <c r="AM307" s="102">
        <f>IF(ISNA(VLOOKUP($B307,'[1]1920  Prog Access'!$F$7:$BA$325,21,FALSE)),"",VLOOKUP($B307,'[1]1920  Prog Access'!$F$7:$BA$325,21,FALSE))</f>
        <v>0</v>
      </c>
      <c r="AN307" s="102">
        <f>IF(ISNA(VLOOKUP($B307,'[1]1920  Prog Access'!$F$7:$BA$325,22,FALSE)),"",VLOOKUP($B307,'[1]1920  Prog Access'!$F$7:$BA$325,22,FALSE))</f>
        <v>0</v>
      </c>
      <c r="AO307" s="102">
        <f>IF(ISNA(VLOOKUP($B307,'[1]1920  Prog Access'!$F$7:$BA$325,23,FALSE)),"",VLOOKUP($B307,'[1]1920  Prog Access'!$F$7:$BA$325,23,FALSE))</f>
        <v>97.75</v>
      </c>
      <c r="AP307" s="102">
        <f>IF(ISNA(VLOOKUP($B307,'[1]1920  Prog Access'!$F$7:$BA$325,24,FALSE)),"",VLOOKUP($B307,'[1]1920  Prog Access'!$F$7:$BA$325,24,FALSE))</f>
        <v>0</v>
      </c>
      <c r="AQ307" s="102">
        <f>IF(ISNA(VLOOKUP($B307,'[1]1920  Prog Access'!$F$7:$BA$325,25,FALSE)),"",VLOOKUP($B307,'[1]1920  Prog Access'!$F$7:$BA$325,25,FALSE))</f>
        <v>0</v>
      </c>
      <c r="AR307" s="102">
        <f>IF(ISNA(VLOOKUP($B307,'[1]1920  Prog Access'!$F$7:$BA$325,26,FALSE)),"",VLOOKUP($B307,'[1]1920  Prog Access'!$F$7:$BA$325,26,FALSE))</f>
        <v>0</v>
      </c>
      <c r="AS307" s="102">
        <f>IF(ISNA(VLOOKUP($B307,'[1]1920  Prog Access'!$F$7:$BA$325,27,FALSE)),"",VLOOKUP($B307,'[1]1920  Prog Access'!$F$7:$BA$325,27,FALSE))</f>
        <v>0</v>
      </c>
      <c r="AT307" s="102">
        <f>IF(ISNA(VLOOKUP($B307,'[1]1920  Prog Access'!$F$7:$BA$325,28,FALSE)),"",VLOOKUP($B307,'[1]1920  Prog Access'!$F$7:$BA$325,28,FALSE))</f>
        <v>0</v>
      </c>
      <c r="AU307" s="102">
        <f>IF(ISNA(VLOOKUP($B307,'[1]1920  Prog Access'!$F$7:$BA$325,29,FALSE)),"",VLOOKUP($B307,'[1]1920  Prog Access'!$F$7:$BA$325,29,FALSE))</f>
        <v>0</v>
      </c>
      <c r="AV307" s="102">
        <f>IF(ISNA(VLOOKUP($B307,'[1]1920  Prog Access'!$F$7:$BA$325,30,FALSE)),"",VLOOKUP($B307,'[1]1920  Prog Access'!$F$7:$BA$325,30,FALSE))</f>
        <v>0</v>
      </c>
      <c r="AW307" s="102">
        <f>IF(ISNA(VLOOKUP($B307,'[1]1920  Prog Access'!$F$7:$BA$325,31,FALSE)),"",VLOOKUP($B307,'[1]1920  Prog Access'!$F$7:$BA$325,31,FALSE))</f>
        <v>0</v>
      </c>
      <c r="AX307" s="108">
        <f t="shared" si="604"/>
        <v>29785.489999999998</v>
      </c>
      <c r="AY307" s="104">
        <f t="shared" si="605"/>
        <v>1.4536754279091778E-2</v>
      </c>
      <c r="AZ307" s="105">
        <f t="shared" si="606"/>
        <v>589.69491189863379</v>
      </c>
      <c r="BA307" s="106">
        <f>IF(ISNA(VLOOKUP($B307,'[1]1920  Prog Access'!$F$7:$BA$325,32,FALSE)),"",VLOOKUP($B307,'[1]1920  Prog Access'!$F$7:$BA$325,32,FALSE))</f>
        <v>0</v>
      </c>
      <c r="BB307" s="102">
        <f>IF(ISNA(VLOOKUP($B307,'[1]1920  Prog Access'!$F$7:$BA$325,33,FALSE)),"",VLOOKUP($B307,'[1]1920  Prog Access'!$F$7:$BA$325,33,FALSE))</f>
        <v>0</v>
      </c>
      <c r="BC307" s="102">
        <f>IF(ISNA(VLOOKUP($B307,'[1]1920  Prog Access'!$F$7:$BA$325,34,FALSE)),"",VLOOKUP($B307,'[1]1920  Prog Access'!$F$7:$BA$325,34,FALSE))</f>
        <v>0</v>
      </c>
      <c r="BD307" s="102">
        <f>IF(ISNA(VLOOKUP($B307,'[1]1920  Prog Access'!$F$7:$BA$325,35,FALSE)),"",VLOOKUP($B307,'[1]1920  Prog Access'!$F$7:$BA$325,35,FALSE))</f>
        <v>0</v>
      </c>
      <c r="BE307" s="102">
        <f>IF(ISNA(VLOOKUP($B307,'[1]1920  Prog Access'!$F$7:$BA$325,36,FALSE)),"",VLOOKUP($B307,'[1]1920  Prog Access'!$F$7:$BA$325,36,FALSE))</f>
        <v>0</v>
      </c>
      <c r="BF307" s="102">
        <f>IF(ISNA(VLOOKUP($B307,'[1]1920  Prog Access'!$F$7:$BA$325,37,FALSE)),"",VLOOKUP($B307,'[1]1920  Prog Access'!$F$7:$BA$325,37,FALSE))</f>
        <v>0</v>
      </c>
      <c r="BG307" s="102">
        <f>IF(ISNA(VLOOKUP($B307,'[1]1920  Prog Access'!$F$7:$BA$325,38,FALSE)),"",VLOOKUP($B307,'[1]1920  Prog Access'!$F$7:$BA$325,38,FALSE))</f>
        <v>33731.79</v>
      </c>
      <c r="BH307" s="110">
        <f t="shared" si="662"/>
        <v>33731.79</v>
      </c>
      <c r="BI307" s="104">
        <f t="shared" si="663"/>
        <v>1.6462738824304227E-2</v>
      </c>
      <c r="BJ307" s="105">
        <f t="shared" si="664"/>
        <v>667.82399524846562</v>
      </c>
      <c r="BK307" s="106">
        <f>IF(ISNA(VLOOKUP($B307,'[1]1920  Prog Access'!$F$7:$BA$325,39,FALSE)),"",VLOOKUP($B307,'[1]1920  Prog Access'!$F$7:$BA$325,39,FALSE))</f>
        <v>0</v>
      </c>
      <c r="BL307" s="102">
        <f>IF(ISNA(VLOOKUP($B307,'[1]1920  Prog Access'!$F$7:$BA$325,40,FALSE)),"",VLOOKUP($B307,'[1]1920  Prog Access'!$F$7:$BA$325,40,FALSE))</f>
        <v>0</v>
      </c>
      <c r="BM307" s="102">
        <f>IF(ISNA(VLOOKUP($B307,'[1]1920  Prog Access'!$F$7:$BA$325,41,FALSE)),"",VLOOKUP($B307,'[1]1920  Prog Access'!$F$7:$BA$325,41,FALSE))</f>
        <v>0</v>
      </c>
      <c r="BN307" s="102">
        <f>IF(ISNA(VLOOKUP($B307,'[1]1920  Prog Access'!$F$7:$BA$325,42,FALSE)),"",VLOOKUP($B307,'[1]1920  Prog Access'!$F$7:$BA$325,42,FALSE))</f>
        <v>17052.22</v>
      </c>
      <c r="BO307" s="105">
        <f t="shared" si="593"/>
        <v>17052.22</v>
      </c>
      <c r="BP307" s="104">
        <f t="shared" si="594"/>
        <v>8.3223049898797849E-3</v>
      </c>
      <c r="BQ307" s="111">
        <f t="shared" si="595"/>
        <v>337.60087111463076</v>
      </c>
      <c r="BR307" s="106">
        <f>IF(ISNA(VLOOKUP($B307,'[1]1920  Prog Access'!$F$7:$BA$325,43,FALSE)),"",VLOOKUP($B307,'[1]1920  Prog Access'!$F$7:$BA$325,43,FALSE))</f>
        <v>477317.51</v>
      </c>
      <c r="BS307" s="104">
        <f t="shared" si="596"/>
        <v>0.23295394354693957</v>
      </c>
      <c r="BT307" s="111">
        <f t="shared" si="597"/>
        <v>9449.9606018610175</v>
      </c>
      <c r="BU307" s="102">
        <f>IF(ISNA(VLOOKUP($B307,'[1]1920  Prog Access'!$F$7:$BA$325,44,FALSE)),"",VLOOKUP($B307,'[1]1920  Prog Access'!$F$7:$BA$325,44,FALSE))</f>
        <v>71326.84</v>
      </c>
      <c r="BV307" s="104">
        <f t="shared" si="598"/>
        <v>3.481093467269112E-2</v>
      </c>
      <c r="BW307" s="111">
        <f t="shared" si="599"/>
        <v>1412.1330429617894</v>
      </c>
      <c r="BX307" s="143">
        <f>IF(ISNA(VLOOKUP($B307,'[1]1920  Prog Access'!$F$7:$BA$325,45,FALSE)),"",VLOOKUP($B307,'[1]1920  Prog Access'!$F$7:$BA$325,45,FALSE))</f>
        <v>89211.51</v>
      </c>
      <c r="BY307" s="97">
        <f t="shared" si="600"/>
        <v>4.3539515372644159E-2</v>
      </c>
      <c r="BZ307" s="112">
        <f t="shared" si="601"/>
        <v>1766.2148089487227</v>
      </c>
      <c r="CA307" s="89">
        <f t="shared" si="602"/>
        <v>2048978.02</v>
      </c>
      <c r="CB307" s="90">
        <f t="shared" si="603"/>
        <v>0</v>
      </c>
    </row>
    <row r="308" spans="1:80" x14ac:dyDescent="0.25">
      <c r="A308" s="66"/>
      <c r="B308" s="94" t="s">
        <v>526</v>
      </c>
      <c r="C308" s="99" t="s">
        <v>527</v>
      </c>
      <c r="D308" s="100">
        <f>IF(ISNA(VLOOKUP($B308,'[1]1920 enrollment_Rev_Exp by size'!$A$6:$C$339,3,FALSE)),"",VLOOKUP($B308,'[1]1920 enrollment_Rev_Exp by size'!$A$6:$C$339,3,FALSE))</f>
        <v>895.29</v>
      </c>
      <c r="E308" s="101">
        <f>IF(ISNA(VLOOKUP($B308,'[1]1920 enrollment_Rev_Exp by size'!$A$6:$D$339,4,FALSE)),"",VLOOKUP($B308,'[1]1920 enrollment_Rev_Exp by size'!$A$6:$D$339,4,FALSE))</f>
        <v>13507206.08</v>
      </c>
      <c r="F308" s="102">
        <f>IF(ISNA(VLOOKUP($B308,'[1]1920  Prog Access'!$F$7:$BA$325,2,FALSE)),"",VLOOKUP($B308,'[1]1920  Prog Access'!$F$7:$BA$325,2,FALSE))</f>
        <v>7447070.2699999996</v>
      </c>
      <c r="G308" s="102">
        <f>IF(ISNA(VLOOKUP($B308,'[1]1920  Prog Access'!$F$7:$BA$325,3,FALSE)),"",VLOOKUP($B308,'[1]1920  Prog Access'!$F$7:$BA$325,3,FALSE))</f>
        <v>0</v>
      </c>
      <c r="H308" s="102">
        <f>IF(ISNA(VLOOKUP($B308,'[1]1920  Prog Access'!$F$7:$BA$325,4,FALSE)),"",VLOOKUP($B308,'[1]1920  Prog Access'!$F$7:$BA$325,4,FALSE))</f>
        <v>0</v>
      </c>
      <c r="I308" s="103">
        <f t="shared" si="653"/>
        <v>7447070.2699999996</v>
      </c>
      <c r="J308" s="104">
        <f t="shared" si="654"/>
        <v>0.55134053822032159</v>
      </c>
      <c r="K308" s="105">
        <f t="shared" si="655"/>
        <v>8318.0536697606367</v>
      </c>
      <c r="L308" s="106">
        <f>IF(ISNA(VLOOKUP($B308,'[1]1920  Prog Access'!$F$7:$BA$325,5,FALSE)),"",VLOOKUP($B308,'[1]1920  Prog Access'!$F$7:$BA$325,5,FALSE))</f>
        <v>1423619.37</v>
      </c>
      <c r="M308" s="102">
        <f>IF(ISNA(VLOOKUP($B308,'[1]1920  Prog Access'!$F$7:$BA$325,6,FALSE)),"",VLOOKUP($B308,'[1]1920  Prog Access'!$F$7:$BA$325,6,FALSE))</f>
        <v>40927.870000000003</v>
      </c>
      <c r="N308" s="102">
        <f>IF(ISNA(VLOOKUP($B308,'[1]1920  Prog Access'!$F$7:$BA$325,7,FALSE)),"",VLOOKUP($B308,'[1]1920  Prog Access'!$F$7:$BA$325,7,FALSE))</f>
        <v>0</v>
      </c>
      <c r="O308" s="102">
        <v>0</v>
      </c>
      <c r="P308" s="102">
        <f>IF(ISNA(VLOOKUP($B308,'[1]1920  Prog Access'!$F$7:$BA$325,8,FALSE)),"",VLOOKUP($B308,'[1]1920  Prog Access'!$F$7:$BA$325,8,FALSE))</f>
        <v>0</v>
      </c>
      <c r="Q308" s="102">
        <f>IF(ISNA(VLOOKUP($B308,'[1]1920  Prog Access'!$F$7:$BA$325,9,FALSE)),"",VLOOKUP($B308,'[1]1920  Prog Access'!$F$7:$BA$325,9,FALSE))</f>
        <v>0</v>
      </c>
      <c r="R308" s="107">
        <f t="shared" si="643"/>
        <v>1464547.2400000002</v>
      </c>
      <c r="S308" s="104">
        <f t="shared" si="644"/>
        <v>0.10842710411952197</v>
      </c>
      <c r="T308" s="105">
        <f t="shared" si="645"/>
        <v>1635.8355840007152</v>
      </c>
      <c r="U308" s="106">
        <f>IF(ISNA(VLOOKUP($B308,'[1]1920  Prog Access'!$F$7:$BA$325,10,FALSE)),"",VLOOKUP($B308,'[1]1920  Prog Access'!$F$7:$BA$325,10,FALSE))</f>
        <v>239019.01</v>
      </c>
      <c r="V308" s="102">
        <f>IF(ISNA(VLOOKUP($B308,'[1]1920  Prog Access'!$F$7:$BA$325,11,FALSE)),"",VLOOKUP($B308,'[1]1920  Prog Access'!$F$7:$BA$325,11,FALSE))</f>
        <v>102546.16</v>
      </c>
      <c r="W308" s="102">
        <f>IF(ISNA(VLOOKUP($B308,'[1]1920  Prog Access'!$F$7:$BA$325,12,FALSE)),"",VLOOKUP($B308,'[1]1920  Prog Access'!$F$7:$BA$325,12,FALSE))</f>
        <v>7297.19</v>
      </c>
      <c r="X308" s="102">
        <f>IF(ISNA(VLOOKUP($B308,'[1]1920  Prog Access'!$F$7:$BA$325,13,FALSE)),"",VLOOKUP($B308,'[1]1920  Prog Access'!$F$7:$BA$325,13,FALSE))</f>
        <v>0</v>
      </c>
      <c r="Y308" s="108">
        <f t="shared" si="656"/>
        <v>348862.36000000004</v>
      </c>
      <c r="Z308" s="104">
        <f t="shared" si="657"/>
        <v>2.5827869800295521E-2</v>
      </c>
      <c r="AA308" s="105">
        <f t="shared" si="658"/>
        <v>389.66408649711275</v>
      </c>
      <c r="AB308" s="106">
        <f>IF(ISNA(VLOOKUP($B308,'[1]1920  Prog Access'!$F$7:$BA$325,14,FALSE)),"",VLOOKUP($B308,'[1]1920  Prog Access'!$F$7:$BA$325,14,FALSE))</f>
        <v>0</v>
      </c>
      <c r="AC308" s="102">
        <f>IF(ISNA(VLOOKUP($B308,'[1]1920  Prog Access'!$F$7:$BA$325,15,FALSE)),"",VLOOKUP($B308,'[1]1920  Prog Access'!$F$7:$BA$325,15,FALSE))</f>
        <v>0</v>
      </c>
      <c r="AD308" s="102">
        <v>0</v>
      </c>
      <c r="AE308" s="107">
        <f t="shared" si="659"/>
        <v>0</v>
      </c>
      <c r="AF308" s="104">
        <f t="shared" si="660"/>
        <v>0</v>
      </c>
      <c r="AG308" s="109">
        <f t="shared" si="661"/>
        <v>0</v>
      </c>
      <c r="AH308" s="106">
        <f>IF(ISNA(VLOOKUP($B308,'[1]1920  Prog Access'!$F$7:$BA$325,16,FALSE)),"",VLOOKUP($B308,'[1]1920  Prog Access'!$F$7:$BA$325,16,FALSE))</f>
        <v>246822.32</v>
      </c>
      <c r="AI308" s="102">
        <f>IF(ISNA(VLOOKUP($B308,'[1]1920  Prog Access'!$F$7:$BA$325,17,FALSE)),"",VLOOKUP($B308,'[1]1920  Prog Access'!$F$7:$BA$325,17,FALSE))</f>
        <v>44184.55</v>
      </c>
      <c r="AJ308" s="102">
        <f>IF(ISNA(VLOOKUP($B308,'[1]1920  Prog Access'!$F$7:$BA$325,18,FALSE)),"",VLOOKUP($B308,'[1]1920  Prog Access'!$F$7:$BA$325,18,FALSE))</f>
        <v>0</v>
      </c>
      <c r="AK308" s="102">
        <f>IF(ISNA(VLOOKUP($B308,'[1]1920  Prog Access'!$F$7:$BA$325,19,FALSE)),"",VLOOKUP($B308,'[1]1920  Prog Access'!$F$7:$BA$325,19,FALSE))</f>
        <v>0</v>
      </c>
      <c r="AL308" s="102">
        <f>IF(ISNA(VLOOKUP($B308,'[1]1920  Prog Access'!$F$7:$BA$325,20,FALSE)),"",VLOOKUP($B308,'[1]1920  Prog Access'!$F$7:$BA$325,20,FALSE))</f>
        <v>383522</v>
      </c>
      <c r="AM308" s="102">
        <f>IF(ISNA(VLOOKUP($B308,'[1]1920  Prog Access'!$F$7:$BA$325,21,FALSE)),"",VLOOKUP($B308,'[1]1920  Prog Access'!$F$7:$BA$325,21,FALSE))</f>
        <v>0</v>
      </c>
      <c r="AN308" s="102">
        <f>IF(ISNA(VLOOKUP($B308,'[1]1920  Prog Access'!$F$7:$BA$325,22,FALSE)),"",VLOOKUP($B308,'[1]1920  Prog Access'!$F$7:$BA$325,22,FALSE))</f>
        <v>0</v>
      </c>
      <c r="AO308" s="102">
        <f>IF(ISNA(VLOOKUP($B308,'[1]1920  Prog Access'!$F$7:$BA$325,23,FALSE)),"",VLOOKUP($B308,'[1]1920  Prog Access'!$F$7:$BA$325,23,FALSE))</f>
        <v>56548.59</v>
      </c>
      <c r="AP308" s="102">
        <f>IF(ISNA(VLOOKUP($B308,'[1]1920  Prog Access'!$F$7:$BA$325,24,FALSE)),"",VLOOKUP($B308,'[1]1920  Prog Access'!$F$7:$BA$325,24,FALSE))</f>
        <v>0</v>
      </c>
      <c r="AQ308" s="102">
        <f>IF(ISNA(VLOOKUP($B308,'[1]1920  Prog Access'!$F$7:$BA$325,25,FALSE)),"",VLOOKUP($B308,'[1]1920  Prog Access'!$F$7:$BA$325,25,FALSE))</f>
        <v>0</v>
      </c>
      <c r="AR308" s="102">
        <f>IF(ISNA(VLOOKUP($B308,'[1]1920  Prog Access'!$F$7:$BA$325,26,FALSE)),"",VLOOKUP($B308,'[1]1920  Prog Access'!$F$7:$BA$325,26,FALSE))</f>
        <v>0</v>
      </c>
      <c r="AS308" s="102">
        <f>IF(ISNA(VLOOKUP($B308,'[1]1920  Prog Access'!$F$7:$BA$325,27,FALSE)),"",VLOOKUP($B308,'[1]1920  Prog Access'!$F$7:$BA$325,27,FALSE))</f>
        <v>0</v>
      </c>
      <c r="AT308" s="102">
        <f>IF(ISNA(VLOOKUP($B308,'[1]1920  Prog Access'!$F$7:$BA$325,28,FALSE)),"",VLOOKUP($B308,'[1]1920  Prog Access'!$F$7:$BA$325,28,FALSE))</f>
        <v>32385.11</v>
      </c>
      <c r="AU308" s="102">
        <f>IF(ISNA(VLOOKUP($B308,'[1]1920  Prog Access'!$F$7:$BA$325,29,FALSE)),"",VLOOKUP($B308,'[1]1920  Prog Access'!$F$7:$BA$325,29,FALSE))</f>
        <v>0</v>
      </c>
      <c r="AV308" s="102">
        <f>IF(ISNA(VLOOKUP($B308,'[1]1920  Prog Access'!$F$7:$BA$325,30,FALSE)),"",VLOOKUP($B308,'[1]1920  Prog Access'!$F$7:$BA$325,30,FALSE))</f>
        <v>0</v>
      </c>
      <c r="AW308" s="102">
        <f>IF(ISNA(VLOOKUP($B308,'[1]1920  Prog Access'!$F$7:$BA$325,31,FALSE)),"",VLOOKUP($B308,'[1]1920  Prog Access'!$F$7:$BA$325,31,FALSE))</f>
        <v>350.14</v>
      </c>
      <c r="AX308" s="108">
        <f t="shared" si="604"/>
        <v>763812.71</v>
      </c>
      <c r="AY308" s="104">
        <f t="shared" si="605"/>
        <v>5.6548534573035845E-2</v>
      </c>
      <c r="AZ308" s="105">
        <f t="shared" si="606"/>
        <v>853.14558411241046</v>
      </c>
      <c r="BA308" s="106">
        <f>IF(ISNA(VLOOKUP($B308,'[1]1920  Prog Access'!$F$7:$BA$325,32,FALSE)),"",VLOOKUP($B308,'[1]1920  Prog Access'!$F$7:$BA$325,32,FALSE))</f>
        <v>0</v>
      </c>
      <c r="BB308" s="102">
        <f>IF(ISNA(VLOOKUP($B308,'[1]1920  Prog Access'!$F$7:$BA$325,33,FALSE)),"",VLOOKUP($B308,'[1]1920  Prog Access'!$F$7:$BA$325,33,FALSE))</f>
        <v>0</v>
      </c>
      <c r="BC308" s="102">
        <f>IF(ISNA(VLOOKUP($B308,'[1]1920  Prog Access'!$F$7:$BA$325,34,FALSE)),"",VLOOKUP($B308,'[1]1920  Prog Access'!$F$7:$BA$325,34,FALSE))</f>
        <v>22993.97</v>
      </c>
      <c r="BD308" s="102">
        <f>IF(ISNA(VLOOKUP($B308,'[1]1920  Prog Access'!$F$7:$BA$325,35,FALSE)),"",VLOOKUP($B308,'[1]1920  Prog Access'!$F$7:$BA$325,35,FALSE))</f>
        <v>0</v>
      </c>
      <c r="BE308" s="102">
        <f>IF(ISNA(VLOOKUP($B308,'[1]1920  Prog Access'!$F$7:$BA$325,36,FALSE)),"",VLOOKUP($B308,'[1]1920  Prog Access'!$F$7:$BA$325,36,FALSE))</f>
        <v>0</v>
      </c>
      <c r="BF308" s="102">
        <f>IF(ISNA(VLOOKUP($B308,'[1]1920  Prog Access'!$F$7:$BA$325,37,FALSE)),"",VLOOKUP($B308,'[1]1920  Prog Access'!$F$7:$BA$325,37,FALSE))</f>
        <v>0</v>
      </c>
      <c r="BG308" s="102">
        <f>IF(ISNA(VLOOKUP($B308,'[1]1920  Prog Access'!$F$7:$BA$325,38,FALSE)),"",VLOOKUP($B308,'[1]1920  Prog Access'!$F$7:$BA$325,38,FALSE))</f>
        <v>0</v>
      </c>
      <c r="BH308" s="110">
        <f t="shared" si="662"/>
        <v>22993.97</v>
      </c>
      <c r="BI308" s="104">
        <f t="shared" si="663"/>
        <v>1.7023483512291241E-3</v>
      </c>
      <c r="BJ308" s="105">
        <f t="shared" si="664"/>
        <v>25.683264640507549</v>
      </c>
      <c r="BK308" s="106">
        <f>IF(ISNA(VLOOKUP($B308,'[1]1920  Prog Access'!$F$7:$BA$325,39,FALSE)),"",VLOOKUP($B308,'[1]1920  Prog Access'!$F$7:$BA$325,39,FALSE))</f>
        <v>0</v>
      </c>
      <c r="BL308" s="102">
        <f>IF(ISNA(VLOOKUP($B308,'[1]1920  Prog Access'!$F$7:$BA$325,40,FALSE)),"",VLOOKUP($B308,'[1]1920  Prog Access'!$F$7:$BA$325,40,FALSE))</f>
        <v>0</v>
      </c>
      <c r="BM308" s="102">
        <f>IF(ISNA(VLOOKUP($B308,'[1]1920  Prog Access'!$F$7:$BA$325,41,FALSE)),"",VLOOKUP($B308,'[1]1920  Prog Access'!$F$7:$BA$325,41,FALSE))</f>
        <v>0</v>
      </c>
      <c r="BN308" s="102">
        <f>IF(ISNA(VLOOKUP($B308,'[1]1920  Prog Access'!$F$7:$BA$325,42,FALSE)),"",VLOOKUP($B308,'[1]1920  Prog Access'!$F$7:$BA$325,42,FALSE))</f>
        <v>126271.37</v>
      </c>
      <c r="BO308" s="105">
        <f t="shared" si="593"/>
        <v>126271.37</v>
      </c>
      <c r="BP308" s="104">
        <f t="shared" si="594"/>
        <v>9.348444767343032E-3</v>
      </c>
      <c r="BQ308" s="111">
        <f t="shared" si="595"/>
        <v>141.03962961721899</v>
      </c>
      <c r="BR308" s="106">
        <f>IF(ISNA(VLOOKUP($B308,'[1]1920  Prog Access'!$F$7:$BA$325,43,FALSE)),"",VLOOKUP($B308,'[1]1920  Prog Access'!$F$7:$BA$325,43,FALSE))</f>
        <v>2047449.39</v>
      </c>
      <c r="BS308" s="104">
        <f t="shared" si="596"/>
        <v>0.15158200577332126</v>
      </c>
      <c r="BT308" s="111">
        <f t="shared" si="597"/>
        <v>2286.9119391482091</v>
      </c>
      <c r="BU308" s="102">
        <f>IF(ISNA(VLOOKUP($B308,'[1]1920  Prog Access'!$F$7:$BA$325,44,FALSE)),"",VLOOKUP($B308,'[1]1920  Prog Access'!$F$7:$BA$325,44,FALSE))</f>
        <v>580675.97</v>
      </c>
      <c r="BV308" s="104">
        <f t="shared" si="598"/>
        <v>4.2990087406736301E-2</v>
      </c>
      <c r="BW308" s="111">
        <f t="shared" si="599"/>
        <v>648.58980888873998</v>
      </c>
      <c r="BX308" s="143">
        <f>IF(ISNA(VLOOKUP($B308,'[1]1920  Prog Access'!$F$7:$BA$325,45,FALSE)),"",VLOOKUP($B308,'[1]1920  Prog Access'!$F$7:$BA$325,45,FALSE))</f>
        <v>705522.8</v>
      </c>
      <c r="BY308" s="97">
        <f t="shared" si="600"/>
        <v>5.2233066988195388E-2</v>
      </c>
      <c r="BZ308" s="112">
        <f t="shared" si="601"/>
        <v>788.03828926939877</v>
      </c>
      <c r="CA308" s="89">
        <f t="shared" si="602"/>
        <v>13507206.080000002</v>
      </c>
      <c r="CB308" s="90">
        <f t="shared" si="603"/>
        <v>0</v>
      </c>
    </row>
    <row r="309" spans="1:80" x14ac:dyDescent="0.25">
      <c r="A309" s="66"/>
      <c r="B309" s="114" t="s">
        <v>528</v>
      </c>
      <c r="C309" s="115" t="s">
        <v>52</v>
      </c>
      <c r="D309" s="116">
        <f>SUM(D305:D308)</f>
        <v>1082.78</v>
      </c>
      <c r="E309" s="116">
        <f t="shared" ref="E309:H309" si="665">SUM(E305:E308)</f>
        <v>17890573.149999999</v>
      </c>
      <c r="F309" s="116">
        <f t="shared" si="665"/>
        <v>9889753.4299999997</v>
      </c>
      <c r="G309" s="116">
        <f t="shared" si="665"/>
        <v>0</v>
      </c>
      <c r="H309" s="116">
        <f t="shared" si="665"/>
        <v>0</v>
      </c>
      <c r="I309" s="117">
        <f t="shared" si="653"/>
        <v>9889753.4299999997</v>
      </c>
      <c r="J309" s="118">
        <f t="shared" si="654"/>
        <v>0.55279131345213506</v>
      </c>
      <c r="K309" s="75">
        <f t="shared" si="655"/>
        <v>9133.668362917675</v>
      </c>
      <c r="L309" s="119">
        <f>SUM(L305:L308)</f>
        <v>1672787.27</v>
      </c>
      <c r="M309" s="119">
        <f t="shared" ref="M309:Q309" si="666">SUM(M305:M308)</f>
        <v>40927.870000000003</v>
      </c>
      <c r="N309" s="119">
        <f t="shared" si="666"/>
        <v>0</v>
      </c>
      <c r="O309" s="119">
        <f t="shared" si="666"/>
        <v>0</v>
      </c>
      <c r="P309" s="119">
        <f t="shared" si="666"/>
        <v>0</v>
      </c>
      <c r="Q309" s="119">
        <f t="shared" si="666"/>
        <v>0</v>
      </c>
      <c r="R309" s="120">
        <f t="shared" si="643"/>
        <v>1713715.1400000001</v>
      </c>
      <c r="S309" s="118">
        <f t="shared" si="644"/>
        <v>9.5788722118162001E-2</v>
      </c>
      <c r="T309" s="75">
        <f t="shared" si="645"/>
        <v>1582.6992925617394</v>
      </c>
      <c r="U309" s="119">
        <f>SUM(U305:U308)</f>
        <v>239019.01</v>
      </c>
      <c r="V309" s="119">
        <f t="shared" ref="V309:X309" si="667">SUM(V305:V308)</f>
        <v>102546.16</v>
      </c>
      <c r="W309" s="119">
        <f t="shared" si="667"/>
        <v>7297.19</v>
      </c>
      <c r="X309" s="119">
        <f t="shared" si="667"/>
        <v>0</v>
      </c>
      <c r="Y309" s="122">
        <f t="shared" si="656"/>
        <v>348862.36000000004</v>
      </c>
      <c r="Z309" s="118">
        <f t="shared" si="657"/>
        <v>1.9499786679556437E-2</v>
      </c>
      <c r="AA309" s="75">
        <f t="shared" si="658"/>
        <v>322.19135927889329</v>
      </c>
      <c r="AB309" s="119">
        <f>SUM(AB305:AB308)</f>
        <v>0</v>
      </c>
      <c r="AC309" s="119">
        <f t="shared" ref="AC309:AD309" si="668">SUM(AC305:AC308)</f>
        <v>0</v>
      </c>
      <c r="AD309" s="119">
        <f t="shared" si="668"/>
        <v>0</v>
      </c>
      <c r="AE309" s="120">
        <f t="shared" si="659"/>
        <v>0</v>
      </c>
      <c r="AF309" s="118">
        <f t="shared" si="660"/>
        <v>0</v>
      </c>
      <c r="AG309" s="123">
        <f t="shared" si="661"/>
        <v>0</v>
      </c>
      <c r="AH309" s="119">
        <f>SUM(AH305:AH308)</f>
        <v>306352.36</v>
      </c>
      <c r="AI309" s="119">
        <f t="shared" ref="AI309:AW309" si="669">SUM(AI305:AI308)</f>
        <v>100019.11</v>
      </c>
      <c r="AJ309" s="119">
        <f t="shared" si="669"/>
        <v>0</v>
      </c>
      <c r="AK309" s="119">
        <f t="shared" si="669"/>
        <v>0</v>
      </c>
      <c r="AL309" s="119">
        <f t="shared" si="669"/>
        <v>450549.37</v>
      </c>
      <c r="AM309" s="119">
        <f t="shared" si="669"/>
        <v>0</v>
      </c>
      <c r="AN309" s="119">
        <f t="shared" si="669"/>
        <v>0</v>
      </c>
      <c r="AO309" s="119">
        <f t="shared" si="669"/>
        <v>75121.899999999994</v>
      </c>
      <c r="AP309" s="119">
        <f t="shared" si="669"/>
        <v>0</v>
      </c>
      <c r="AQ309" s="119">
        <f t="shared" si="669"/>
        <v>0</v>
      </c>
      <c r="AR309" s="119">
        <f t="shared" si="669"/>
        <v>0</v>
      </c>
      <c r="AS309" s="119">
        <f t="shared" si="669"/>
        <v>0</v>
      </c>
      <c r="AT309" s="119">
        <f t="shared" si="669"/>
        <v>32385.11</v>
      </c>
      <c r="AU309" s="119">
        <f t="shared" si="669"/>
        <v>0</v>
      </c>
      <c r="AV309" s="119">
        <f t="shared" si="669"/>
        <v>0</v>
      </c>
      <c r="AW309" s="119">
        <f t="shared" si="669"/>
        <v>350.14</v>
      </c>
      <c r="AX309" s="122">
        <f t="shared" si="604"/>
        <v>964777.99</v>
      </c>
      <c r="AY309" s="118">
        <f t="shared" si="605"/>
        <v>5.3926611624513551E-2</v>
      </c>
      <c r="AZ309" s="75">
        <f t="shared" si="606"/>
        <v>891.01940375699587</v>
      </c>
      <c r="BA309" s="119">
        <f>SUM(BA305:BA308)</f>
        <v>0</v>
      </c>
      <c r="BB309" s="119">
        <f t="shared" ref="BB309:BG309" si="670">SUM(BB305:BB308)</f>
        <v>0</v>
      </c>
      <c r="BC309" s="119">
        <f t="shared" si="670"/>
        <v>27639.200000000001</v>
      </c>
      <c r="BD309" s="119">
        <f t="shared" si="670"/>
        <v>0</v>
      </c>
      <c r="BE309" s="119">
        <f t="shared" si="670"/>
        <v>0</v>
      </c>
      <c r="BF309" s="119">
        <f t="shared" si="670"/>
        <v>0</v>
      </c>
      <c r="BG309" s="119">
        <f t="shared" si="670"/>
        <v>33731.79</v>
      </c>
      <c r="BH309" s="124">
        <f t="shared" si="662"/>
        <v>61370.990000000005</v>
      </c>
      <c r="BI309" s="118">
        <f t="shared" si="663"/>
        <v>3.4303534875851651E-3</v>
      </c>
      <c r="BJ309" s="75">
        <f t="shared" si="664"/>
        <v>56.679094552910108</v>
      </c>
      <c r="BK309" s="119">
        <f>SUM(BK305:BK308)</f>
        <v>0</v>
      </c>
      <c r="BL309" s="119">
        <f t="shared" ref="BL309:BN309" si="671">SUM(BL305:BL308)</f>
        <v>0</v>
      </c>
      <c r="BM309" s="119">
        <f t="shared" si="671"/>
        <v>0</v>
      </c>
      <c r="BN309" s="119">
        <f t="shared" si="671"/>
        <v>167491.39000000001</v>
      </c>
      <c r="BO309" s="75">
        <f t="shared" si="593"/>
        <v>167491.39000000001</v>
      </c>
      <c r="BP309" s="118">
        <f t="shared" si="594"/>
        <v>9.3619912898095185E-3</v>
      </c>
      <c r="BQ309" s="86">
        <f t="shared" si="595"/>
        <v>154.68644600011083</v>
      </c>
      <c r="BR309" s="119">
        <f>SUM(BR305:BR308)</f>
        <v>3074138.91</v>
      </c>
      <c r="BS309" s="118">
        <f t="shared" si="596"/>
        <v>0.17183009645501493</v>
      </c>
      <c r="BT309" s="86">
        <f t="shared" si="597"/>
        <v>2839.1168196678923</v>
      </c>
      <c r="BU309" s="121">
        <f>SUM(BU305:BU308)</f>
        <v>733597.79</v>
      </c>
      <c r="BV309" s="118">
        <f t="shared" si="598"/>
        <v>4.1004711467279076E-2</v>
      </c>
      <c r="BW309" s="86">
        <f t="shared" si="599"/>
        <v>677.51324368754513</v>
      </c>
      <c r="BX309" s="144">
        <f>SUM(BX305:BX308)</f>
        <v>936865.15000000014</v>
      </c>
      <c r="BY309" s="125">
        <f t="shared" si="600"/>
        <v>5.2366413425944391E-2</v>
      </c>
      <c r="BZ309" s="126">
        <f t="shared" si="601"/>
        <v>865.24053824414943</v>
      </c>
      <c r="CA309" s="89">
        <f t="shared" si="602"/>
        <v>17890573.149999999</v>
      </c>
      <c r="CB309" s="90">
        <f t="shared" si="603"/>
        <v>0</v>
      </c>
    </row>
    <row r="310" spans="1:80" x14ac:dyDescent="0.25">
      <c r="A310" s="99"/>
      <c r="B310" s="94"/>
      <c r="C310" s="99"/>
      <c r="D310" s="100" t="str">
        <f>IF(ISNA(VLOOKUP($B310,'[1]1920 enrollment_Rev_Exp by size'!$A$6:$C$339,3,FALSE)),"",VLOOKUP($B310,'[1]1920 enrollment_Rev_Exp by size'!$A$6:$C$339,3,FALSE))</f>
        <v/>
      </c>
      <c r="E310" s="101" t="str">
        <f>IF(ISNA(VLOOKUP($B310,'[1]1920 enrollment_Rev_Exp by size'!$A$6:$D$339,4,FALSE)),"",VLOOKUP($B310,'[1]1920 enrollment_Rev_Exp by size'!$A$6:$D$339,4,FALSE))</f>
        <v/>
      </c>
      <c r="F310" s="102" t="str">
        <f>IF(ISNA(VLOOKUP($B310,'[1]1920  Prog Access'!$F$7:$BA$325,2,FALSE)),"",VLOOKUP($B310,'[1]1920  Prog Access'!$F$7:$BA$325,2,FALSE))</f>
        <v/>
      </c>
      <c r="G310" s="102" t="str">
        <f>IF(ISNA(VLOOKUP($B310,'[1]1920  Prog Access'!$F$7:$BA$325,3,FALSE)),"",VLOOKUP($B310,'[1]1920  Prog Access'!$F$7:$BA$325,3,FALSE))</f>
        <v/>
      </c>
      <c r="H310" s="102" t="str">
        <f>IF(ISNA(VLOOKUP($B310,'[1]1920  Prog Access'!$F$7:$BA$325,4,FALSE)),"",VLOOKUP($B310,'[1]1920  Prog Access'!$F$7:$BA$325,4,FALSE))</f>
        <v/>
      </c>
      <c r="I310" s="103"/>
      <c r="J310" s="104"/>
      <c r="K310" s="105"/>
      <c r="L310" s="106" t="str">
        <f>IF(ISNA(VLOOKUP($B310,'[1]1920  Prog Access'!$F$7:$BA$325,5,FALSE)),"",VLOOKUP($B310,'[1]1920  Prog Access'!$F$7:$BA$325,5,FALSE))</f>
        <v/>
      </c>
      <c r="M310" s="102" t="str">
        <f>IF(ISNA(VLOOKUP($B310,'[1]1920  Prog Access'!$F$7:$BA$325,6,FALSE)),"",VLOOKUP($B310,'[1]1920  Prog Access'!$F$7:$BA$325,6,FALSE))</f>
        <v/>
      </c>
      <c r="N310" s="102" t="str">
        <f>IF(ISNA(VLOOKUP($B310,'[1]1920  Prog Access'!$F$7:$BA$325,7,FALSE)),"",VLOOKUP($B310,'[1]1920  Prog Access'!$F$7:$BA$325,7,FALSE))</f>
        <v/>
      </c>
      <c r="O310" s="102">
        <v>0</v>
      </c>
      <c r="P310" s="102" t="str">
        <f>IF(ISNA(VLOOKUP($B310,'[1]1920  Prog Access'!$F$7:$BA$325,8,FALSE)),"",VLOOKUP($B310,'[1]1920  Prog Access'!$F$7:$BA$325,8,FALSE))</f>
        <v/>
      </c>
      <c r="Q310" s="102" t="str">
        <f>IF(ISNA(VLOOKUP($B310,'[1]1920  Prog Access'!$F$7:$BA$325,9,FALSE)),"",VLOOKUP($B310,'[1]1920  Prog Access'!$F$7:$BA$325,9,FALSE))</f>
        <v/>
      </c>
      <c r="R310" s="107"/>
      <c r="S310" s="104"/>
      <c r="T310" s="105"/>
      <c r="U310" s="106" t="str">
        <f>IF(ISNA(VLOOKUP($B310,'[1]1920  Prog Access'!$F$7:$BA$325,17,FALSE)),"",VLOOKUP($B310,'[1]1920  Prog Access'!$F$7:$BA$325,17,FALSE))</f>
        <v/>
      </c>
      <c r="V310" s="102" t="str">
        <f>IF(ISNA(VLOOKUP($B310,'[1]1920  Prog Access'!$F$7:$BA$325,18,FALSE)),"",VLOOKUP($B310,'[1]1920  Prog Access'!$F$7:$BA$325,18,FALSE))</f>
        <v/>
      </c>
      <c r="W310" s="102" t="str">
        <f>IF(ISNA(VLOOKUP($B310,'[1]1920  Prog Access'!$F$7:$BA$325,19,FALSE)),"",VLOOKUP($B310,'[1]1920  Prog Access'!$F$7:$BA$325,19,FALSE))</f>
        <v/>
      </c>
      <c r="X310" s="102" t="str">
        <f>IF(ISNA(VLOOKUP($B310,'[1]1920  Prog Access'!$F$7:$BA$325,20,FALSE)),"",VLOOKUP($B310,'[1]1920  Prog Access'!$F$7:$BA$325,20,FALSE))</f>
        <v/>
      </c>
      <c r="Y310" s="108"/>
      <c r="Z310" s="104"/>
      <c r="AA310" s="105"/>
      <c r="AB310" s="106" t="str">
        <f>IF(ISNA(VLOOKUP($B310,'[1]1920  Prog Access'!$F$7:$BA$325,21,FALSE)),"",VLOOKUP($B310,'[1]1920  Prog Access'!$F$7:$BA$325,21,FALSE))</f>
        <v/>
      </c>
      <c r="AC310" s="102" t="str">
        <f>IF(ISNA(VLOOKUP($B310,'[1]1920  Prog Access'!$F$7:$BA$325,22,FALSE)),"",VLOOKUP($B310,'[1]1920  Prog Access'!$F$7:$BA$325,22,FALSE))</f>
        <v/>
      </c>
      <c r="AD310" s="102"/>
      <c r="AE310" s="107"/>
      <c r="AF310" s="104"/>
      <c r="AG310" s="109"/>
      <c r="AH310" s="106" t="str">
        <f>IF(ISNA(VLOOKUP($B310,'[1]1920  Prog Access'!$F$7:$BA$325,16,FALSE)),"",VLOOKUP($B310,'[1]1920  Prog Access'!$F$7:$BA$325,16,FALSE))</f>
        <v/>
      </c>
      <c r="AI310" s="102" t="str">
        <f>IF(ISNA(VLOOKUP($B310,'[1]1920  Prog Access'!$F$7:$BA$325,17,FALSE)),"",VLOOKUP($B310,'[1]1920  Prog Access'!$F$7:$BA$325,17,FALSE))</f>
        <v/>
      </c>
      <c r="AJ310" s="102" t="str">
        <f>IF(ISNA(VLOOKUP($B310,'[1]1920  Prog Access'!$F$7:$BA$325,18,FALSE)),"",VLOOKUP($B310,'[1]1920  Prog Access'!$F$7:$BA$325,18,FALSE))</f>
        <v/>
      </c>
      <c r="AK310" s="102" t="str">
        <f>IF(ISNA(VLOOKUP($B310,'[1]1920  Prog Access'!$F$7:$BA$325,19,FALSE)),"",VLOOKUP($B310,'[1]1920  Prog Access'!$F$7:$BA$325,19,FALSE))</f>
        <v/>
      </c>
      <c r="AL310" s="102" t="str">
        <f>IF(ISNA(VLOOKUP($B310,'[1]1920  Prog Access'!$F$7:$BA$325,20,FALSE)),"",VLOOKUP($B310,'[1]1920  Prog Access'!$F$7:$BA$325,20,FALSE))</f>
        <v/>
      </c>
      <c r="AM310" s="102" t="str">
        <f>IF(ISNA(VLOOKUP($B310,'[1]1920  Prog Access'!$F$7:$BA$325,21,FALSE)),"",VLOOKUP($B310,'[1]1920  Prog Access'!$F$7:$BA$325,21,FALSE))</f>
        <v/>
      </c>
      <c r="AN310" s="102" t="str">
        <f>IF(ISNA(VLOOKUP($B310,'[1]1920  Prog Access'!$F$7:$BA$325,22,FALSE)),"",VLOOKUP($B310,'[1]1920  Prog Access'!$F$7:$BA$325,22,FALSE))</f>
        <v/>
      </c>
      <c r="AO310" s="102" t="str">
        <f>IF(ISNA(VLOOKUP($B310,'[1]1920  Prog Access'!$F$7:$BA$325,23,FALSE)),"",VLOOKUP($B310,'[1]1920  Prog Access'!$F$7:$BA$325,23,FALSE))</f>
        <v/>
      </c>
      <c r="AP310" s="102" t="str">
        <f>IF(ISNA(VLOOKUP($B310,'[1]1920  Prog Access'!$F$7:$BA$325,24,FALSE)),"",VLOOKUP($B310,'[1]1920  Prog Access'!$F$7:$BA$325,24,FALSE))</f>
        <v/>
      </c>
      <c r="AQ310" s="102" t="str">
        <f>IF(ISNA(VLOOKUP($B310,'[1]1920  Prog Access'!$F$7:$BA$325,25,FALSE)),"",VLOOKUP($B310,'[1]1920  Prog Access'!$F$7:$BA$325,25,FALSE))</f>
        <v/>
      </c>
      <c r="AR310" s="102" t="str">
        <f>IF(ISNA(VLOOKUP($B310,'[1]1920  Prog Access'!$F$7:$BA$325,26,FALSE)),"",VLOOKUP($B310,'[1]1920  Prog Access'!$F$7:$BA$325,26,FALSE))</f>
        <v/>
      </c>
      <c r="AS310" s="102" t="str">
        <f>IF(ISNA(VLOOKUP($B310,'[1]1920  Prog Access'!$F$7:$BA$325,27,FALSE)),"",VLOOKUP($B310,'[1]1920  Prog Access'!$F$7:$BA$325,27,FALSE))</f>
        <v/>
      </c>
      <c r="AT310" s="102" t="str">
        <f>IF(ISNA(VLOOKUP($B310,'[1]1920  Prog Access'!$F$7:$BA$325,28,FALSE)),"",VLOOKUP($B310,'[1]1920  Prog Access'!$F$7:$BA$325,28,FALSE))</f>
        <v/>
      </c>
      <c r="AU310" s="102" t="str">
        <f>IF(ISNA(VLOOKUP($B310,'[1]1920  Prog Access'!$F$7:$BA$325,29,FALSE)),"",VLOOKUP($B310,'[1]1920  Prog Access'!$F$7:$BA$325,29,FALSE))</f>
        <v/>
      </c>
      <c r="AV310" s="102" t="str">
        <f>IF(ISNA(VLOOKUP($B310,'[1]1920  Prog Access'!$F$7:$BA$325,30,FALSE)),"",VLOOKUP($B310,'[1]1920  Prog Access'!$F$7:$BA$325,30,FALSE))</f>
        <v/>
      </c>
      <c r="AW310" s="102" t="str">
        <f>IF(ISNA(VLOOKUP($B310,'[1]1920  Prog Access'!$F$7:$BA$325,31,FALSE)),"",VLOOKUP($B310,'[1]1920  Prog Access'!$F$7:$BA$325,31,FALSE))</f>
        <v/>
      </c>
      <c r="AX310" s="108"/>
      <c r="AY310" s="104"/>
      <c r="AZ310" s="105"/>
      <c r="BA310" s="106" t="str">
        <f>IF(ISNA(VLOOKUP($B310,'[1]1920  Prog Access'!$F$7:$BA$325,32,FALSE)),"",VLOOKUP($B310,'[1]1920  Prog Access'!$F$7:$BA$325,32,FALSE))</f>
        <v/>
      </c>
      <c r="BB310" s="102" t="str">
        <f>IF(ISNA(VLOOKUP($B310,'[1]1920  Prog Access'!$F$7:$BA$325,33,FALSE)),"",VLOOKUP($B310,'[1]1920  Prog Access'!$F$7:$BA$325,33,FALSE))</f>
        <v/>
      </c>
      <c r="BC310" s="102" t="str">
        <f>IF(ISNA(VLOOKUP($B310,'[1]1920  Prog Access'!$F$7:$BA$325,34,FALSE)),"",VLOOKUP($B310,'[1]1920  Prog Access'!$F$7:$BA$325,34,FALSE))</f>
        <v/>
      </c>
      <c r="BD310" s="102" t="str">
        <f>IF(ISNA(VLOOKUP($B310,'[1]1920  Prog Access'!$F$7:$BA$325,35,FALSE)),"",VLOOKUP($B310,'[1]1920  Prog Access'!$F$7:$BA$325,35,FALSE))</f>
        <v/>
      </c>
      <c r="BE310" s="102" t="str">
        <f>IF(ISNA(VLOOKUP($B310,'[1]1920  Prog Access'!$F$7:$BA$325,36,FALSE)),"",VLOOKUP($B310,'[1]1920  Prog Access'!$F$7:$BA$325,36,FALSE))</f>
        <v/>
      </c>
      <c r="BF310" s="102" t="str">
        <f>IF(ISNA(VLOOKUP($B310,'[1]1920  Prog Access'!$F$7:$BA$325,37,FALSE)),"",VLOOKUP($B310,'[1]1920  Prog Access'!$F$7:$BA$325,37,FALSE))</f>
        <v/>
      </c>
      <c r="BG310" s="102" t="str">
        <f>IF(ISNA(VLOOKUP($B310,'[1]1920  Prog Access'!$F$7:$BA$325,38,FALSE)),"",VLOOKUP($B310,'[1]1920  Prog Access'!$F$7:$BA$325,38,FALSE))</f>
        <v/>
      </c>
      <c r="BH310" s="110"/>
      <c r="BI310" s="104"/>
      <c r="BJ310" s="105"/>
      <c r="BK310" s="106" t="str">
        <f>IF(ISNA(VLOOKUP($B310,'[1]1920  Prog Access'!$F$7:$BA$325,39,FALSE)),"",VLOOKUP($B310,'[1]1920  Prog Access'!$F$7:$BA$325,39,FALSE))</f>
        <v/>
      </c>
      <c r="BL310" s="102" t="str">
        <f>IF(ISNA(VLOOKUP($B310,'[1]1920  Prog Access'!$F$7:$BA$325,40,FALSE)),"",VLOOKUP($B310,'[1]1920  Prog Access'!$F$7:$BA$325,40,FALSE))</f>
        <v/>
      </c>
      <c r="BM310" s="102" t="str">
        <f>IF(ISNA(VLOOKUP($B310,'[1]1920  Prog Access'!$F$7:$BA$325,41,FALSE)),"",VLOOKUP($B310,'[1]1920  Prog Access'!$F$7:$BA$325,41,FALSE))</f>
        <v/>
      </c>
      <c r="BN310" s="102" t="str">
        <f>IF(ISNA(VLOOKUP($B310,'[1]1920  Prog Access'!$F$7:$BA$325,42,FALSE)),"",VLOOKUP($B310,'[1]1920  Prog Access'!$F$7:$BA$325,42,FALSE))</f>
        <v/>
      </c>
      <c r="BO310" s="105"/>
      <c r="BP310" s="104"/>
      <c r="BQ310" s="111"/>
      <c r="BR310" s="106" t="str">
        <f>IF(ISNA(VLOOKUP($B310,'[1]1920  Prog Access'!$F$7:$BA$325,43,FALSE)),"",VLOOKUP($B310,'[1]1920  Prog Access'!$F$7:$BA$325,43,FALSE))</f>
        <v/>
      </c>
      <c r="BS310" s="104"/>
      <c r="BT310" s="111"/>
      <c r="BU310" s="102"/>
      <c r="BV310" s="104"/>
      <c r="BW310" s="111"/>
      <c r="BX310" s="143"/>
      <c r="BZ310" s="112"/>
      <c r="CA310" s="89"/>
      <c r="CB310" s="90"/>
    </row>
    <row r="311" spans="1:80" x14ac:dyDescent="0.25">
      <c r="A311" s="66" t="s">
        <v>529</v>
      </c>
      <c r="B311" s="94"/>
      <c r="C311" s="99"/>
      <c r="D311" s="100" t="str">
        <f>IF(ISNA(VLOOKUP($B311,'[1]1920 enrollment_Rev_Exp by size'!$A$6:$C$339,3,FALSE)),"",VLOOKUP($B311,'[1]1920 enrollment_Rev_Exp by size'!$A$6:$C$339,3,FALSE))</f>
        <v/>
      </c>
      <c r="E311" s="101" t="str">
        <f>IF(ISNA(VLOOKUP($B311,'[1]1920 enrollment_Rev_Exp by size'!$A$6:$D$339,4,FALSE)),"",VLOOKUP($B311,'[1]1920 enrollment_Rev_Exp by size'!$A$6:$D$339,4,FALSE))</f>
        <v/>
      </c>
      <c r="F311" s="102" t="str">
        <f>IF(ISNA(VLOOKUP($B311,'[1]1920  Prog Access'!$F$7:$BA$325,2,FALSE)),"",VLOOKUP($B311,'[1]1920  Prog Access'!$F$7:$BA$325,2,FALSE))</f>
        <v/>
      </c>
      <c r="G311" s="102" t="str">
        <f>IF(ISNA(VLOOKUP($B311,'[1]1920  Prog Access'!$F$7:$BA$325,3,FALSE)),"",VLOOKUP($B311,'[1]1920  Prog Access'!$F$7:$BA$325,3,FALSE))</f>
        <v/>
      </c>
      <c r="H311" s="102" t="str">
        <f>IF(ISNA(VLOOKUP($B311,'[1]1920  Prog Access'!$F$7:$BA$325,4,FALSE)),"",VLOOKUP($B311,'[1]1920  Prog Access'!$F$7:$BA$325,4,FALSE))</f>
        <v/>
      </c>
      <c r="I311" s="103"/>
      <c r="J311" s="104"/>
      <c r="K311" s="105"/>
      <c r="L311" s="106" t="str">
        <f>IF(ISNA(VLOOKUP($B311,'[1]1920  Prog Access'!$F$7:$BA$325,5,FALSE)),"",VLOOKUP($B311,'[1]1920  Prog Access'!$F$7:$BA$325,5,FALSE))</f>
        <v/>
      </c>
      <c r="M311" s="102" t="str">
        <f>IF(ISNA(VLOOKUP($B311,'[1]1920  Prog Access'!$F$7:$BA$325,6,FALSE)),"",VLOOKUP($B311,'[1]1920  Prog Access'!$F$7:$BA$325,6,FALSE))</f>
        <v/>
      </c>
      <c r="N311" s="102" t="str">
        <f>IF(ISNA(VLOOKUP($B311,'[1]1920  Prog Access'!$F$7:$BA$325,7,FALSE)),"",VLOOKUP($B311,'[1]1920  Prog Access'!$F$7:$BA$325,7,FALSE))</f>
        <v/>
      </c>
      <c r="O311" s="102">
        <v>0</v>
      </c>
      <c r="P311" s="102" t="str">
        <f>IF(ISNA(VLOOKUP($B311,'[1]1920  Prog Access'!$F$7:$BA$325,8,FALSE)),"",VLOOKUP($B311,'[1]1920  Prog Access'!$F$7:$BA$325,8,FALSE))</f>
        <v/>
      </c>
      <c r="Q311" s="102" t="str">
        <f>IF(ISNA(VLOOKUP($B311,'[1]1920  Prog Access'!$F$7:$BA$325,9,FALSE)),"",VLOOKUP($B311,'[1]1920  Prog Access'!$F$7:$BA$325,9,FALSE))</f>
        <v/>
      </c>
      <c r="R311" s="107"/>
      <c r="S311" s="104"/>
      <c r="T311" s="105"/>
      <c r="U311" s="106" t="str">
        <f>IF(ISNA(VLOOKUP($B311,'[1]1920  Prog Access'!$F$7:$BA$325,17,FALSE)),"",VLOOKUP($B311,'[1]1920  Prog Access'!$F$7:$BA$325,17,FALSE))</f>
        <v/>
      </c>
      <c r="V311" s="102" t="str">
        <f>IF(ISNA(VLOOKUP($B311,'[1]1920  Prog Access'!$F$7:$BA$325,18,FALSE)),"",VLOOKUP($B311,'[1]1920  Prog Access'!$F$7:$BA$325,18,FALSE))</f>
        <v/>
      </c>
      <c r="W311" s="102" t="str">
        <f>IF(ISNA(VLOOKUP($B311,'[1]1920  Prog Access'!$F$7:$BA$325,19,FALSE)),"",VLOOKUP($B311,'[1]1920  Prog Access'!$F$7:$BA$325,19,FALSE))</f>
        <v/>
      </c>
      <c r="X311" s="102" t="str">
        <f>IF(ISNA(VLOOKUP($B311,'[1]1920  Prog Access'!$F$7:$BA$325,20,FALSE)),"",VLOOKUP($B311,'[1]1920  Prog Access'!$F$7:$BA$325,20,FALSE))</f>
        <v/>
      </c>
      <c r="Y311" s="108"/>
      <c r="Z311" s="104"/>
      <c r="AA311" s="105"/>
      <c r="AB311" s="106" t="str">
        <f>IF(ISNA(VLOOKUP($B311,'[1]1920  Prog Access'!$F$7:$BA$325,21,FALSE)),"",VLOOKUP($B311,'[1]1920  Prog Access'!$F$7:$BA$325,21,FALSE))</f>
        <v/>
      </c>
      <c r="AC311" s="102" t="str">
        <f>IF(ISNA(VLOOKUP($B311,'[1]1920  Prog Access'!$F$7:$BA$325,22,FALSE)),"",VLOOKUP($B311,'[1]1920  Prog Access'!$F$7:$BA$325,22,FALSE))</f>
        <v/>
      </c>
      <c r="AD311" s="102"/>
      <c r="AE311" s="107"/>
      <c r="AF311" s="104"/>
      <c r="AG311" s="109"/>
      <c r="AH311" s="106" t="str">
        <f>IF(ISNA(VLOOKUP($B311,'[1]1920  Prog Access'!$F$7:$BA$325,16,FALSE)),"",VLOOKUP($B311,'[1]1920  Prog Access'!$F$7:$BA$325,16,FALSE))</f>
        <v/>
      </c>
      <c r="AI311" s="102" t="str">
        <f>IF(ISNA(VLOOKUP($B311,'[1]1920  Prog Access'!$F$7:$BA$325,17,FALSE)),"",VLOOKUP($B311,'[1]1920  Prog Access'!$F$7:$BA$325,17,FALSE))</f>
        <v/>
      </c>
      <c r="AJ311" s="102" t="str">
        <f>IF(ISNA(VLOOKUP($B311,'[1]1920  Prog Access'!$F$7:$BA$325,18,FALSE)),"",VLOOKUP($B311,'[1]1920  Prog Access'!$F$7:$BA$325,18,FALSE))</f>
        <v/>
      </c>
      <c r="AK311" s="102" t="str">
        <f>IF(ISNA(VLOOKUP($B311,'[1]1920  Prog Access'!$F$7:$BA$325,19,FALSE)),"",VLOOKUP($B311,'[1]1920  Prog Access'!$F$7:$BA$325,19,FALSE))</f>
        <v/>
      </c>
      <c r="AL311" s="102" t="str">
        <f>IF(ISNA(VLOOKUP($B311,'[1]1920  Prog Access'!$F$7:$BA$325,20,FALSE)),"",VLOOKUP($B311,'[1]1920  Prog Access'!$F$7:$BA$325,20,FALSE))</f>
        <v/>
      </c>
      <c r="AM311" s="102" t="str">
        <f>IF(ISNA(VLOOKUP($B311,'[1]1920  Prog Access'!$F$7:$BA$325,21,FALSE)),"",VLOOKUP($B311,'[1]1920  Prog Access'!$F$7:$BA$325,21,FALSE))</f>
        <v/>
      </c>
      <c r="AN311" s="102" t="str">
        <f>IF(ISNA(VLOOKUP($B311,'[1]1920  Prog Access'!$F$7:$BA$325,22,FALSE)),"",VLOOKUP($B311,'[1]1920  Prog Access'!$F$7:$BA$325,22,FALSE))</f>
        <v/>
      </c>
      <c r="AO311" s="102" t="str">
        <f>IF(ISNA(VLOOKUP($B311,'[1]1920  Prog Access'!$F$7:$BA$325,23,FALSE)),"",VLOOKUP($B311,'[1]1920  Prog Access'!$F$7:$BA$325,23,FALSE))</f>
        <v/>
      </c>
      <c r="AP311" s="102" t="str">
        <f>IF(ISNA(VLOOKUP($B311,'[1]1920  Prog Access'!$F$7:$BA$325,24,FALSE)),"",VLOOKUP($B311,'[1]1920  Prog Access'!$F$7:$BA$325,24,FALSE))</f>
        <v/>
      </c>
      <c r="AQ311" s="102" t="str">
        <f>IF(ISNA(VLOOKUP($B311,'[1]1920  Prog Access'!$F$7:$BA$325,25,FALSE)),"",VLOOKUP($B311,'[1]1920  Prog Access'!$F$7:$BA$325,25,FALSE))</f>
        <v/>
      </c>
      <c r="AR311" s="102" t="str">
        <f>IF(ISNA(VLOOKUP($B311,'[1]1920  Prog Access'!$F$7:$BA$325,26,FALSE)),"",VLOOKUP($B311,'[1]1920  Prog Access'!$F$7:$BA$325,26,FALSE))</f>
        <v/>
      </c>
      <c r="AS311" s="102" t="str">
        <f>IF(ISNA(VLOOKUP($B311,'[1]1920  Prog Access'!$F$7:$BA$325,27,FALSE)),"",VLOOKUP($B311,'[1]1920  Prog Access'!$F$7:$BA$325,27,FALSE))</f>
        <v/>
      </c>
      <c r="AT311" s="102" t="str">
        <f>IF(ISNA(VLOOKUP($B311,'[1]1920  Prog Access'!$F$7:$BA$325,28,FALSE)),"",VLOOKUP($B311,'[1]1920  Prog Access'!$F$7:$BA$325,28,FALSE))</f>
        <v/>
      </c>
      <c r="AU311" s="102" t="str">
        <f>IF(ISNA(VLOOKUP($B311,'[1]1920  Prog Access'!$F$7:$BA$325,29,FALSE)),"",VLOOKUP($B311,'[1]1920  Prog Access'!$F$7:$BA$325,29,FALSE))</f>
        <v/>
      </c>
      <c r="AV311" s="102" t="str">
        <f>IF(ISNA(VLOOKUP($B311,'[1]1920  Prog Access'!$F$7:$BA$325,30,FALSE)),"",VLOOKUP($B311,'[1]1920  Prog Access'!$F$7:$BA$325,30,FALSE))</f>
        <v/>
      </c>
      <c r="AW311" s="102" t="str">
        <f>IF(ISNA(VLOOKUP($B311,'[1]1920  Prog Access'!$F$7:$BA$325,31,FALSE)),"",VLOOKUP($B311,'[1]1920  Prog Access'!$F$7:$BA$325,31,FALSE))</f>
        <v/>
      </c>
      <c r="AX311" s="108"/>
      <c r="AY311" s="104"/>
      <c r="AZ311" s="105"/>
      <c r="BA311" s="106" t="str">
        <f>IF(ISNA(VLOOKUP($B311,'[1]1920  Prog Access'!$F$7:$BA$325,32,FALSE)),"",VLOOKUP($B311,'[1]1920  Prog Access'!$F$7:$BA$325,32,FALSE))</f>
        <v/>
      </c>
      <c r="BB311" s="102" t="str">
        <f>IF(ISNA(VLOOKUP($B311,'[1]1920  Prog Access'!$F$7:$BA$325,33,FALSE)),"",VLOOKUP($B311,'[1]1920  Prog Access'!$F$7:$BA$325,33,FALSE))</f>
        <v/>
      </c>
      <c r="BC311" s="102" t="str">
        <f>IF(ISNA(VLOOKUP($B311,'[1]1920  Prog Access'!$F$7:$BA$325,34,FALSE)),"",VLOOKUP($B311,'[1]1920  Prog Access'!$F$7:$BA$325,34,FALSE))</f>
        <v/>
      </c>
      <c r="BD311" s="102" t="str">
        <f>IF(ISNA(VLOOKUP($B311,'[1]1920  Prog Access'!$F$7:$BA$325,35,FALSE)),"",VLOOKUP($B311,'[1]1920  Prog Access'!$F$7:$BA$325,35,FALSE))</f>
        <v/>
      </c>
      <c r="BE311" s="102" t="str">
        <f>IF(ISNA(VLOOKUP($B311,'[1]1920  Prog Access'!$F$7:$BA$325,36,FALSE)),"",VLOOKUP($B311,'[1]1920  Prog Access'!$F$7:$BA$325,36,FALSE))</f>
        <v/>
      </c>
      <c r="BF311" s="102" t="str">
        <f>IF(ISNA(VLOOKUP($B311,'[1]1920  Prog Access'!$F$7:$BA$325,37,FALSE)),"",VLOOKUP($B311,'[1]1920  Prog Access'!$F$7:$BA$325,37,FALSE))</f>
        <v/>
      </c>
      <c r="BG311" s="102" t="str">
        <f>IF(ISNA(VLOOKUP($B311,'[1]1920  Prog Access'!$F$7:$BA$325,38,FALSE)),"",VLOOKUP($B311,'[1]1920  Prog Access'!$F$7:$BA$325,38,FALSE))</f>
        <v/>
      </c>
      <c r="BH311" s="110"/>
      <c r="BI311" s="104"/>
      <c r="BJ311" s="105"/>
      <c r="BK311" s="106" t="str">
        <f>IF(ISNA(VLOOKUP($B311,'[1]1920  Prog Access'!$F$7:$BA$325,39,FALSE)),"",VLOOKUP($B311,'[1]1920  Prog Access'!$F$7:$BA$325,39,FALSE))</f>
        <v/>
      </c>
      <c r="BL311" s="102" t="str">
        <f>IF(ISNA(VLOOKUP($B311,'[1]1920  Prog Access'!$F$7:$BA$325,40,FALSE)),"",VLOOKUP($B311,'[1]1920  Prog Access'!$F$7:$BA$325,40,FALSE))</f>
        <v/>
      </c>
      <c r="BM311" s="102" t="str">
        <f>IF(ISNA(VLOOKUP($B311,'[1]1920  Prog Access'!$F$7:$BA$325,41,FALSE)),"",VLOOKUP($B311,'[1]1920  Prog Access'!$F$7:$BA$325,41,FALSE))</f>
        <v/>
      </c>
      <c r="BN311" s="102" t="str">
        <f>IF(ISNA(VLOOKUP($B311,'[1]1920  Prog Access'!$F$7:$BA$325,42,FALSE)),"",VLOOKUP($B311,'[1]1920  Prog Access'!$F$7:$BA$325,42,FALSE))</f>
        <v/>
      </c>
      <c r="BO311" s="105"/>
      <c r="BP311" s="104"/>
      <c r="BQ311" s="111"/>
      <c r="BR311" s="106" t="str">
        <f>IF(ISNA(VLOOKUP($B311,'[1]1920  Prog Access'!$F$7:$BA$325,43,FALSE)),"",VLOOKUP($B311,'[1]1920  Prog Access'!$F$7:$BA$325,43,FALSE))</f>
        <v/>
      </c>
      <c r="BS311" s="104"/>
      <c r="BT311" s="111"/>
      <c r="BU311" s="102"/>
      <c r="BV311" s="104"/>
      <c r="BW311" s="111"/>
      <c r="BX311" s="143"/>
      <c r="BZ311" s="112"/>
      <c r="CA311" s="89"/>
      <c r="CB311" s="90"/>
    </row>
    <row r="312" spans="1:80" x14ac:dyDescent="0.25">
      <c r="A312" s="22"/>
      <c r="B312" s="94" t="s">
        <v>530</v>
      </c>
      <c r="C312" s="99" t="s">
        <v>531</v>
      </c>
      <c r="D312" s="100">
        <f>IF(ISNA(VLOOKUP($B312,'[1]1920 enrollment_Rev_Exp by size'!$A$6:$C$339,3,FALSE)),"",VLOOKUP($B312,'[1]1920 enrollment_Rev_Exp by size'!$A$6:$C$339,3,FALSE))</f>
        <v>20763.489999999998</v>
      </c>
      <c r="E312" s="101">
        <f>IF(ISNA(VLOOKUP($B312,'[1]1920 enrollment_Rev_Exp by size'!$A$6:$D$339,4,FALSE)),"",VLOOKUP($B312,'[1]1920 enrollment_Rev_Exp by size'!$A$6:$D$339,4,FALSE))</f>
        <v>324372372.02999997</v>
      </c>
      <c r="F312" s="102">
        <f>IF(ISNA(VLOOKUP($B312,'[1]1920  Prog Access'!$F$7:$BA$325,2,FALSE)),"",VLOOKUP($B312,'[1]1920  Prog Access'!$F$7:$BA$325,2,FALSE))</f>
        <v>177648820.75</v>
      </c>
      <c r="G312" s="102">
        <f>IF(ISNA(VLOOKUP($B312,'[1]1920  Prog Access'!$F$7:$BA$325,3,FALSE)),"",VLOOKUP($B312,'[1]1920  Prog Access'!$F$7:$BA$325,3,FALSE))</f>
        <v>4073976.84</v>
      </c>
      <c r="H312" s="102">
        <f>IF(ISNA(VLOOKUP($B312,'[1]1920  Prog Access'!$F$7:$BA$325,4,FALSE)),"",VLOOKUP($B312,'[1]1920  Prog Access'!$F$7:$BA$325,4,FALSE))</f>
        <v>1156062.1299999999</v>
      </c>
      <c r="I312" s="103">
        <f t="shared" ref="I312:I326" si="672">SUM(F312:H312)</f>
        <v>182878859.72</v>
      </c>
      <c r="J312" s="104">
        <f t="shared" ref="J312:J326" si="673">I312/E312</f>
        <v>0.5637929598488931</v>
      </c>
      <c r="K312" s="105">
        <f t="shared" ref="K312:K326" si="674">I312/D312</f>
        <v>8807.712948064127</v>
      </c>
      <c r="L312" s="106">
        <f>IF(ISNA(VLOOKUP($B312,'[1]1920  Prog Access'!$F$7:$BA$325,5,FALSE)),"",VLOOKUP($B312,'[1]1920  Prog Access'!$F$7:$BA$325,5,FALSE))</f>
        <v>41769508.229999997</v>
      </c>
      <c r="M312" s="102">
        <f>IF(ISNA(VLOOKUP($B312,'[1]1920  Prog Access'!$F$7:$BA$325,6,FALSE)),"",VLOOKUP($B312,'[1]1920  Prog Access'!$F$7:$BA$325,6,FALSE))</f>
        <v>2481550.19</v>
      </c>
      <c r="N312" s="102">
        <f>IF(ISNA(VLOOKUP($B312,'[1]1920  Prog Access'!$F$7:$BA$325,7,FALSE)),"",VLOOKUP($B312,'[1]1920  Prog Access'!$F$7:$BA$325,7,FALSE))</f>
        <v>4172036.03</v>
      </c>
      <c r="O312" s="102">
        <v>0</v>
      </c>
      <c r="P312" s="102">
        <f>IF(ISNA(VLOOKUP($B312,'[1]1920  Prog Access'!$F$7:$BA$325,8,FALSE)),"",VLOOKUP($B312,'[1]1920  Prog Access'!$F$7:$BA$325,8,FALSE))</f>
        <v>0</v>
      </c>
      <c r="Q312" s="102">
        <f>IF(ISNA(VLOOKUP($B312,'[1]1920  Prog Access'!$F$7:$BA$325,9,FALSE)),"",VLOOKUP($B312,'[1]1920  Prog Access'!$F$7:$BA$325,9,FALSE))</f>
        <v>0</v>
      </c>
      <c r="R312" s="107">
        <f t="shared" si="643"/>
        <v>48423094.449999996</v>
      </c>
      <c r="S312" s="104">
        <f t="shared" si="644"/>
        <v>0.14928242546353956</v>
      </c>
      <c r="T312" s="105">
        <f t="shared" si="645"/>
        <v>2332.1269425323007</v>
      </c>
      <c r="U312" s="106">
        <f>IF(ISNA(VLOOKUP($B312,'[1]1920  Prog Access'!$F$7:$BA$325,10,FALSE)),"",VLOOKUP($B312,'[1]1920  Prog Access'!$F$7:$BA$325,10,FALSE))</f>
        <v>11877408.1</v>
      </c>
      <c r="V312" s="102">
        <f>IF(ISNA(VLOOKUP($B312,'[1]1920  Prog Access'!$F$7:$BA$325,11,FALSE)),"",VLOOKUP($B312,'[1]1920  Prog Access'!$F$7:$BA$325,11,FALSE))</f>
        <v>3408237.82</v>
      </c>
      <c r="W312" s="102">
        <f>IF(ISNA(VLOOKUP($B312,'[1]1920  Prog Access'!$F$7:$BA$325,12,FALSE)),"",VLOOKUP($B312,'[1]1920  Prog Access'!$F$7:$BA$325,12,FALSE))</f>
        <v>110029.88</v>
      </c>
      <c r="X312" s="102">
        <f>IF(ISNA(VLOOKUP($B312,'[1]1920  Prog Access'!$F$7:$BA$325,13,FALSE)),"",VLOOKUP($B312,'[1]1920  Prog Access'!$F$7:$BA$325,13,FALSE))</f>
        <v>0</v>
      </c>
      <c r="Y312" s="108">
        <f t="shared" ref="Y312:Y326" si="675">SUM(U312:X312)</f>
        <v>15395675.800000001</v>
      </c>
      <c r="Z312" s="104">
        <f t="shared" ref="Z312:Z326" si="676">Y312/E312</f>
        <v>4.7462968882491983E-2</v>
      </c>
      <c r="AA312" s="105">
        <f t="shared" ref="AA312:AA326" si="677">Y312/D312</f>
        <v>741.47822933427869</v>
      </c>
      <c r="AB312" s="106">
        <f>IF(ISNA(VLOOKUP($B312,'[1]1920  Prog Access'!$F$7:$BA$325,14,FALSE)),"",VLOOKUP($B312,'[1]1920  Prog Access'!$F$7:$BA$325,14,FALSE))</f>
        <v>0</v>
      </c>
      <c r="AC312" s="102">
        <f>IF(ISNA(VLOOKUP($B312,'[1]1920  Prog Access'!$F$7:$BA$325,15,FALSE)),"",VLOOKUP($B312,'[1]1920  Prog Access'!$F$7:$BA$325,15,FALSE))</f>
        <v>0</v>
      </c>
      <c r="AD312" s="102">
        <v>0</v>
      </c>
      <c r="AE312" s="107">
        <f t="shared" ref="AE312:AE326" si="678">SUM(AB312:AC312)</f>
        <v>0</v>
      </c>
      <c r="AF312" s="104">
        <f t="shared" ref="AF312:AF326" si="679">AE312/E312</f>
        <v>0</v>
      </c>
      <c r="AG312" s="109">
        <f t="shared" ref="AG312:AG326" si="680">AE312/D312</f>
        <v>0</v>
      </c>
      <c r="AH312" s="106">
        <f>IF(ISNA(VLOOKUP($B312,'[1]1920  Prog Access'!$F$7:$BA$325,16,FALSE)),"",VLOOKUP($B312,'[1]1920  Prog Access'!$F$7:$BA$325,16,FALSE))</f>
        <v>2711114.96</v>
      </c>
      <c r="AI312" s="102">
        <f>IF(ISNA(VLOOKUP($B312,'[1]1920  Prog Access'!$F$7:$BA$325,17,FALSE)),"",VLOOKUP($B312,'[1]1920  Prog Access'!$F$7:$BA$325,17,FALSE))</f>
        <v>750401.02</v>
      </c>
      <c r="AJ312" s="102">
        <f>IF(ISNA(VLOOKUP($B312,'[1]1920  Prog Access'!$F$7:$BA$325,18,FALSE)),"",VLOOKUP($B312,'[1]1920  Prog Access'!$F$7:$BA$325,18,FALSE))</f>
        <v>0</v>
      </c>
      <c r="AK312" s="102">
        <f>IF(ISNA(VLOOKUP($B312,'[1]1920  Prog Access'!$F$7:$BA$325,19,FALSE)),"",VLOOKUP($B312,'[1]1920  Prog Access'!$F$7:$BA$325,19,FALSE))</f>
        <v>0</v>
      </c>
      <c r="AL312" s="102">
        <f>IF(ISNA(VLOOKUP($B312,'[1]1920  Prog Access'!$F$7:$BA$325,20,FALSE)),"",VLOOKUP($B312,'[1]1920  Prog Access'!$F$7:$BA$325,20,FALSE))</f>
        <v>7123662.1799999997</v>
      </c>
      <c r="AM312" s="102">
        <f>IF(ISNA(VLOOKUP($B312,'[1]1920  Prog Access'!$F$7:$BA$325,21,FALSE)),"",VLOOKUP($B312,'[1]1920  Prog Access'!$F$7:$BA$325,21,FALSE))</f>
        <v>49356.17</v>
      </c>
      <c r="AN312" s="102">
        <f>IF(ISNA(VLOOKUP($B312,'[1]1920  Prog Access'!$F$7:$BA$325,22,FALSE)),"",VLOOKUP($B312,'[1]1920  Prog Access'!$F$7:$BA$325,22,FALSE))</f>
        <v>0</v>
      </c>
      <c r="AO312" s="102">
        <f>IF(ISNA(VLOOKUP($B312,'[1]1920  Prog Access'!$F$7:$BA$325,23,FALSE)),"",VLOOKUP($B312,'[1]1920  Prog Access'!$F$7:$BA$325,23,FALSE))</f>
        <v>2345974.7400000002</v>
      </c>
      <c r="AP312" s="102">
        <f>IF(ISNA(VLOOKUP($B312,'[1]1920  Prog Access'!$F$7:$BA$325,24,FALSE)),"",VLOOKUP($B312,'[1]1920  Prog Access'!$F$7:$BA$325,24,FALSE))</f>
        <v>0</v>
      </c>
      <c r="AQ312" s="102">
        <f>IF(ISNA(VLOOKUP($B312,'[1]1920  Prog Access'!$F$7:$BA$325,25,FALSE)),"",VLOOKUP($B312,'[1]1920  Prog Access'!$F$7:$BA$325,25,FALSE))</f>
        <v>0</v>
      </c>
      <c r="AR312" s="102">
        <f>IF(ISNA(VLOOKUP($B312,'[1]1920  Prog Access'!$F$7:$BA$325,26,FALSE)),"",VLOOKUP($B312,'[1]1920  Prog Access'!$F$7:$BA$325,26,FALSE))</f>
        <v>0</v>
      </c>
      <c r="AS312" s="102">
        <f>IF(ISNA(VLOOKUP($B312,'[1]1920  Prog Access'!$F$7:$BA$325,27,FALSE)),"",VLOOKUP($B312,'[1]1920  Prog Access'!$F$7:$BA$325,27,FALSE))</f>
        <v>244436.27</v>
      </c>
      <c r="AT312" s="102">
        <f>IF(ISNA(VLOOKUP($B312,'[1]1920  Prog Access'!$F$7:$BA$325,28,FALSE)),"",VLOOKUP($B312,'[1]1920  Prog Access'!$F$7:$BA$325,28,FALSE))</f>
        <v>5000860.67</v>
      </c>
      <c r="AU312" s="102">
        <f>IF(ISNA(VLOOKUP($B312,'[1]1920  Prog Access'!$F$7:$BA$325,29,FALSE)),"",VLOOKUP($B312,'[1]1920  Prog Access'!$F$7:$BA$325,29,FALSE))</f>
        <v>0</v>
      </c>
      <c r="AV312" s="102">
        <f>IF(ISNA(VLOOKUP($B312,'[1]1920  Prog Access'!$F$7:$BA$325,30,FALSE)),"",VLOOKUP($B312,'[1]1920  Prog Access'!$F$7:$BA$325,30,FALSE))</f>
        <v>0</v>
      </c>
      <c r="AW312" s="102">
        <f>IF(ISNA(VLOOKUP($B312,'[1]1920  Prog Access'!$F$7:$BA$325,31,FALSE)),"",VLOOKUP($B312,'[1]1920  Prog Access'!$F$7:$BA$325,31,FALSE))</f>
        <v>123255.17</v>
      </c>
      <c r="AX312" s="108">
        <f t="shared" si="604"/>
        <v>18349061.18</v>
      </c>
      <c r="AY312" s="104">
        <f t="shared" si="605"/>
        <v>5.6567891602996828E-2</v>
      </c>
      <c r="AZ312" s="105">
        <f t="shared" si="606"/>
        <v>883.71758215983925</v>
      </c>
      <c r="BA312" s="106">
        <f>IF(ISNA(VLOOKUP($B312,'[1]1920  Prog Access'!$F$7:$BA$325,32,FALSE)),"",VLOOKUP($B312,'[1]1920  Prog Access'!$F$7:$BA$325,32,FALSE))</f>
        <v>0</v>
      </c>
      <c r="BB312" s="102">
        <f>IF(ISNA(VLOOKUP($B312,'[1]1920  Prog Access'!$F$7:$BA$325,33,FALSE)),"",VLOOKUP($B312,'[1]1920  Prog Access'!$F$7:$BA$325,33,FALSE))</f>
        <v>303032.71000000002</v>
      </c>
      <c r="BC312" s="102">
        <f>IF(ISNA(VLOOKUP($B312,'[1]1920  Prog Access'!$F$7:$BA$325,34,FALSE)),"",VLOOKUP($B312,'[1]1920  Prog Access'!$F$7:$BA$325,34,FALSE))</f>
        <v>607027.93999999994</v>
      </c>
      <c r="BD312" s="102">
        <f>IF(ISNA(VLOOKUP($B312,'[1]1920  Prog Access'!$F$7:$BA$325,35,FALSE)),"",VLOOKUP($B312,'[1]1920  Prog Access'!$F$7:$BA$325,35,FALSE))</f>
        <v>0</v>
      </c>
      <c r="BE312" s="102">
        <f>IF(ISNA(VLOOKUP($B312,'[1]1920  Prog Access'!$F$7:$BA$325,36,FALSE)),"",VLOOKUP($B312,'[1]1920  Prog Access'!$F$7:$BA$325,36,FALSE))</f>
        <v>0</v>
      </c>
      <c r="BF312" s="102">
        <f>IF(ISNA(VLOOKUP($B312,'[1]1920  Prog Access'!$F$7:$BA$325,37,FALSE)),"",VLOOKUP($B312,'[1]1920  Prog Access'!$F$7:$BA$325,37,FALSE))</f>
        <v>0</v>
      </c>
      <c r="BG312" s="102">
        <f>IF(ISNA(VLOOKUP($B312,'[1]1920  Prog Access'!$F$7:$BA$325,38,FALSE)),"",VLOOKUP($B312,'[1]1920  Prog Access'!$F$7:$BA$325,38,FALSE))</f>
        <v>1475832.27</v>
      </c>
      <c r="BH312" s="110">
        <f t="shared" ref="BH312:BH326" si="681">SUM(BA312:BG312)</f>
        <v>2385892.92</v>
      </c>
      <c r="BI312" s="104">
        <f t="shared" ref="BI312:BI326" si="682">BH312/E312</f>
        <v>7.3554134868777845E-3</v>
      </c>
      <c r="BJ312" s="105">
        <f t="shared" ref="BJ312:BJ326" si="683">BH312/D312</f>
        <v>114.90808722425759</v>
      </c>
      <c r="BK312" s="106">
        <f>IF(ISNA(VLOOKUP($B312,'[1]1920  Prog Access'!$F$7:$BA$325,39,FALSE)),"",VLOOKUP($B312,'[1]1920  Prog Access'!$F$7:$BA$325,39,FALSE))</f>
        <v>0</v>
      </c>
      <c r="BL312" s="102">
        <f>IF(ISNA(VLOOKUP($B312,'[1]1920  Prog Access'!$F$7:$BA$325,40,FALSE)),"",VLOOKUP($B312,'[1]1920  Prog Access'!$F$7:$BA$325,40,FALSE))</f>
        <v>0</v>
      </c>
      <c r="BM312" s="102">
        <f>IF(ISNA(VLOOKUP($B312,'[1]1920  Prog Access'!$F$7:$BA$325,41,FALSE)),"",VLOOKUP($B312,'[1]1920  Prog Access'!$F$7:$BA$325,41,FALSE))</f>
        <v>2416898.66</v>
      </c>
      <c r="BN312" s="102">
        <f>IF(ISNA(VLOOKUP($B312,'[1]1920  Prog Access'!$F$7:$BA$325,42,FALSE)),"",VLOOKUP($B312,'[1]1920  Prog Access'!$F$7:$BA$325,42,FALSE))</f>
        <v>2240933.2999999998</v>
      </c>
      <c r="BO312" s="105">
        <f t="shared" si="593"/>
        <v>4657831.96</v>
      </c>
      <c r="BP312" s="104">
        <f t="shared" si="594"/>
        <v>1.4359521222014601E-2</v>
      </c>
      <c r="BQ312" s="111">
        <f t="shared" si="595"/>
        <v>224.32798917715667</v>
      </c>
      <c r="BR312" s="106">
        <f>IF(ISNA(VLOOKUP($B312,'[1]1920  Prog Access'!$F$7:$BA$325,43,FALSE)),"",VLOOKUP($B312,'[1]1920  Prog Access'!$F$7:$BA$325,43,FALSE))</f>
        <v>33871950.539999999</v>
      </c>
      <c r="BS312" s="104">
        <f t="shared" si="596"/>
        <v>0.10442304419461257</v>
      </c>
      <c r="BT312" s="111">
        <f t="shared" si="597"/>
        <v>1631.3226023178186</v>
      </c>
      <c r="BU312" s="102">
        <f>IF(ISNA(VLOOKUP($B312,'[1]1920  Prog Access'!$F$7:$BA$325,44,FALSE)),"",VLOOKUP($B312,'[1]1920  Prog Access'!$F$7:$BA$325,44,FALSE))</f>
        <v>5690160.9000000004</v>
      </c>
      <c r="BV312" s="104">
        <f t="shared" si="598"/>
        <v>1.7542063969226512E-2</v>
      </c>
      <c r="BW312" s="111">
        <f t="shared" si="599"/>
        <v>274.04645847109521</v>
      </c>
      <c r="BX312" s="143">
        <f>IF(ISNA(VLOOKUP($B312,'[1]1920  Prog Access'!$F$7:$BA$325,45,FALSE)),"",VLOOKUP($B312,'[1]1920  Prog Access'!$F$7:$BA$325,45,FALSE))</f>
        <v>12719844.560000001</v>
      </c>
      <c r="BY312" s="97">
        <f t="shared" si="600"/>
        <v>3.9213711329347097E-2</v>
      </c>
      <c r="BZ312" s="112">
        <f t="shared" si="601"/>
        <v>612.60628921245905</v>
      </c>
      <c r="CA312" s="89">
        <f t="shared" si="602"/>
        <v>324372372.02999997</v>
      </c>
      <c r="CB312" s="90">
        <f t="shared" si="603"/>
        <v>0</v>
      </c>
    </row>
    <row r="313" spans="1:80" x14ac:dyDescent="0.25">
      <c r="A313" s="22"/>
      <c r="B313" s="94" t="s">
        <v>532</v>
      </c>
      <c r="C313" s="99" t="s">
        <v>533</v>
      </c>
      <c r="D313" s="100">
        <f>IF(ISNA(VLOOKUP($B313,'[1]1920 enrollment_Rev_Exp by size'!$A$6:$C$339,3,FALSE)),"",VLOOKUP($B313,'[1]1920 enrollment_Rev_Exp by size'!$A$6:$C$339,3,FALSE))</f>
        <v>9442.9</v>
      </c>
      <c r="E313" s="101">
        <f>IF(ISNA(VLOOKUP($B313,'[1]1920 enrollment_Rev_Exp by size'!$A$6:$D$339,4,FALSE)),"",VLOOKUP($B313,'[1]1920 enrollment_Rev_Exp by size'!$A$6:$D$339,4,FALSE))</f>
        <v>131076052.67</v>
      </c>
      <c r="F313" s="102">
        <f>IF(ISNA(VLOOKUP($B313,'[1]1920  Prog Access'!$F$7:$BA$325,2,FALSE)),"",VLOOKUP($B313,'[1]1920  Prog Access'!$F$7:$BA$325,2,FALSE))</f>
        <v>73494456.390000001</v>
      </c>
      <c r="G313" s="102">
        <f>IF(ISNA(VLOOKUP($B313,'[1]1920  Prog Access'!$F$7:$BA$325,3,FALSE)),"",VLOOKUP($B313,'[1]1920  Prog Access'!$F$7:$BA$325,3,FALSE))</f>
        <v>524065.11</v>
      </c>
      <c r="H313" s="102">
        <f>IF(ISNA(VLOOKUP($B313,'[1]1920  Prog Access'!$F$7:$BA$325,4,FALSE)),"",VLOOKUP($B313,'[1]1920  Prog Access'!$F$7:$BA$325,4,FALSE))</f>
        <v>0</v>
      </c>
      <c r="I313" s="103">
        <f t="shared" si="672"/>
        <v>74018521.5</v>
      </c>
      <c r="J313" s="104">
        <f t="shared" si="673"/>
        <v>0.56469904297736739</v>
      </c>
      <c r="K313" s="105">
        <f t="shared" si="674"/>
        <v>7838.5370489997777</v>
      </c>
      <c r="L313" s="106">
        <f>IF(ISNA(VLOOKUP($B313,'[1]1920  Prog Access'!$F$7:$BA$325,5,FALSE)),"",VLOOKUP($B313,'[1]1920  Prog Access'!$F$7:$BA$325,5,FALSE))</f>
        <v>17543798.710000001</v>
      </c>
      <c r="M313" s="102">
        <f>IF(ISNA(VLOOKUP($B313,'[1]1920  Prog Access'!$F$7:$BA$325,6,FALSE)),"",VLOOKUP($B313,'[1]1920  Prog Access'!$F$7:$BA$325,6,FALSE))</f>
        <v>932857.8</v>
      </c>
      <c r="N313" s="102">
        <f>IF(ISNA(VLOOKUP($B313,'[1]1920  Prog Access'!$F$7:$BA$325,7,FALSE)),"",VLOOKUP($B313,'[1]1920  Prog Access'!$F$7:$BA$325,7,FALSE))</f>
        <v>1604387.68</v>
      </c>
      <c r="O313" s="102">
        <v>0</v>
      </c>
      <c r="P313" s="102">
        <f>IF(ISNA(VLOOKUP($B313,'[1]1920  Prog Access'!$F$7:$BA$325,8,FALSE)),"",VLOOKUP($B313,'[1]1920  Prog Access'!$F$7:$BA$325,8,FALSE))</f>
        <v>0</v>
      </c>
      <c r="Q313" s="102">
        <f>IF(ISNA(VLOOKUP($B313,'[1]1920  Prog Access'!$F$7:$BA$325,9,FALSE)),"",VLOOKUP($B313,'[1]1920  Prog Access'!$F$7:$BA$325,9,FALSE))</f>
        <v>0</v>
      </c>
      <c r="R313" s="107">
        <f t="shared" si="643"/>
        <v>20081044.190000001</v>
      </c>
      <c r="S313" s="104">
        <f t="shared" si="644"/>
        <v>0.15320147182457872</v>
      </c>
      <c r="T313" s="105">
        <f t="shared" si="645"/>
        <v>2126.5759660697458</v>
      </c>
      <c r="U313" s="106">
        <f>IF(ISNA(VLOOKUP($B313,'[1]1920  Prog Access'!$F$7:$BA$325,10,FALSE)),"",VLOOKUP($B313,'[1]1920  Prog Access'!$F$7:$BA$325,10,FALSE))</f>
        <v>3745198.24</v>
      </c>
      <c r="V313" s="102">
        <f>IF(ISNA(VLOOKUP($B313,'[1]1920  Prog Access'!$F$7:$BA$325,11,FALSE)),"",VLOOKUP($B313,'[1]1920  Prog Access'!$F$7:$BA$325,11,FALSE))</f>
        <v>967885.36</v>
      </c>
      <c r="W313" s="102">
        <f>IF(ISNA(VLOOKUP($B313,'[1]1920  Prog Access'!$F$7:$BA$325,12,FALSE)),"",VLOOKUP($B313,'[1]1920  Prog Access'!$F$7:$BA$325,12,FALSE))</f>
        <v>28037.54</v>
      </c>
      <c r="X313" s="102">
        <f>IF(ISNA(VLOOKUP($B313,'[1]1920  Prog Access'!$F$7:$BA$325,13,FALSE)),"",VLOOKUP($B313,'[1]1920  Prog Access'!$F$7:$BA$325,13,FALSE))</f>
        <v>0</v>
      </c>
      <c r="Y313" s="108">
        <f t="shared" si="675"/>
        <v>4741121.1400000006</v>
      </c>
      <c r="Z313" s="104">
        <f t="shared" si="676"/>
        <v>3.6170765318485391E-2</v>
      </c>
      <c r="AA313" s="105">
        <f t="shared" si="677"/>
        <v>502.08316724734993</v>
      </c>
      <c r="AB313" s="106">
        <f>IF(ISNA(VLOOKUP($B313,'[1]1920  Prog Access'!$F$7:$BA$325,14,FALSE)),"",VLOOKUP($B313,'[1]1920  Prog Access'!$F$7:$BA$325,14,FALSE))</f>
        <v>0</v>
      </c>
      <c r="AC313" s="102">
        <f>IF(ISNA(VLOOKUP($B313,'[1]1920  Prog Access'!$F$7:$BA$325,15,FALSE)),"",VLOOKUP($B313,'[1]1920  Prog Access'!$F$7:$BA$325,15,FALSE))</f>
        <v>0</v>
      </c>
      <c r="AD313" s="102">
        <v>0</v>
      </c>
      <c r="AE313" s="107">
        <f t="shared" si="678"/>
        <v>0</v>
      </c>
      <c r="AF313" s="104">
        <f t="shared" si="679"/>
        <v>0</v>
      </c>
      <c r="AG313" s="109">
        <f t="shared" si="680"/>
        <v>0</v>
      </c>
      <c r="AH313" s="106">
        <f>IF(ISNA(VLOOKUP($B313,'[1]1920  Prog Access'!$F$7:$BA$325,16,FALSE)),"",VLOOKUP($B313,'[1]1920  Prog Access'!$F$7:$BA$325,16,FALSE))</f>
        <v>676845.25</v>
      </c>
      <c r="AI313" s="102">
        <f>IF(ISNA(VLOOKUP($B313,'[1]1920  Prog Access'!$F$7:$BA$325,17,FALSE)),"",VLOOKUP($B313,'[1]1920  Prog Access'!$F$7:$BA$325,17,FALSE))</f>
        <v>143798.84</v>
      </c>
      <c r="AJ313" s="102">
        <f>IF(ISNA(VLOOKUP($B313,'[1]1920  Prog Access'!$F$7:$BA$325,18,FALSE)),"",VLOOKUP($B313,'[1]1920  Prog Access'!$F$7:$BA$325,18,FALSE))</f>
        <v>0</v>
      </c>
      <c r="AK313" s="102">
        <f>IF(ISNA(VLOOKUP($B313,'[1]1920  Prog Access'!$F$7:$BA$325,19,FALSE)),"",VLOOKUP($B313,'[1]1920  Prog Access'!$F$7:$BA$325,19,FALSE))</f>
        <v>0</v>
      </c>
      <c r="AL313" s="102">
        <f>IF(ISNA(VLOOKUP($B313,'[1]1920  Prog Access'!$F$7:$BA$325,20,FALSE)),"",VLOOKUP($B313,'[1]1920  Prog Access'!$F$7:$BA$325,20,FALSE))</f>
        <v>1591773.9</v>
      </c>
      <c r="AM313" s="102">
        <f>IF(ISNA(VLOOKUP($B313,'[1]1920  Prog Access'!$F$7:$BA$325,21,FALSE)),"",VLOOKUP($B313,'[1]1920  Prog Access'!$F$7:$BA$325,21,FALSE))</f>
        <v>12341.11</v>
      </c>
      <c r="AN313" s="102">
        <f>IF(ISNA(VLOOKUP($B313,'[1]1920  Prog Access'!$F$7:$BA$325,22,FALSE)),"",VLOOKUP($B313,'[1]1920  Prog Access'!$F$7:$BA$325,22,FALSE))</f>
        <v>0</v>
      </c>
      <c r="AO313" s="102">
        <f>IF(ISNA(VLOOKUP($B313,'[1]1920  Prog Access'!$F$7:$BA$325,23,FALSE)),"",VLOOKUP($B313,'[1]1920  Prog Access'!$F$7:$BA$325,23,FALSE))</f>
        <v>508308.1</v>
      </c>
      <c r="AP313" s="102">
        <f>IF(ISNA(VLOOKUP($B313,'[1]1920  Prog Access'!$F$7:$BA$325,24,FALSE)),"",VLOOKUP($B313,'[1]1920  Prog Access'!$F$7:$BA$325,24,FALSE))</f>
        <v>0</v>
      </c>
      <c r="AQ313" s="102">
        <f>IF(ISNA(VLOOKUP($B313,'[1]1920  Prog Access'!$F$7:$BA$325,25,FALSE)),"",VLOOKUP($B313,'[1]1920  Prog Access'!$F$7:$BA$325,25,FALSE))</f>
        <v>0</v>
      </c>
      <c r="AR313" s="102">
        <f>IF(ISNA(VLOOKUP($B313,'[1]1920  Prog Access'!$F$7:$BA$325,26,FALSE)),"",VLOOKUP($B313,'[1]1920  Prog Access'!$F$7:$BA$325,26,FALSE))</f>
        <v>0</v>
      </c>
      <c r="AS313" s="102">
        <f>IF(ISNA(VLOOKUP($B313,'[1]1920  Prog Access'!$F$7:$BA$325,27,FALSE)),"",VLOOKUP($B313,'[1]1920  Prog Access'!$F$7:$BA$325,27,FALSE))</f>
        <v>34667.050000000003</v>
      </c>
      <c r="AT313" s="102">
        <f>IF(ISNA(VLOOKUP($B313,'[1]1920  Prog Access'!$F$7:$BA$325,28,FALSE)),"",VLOOKUP($B313,'[1]1920  Prog Access'!$F$7:$BA$325,28,FALSE))</f>
        <v>700753.14</v>
      </c>
      <c r="AU313" s="102">
        <f>IF(ISNA(VLOOKUP($B313,'[1]1920  Prog Access'!$F$7:$BA$325,29,FALSE)),"",VLOOKUP($B313,'[1]1920  Prog Access'!$F$7:$BA$325,29,FALSE))</f>
        <v>0</v>
      </c>
      <c r="AV313" s="102">
        <f>IF(ISNA(VLOOKUP($B313,'[1]1920  Prog Access'!$F$7:$BA$325,30,FALSE)),"",VLOOKUP($B313,'[1]1920  Prog Access'!$F$7:$BA$325,30,FALSE))</f>
        <v>0</v>
      </c>
      <c r="AW313" s="102">
        <f>IF(ISNA(VLOOKUP($B313,'[1]1920  Prog Access'!$F$7:$BA$325,31,FALSE)),"",VLOOKUP($B313,'[1]1920  Prog Access'!$F$7:$BA$325,31,FALSE))</f>
        <v>0</v>
      </c>
      <c r="AX313" s="108">
        <f t="shared" si="604"/>
        <v>3668487.3899999997</v>
      </c>
      <c r="AY313" s="104">
        <f t="shared" si="605"/>
        <v>2.7987472274862178E-2</v>
      </c>
      <c r="AZ313" s="105">
        <f t="shared" si="606"/>
        <v>388.49160639210407</v>
      </c>
      <c r="BA313" s="106">
        <f>IF(ISNA(VLOOKUP($B313,'[1]1920  Prog Access'!$F$7:$BA$325,32,FALSE)),"",VLOOKUP($B313,'[1]1920  Prog Access'!$F$7:$BA$325,32,FALSE))</f>
        <v>83651.38</v>
      </c>
      <c r="BB313" s="102">
        <f>IF(ISNA(VLOOKUP($B313,'[1]1920  Prog Access'!$F$7:$BA$325,33,FALSE)),"",VLOOKUP($B313,'[1]1920  Prog Access'!$F$7:$BA$325,33,FALSE))</f>
        <v>0</v>
      </c>
      <c r="BC313" s="102">
        <f>IF(ISNA(VLOOKUP($B313,'[1]1920  Prog Access'!$F$7:$BA$325,34,FALSE)),"",VLOOKUP($B313,'[1]1920  Prog Access'!$F$7:$BA$325,34,FALSE))</f>
        <v>214542.37</v>
      </c>
      <c r="BD313" s="102">
        <f>IF(ISNA(VLOOKUP($B313,'[1]1920  Prog Access'!$F$7:$BA$325,35,FALSE)),"",VLOOKUP($B313,'[1]1920  Prog Access'!$F$7:$BA$325,35,FALSE))</f>
        <v>0</v>
      </c>
      <c r="BE313" s="102">
        <f>IF(ISNA(VLOOKUP($B313,'[1]1920  Prog Access'!$F$7:$BA$325,36,FALSE)),"",VLOOKUP($B313,'[1]1920  Prog Access'!$F$7:$BA$325,36,FALSE))</f>
        <v>0</v>
      </c>
      <c r="BF313" s="102">
        <f>IF(ISNA(VLOOKUP($B313,'[1]1920  Prog Access'!$F$7:$BA$325,37,FALSE)),"",VLOOKUP($B313,'[1]1920  Prog Access'!$F$7:$BA$325,37,FALSE))</f>
        <v>0</v>
      </c>
      <c r="BG313" s="102">
        <f>IF(ISNA(VLOOKUP($B313,'[1]1920  Prog Access'!$F$7:$BA$325,38,FALSE)),"",VLOOKUP($B313,'[1]1920  Prog Access'!$F$7:$BA$325,38,FALSE))</f>
        <v>675580.31</v>
      </c>
      <c r="BH313" s="110">
        <f t="shared" si="681"/>
        <v>973774.06</v>
      </c>
      <c r="BI313" s="104">
        <f t="shared" si="682"/>
        <v>7.4290767853041426E-3</v>
      </c>
      <c r="BJ313" s="105">
        <f t="shared" si="683"/>
        <v>103.12235224348453</v>
      </c>
      <c r="BK313" s="106">
        <f>IF(ISNA(VLOOKUP($B313,'[1]1920  Prog Access'!$F$7:$BA$325,39,FALSE)),"",VLOOKUP($B313,'[1]1920  Prog Access'!$F$7:$BA$325,39,FALSE))</f>
        <v>0</v>
      </c>
      <c r="BL313" s="102">
        <f>IF(ISNA(VLOOKUP($B313,'[1]1920  Prog Access'!$F$7:$BA$325,40,FALSE)),"",VLOOKUP($B313,'[1]1920  Prog Access'!$F$7:$BA$325,40,FALSE))</f>
        <v>295254.82</v>
      </c>
      <c r="BM313" s="102">
        <f>IF(ISNA(VLOOKUP($B313,'[1]1920  Prog Access'!$F$7:$BA$325,41,FALSE)),"",VLOOKUP($B313,'[1]1920  Prog Access'!$F$7:$BA$325,41,FALSE))</f>
        <v>605415.73</v>
      </c>
      <c r="BN313" s="102">
        <f>IF(ISNA(VLOOKUP($B313,'[1]1920  Prog Access'!$F$7:$BA$325,42,FALSE)),"",VLOOKUP($B313,'[1]1920  Prog Access'!$F$7:$BA$325,42,FALSE))</f>
        <v>1077713.73</v>
      </c>
      <c r="BO313" s="105">
        <f t="shared" si="593"/>
        <v>1978384.28</v>
      </c>
      <c r="BP313" s="104">
        <f t="shared" si="594"/>
        <v>1.5093407527161536E-2</v>
      </c>
      <c r="BQ313" s="111">
        <f t="shared" si="595"/>
        <v>209.51024367514219</v>
      </c>
      <c r="BR313" s="106">
        <f>IF(ISNA(VLOOKUP($B313,'[1]1920  Prog Access'!$F$7:$BA$325,43,FALSE)),"",VLOOKUP($B313,'[1]1920  Prog Access'!$F$7:$BA$325,43,FALSE))</f>
        <v>16261179.300000001</v>
      </c>
      <c r="BS313" s="104">
        <f t="shared" si="596"/>
        <v>0.12405911658737168</v>
      </c>
      <c r="BT313" s="111">
        <f t="shared" si="597"/>
        <v>1722.0535322835146</v>
      </c>
      <c r="BU313" s="102">
        <f>IF(ISNA(VLOOKUP($B313,'[1]1920  Prog Access'!$F$7:$BA$325,44,FALSE)),"",VLOOKUP($B313,'[1]1920  Prog Access'!$F$7:$BA$325,44,FALSE))</f>
        <v>2108917.39</v>
      </c>
      <c r="BV313" s="104">
        <f t="shared" si="598"/>
        <v>1.6089265331398539E-2</v>
      </c>
      <c r="BW313" s="111">
        <f t="shared" si="599"/>
        <v>223.33365703332666</v>
      </c>
      <c r="BX313" s="143">
        <f>IF(ISNA(VLOOKUP($B313,'[1]1920  Prog Access'!$F$7:$BA$325,45,FALSE)),"",VLOOKUP($B313,'[1]1920  Prog Access'!$F$7:$BA$325,45,FALSE))</f>
        <v>7244623.4199999999</v>
      </c>
      <c r="BY313" s="97">
        <f t="shared" si="600"/>
        <v>5.5270381373470449E-2</v>
      </c>
      <c r="BZ313" s="112">
        <f t="shared" si="601"/>
        <v>767.2032341759417</v>
      </c>
      <c r="CA313" s="89">
        <f t="shared" si="602"/>
        <v>131076052.67</v>
      </c>
      <c r="CB313" s="90">
        <f t="shared" si="603"/>
        <v>0</v>
      </c>
    </row>
    <row r="314" spans="1:80" x14ac:dyDescent="0.25">
      <c r="A314" s="22"/>
      <c r="B314" s="94" t="s">
        <v>534</v>
      </c>
      <c r="C314" s="99" t="s">
        <v>535</v>
      </c>
      <c r="D314" s="100">
        <f>IF(ISNA(VLOOKUP($B314,'[1]1920 enrollment_Rev_Exp by size'!$A$6:$C$339,3,FALSE)),"",VLOOKUP($B314,'[1]1920 enrollment_Rev_Exp by size'!$A$6:$C$339,3,FALSE))</f>
        <v>16086.850000000002</v>
      </c>
      <c r="E314" s="101">
        <f>IF(ISNA(VLOOKUP($B314,'[1]1920 enrollment_Rev_Exp by size'!$A$6:$D$339,4,FALSE)),"",VLOOKUP($B314,'[1]1920 enrollment_Rev_Exp by size'!$A$6:$D$339,4,FALSE))</f>
        <v>261130186.36000001</v>
      </c>
      <c r="F314" s="102">
        <f>IF(ISNA(VLOOKUP($B314,'[1]1920  Prog Access'!$F$7:$BA$325,2,FALSE)),"",VLOOKUP($B314,'[1]1920  Prog Access'!$F$7:$BA$325,2,FALSE))</f>
        <v>146449519.31999999</v>
      </c>
      <c r="G314" s="102">
        <f>IF(ISNA(VLOOKUP($B314,'[1]1920  Prog Access'!$F$7:$BA$325,3,FALSE)),"",VLOOKUP($B314,'[1]1920  Prog Access'!$F$7:$BA$325,3,FALSE))</f>
        <v>0</v>
      </c>
      <c r="H314" s="102">
        <f>IF(ISNA(VLOOKUP($B314,'[1]1920  Prog Access'!$F$7:$BA$325,4,FALSE)),"",VLOOKUP($B314,'[1]1920  Prog Access'!$F$7:$BA$325,4,FALSE))</f>
        <v>0</v>
      </c>
      <c r="I314" s="103">
        <f t="shared" si="672"/>
        <v>146449519.31999999</v>
      </c>
      <c r="J314" s="104">
        <f t="shared" si="673"/>
        <v>0.5608295286018804</v>
      </c>
      <c r="K314" s="105">
        <f t="shared" si="674"/>
        <v>9103.6790496585709</v>
      </c>
      <c r="L314" s="106">
        <f>IF(ISNA(VLOOKUP($B314,'[1]1920  Prog Access'!$F$7:$BA$325,5,FALSE)),"",VLOOKUP($B314,'[1]1920  Prog Access'!$F$7:$BA$325,5,FALSE))</f>
        <v>34033156.590000004</v>
      </c>
      <c r="M314" s="102">
        <f>IF(ISNA(VLOOKUP($B314,'[1]1920  Prog Access'!$F$7:$BA$325,6,FALSE)),"",VLOOKUP($B314,'[1]1920  Prog Access'!$F$7:$BA$325,6,FALSE))</f>
        <v>1620005.89</v>
      </c>
      <c r="N314" s="102">
        <f>IF(ISNA(VLOOKUP($B314,'[1]1920  Prog Access'!$F$7:$BA$325,7,FALSE)),"",VLOOKUP($B314,'[1]1920  Prog Access'!$F$7:$BA$325,7,FALSE))</f>
        <v>3298771.1</v>
      </c>
      <c r="O314" s="102">
        <v>0</v>
      </c>
      <c r="P314" s="102">
        <f>IF(ISNA(VLOOKUP($B314,'[1]1920  Prog Access'!$F$7:$BA$325,8,FALSE)),"",VLOOKUP($B314,'[1]1920  Prog Access'!$F$7:$BA$325,8,FALSE))</f>
        <v>0</v>
      </c>
      <c r="Q314" s="102">
        <f>IF(ISNA(VLOOKUP($B314,'[1]1920  Prog Access'!$F$7:$BA$325,9,FALSE)),"",VLOOKUP($B314,'[1]1920  Prog Access'!$F$7:$BA$325,9,FALSE))</f>
        <v>0</v>
      </c>
      <c r="R314" s="107">
        <f t="shared" si="643"/>
        <v>38951933.580000006</v>
      </c>
      <c r="S314" s="104">
        <f t="shared" si="644"/>
        <v>0.1491667207187605</v>
      </c>
      <c r="T314" s="105">
        <f t="shared" si="645"/>
        <v>2421.3524450094333</v>
      </c>
      <c r="U314" s="106">
        <f>IF(ISNA(VLOOKUP($B314,'[1]1920  Prog Access'!$F$7:$BA$325,10,FALSE)),"",VLOOKUP($B314,'[1]1920  Prog Access'!$F$7:$BA$325,10,FALSE))</f>
        <v>4209614.03</v>
      </c>
      <c r="V314" s="102">
        <f>IF(ISNA(VLOOKUP($B314,'[1]1920  Prog Access'!$F$7:$BA$325,11,FALSE)),"",VLOOKUP($B314,'[1]1920  Prog Access'!$F$7:$BA$325,11,FALSE))</f>
        <v>1655404.72</v>
      </c>
      <c r="W314" s="102">
        <f>IF(ISNA(VLOOKUP($B314,'[1]1920  Prog Access'!$F$7:$BA$325,12,FALSE)),"",VLOOKUP($B314,'[1]1920  Prog Access'!$F$7:$BA$325,12,FALSE))</f>
        <v>84898</v>
      </c>
      <c r="X314" s="102">
        <f>IF(ISNA(VLOOKUP($B314,'[1]1920  Prog Access'!$F$7:$BA$325,13,FALSE)),"",VLOOKUP($B314,'[1]1920  Prog Access'!$F$7:$BA$325,13,FALSE))</f>
        <v>0</v>
      </c>
      <c r="Y314" s="108">
        <f t="shared" si="675"/>
        <v>5949916.75</v>
      </c>
      <c r="Z314" s="104">
        <f t="shared" si="676"/>
        <v>2.2785250655767961E-2</v>
      </c>
      <c r="AA314" s="105">
        <f t="shared" si="677"/>
        <v>369.86213895200115</v>
      </c>
      <c r="AB314" s="106">
        <f>IF(ISNA(VLOOKUP($B314,'[1]1920  Prog Access'!$F$7:$BA$325,14,FALSE)),"",VLOOKUP($B314,'[1]1920  Prog Access'!$F$7:$BA$325,14,FALSE))</f>
        <v>4728627.42</v>
      </c>
      <c r="AC314" s="102">
        <f>IF(ISNA(VLOOKUP($B314,'[1]1920  Prog Access'!$F$7:$BA$325,15,FALSE)),"",VLOOKUP($B314,'[1]1920  Prog Access'!$F$7:$BA$325,15,FALSE))</f>
        <v>52836</v>
      </c>
      <c r="AD314" s="102">
        <v>0</v>
      </c>
      <c r="AE314" s="107">
        <f t="shared" si="678"/>
        <v>4781463.42</v>
      </c>
      <c r="AF314" s="104">
        <f t="shared" si="679"/>
        <v>1.8310649897090664E-2</v>
      </c>
      <c r="AG314" s="109">
        <f t="shared" si="680"/>
        <v>297.22807261831866</v>
      </c>
      <c r="AH314" s="106">
        <f>IF(ISNA(VLOOKUP($B314,'[1]1920  Prog Access'!$F$7:$BA$325,16,FALSE)),"",VLOOKUP($B314,'[1]1920  Prog Access'!$F$7:$BA$325,16,FALSE))</f>
        <v>3200358.58</v>
      </c>
      <c r="AI314" s="102">
        <f>IF(ISNA(VLOOKUP($B314,'[1]1920  Prog Access'!$F$7:$BA$325,17,FALSE)),"",VLOOKUP($B314,'[1]1920  Prog Access'!$F$7:$BA$325,17,FALSE))</f>
        <v>645304.42000000004</v>
      </c>
      <c r="AJ314" s="102">
        <f>IF(ISNA(VLOOKUP($B314,'[1]1920  Prog Access'!$F$7:$BA$325,18,FALSE)),"",VLOOKUP($B314,'[1]1920  Prog Access'!$F$7:$BA$325,18,FALSE))</f>
        <v>0</v>
      </c>
      <c r="AK314" s="102">
        <f>IF(ISNA(VLOOKUP($B314,'[1]1920  Prog Access'!$F$7:$BA$325,19,FALSE)),"",VLOOKUP($B314,'[1]1920  Prog Access'!$F$7:$BA$325,19,FALSE))</f>
        <v>0</v>
      </c>
      <c r="AL314" s="102">
        <f>IF(ISNA(VLOOKUP($B314,'[1]1920  Prog Access'!$F$7:$BA$325,20,FALSE)),"",VLOOKUP($B314,'[1]1920  Prog Access'!$F$7:$BA$325,20,FALSE))</f>
        <v>8639495.0099999998</v>
      </c>
      <c r="AM314" s="102">
        <f>IF(ISNA(VLOOKUP($B314,'[1]1920  Prog Access'!$F$7:$BA$325,21,FALSE)),"",VLOOKUP($B314,'[1]1920  Prog Access'!$F$7:$BA$325,21,FALSE))</f>
        <v>63710.57</v>
      </c>
      <c r="AN314" s="102">
        <f>IF(ISNA(VLOOKUP($B314,'[1]1920  Prog Access'!$F$7:$BA$325,22,FALSE)),"",VLOOKUP($B314,'[1]1920  Prog Access'!$F$7:$BA$325,22,FALSE))</f>
        <v>0</v>
      </c>
      <c r="AO314" s="102">
        <f>IF(ISNA(VLOOKUP($B314,'[1]1920  Prog Access'!$F$7:$BA$325,23,FALSE)),"",VLOOKUP($B314,'[1]1920  Prog Access'!$F$7:$BA$325,23,FALSE))</f>
        <v>1558242.46</v>
      </c>
      <c r="AP314" s="102">
        <f>IF(ISNA(VLOOKUP($B314,'[1]1920  Prog Access'!$F$7:$BA$325,24,FALSE)),"",VLOOKUP($B314,'[1]1920  Prog Access'!$F$7:$BA$325,24,FALSE))</f>
        <v>0</v>
      </c>
      <c r="AQ314" s="102">
        <f>IF(ISNA(VLOOKUP($B314,'[1]1920  Prog Access'!$F$7:$BA$325,25,FALSE)),"",VLOOKUP($B314,'[1]1920  Prog Access'!$F$7:$BA$325,25,FALSE))</f>
        <v>0</v>
      </c>
      <c r="AR314" s="102">
        <f>IF(ISNA(VLOOKUP($B314,'[1]1920  Prog Access'!$F$7:$BA$325,26,FALSE)),"",VLOOKUP($B314,'[1]1920  Prog Access'!$F$7:$BA$325,26,FALSE))</f>
        <v>0</v>
      </c>
      <c r="AS314" s="102">
        <f>IF(ISNA(VLOOKUP($B314,'[1]1920  Prog Access'!$F$7:$BA$325,27,FALSE)),"",VLOOKUP($B314,'[1]1920  Prog Access'!$F$7:$BA$325,27,FALSE))</f>
        <v>160216.32999999999</v>
      </c>
      <c r="AT314" s="102">
        <f>IF(ISNA(VLOOKUP($B314,'[1]1920  Prog Access'!$F$7:$BA$325,28,FALSE)),"",VLOOKUP($B314,'[1]1920  Prog Access'!$F$7:$BA$325,28,FALSE))</f>
        <v>5321313.42</v>
      </c>
      <c r="AU314" s="102">
        <f>IF(ISNA(VLOOKUP($B314,'[1]1920  Prog Access'!$F$7:$BA$325,29,FALSE)),"",VLOOKUP($B314,'[1]1920  Prog Access'!$F$7:$BA$325,29,FALSE))</f>
        <v>0</v>
      </c>
      <c r="AV314" s="102">
        <f>IF(ISNA(VLOOKUP($B314,'[1]1920  Prog Access'!$F$7:$BA$325,30,FALSE)),"",VLOOKUP($B314,'[1]1920  Prog Access'!$F$7:$BA$325,30,FALSE))</f>
        <v>0</v>
      </c>
      <c r="AW314" s="102">
        <f>IF(ISNA(VLOOKUP($B314,'[1]1920  Prog Access'!$F$7:$BA$325,31,FALSE)),"",VLOOKUP($B314,'[1]1920  Prog Access'!$F$7:$BA$325,31,FALSE))</f>
        <v>0</v>
      </c>
      <c r="AX314" s="108">
        <f t="shared" si="604"/>
        <v>19588640.789999999</v>
      </c>
      <c r="AY314" s="104">
        <f t="shared" si="605"/>
        <v>7.5014846284353551E-2</v>
      </c>
      <c r="AZ314" s="105">
        <f t="shared" si="606"/>
        <v>1217.6803283427146</v>
      </c>
      <c r="BA314" s="106">
        <f>IF(ISNA(VLOOKUP($B314,'[1]1920  Prog Access'!$F$7:$BA$325,32,FALSE)),"",VLOOKUP($B314,'[1]1920  Prog Access'!$F$7:$BA$325,32,FALSE))</f>
        <v>0</v>
      </c>
      <c r="BB314" s="102">
        <f>IF(ISNA(VLOOKUP($B314,'[1]1920  Prog Access'!$F$7:$BA$325,33,FALSE)),"",VLOOKUP($B314,'[1]1920  Prog Access'!$F$7:$BA$325,33,FALSE))</f>
        <v>129050.37</v>
      </c>
      <c r="BC314" s="102">
        <f>IF(ISNA(VLOOKUP($B314,'[1]1920  Prog Access'!$F$7:$BA$325,34,FALSE)),"",VLOOKUP($B314,'[1]1920  Prog Access'!$F$7:$BA$325,34,FALSE))</f>
        <v>458865.59</v>
      </c>
      <c r="BD314" s="102">
        <f>IF(ISNA(VLOOKUP($B314,'[1]1920  Prog Access'!$F$7:$BA$325,35,FALSE)),"",VLOOKUP($B314,'[1]1920  Prog Access'!$F$7:$BA$325,35,FALSE))</f>
        <v>0</v>
      </c>
      <c r="BE314" s="102">
        <f>IF(ISNA(VLOOKUP($B314,'[1]1920  Prog Access'!$F$7:$BA$325,36,FALSE)),"",VLOOKUP($B314,'[1]1920  Prog Access'!$F$7:$BA$325,36,FALSE))</f>
        <v>0</v>
      </c>
      <c r="BF314" s="102">
        <f>IF(ISNA(VLOOKUP($B314,'[1]1920  Prog Access'!$F$7:$BA$325,37,FALSE)),"",VLOOKUP($B314,'[1]1920  Prog Access'!$F$7:$BA$325,37,FALSE))</f>
        <v>0</v>
      </c>
      <c r="BG314" s="102">
        <f>IF(ISNA(VLOOKUP($B314,'[1]1920  Prog Access'!$F$7:$BA$325,38,FALSE)),"",VLOOKUP($B314,'[1]1920  Prog Access'!$F$7:$BA$325,38,FALSE))</f>
        <v>1597235.2</v>
      </c>
      <c r="BH314" s="110">
        <f t="shared" si="681"/>
        <v>2185151.16</v>
      </c>
      <c r="BI314" s="104">
        <f t="shared" si="682"/>
        <v>8.36805269608892E-3</v>
      </c>
      <c r="BJ314" s="105">
        <f t="shared" si="683"/>
        <v>135.83462020221484</v>
      </c>
      <c r="BK314" s="106">
        <f>IF(ISNA(VLOOKUP($B314,'[1]1920  Prog Access'!$F$7:$BA$325,39,FALSE)),"",VLOOKUP($B314,'[1]1920  Prog Access'!$F$7:$BA$325,39,FALSE))</f>
        <v>0</v>
      </c>
      <c r="BL314" s="102">
        <f>IF(ISNA(VLOOKUP($B314,'[1]1920  Prog Access'!$F$7:$BA$325,40,FALSE)),"",VLOOKUP($B314,'[1]1920  Prog Access'!$F$7:$BA$325,40,FALSE))</f>
        <v>0</v>
      </c>
      <c r="BM314" s="102">
        <f>IF(ISNA(VLOOKUP($B314,'[1]1920  Prog Access'!$F$7:$BA$325,41,FALSE)),"",VLOOKUP($B314,'[1]1920  Prog Access'!$F$7:$BA$325,41,FALSE))</f>
        <v>0</v>
      </c>
      <c r="BN314" s="102">
        <f>IF(ISNA(VLOOKUP($B314,'[1]1920  Prog Access'!$F$7:$BA$325,42,FALSE)),"",VLOOKUP($B314,'[1]1920  Prog Access'!$F$7:$BA$325,42,FALSE))</f>
        <v>1089436.56</v>
      </c>
      <c r="BO314" s="105">
        <f t="shared" si="593"/>
        <v>1089436.56</v>
      </c>
      <c r="BP314" s="104">
        <f t="shared" si="594"/>
        <v>4.1720054474976634E-3</v>
      </c>
      <c r="BQ314" s="111">
        <f t="shared" si="595"/>
        <v>67.722180538763027</v>
      </c>
      <c r="BR314" s="106">
        <f>IF(ISNA(VLOOKUP($B314,'[1]1920  Prog Access'!$F$7:$BA$325,43,FALSE)),"",VLOOKUP($B314,'[1]1920  Prog Access'!$F$7:$BA$325,43,FALSE))</f>
        <v>27784925.32</v>
      </c>
      <c r="BS314" s="104">
        <f t="shared" si="596"/>
        <v>0.1064025791399508</v>
      </c>
      <c r="BT314" s="111">
        <f t="shared" si="597"/>
        <v>1727.1824701541941</v>
      </c>
      <c r="BU314" s="102">
        <f>IF(ISNA(VLOOKUP($B314,'[1]1920  Prog Access'!$F$7:$BA$325,44,FALSE)),"",VLOOKUP($B314,'[1]1920  Prog Access'!$F$7:$BA$325,44,FALSE))</f>
        <v>5129016.13</v>
      </c>
      <c r="BV314" s="104">
        <f t="shared" si="598"/>
        <v>1.9641605597175277E-2</v>
      </c>
      <c r="BW314" s="111">
        <f t="shared" si="599"/>
        <v>318.83284359585622</v>
      </c>
      <c r="BX314" s="143">
        <f>IF(ISNA(VLOOKUP($B314,'[1]1920  Prog Access'!$F$7:$BA$325,45,FALSE)),"",VLOOKUP($B314,'[1]1920  Prog Access'!$F$7:$BA$325,45,FALSE))</f>
        <v>9220183.3300000001</v>
      </c>
      <c r="BY314" s="97">
        <f t="shared" si="600"/>
        <v>3.5308760961434177E-2</v>
      </c>
      <c r="BZ314" s="112">
        <f t="shared" si="601"/>
        <v>573.15032650891874</v>
      </c>
      <c r="CA314" s="89">
        <f t="shared" si="602"/>
        <v>261130186.35999998</v>
      </c>
      <c r="CB314" s="90">
        <f t="shared" si="603"/>
        <v>0</v>
      </c>
    </row>
    <row r="315" spans="1:80" x14ac:dyDescent="0.25">
      <c r="A315" s="66"/>
      <c r="B315" s="94" t="s">
        <v>536</v>
      </c>
      <c r="C315" s="99" t="s">
        <v>537</v>
      </c>
      <c r="D315" s="100">
        <f>IF(ISNA(VLOOKUP($B315,'[1]1920 enrollment_Rev_Exp by size'!$A$6:$C$339,3,FALSE)),"",VLOOKUP($B315,'[1]1920 enrollment_Rev_Exp by size'!$A$6:$C$339,3,FALSE))</f>
        <v>21430.280000000002</v>
      </c>
      <c r="E315" s="101">
        <f>IF(ISNA(VLOOKUP($B315,'[1]1920 enrollment_Rev_Exp by size'!$A$6:$D$339,4,FALSE)),"",VLOOKUP($B315,'[1]1920 enrollment_Rev_Exp by size'!$A$6:$D$339,4,FALSE))</f>
        <v>326953733.08999997</v>
      </c>
      <c r="F315" s="102">
        <f>IF(ISNA(VLOOKUP($B315,'[1]1920  Prog Access'!$F$7:$BA$325,2,FALSE)),"",VLOOKUP($B315,'[1]1920  Prog Access'!$F$7:$BA$325,2,FALSE))</f>
        <v>175368199.11000001</v>
      </c>
      <c r="G315" s="102">
        <f>IF(ISNA(VLOOKUP($B315,'[1]1920  Prog Access'!$F$7:$BA$325,3,FALSE)),"",VLOOKUP($B315,'[1]1920  Prog Access'!$F$7:$BA$325,3,FALSE))</f>
        <v>5648507.6699999999</v>
      </c>
      <c r="H315" s="102">
        <f>IF(ISNA(VLOOKUP($B315,'[1]1920  Prog Access'!$F$7:$BA$325,4,FALSE)),"",VLOOKUP($B315,'[1]1920  Prog Access'!$F$7:$BA$325,4,FALSE))</f>
        <v>1920450.74</v>
      </c>
      <c r="I315" s="103">
        <f t="shared" si="672"/>
        <v>182937157.52000001</v>
      </c>
      <c r="J315" s="104">
        <f t="shared" si="673"/>
        <v>0.55952001462434209</v>
      </c>
      <c r="K315" s="105">
        <f t="shared" si="674"/>
        <v>8536.3867163658142</v>
      </c>
      <c r="L315" s="106">
        <f>IF(ISNA(VLOOKUP($B315,'[1]1920  Prog Access'!$F$7:$BA$325,5,FALSE)),"",VLOOKUP($B315,'[1]1920  Prog Access'!$F$7:$BA$325,5,FALSE))</f>
        <v>45267357.979999997</v>
      </c>
      <c r="M315" s="102">
        <f>IF(ISNA(VLOOKUP($B315,'[1]1920  Prog Access'!$F$7:$BA$325,6,FALSE)),"",VLOOKUP($B315,'[1]1920  Prog Access'!$F$7:$BA$325,6,FALSE))</f>
        <v>2580180.73</v>
      </c>
      <c r="N315" s="102">
        <f>IF(ISNA(VLOOKUP($B315,'[1]1920  Prog Access'!$F$7:$BA$325,7,FALSE)),"",VLOOKUP($B315,'[1]1920  Prog Access'!$F$7:$BA$325,7,FALSE))</f>
        <v>4083478</v>
      </c>
      <c r="O315" s="102">
        <v>0</v>
      </c>
      <c r="P315" s="102">
        <f>IF(ISNA(VLOOKUP($B315,'[1]1920  Prog Access'!$F$7:$BA$325,8,FALSE)),"",VLOOKUP($B315,'[1]1920  Prog Access'!$F$7:$BA$325,8,FALSE))</f>
        <v>0</v>
      </c>
      <c r="Q315" s="102">
        <f>IF(ISNA(VLOOKUP($B315,'[1]1920  Prog Access'!$F$7:$BA$325,9,FALSE)),"",VLOOKUP($B315,'[1]1920  Prog Access'!$F$7:$BA$325,9,FALSE))</f>
        <v>0</v>
      </c>
      <c r="R315" s="107">
        <f t="shared" si="643"/>
        <v>51931016.709999993</v>
      </c>
      <c r="S315" s="104">
        <f t="shared" si="644"/>
        <v>0.15883292176910252</v>
      </c>
      <c r="T315" s="105">
        <f t="shared" si="645"/>
        <v>2423.2542323292082</v>
      </c>
      <c r="U315" s="106">
        <f>IF(ISNA(VLOOKUP($B315,'[1]1920  Prog Access'!$F$7:$BA$325,10,FALSE)),"",VLOOKUP($B315,'[1]1920  Prog Access'!$F$7:$BA$325,10,FALSE))</f>
        <v>8458116.4499999993</v>
      </c>
      <c r="V315" s="102">
        <f>IF(ISNA(VLOOKUP($B315,'[1]1920  Prog Access'!$F$7:$BA$325,11,FALSE)),"",VLOOKUP($B315,'[1]1920  Prog Access'!$F$7:$BA$325,11,FALSE))</f>
        <v>858142.22</v>
      </c>
      <c r="W315" s="102">
        <f>IF(ISNA(VLOOKUP($B315,'[1]1920  Prog Access'!$F$7:$BA$325,12,FALSE)),"",VLOOKUP($B315,'[1]1920  Prog Access'!$F$7:$BA$325,12,FALSE))</f>
        <v>106036</v>
      </c>
      <c r="X315" s="102">
        <f>IF(ISNA(VLOOKUP($B315,'[1]1920  Prog Access'!$F$7:$BA$325,13,FALSE)),"",VLOOKUP($B315,'[1]1920  Prog Access'!$F$7:$BA$325,13,FALSE))</f>
        <v>0</v>
      </c>
      <c r="Y315" s="108">
        <f t="shared" si="675"/>
        <v>9422294.6699999999</v>
      </c>
      <c r="Z315" s="104">
        <f t="shared" si="676"/>
        <v>2.8818434281055728E-2</v>
      </c>
      <c r="AA315" s="105">
        <f t="shared" si="677"/>
        <v>439.67202808362742</v>
      </c>
      <c r="AB315" s="106">
        <f>IF(ISNA(VLOOKUP($B315,'[1]1920  Prog Access'!$F$7:$BA$325,14,FALSE)),"",VLOOKUP($B315,'[1]1920  Prog Access'!$F$7:$BA$325,14,FALSE))</f>
        <v>0</v>
      </c>
      <c r="AC315" s="102">
        <f>IF(ISNA(VLOOKUP($B315,'[1]1920  Prog Access'!$F$7:$BA$325,15,FALSE)),"",VLOOKUP($B315,'[1]1920  Prog Access'!$F$7:$BA$325,15,FALSE))</f>
        <v>0</v>
      </c>
      <c r="AD315" s="102">
        <v>0</v>
      </c>
      <c r="AE315" s="107">
        <f t="shared" si="678"/>
        <v>0</v>
      </c>
      <c r="AF315" s="104">
        <f t="shared" si="679"/>
        <v>0</v>
      </c>
      <c r="AG315" s="109">
        <f t="shared" si="680"/>
        <v>0</v>
      </c>
      <c r="AH315" s="106">
        <f>IF(ISNA(VLOOKUP($B315,'[1]1920  Prog Access'!$F$7:$BA$325,16,FALSE)),"",VLOOKUP($B315,'[1]1920  Prog Access'!$F$7:$BA$325,16,FALSE))</f>
        <v>2519825.48</v>
      </c>
      <c r="AI315" s="102">
        <f>IF(ISNA(VLOOKUP($B315,'[1]1920  Prog Access'!$F$7:$BA$325,17,FALSE)),"",VLOOKUP($B315,'[1]1920  Prog Access'!$F$7:$BA$325,17,FALSE))</f>
        <v>663966.42000000004</v>
      </c>
      <c r="AJ315" s="102">
        <f>IF(ISNA(VLOOKUP($B315,'[1]1920  Prog Access'!$F$7:$BA$325,18,FALSE)),"",VLOOKUP($B315,'[1]1920  Prog Access'!$F$7:$BA$325,18,FALSE))</f>
        <v>0</v>
      </c>
      <c r="AK315" s="102">
        <f>IF(ISNA(VLOOKUP($B315,'[1]1920  Prog Access'!$F$7:$BA$325,19,FALSE)),"",VLOOKUP($B315,'[1]1920  Prog Access'!$F$7:$BA$325,19,FALSE))</f>
        <v>0</v>
      </c>
      <c r="AL315" s="102">
        <f>IF(ISNA(VLOOKUP($B315,'[1]1920  Prog Access'!$F$7:$BA$325,20,FALSE)),"",VLOOKUP($B315,'[1]1920  Prog Access'!$F$7:$BA$325,20,FALSE))</f>
        <v>5458170.3300000001</v>
      </c>
      <c r="AM315" s="102">
        <f>IF(ISNA(VLOOKUP($B315,'[1]1920  Prog Access'!$F$7:$BA$325,21,FALSE)),"",VLOOKUP($B315,'[1]1920  Prog Access'!$F$7:$BA$325,21,FALSE))</f>
        <v>59136.44</v>
      </c>
      <c r="AN315" s="102">
        <f>IF(ISNA(VLOOKUP($B315,'[1]1920  Prog Access'!$F$7:$BA$325,22,FALSE)),"",VLOOKUP($B315,'[1]1920  Prog Access'!$F$7:$BA$325,22,FALSE))</f>
        <v>0</v>
      </c>
      <c r="AO315" s="102">
        <f>IF(ISNA(VLOOKUP($B315,'[1]1920  Prog Access'!$F$7:$BA$325,23,FALSE)),"",VLOOKUP($B315,'[1]1920  Prog Access'!$F$7:$BA$325,23,FALSE))</f>
        <v>1668967.17</v>
      </c>
      <c r="AP315" s="102">
        <f>IF(ISNA(VLOOKUP($B315,'[1]1920  Prog Access'!$F$7:$BA$325,24,FALSE)),"",VLOOKUP($B315,'[1]1920  Prog Access'!$F$7:$BA$325,24,FALSE))</f>
        <v>0</v>
      </c>
      <c r="AQ315" s="102">
        <f>IF(ISNA(VLOOKUP($B315,'[1]1920  Prog Access'!$F$7:$BA$325,25,FALSE)),"",VLOOKUP($B315,'[1]1920  Prog Access'!$F$7:$BA$325,25,FALSE))</f>
        <v>0</v>
      </c>
      <c r="AR315" s="102">
        <f>IF(ISNA(VLOOKUP($B315,'[1]1920  Prog Access'!$F$7:$BA$325,26,FALSE)),"",VLOOKUP($B315,'[1]1920  Prog Access'!$F$7:$BA$325,26,FALSE))</f>
        <v>0</v>
      </c>
      <c r="AS315" s="102">
        <f>IF(ISNA(VLOOKUP($B315,'[1]1920  Prog Access'!$F$7:$BA$325,27,FALSE)),"",VLOOKUP($B315,'[1]1920  Prog Access'!$F$7:$BA$325,27,FALSE))</f>
        <v>30994.87</v>
      </c>
      <c r="AT315" s="102">
        <f>IF(ISNA(VLOOKUP($B315,'[1]1920  Prog Access'!$F$7:$BA$325,28,FALSE)),"",VLOOKUP($B315,'[1]1920  Prog Access'!$F$7:$BA$325,28,FALSE))</f>
        <v>5230211.3099999996</v>
      </c>
      <c r="AU315" s="102">
        <f>IF(ISNA(VLOOKUP($B315,'[1]1920  Prog Access'!$F$7:$BA$325,29,FALSE)),"",VLOOKUP($B315,'[1]1920  Prog Access'!$F$7:$BA$325,29,FALSE))</f>
        <v>0</v>
      </c>
      <c r="AV315" s="102">
        <f>IF(ISNA(VLOOKUP($B315,'[1]1920  Prog Access'!$F$7:$BA$325,30,FALSE)),"",VLOOKUP($B315,'[1]1920  Prog Access'!$F$7:$BA$325,30,FALSE))</f>
        <v>46059.92</v>
      </c>
      <c r="AW315" s="102">
        <f>IF(ISNA(VLOOKUP($B315,'[1]1920  Prog Access'!$F$7:$BA$325,31,FALSE)),"",VLOOKUP($B315,'[1]1920  Prog Access'!$F$7:$BA$325,31,FALSE))</f>
        <v>0</v>
      </c>
      <c r="AX315" s="108">
        <f t="shared" si="604"/>
        <v>15677331.939999999</v>
      </c>
      <c r="AY315" s="104">
        <f t="shared" si="605"/>
        <v>4.7949695486989678E-2</v>
      </c>
      <c r="AZ315" s="105">
        <f t="shared" si="606"/>
        <v>731.55049490720592</v>
      </c>
      <c r="BA315" s="106">
        <f>IF(ISNA(VLOOKUP($B315,'[1]1920  Prog Access'!$F$7:$BA$325,32,FALSE)),"",VLOOKUP($B315,'[1]1920  Prog Access'!$F$7:$BA$325,32,FALSE))</f>
        <v>0</v>
      </c>
      <c r="BB315" s="102">
        <f>IF(ISNA(VLOOKUP($B315,'[1]1920  Prog Access'!$F$7:$BA$325,33,FALSE)),"",VLOOKUP($B315,'[1]1920  Prog Access'!$F$7:$BA$325,33,FALSE))</f>
        <v>100028.09</v>
      </c>
      <c r="BC315" s="102">
        <f>IF(ISNA(VLOOKUP($B315,'[1]1920  Prog Access'!$F$7:$BA$325,34,FALSE)),"",VLOOKUP($B315,'[1]1920  Prog Access'!$F$7:$BA$325,34,FALSE))</f>
        <v>633850.99</v>
      </c>
      <c r="BD315" s="102">
        <f>IF(ISNA(VLOOKUP($B315,'[1]1920  Prog Access'!$F$7:$BA$325,35,FALSE)),"",VLOOKUP($B315,'[1]1920  Prog Access'!$F$7:$BA$325,35,FALSE))</f>
        <v>0</v>
      </c>
      <c r="BE315" s="102">
        <f>IF(ISNA(VLOOKUP($B315,'[1]1920  Prog Access'!$F$7:$BA$325,36,FALSE)),"",VLOOKUP($B315,'[1]1920  Prog Access'!$F$7:$BA$325,36,FALSE))</f>
        <v>0</v>
      </c>
      <c r="BF315" s="102">
        <f>IF(ISNA(VLOOKUP($B315,'[1]1920  Prog Access'!$F$7:$BA$325,37,FALSE)),"",VLOOKUP($B315,'[1]1920  Prog Access'!$F$7:$BA$325,37,FALSE))</f>
        <v>0</v>
      </c>
      <c r="BG315" s="102">
        <f>IF(ISNA(VLOOKUP($B315,'[1]1920  Prog Access'!$F$7:$BA$325,38,FALSE)),"",VLOOKUP($B315,'[1]1920  Prog Access'!$F$7:$BA$325,38,FALSE))</f>
        <v>9864843.4299999997</v>
      </c>
      <c r="BH315" s="110">
        <f t="shared" si="681"/>
        <v>10598722.51</v>
      </c>
      <c r="BI315" s="104">
        <f t="shared" si="682"/>
        <v>3.2416582033894407E-2</v>
      </c>
      <c r="BJ315" s="105">
        <f t="shared" si="683"/>
        <v>494.56761694200907</v>
      </c>
      <c r="BK315" s="106">
        <f>IF(ISNA(VLOOKUP($B315,'[1]1920  Prog Access'!$F$7:$BA$325,39,FALSE)),"",VLOOKUP($B315,'[1]1920  Prog Access'!$F$7:$BA$325,39,FALSE))</f>
        <v>0</v>
      </c>
      <c r="BL315" s="102">
        <f>IF(ISNA(VLOOKUP($B315,'[1]1920  Prog Access'!$F$7:$BA$325,40,FALSE)),"",VLOOKUP($B315,'[1]1920  Prog Access'!$F$7:$BA$325,40,FALSE))</f>
        <v>0</v>
      </c>
      <c r="BM315" s="102">
        <f>IF(ISNA(VLOOKUP($B315,'[1]1920  Prog Access'!$F$7:$BA$325,41,FALSE)),"",VLOOKUP($B315,'[1]1920  Prog Access'!$F$7:$BA$325,41,FALSE))</f>
        <v>602554.03</v>
      </c>
      <c r="BN315" s="102">
        <f>IF(ISNA(VLOOKUP($B315,'[1]1920  Prog Access'!$F$7:$BA$325,42,FALSE)),"",VLOOKUP($B315,'[1]1920  Prog Access'!$F$7:$BA$325,42,FALSE))</f>
        <v>2344809.37</v>
      </c>
      <c r="BO315" s="105">
        <f t="shared" si="593"/>
        <v>2947363.4000000004</v>
      </c>
      <c r="BP315" s="104">
        <f t="shared" si="594"/>
        <v>9.0146192005358897E-3</v>
      </c>
      <c r="BQ315" s="111">
        <f t="shared" si="595"/>
        <v>137.5326593959575</v>
      </c>
      <c r="BR315" s="106">
        <f>IF(ISNA(VLOOKUP($B315,'[1]1920  Prog Access'!$F$7:$BA$325,43,FALSE)),"",VLOOKUP($B315,'[1]1920  Prog Access'!$F$7:$BA$325,43,FALSE))</f>
        <v>33739942.030000001</v>
      </c>
      <c r="BS315" s="104">
        <f t="shared" si="596"/>
        <v>0.10319485179486379</v>
      </c>
      <c r="BT315" s="111">
        <f t="shared" si="597"/>
        <v>1574.4050955003854</v>
      </c>
      <c r="BU315" s="102">
        <f>IF(ISNA(VLOOKUP($B315,'[1]1920  Prog Access'!$F$7:$BA$325,44,FALSE)),"",VLOOKUP($B315,'[1]1920  Prog Access'!$F$7:$BA$325,44,FALSE))</f>
        <v>4380571.25</v>
      </c>
      <c r="BV315" s="104">
        <f t="shared" si="598"/>
        <v>1.3398138044180606E-2</v>
      </c>
      <c r="BW315" s="111">
        <f t="shared" si="599"/>
        <v>204.41036001396154</v>
      </c>
      <c r="BX315" s="143">
        <f>IF(ISNA(VLOOKUP($B315,'[1]1920  Prog Access'!$F$7:$BA$325,45,FALSE)),"",VLOOKUP($B315,'[1]1920  Prog Access'!$F$7:$BA$325,45,FALSE))</f>
        <v>15319333.060000001</v>
      </c>
      <c r="BY315" s="97">
        <f t="shared" si="600"/>
        <v>4.6854742765035429E-2</v>
      </c>
      <c r="BZ315" s="112">
        <f t="shared" si="601"/>
        <v>714.84521247505859</v>
      </c>
      <c r="CA315" s="89">
        <f t="shared" si="602"/>
        <v>326953733.09000003</v>
      </c>
      <c r="CB315" s="90">
        <f t="shared" si="603"/>
        <v>0</v>
      </c>
    </row>
    <row r="316" spans="1:80" x14ac:dyDescent="0.25">
      <c r="A316" s="22"/>
      <c r="B316" s="94" t="s">
        <v>538</v>
      </c>
      <c r="C316" s="99" t="s">
        <v>539</v>
      </c>
      <c r="D316" s="100">
        <f>IF(ISNA(VLOOKUP($B316,'[1]1920 enrollment_Rev_Exp by size'!$A$6:$C$339,3,FALSE)),"",VLOOKUP($B316,'[1]1920 enrollment_Rev_Exp by size'!$A$6:$C$339,3,FALSE))</f>
        <v>5771.93</v>
      </c>
      <c r="E316" s="101">
        <f>IF(ISNA(VLOOKUP($B316,'[1]1920 enrollment_Rev_Exp by size'!$A$6:$D$339,4,FALSE)),"",VLOOKUP($B316,'[1]1920 enrollment_Rev_Exp by size'!$A$6:$D$339,4,FALSE))</f>
        <v>81942031.709999993</v>
      </c>
      <c r="F316" s="102">
        <f>IF(ISNA(VLOOKUP($B316,'[1]1920  Prog Access'!$F$7:$BA$325,2,FALSE)),"",VLOOKUP($B316,'[1]1920  Prog Access'!$F$7:$BA$325,2,FALSE))</f>
        <v>47055268.170000002</v>
      </c>
      <c r="G316" s="102">
        <f>IF(ISNA(VLOOKUP($B316,'[1]1920  Prog Access'!$F$7:$BA$325,3,FALSE)),"",VLOOKUP($B316,'[1]1920  Prog Access'!$F$7:$BA$325,3,FALSE))</f>
        <v>908064.33</v>
      </c>
      <c r="H316" s="102">
        <f>IF(ISNA(VLOOKUP($B316,'[1]1920  Prog Access'!$F$7:$BA$325,4,FALSE)),"",VLOOKUP($B316,'[1]1920  Prog Access'!$F$7:$BA$325,4,FALSE))</f>
        <v>268699</v>
      </c>
      <c r="I316" s="103">
        <f t="shared" si="672"/>
        <v>48232031.5</v>
      </c>
      <c r="J316" s="104">
        <f t="shared" si="673"/>
        <v>0.58861161352085301</v>
      </c>
      <c r="K316" s="105">
        <f t="shared" si="674"/>
        <v>8356.3091548234297</v>
      </c>
      <c r="L316" s="106">
        <f>IF(ISNA(VLOOKUP($B316,'[1]1920  Prog Access'!$F$7:$BA$325,5,FALSE)),"",VLOOKUP($B316,'[1]1920  Prog Access'!$F$7:$BA$325,5,FALSE))</f>
        <v>10988045.970000001</v>
      </c>
      <c r="M316" s="102">
        <f>IF(ISNA(VLOOKUP($B316,'[1]1920  Prog Access'!$F$7:$BA$325,6,FALSE)),"",VLOOKUP($B316,'[1]1920  Prog Access'!$F$7:$BA$325,6,FALSE))</f>
        <v>413051.32</v>
      </c>
      <c r="N316" s="102">
        <f>IF(ISNA(VLOOKUP($B316,'[1]1920  Prog Access'!$F$7:$BA$325,7,FALSE)),"",VLOOKUP($B316,'[1]1920  Prog Access'!$F$7:$BA$325,7,FALSE))</f>
        <v>994053.02</v>
      </c>
      <c r="O316" s="102">
        <v>0</v>
      </c>
      <c r="P316" s="102">
        <f>IF(ISNA(VLOOKUP($B316,'[1]1920  Prog Access'!$F$7:$BA$325,8,FALSE)),"",VLOOKUP($B316,'[1]1920  Prog Access'!$F$7:$BA$325,8,FALSE))</f>
        <v>0</v>
      </c>
      <c r="Q316" s="102">
        <f>IF(ISNA(VLOOKUP($B316,'[1]1920  Prog Access'!$F$7:$BA$325,9,FALSE)),"",VLOOKUP($B316,'[1]1920  Prog Access'!$F$7:$BA$325,9,FALSE))</f>
        <v>0</v>
      </c>
      <c r="R316" s="107">
        <f t="shared" si="643"/>
        <v>12395150.310000001</v>
      </c>
      <c r="S316" s="104">
        <f t="shared" si="644"/>
        <v>0.15126730508547212</v>
      </c>
      <c r="T316" s="105">
        <f t="shared" si="645"/>
        <v>2147.4879823559882</v>
      </c>
      <c r="U316" s="106">
        <f>IF(ISNA(VLOOKUP($B316,'[1]1920  Prog Access'!$F$7:$BA$325,10,FALSE)),"",VLOOKUP($B316,'[1]1920  Prog Access'!$F$7:$BA$325,10,FALSE))</f>
        <v>2924549.31</v>
      </c>
      <c r="V316" s="102">
        <f>IF(ISNA(VLOOKUP($B316,'[1]1920  Prog Access'!$F$7:$BA$325,11,FALSE)),"",VLOOKUP($B316,'[1]1920  Prog Access'!$F$7:$BA$325,11,FALSE))</f>
        <v>404103.42</v>
      </c>
      <c r="W316" s="102">
        <f>IF(ISNA(VLOOKUP($B316,'[1]1920  Prog Access'!$F$7:$BA$325,12,FALSE)),"",VLOOKUP($B316,'[1]1920  Prog Access'!$F$7:$BA$325,12,FALSE))</f>
        <v>23666</v>
      </c>
      <c r="X316" s="102">
        <f>IF(ISNA(VLOOKUP($B316,'[1]1920  Prog Access'!$F$7:$BA$325,13,FALSE)),"",VLOOKUP($B316,'[1]1920  Prog Access'!$F$7:$BA$325,13,FALSE))</f>
        <v>0</v>
      </c>
      <c r="Y316" s="108">
        <f t="shared" si="675"/>
        <v>3352318.73</v>
      </c>
      <c r="Z316" s="104">
        <f t="shared" si="676"/>
        <v>4.0910856858713839E-2</v>
      </c>
      <c r="AA316" s="105">
        <f t="shared" si="677"/>
        <v>580.79684438307459</v>
      </c>
      <c r="AB316" s="106">
        <f>IF(ISNA(VLOOKUP($B316,'[1]1920  Prog Access'!$F$7:$BA$325,14,FALSE)),"",VLOOKUP($B316,'[1]1920  Prog Access'!$F$7:$BA$325,14,FALSE))</f>
        <v>0</v>
      </c>
      <c r="AC316" s="102">
        <f>IF(ISNA(VLOOKUP($B316,'[1]1920  Prog Access'!$F$7:$BA$325,15,FALSE)),"",VLOOKUP($B316,'[1]1920  Prog Access'!$F$7:$BA$325,15,FALSE))</f>
        <v>0</v>
      </c>
      <c r="AD316" s="102">
        <v>0</v>
      </c>
      <c r="AE316" s="107">
        <f t="shared" si="678"/>
        <v>0</v>
      </c>
      <c r="AF316" s="104">
        <f t="shared" si="679"/>
        <v>0</v>
      </c>
      <c r="AG316" s="109">
        <f t="shared" si="680"/>
        <v>0</v>
      </c>
      <c r="AH316" s="106">
        <f>IF(ISNA(VLOOKUP($B316,'[1]1920  Prog Access'!$F$7:$BA$325,16,FALSE)),"",VLOOKUP($B316,'[1]1920  Prog Access'!$F$7:$BA$325,16,FALSE))</f>
        <v>446594.39</v>
      </c>
      <c r="AI316" s="102">
        <f>IF(ISNA(VLOOKUP($B316,'[1]1920  Prog Access'!$F$7:$BA$325,17,FALSE)),"",VLOOKUP($B316,'[1]1920  Prog Access'!$F$7:$BA$325,17,FALSE))</f>
        <v>100580.41</v>
      </c>
      <c r="AJ316" s="102">
        <f>IF(ISNA(VLOOKUP($B316,'[1]1920  Prog Access'!$F$7:$BA$325,18,FALSE)),"",VLOOKUP($B316,'[1]1920  Prog Access'!$F$7:$BA$325,18,FALSE))</f>
        <v>0</v>
      </c>
      <c r="AK316" s="102">
        <f>IF(ISNA(VLOOKUP($B316,'[1]1920  Prog Access'!$F$7:$BA$325,19,FALSE)),"",VLOOKUP($B316,'[1]1920  Prog Access'!$F$7:$BA$325,19,FALSE))</f>
        <v>0</v>
      </c>
      <c r="AL316" s="102">
        <f>IF(ISNA(VLOOKUP($B316,'[1]1920  Prog Access'!$F$7:$BA$325,20,FALSE)),"",VLOOKUP($B316,'[1]1920  Prog Access'!$F$7:$BA$325,20,FALSE))</f>
        <v>1235263.45</v>
      </c>
      <c r="AM316" s="102">
        <f>IF(ISNA(VLOOKUP($B316,'[1]1920  Prog Access'!$F$7:$BA$325,21,FALSE)),"",VLOOKUP($B316,'[1]1920  Prog Access'!$F$7:$BA$325,21,FALSE))</f>
        <v>9964.26</v>
      </c>
      <c r="AN316" s="102">
        <f>IF(ISNA(VLOOKUP($B316,'[1]1920  Prog Access'!$F$7:$BA$325,22,FALSE)),"",VLOOKUP($B316,'[1]1920  Prog Access'!$F$7:$BA$325,22,FALSE))</f>
        <v>0</v>
      </c>
      <c r="AO316" s="102">
        <f>IF(ISNA(VLOOKUP($B316,'[1]1920  Prog Access'!$F$7:$BA$325,23,FALSE)),"",VLOOKUP($B316,'[1]1920  Prog Access'!$F$7:$BA$325,23,FALSE))</f>
        <v>174972.68</v>
      </c>
      <c r="AP316" s="102">
        <f>IF(ISNA(VLOOKUP($B316,'[1]1920  Prog Access'!$F$7:$BA$325,24,FALSE)),"",VLOOKUP($B316,'[1]1920  Prog Access'!$F$7:$BA$325,24,FALSE))</f>
        <v>0</v>
      </c>
      <c r="AQ316" s="102">
        <f>IF(ISNA(VLOOKUP($B316,'[1]1920  Prog Access'!$F$7:$BA$325,25,FALSE)),"",VLOOKUP($B316,'[1]1920  Prog Access'!$F$7:$BA$325,25,FALSE))</f>
        <v>0</v>
      </c>
      <c r="AR316" s="102">
        <f>IF(ISNA(VLOOKUP($B316,'[1]1920  Prog Access'!$F$7:$BA$325,26,FALSE)),"",VLOOKUP($B316,'[1]1920  Prog Access'!$F$7:$BA$325,26,FALSE))</f>
        <v>0</v>
      </c>
      <c r="AS316" s="102">
        <f>IF(ISNA(VLOOKUP($B316,'[1]1920  Prog Access'!$F$7:$BA$325,27,FALSE)),"",VLOOKUP($B316,'[1]1920  Prog Access'!$F$7:$BA$325,27,FALSE))</f>
        <v>20388.46</v>
      </c>
      <c r="AT316" s="102">
        <f>IF(ISNA(VLOOKUP($B316,'[1]1920  Prog Access'!$F$7:$BA$325,28,FALSE)),"",VLOOKUP($B316,'[1]1920  Prog Access'!$F$7:$BA$325,28,FALSE))</f>
        <v>458707.89</v>
      </c>
      <c r="AU316" s="102">
        <f>IF(ISNA(VLOOKUP($B316,'[1]1920  Prog Access'!$F$7:$BA$325,29,FALSE)),"",VLOOKUP($B316,'[1]1920  Prog Access'!$F$7:$BA$325,29,FALSE))</f>
        <v>0</v>
      </c>
      <c r="AV316" s="102">
        <f>IF(ISNA(VLOOKUP($B316,'[1]1920  Prog Access'!$F$7:$BA$325,30,FALSE)),"",VLOOKUP($B316,'[1]1920  Prog Access'!$F$7:$BA$325,30,FALSE))</f>
        <v>0</v>
      </c>
      <c r="AW316" s="102">
        <f>IF(ISNA(VLOOKUP($B316,'[1]1920  Prog Access'!$F$7:$BA$325,31,FALSE)),"",VLOOKUP($B316,'[1]1920  Prog Access'!$F$7:$BA$325,31,FALSE))</f>
        <v>0</v>
      </c>
      <c r="AX316" s="108">
        <f t="shared" si="604"/>
        <v>2446471.54</v>
      </c>
      <c r="AY316" s="104">
        <f t="shared" si="605"/>
        <v>2.9856124981844194E-2</v>
      </c>
      <c r="AZ316" s="105">
        <f t="shared" si="606"/>
        <v>423.85675848459698</v>
      </c>
      <c r="BA316" s="106">
        <f>IF(ISNA(VLOOKUP($B316,'[1]1920  Prog Access'!$F$7:$BA$325,32,FALSE)),"",VLOOKUP($B316,'[1]1920  Prog Access'!$F$7:$BA$325,32,FALSE))</f>
        <v>68651.960000000006</v>
      </c>
      <c r="BB316" s="102">
        <f>IF(ISNA(VLOOKUP($B316,'[1]1920  Prog Access'!$F$7:$BA$325,33,FALSE)),"",VLOOKUP($B316,'[1]1920  Prog Access'!$F$7:$BA$325,33,FALSE))</f>
        <v>18959.419999999998</v>
      </c>
      <c r="BC316" s="102">
        <f>IF(ISNA(VLOOKUP($B316,'[1]1920  Prog Access'!$F$7:$BA$325,34,FALSE)),"",VLOOKUP($B316,'[1]1920  Prog Access'!$F$7:$BA$325,34,FALSE))</f>
        <v>167861.2</v>
      </c>
      <c r="BD316" s="102">
        <f>IF(ISNA(VLOOKUP($B316,'[1]1920  Prog Access'!$F$7:$BA$325,35,FALSE)),"",VLOOKUP($B316,'[1]1920  Prog Access'!$F$7:$BA$325,35,FALSE))</f>
        <v>0</v>
      </c>
      <c r="BE316" s="102">
        <f>IF(ISNA(VLOOKUP($B316,'[1]1920  Prog Access'!$F$7:$BA$325,36,FALSE)),"",VLOOKUP($B316,'[1]1920  Prog Access'!$F$7:$BA$325,36,FALSE))</f>
        <v>0</v>
      </c>
      <c r="BF316" s="102">
        <f>IF(ISNA(VLOOKUP($B316,'[1]1920  Prog Access'!$F$7:$BA$325,37,FALSE)),"",VLOOKUP($B316,'[1]1920  Prog Access'!$F$7:$BA$325,37,FALSE))</f>
        <v>65003.19</v>
      </c>
      <c r="BG316" s="102">
        <f>IF(ISNA(VLOOKUP($B316,'[1]1920  Prog Access'!$F$7:$BA$325,38,FALSE)),"",VLOOKUP($B316,'[1]1920  Prog Access'!$F$7:$BA$325,38,FALSE))</f>
        <v>97280.16</v>
      </c>
      <c r="BH316" s="110">
        <f t="shared" si="681"/>
        <v>417755.93000000005</v>
      </c>
      <c r="BI316" s="104">
        <f t="shared" si="682"/>
        <v>5.0981885765107064E-3</v>
      </c>
      <c r="BJ316" s="105">
        <f t="shared" si="683"/>
        <v>72.377165003733595</v>
      </c>
      <c r="BK316" s="106">
        <f>IF(ISNA(VLOOKUP($B316,'[1]1920  Prog Access'!$F$7:$BA$325,39,FALSE)),"",VLOOKUP($B316,'[1]1920  Prog Access'!$F$7:$BA$325,39,FALSE))</f>
        <v>0</v>
      </c>
      <c r="BL316" s="102">
        <f>IF(ISNA(VLOOKUP($B316,'[1]1920  Prog Access'!$F$7:$BA$325,40,FALSE)),"",VLOOKUP($B316,'[1]1920  Prog Access'!$F$7:$BA$325,40,FALSE))</f>
        <v>0</v>
      </c>
      <c r="BM316" s="102">
        <f>IF(ISNA(VLOOKUP($B316,'[1]1920  Prog Access'!$F$7:$BA$325,41,FALSE)),"",VLOOKUP($B316,'[1]1920  Prog Access'!$F$7:$BA$325,41,FALSE))</f>
        <v>552204.1</v>
      </c>
      <c r="BN316" s="102">
        <f>IF(ISNA(VLOOKUP($B316,'[1]1920  Prog Access'!$F$7:$BA$325,42,FALSE)),"",VLOOKUP($B316,'[1]1920  Prog Access'!$F$7:$BA$325,42,FALSE))</f>
        <v>855448.52</v>
      </c>
      <c r="BO316" s="105">
        <f t="shared" si="593"/>
        <v>1407652.62</v>
      </c>
      <c r="BP316" s="104">
        <f t="shared" si="594"/>
        <v>1.7178639467737455E-2</v>
      </c>
      <c r="BQ316" s="111">
        <f t="shared" si="595"/>
        <v>243.87901793680797</v>
      </c>
      <c r="BR316" s="106">
        <f>IF(ISNA(VLOOKUP($B316,'[1]1920  Prog Access'!$F$7:$BA$325,43,FALSE)),"",VLOOKUP($B316,'[1]1920  Prog Access'!$F$7:$BA$325,43,FALSE))</f>
        <v>8611262.7200000007</v>
      </c>
      <c r="BS316" s="104">
        <f t="shared" si="596"/>
        <v>0.10508969011747245</v>
      </c>
      <c r="BT316" s="111">
        <f t="shared" si="597"/>
        <v>1491.9208514309771</v>
      </c>
      <c r="BU316" s="102">
        <f>IF(ISNA(VLOOKUP($B316,'[1]1920  Prog Access'!$F$7:$BA$325,44,FALSE)),"",VLOOKUP($B316,'[1]1920  Prog Access'!$F$7:$BA$325,44,FALSE))</f>
        <v>1540624.62</v>
      </c>
      <c r="BV316" s="104">
        <f t="shared" si="598"/>
        <v>1.8801396399986826E-2</v>
      </c>
      <c r="BW316" s="111">
        <f t="shared" si="599"/>
        <v>266.91671936423347</v>
      </c>
      <c r="BX316" s="143">
        <f>IF(ISNA(VLOOKUP($B316,'[1]1920  Prog Access'!$F$7:$BA$325,45,FALSE)),"",VLOOKUP($B316,'[1]1920  Prog Access'!$F$7:$BA$325,45,FALSE))</f>
        <v>3538763.74</v>
      </c>
      <c r="BY316" s="97">
        <f t="shared" si="600"/>
        <v>4.3186184991409464E-2</v>
      </c>
      <c r="BZ316" s="112">
        <f t="shared" si="601"/>
        <v>613.09886641036883</v>
      </c>
      <c r="CA316" s="89">
        <f t="shared" si="602"/>
        <v>81942031.710000008</v>
      </c>
      <c r="CB316" s="90">
        <f t="shared" si="603"/>
        <v>0</v>
      </c>
    </row>
    <row r="317" spans="1:80" x14ac:dyDescent="0.25">
      <c r="A317" s="99"/>
      <c r="B317" s="94" t="s">
        <v>540</v>
      </c>
      <c r="C317" s="99" t="s">
        <v>541</v>
      </c>
      <c r="D317" s="100">
        <f>IF(ISNA(VLOOKUP($B317,'[1]1920 enrollment_Rev_Exp by size'!$A$6:$C$339,3,FALSE)),"",VLOOKUP($B317,'[1]1920 enrollment_Rev_Exp by size'!$A$6:$C$339,3,FALSE))</f>
        <v>10675.56</v>
      </c>
      <c r="E317" s="101">
        <f>IF(ISNA(VLOOKUP($B317,'[1]1920 enrollment_Rev_Exp by size'!$A$6:$D$339,4,FALSE)),"",VLOOKUP($B317,'[1]1920 enrollment_Rev_Exp by size'!$A$6:$D$339,4,FALSE))</f>
        <v>176099330.56</v>
      </c>
      <c r="F317" s="102">
        <f>IF(ISNA(VLOOKUP($B317,'[1]1920  Prog Access'!$F$7:$BA$325,2,FALSE)),"",VLOOKUP($B317,'[1]1920  Prog Access'!$F$7:$BA$325,2,FALSE))</f>
        <v>90007872.590000004</v>
      </c>
      <c r="G317" s="102">
        <f>IF(ISNA(VLOOKUP($B317,'[1]1920  Prog Access'!$F$7:$BA$325,3,FALSE)),"",VLOOKUP($B317,'[1]1920  Prog Access'!$F$7:$BA$325,3,FALSE))</f>
        <v>965178.78</v>
      </c>
      <c r="H317" s="102">
        <f>IF(ISNA(VLOOKUP($B317,'[1]1920  Prog Access'!$F$7:$BA$325,4,FALSE)),"",VLOOKUP($B317,'[1]1920  Prog Access'!$F$7:$BA$325,4,FALSE))</f>
        <v>970207.75</v>
      </c>
      <c r="I317" s="103">
        <f t="shared" si="672"/>
        <v>91943259.120000005</v>
      </c>
      <c r="J317" s="104">
        <f t="shared" si="673"/>
        <v>0.52211021375049116</v>
      </c>
      <c r="K317" s="105">
        <f t="shared" si="674"/>
        <v>8612.4998707327777</v>
      </c>
      <c r="L317" s="106">
        <f>IF(ISNA(VLOOKUP($B317,'[1]1920  Prog Access'!$F$7:$BA$325,5,FALSE)),"",VLOOKUP($B317,'[1]1920  Prog Access'!$F$7:$BA$325,5,FALSE))</f>
        <v>22580883.859999999</v>
      </c>
      <c r="M317" s="102">
        <f>IF(ISNA(VLOOKUP($B317,'[1]1920  Prog Access'!$F$7:$BA$325,6,FALSE)),"",VLOOKUP($B317,'[1]1920  Prog Access'!$F$7:$BA$325,6,FALSE))</f>
        <v>1230618.3400000001</v>
      </c>
      <c r="N317" s="102">
        <f>IF(ISNA(VLOOKUP($B317,'[1]1920  Prog Access'!$F$7:$BA$325,7,FALSE)),"",VLOOKUP($B317,'[1]1920  Prog Access'!$F$7:$BA$325,7,FALSE))</f>
        <v>2111072.33</v>
      </c>
      <c r="O317" s="102">
        <v>0</v>
      </c>
      <c r="P317" s="102">
        <f>IF(ISNA(VLOOKUP($B317,'[1]1920  Prog Access'!$F$7:$BA$325,8,FALSE)),"",VLOOKUP($B317,'[1]1920  Prog Access'!$F$7:$BA$325,8,FALSE))</f>
        <v>0</v>
      </c>
      <c r="Q317" s="102">
        <f>IF(ISNA(VLOOKUP($B317,'[1]1920  Prog Access'!$F$7:$BA$325,9,FALSE)),"",VLOOKUP($B317,'[1]1920  Prog Access'!$F$7:$BA$325,9,FALSE))</f>
        <v>189975.27</v>
      </c>
      <c r="R317" s="107">
        <f t="shared" si="643"/>
        <v>26112549.800000001</v>
      </c>
      <c r="S317" s="104">
        <f t="shared" si="644"/>
        <v>0.14828307249642278</v>
      </c>
      <c r="T317" s="105">
        <f t="shared" si="645"/>
        <v>2446.0121810940132</v>
      </c>
      <c r="U317" s="106">
        <f>IF(ISNA(VLOOKUP($B317,'[1]1920  Prog Access'!$F$7:$BA$325,10,FALSE)),"",VLOOKUP($B317,'[1]1920  Prog Access'!$F$7:$BA$325,10,FALSE))</f>
        <v>4158063.55</v>
      </c>
      <c r="V317" s="102">
        <f>IF(ISNA(VLOOKUP($B317,'[1]1920  Prog Access'!$F$7:$BA$325,11,FALSE)),"",VLOOKUP($B317,'[1]1920  Prog Access'!$F$7:$BA$325,11,FALSE))</f>
        <v>1525458.59</v>
      </c>
      <c r="W317" s="102">
        <f>IF(ISNA(VLOOKUP($B317,'[1]1920  Prog Access'!$F$7:$BA$325,12,FALSE)),"",VLOOKUP($B317,'[1]1920  Prog Access'!$F$7:$BA$325,12,FALSE))</f>
        <v>59233</v>
      </c>
      <c r="X317" s="102">
        <f>IF(ISNA(VLOOKUP($B317,'[1]1920  Prog Access'!$F$7:$BA$325,13,FALSE)),"",VLOOKUP($B317,'[1]1920  Prog Access'!$F$7:$BA$325,13,FALSE))</f>
        <v>0</v>
      </c>
      <c r="Y317" s="108">
        <f t="shared" si="675"/>
        <v>5742755.1399999997</v>
      </c>
      <c r="Z317" s="104">
        <f t="shared" si="676"/>
        <v>3.2610885695805336E-2</v>
      </c>
      <c r="AA317" s="105">
        <f t="shared" si="677"/>
        <v>537.93479124280134</v>
      </c>
      <c r="AB317" s="106">
        <f>IF(ISNA(VLOOKUP($B317,'[1]1920  Prog Access'!$F$7:$BA$325,14,FALSE)),"",VLOOKUP($B317,'[1]1920  Prog Access'!$F$7:$BA$325,14,FALSE))</f>
        <v>0</v>
      </c>
      <c r="AC317" s="102">
        <f>IF(ISNA(VLOOKUP($B317,'[1]1920  Prog Access'!$F$7:$BA$325,15,FALSE)),"",VLOOKUP($B317,'[1]1920  Prog Access'!$F$7:$BA$325,15,FALSE))</f>
        <v>0</v>
      </c>
      <c r="AD317" s="102">
        <v>0</v>
      </c>
      <c r="AE317" s="107">
        <f t="shared" si="678"/>
        <v>0</v>
      </c>
      <c r="AF317" s="104">
        <f t="shared" si="679"/>
        <v>0</v>
      </c>
      <c r="AG317" s="109">
        <f t="shared" si="680"/>
        <v>0</v>
      </c>
      <c r="AH317" s="106">
        <f>IF(ISNA(VLOOKUP($B317,'[1]1920  Prog Access'!$F$7:$BA$325,16,FALSE)),"",VLOOKUP($B317,'[1]1920  Prog Access'!$F$7:$BA$325,16,FALSE))</f>
        <v>1915952.95</v>
      </c>
      <c r="AI317" s="102">
        <f>IF(ISNA(VLOOKUP($B317,'[1]1920  Prog Access'!$F$7:$BA$325,17,FALSE)),"",VLOOKUP($B317,'[1]1920  Prog Access'!$F$7:$BA$325,17,FALSE))</f>
        <v>189670.62</v>
      </c>
      <c r="AJ317" s="102">
        <f>IF(ISNA(VLOOKUP($B317,'[1]1920  Prog Access'!$F$7:$BA$325,18,FALSE)),"",VLOOKUP($B317,'[1]1920  Prog Access'!$F$7:$BA$325,18,FALSE))</f>
        <v>89267.41</v>
      </c>
      <c r="AK317" s="102">
        <f>IF(ISNA(VLOOKUP($B317,'[1]1920  Prog Access'!$F$7:$BA$325,19,FALSE)),"",VLOOKUP($B317,'[1]1920  Prog Access'!$F$7:$BA$325,19,FALSE))</f>
        <v>0</v>
      </c>
      <c r="AL317" s="102">
        <f>IF(ISNA(VLOOKUP($B317,'[1]1920  Prog Access'!$F$7:$BA$325,20,FALSE)),"",VLOOKUP($B317,'[1]1920  Prog Access'!$F$7:$BA$325,20,FALSE))</f>
        <v>4779093.83</v>
      </c>
      <c r="AM317" s="102">
        <f>IF(ISNA(VLOOKUP($B317,'[1]1920  Prog Access'!$F$7:$BA$325,21,FALSE)),"",VLOOKUP($B317,'[1]1920  Prog Access'!$F$7:$BA$325,21,FALSE))</f>
        <v>38421.24</v>
      </c>
      <c r="AN317" s="102">
        <f>IF(ISNA(VLOOKUP($B317,'[1]1920  Prog Access'!$F$7:$BA$325,22,FALSE)),"",VLOOKUP($B317,'[1]1920  Prog Access'!$F$7:$BA$325,22,FALSE))</f>
        <v>0</v>
      </c>
      <c r="AO317" s="102">
        <f>IF(ISNA(VLOOKUP($B317,'[1]1920  Prog Access'!$F$7:$BA$325,23,FALSE)),"",VLOOKUP($B317,'[1]1920  Prog Access'!$F$7:$BA$325,23,FALSE))</f>
        <v>1595725.4</v>
      </c>
      <c r="AP317" s="102">
        <f>IF(ISNA(VLOOKUP($B317,'[1]1920  Prog Access'!$F$7:$BA$325,24,FALSE)),"",VLOOKUP($B317,'[1]1920  Prog Access'!$F$7:$BA$325,24,FALSE))</f>
        <v>0</v>
      </c>
      <c r="AQ317" s="102">
        <f>IF(ISNA(VLOOKUP($B317,'[1]1920  Prog Access'!$F$7:$BA$325,25,FALSE)),"",VLOOKUP($B317,'[1]1920  Prog Access'!$F$7:$BA$325,25,FALSE))</f>
        <v>0</v>
      </c>
      <c r="AR317" s="102">
        <f>IF(ISNA(VLOOKUP($B317,'[1]1920  Prog Access'!$F$7:$BA$325,26,FALSE)),"",VLOOKUP($B317,'[1]1920  Prog Access'!$F$7:$BA$325,26,FALSE))</f>
        <v>0</v>
      </c>
      <c r="AS317" s="102">
        <f>IF(ISNA(VLOOKUP($B317,'[1]1920  Prog Access'!$F$7:$BA$325,27,FALSE)),"",VLOOKUP($B317,'[1]1920  Prog Access'!$F$7:$BA$325,27,FALSE))</f>
        <v>191504.76</v>
      </c>
      <c r="AT317" s="102">
        <f>IF(ISNA(VLOOKUP($B317,'[1]1920  Prog Access'!$F$7:$BA$325,28,FALSE)),"",VLOOKUP($B317,'[1]1920  Prog Access'!$F$7:$BA$325,28,FALSE))</f>
        <v>1689160.66</v>
      </c>
      <c r="AU317" s="102">
        <f>IF(ISNA(VLOOKUP($B317,'[1]1920  Prog Access'!$F$7:$BA$325,29,FALSE)),"",VLOOKUP($B317,'[1]1920  Prog Access'!$F$7:$BA$325,29,FALSE))</f>
        <v>0</v>
      </c>
      <c r="AV317" s="102">
        <f>IF(ISNA(VLOOKUP($B317,'[1]1920  Prog Access'!$F$7:$BA$325,30,FALSE)),"",VLOOKUP($B317,'[1]1920  Prog Access'!$F$7:$BA$325,30,FALSE))</f>
        <v>257590.39999999999</v>
      </c>
      <c r="AW317" s="102">
        <f>IF(ISNA(VLOOKUP($B317,'[1]1920  Prog Access'!$F$7:$BA$325,31,FALSE)),"",VLOOKUP($B317,'[1]1920  Prog Access'!$F$7:$BA$325,31,FALSE))</f>
        <v>0</v>
      </c>
      <c r="AX317" s="108">
        <f t="shared" si="604"/>
        <v>10746387.270000001</v>
      </c>
      <c r="AY317" s="104">
        <f t="shared" si="605"/>
        <v>6.1024577639371129E-2</v>
      </c>
      <c r="AZ317" s="105">
        <f t="shared" si="606"/>
        <v>1006.6345250272587</v>
      </c>
      <c r="BA317" s="106">
        <f>IF(ISNA(VLOOKUP($B317,'[1]1920  Prog Access'!$F$7:$BA$325,32,FALSE)),"",VLOOKUP($B317,'[1]1920  Prog Access'!$F$7:$BA$325,32,FALSE))</f>
        <v>0</v>
      </c>
      <c r="BB317" s="102">
        <f>IF(ISNA(VLOOKUP($B317,'[1]1920  Prog Access'!$F$7:$BA$325,33,FALSE)),"",VLOOKUP($B317,'[1]1920  Prog Access'!$F$7:$BA$325,33,FALSE))</f>
        <v>0</v>
      </c>
      <c r="BC317" s="102">
        <f>IF(ISNA(VLOOKUP($B317,'[1]1920  Prog Access'!$F$7:$BA$325,34,FALSE)),"",VLOOKUP($B317,'[1]1920  Prog Access'!$F$7:$BA$325,34,FALSE))</f>
        <v>282156.26</v>
      </c>
      <c r="BD317" s="102">
        <f>IF(ISNA(VLOOKUP($B317,'[1]1920  Prog Access'!$F$7:$BA$325,35,FALSE)),"",VLOOKUP($B317,'[1]1920  Prog Access'!$F$7:$BA$325,35,FALSE))</f>
        <v>0</v>
      </c>
      <c r="BE317" s="102">
        <f>IF(ISNA(VLOOKUP($B317,'[1]1920  Prog Access'!$F$7:$BA$325,36,FALSE)),"",VLOOKUP($B317,'[1]1920  Prog Access'!$F$7:$BA$325,36,FALSE))</f>
        <v>0</v>
      </c>
      <c r="BF317" s="102">
        <f>IF(ISNA(VLOOKUP($B317,'[1]1920  Prog Access'!$F$7:$BA$325,37,FALSE)),"",VLOOKUP($B317,'[1]1920  Prog Access'!$F$7:$BA$325,37,FALSE))</f>
        <v>0</v>
      </c>
      <c r="BG317" s="102">
        <f>IF(ISNA(VLOOKUP($B317,'[1]1920  Prog Access'!$F$7:$BA$325,38,FALSE)),"",VLOOKUP($B317,'[1]1920  Prog Access'!$F$7:$BA$325,38,FALSE))</f>
        <v>2666280.25</v>
      </c>
      <c r="BH317" s="110">
        <f t="shared" si="681"/>
        <v>2948436.51</v>
      </c>
      <c r="BI317" s="104">
        <f t="shared" si="682"/>
        <v>1.6743030769190901E-2</v>
      </c>
      <c r="BJ317" s="105">
        <f t="shared" si="683"/>
        <v>276.18565302429101</v>
      </c>
      <c r="BK317" s="106">
        <f>IF(ISNA(VLOOKUP($B317,'[1]1920  Prog Access'!$F$7:$BA$325,39,FALSE)),"",VLOOKUP($B317,'[1]1920  Prog Access'!$F$7:$BA$325,39,FALSE))</f>
        <v>0</v>
      </c>
      <c r="BL317" s="102">
        <f>IF(ISNA(VLOOKUP($B317,'[1]1920  Prog Access'!$F$7:$BA$325,40,FALSE)),"",VLOOKUP($B317,'[1]1920  Prog Access'!$F$7:$BA$325,40,FALSE))</f>
        <v>0</v>
      </c>
      <c r="BM317" s="102">
        <f>IF(ISNA(VLOOKUP($B317,'[1]1920  Prog Access'!$F$7:$BA$325,41,FALSE)),"",VLOOKUP($B317,'[1]1920  Prog Access'!$F$7:$BA$325,41,FALSE))</f>
        <v>1702696.45</v>
      </c>
      <c r="BN317" s="102">
        <f>IF(ISNA(VLOOKUP($B317,'[1]1920  Prog Access'!$F$7:$BA$325,42,FALSE)),"",VLOOKUP($B317,'[1]1920  Prog Access'!$F$7:$BA$325,42,FALSE))</f>
        <v>683968.23</v>
      </c>
      <c r="BO317" s="105">
        <f t="shared" si="593"/>
        <v>2386664.6799999997</v>
      </c>
      <c r="BP317" s="104">
        <f t="shared" si="594"/>
        <v>1.3552945785826385E-2</v>
      </c>
      <c r="BQ317" s="111">
        <f t="shared" si="595"/>
        <v>223.56341775045055</v>
      </c>
      <c r="BR317" s="106">
        <f>IF(ISNA(VLOOKUP($B317,'[1]1920  Prog Access'!$F$7:$BA$325,43,FALSE)),"",VLOOKUP($B317,'[1]1920  Prog Access'!$F$7:$BA$325,43,FALSE))</f>
        <v>22177895.66</v>
      </c>
      <c r="BS317" s="104">
        <f t="shared" si="596"/>
        <v>0.12593969318039866</v>
      </c>
      <c r="BT317" s="111">
        <f t="shared" si="597"/>
        <v>2077.4456478161333</v>
      </c>
      <c r="BU317" s="102">
        <f>IF(ISNA(VLOOKUP($B317,'[1]1920  Prog Access'!$F$7:$BA$325,44,FALSE)),"",VLOOKUP($B317,'[1]1920  Prog Access'!$F$7:$BA$325,44,FALSE))</f>
        <v>5380862.2699999996</v>
      </c>
      <c r="BV317" s="104">
        <f t="shared" si="598"/>
        <v>3.0555836032361571E-2</v>
      </c>
      <c r="BW317" s="111">
        <f t="shared" si="599"/>
        <v>504.03559813255697</v>
      </c>
      <c r="BX317" s="143">
        <f>IF(ISNA(VLOOKUP($B317,'[1]1920  Prog Access'!$F$7:$BA$325,45,FALSE)),"",VLOOKUP($B317,'[1]1920  Prog Access'!$F$7:$BA$325,45,FALSE))</f>
        <v>8660520.1099999994</v>
      </c>
      <c r="BY317" s="97">
        <f t="shared" si="600"/>
        <v>4.9179744650132071E-2</v>
      </c>
      <c r="BZ317" s="112">
        <f t="shared" si="601"/>
        <v>811.24738280708459</v>
      </c>
      <c r="CA317" s="89">
        <f t="shared" si="602"/>
        <v>176099330.56</v>
      </c>
      <c r="CB317" s="90">
        <f t="shared" si="603"/>
        <v>0</v>
      </c>
    </row>
    <row r="318" spans="1:80" x14ac:dyDescent="0.25">
      <c r="A318" s="66"/>
      <c r="B318" s="94" t="s">
        <v>542</v>
      </c>
      <c r="C318" s="99" t="s">
        <v>543</v>
      </c>
      <c r="D318" s="100">
        <f>IF(ISNA(VLOOKUP($B318,'[1]1920 enrollment_Rev_Exp by size'!$A$6:$C$339,3,FALSE)),"",VLOOKUP($B318,'[1]1920 enrollment_Rev_Exp by size'!$A$6:$C$339,3,FALSE))</f>
        <v>28.83</v>
      </c>
      <c r="E318" s="101">
        <f>IF(ISNA(VLOOKUP($B318,'[1]1920 enrollment_Rev_Exp by size'!$A$6:$D$339,4,FALSE)),"",VLOOKUP($B318,'[1]1920 enrollment_Rev_Exp by size'!$A$6:$D$339,4,FALSE))</f>
        <v>1056558.28</v>
      </c>
      <c r="F318" s="102">
        <f>IF(ISNA(VLOOKUP($B318,'[1]1920  Prog Access'!$F$7:$BA$325,2,FALSE)),"",VLOOKUP($B318,'[1]1920  Prog Access'!$F$7:$BA$325,2,FALSE))</f>
        <v>463694.02</v>
      </c>
      <c r="G318" s="102">
        <f>IF(ISNA(VLOOKUP($B318,'[1]1920  Prog Access'!$F$7:$BA$325,3,FALSE)),"",VLOOKUP($B318,'[1]1920  Prog Access'!$F$7:$BA$325,3,FALSE))</f>
        <v>0</v>
      </c>
      <c r="H318" s="102">
        <f>IF(ISNA(VLOOKUP($B318,'[1]1920  Prog Access'!$F$7:$BA$325,4,FALSE)),"",VLOOKUP($B318,'[1]1920  Prog Access'!$F$7:$BA$325,4,FALSE))</f>
        <v>0</v>
      </c>
      <c r="I318" s="103">
        <f t="shared" si="672"/>
        <v>463694.02</v>
      </c>
      <c r="J318" s="104">
        <f t="shared" si="673"/>
        <v>0.43887216519660421</v>
      </c>
      <c r="K318" s="105">
        <f t="shared" si="674"/>
        <v>16083.732917100244</v>
      </c>
      <c r="L318" s="106">
        <f>IF(ISNA(VLOOKUP($B318,'[1]1920  Prog Access'!$F$7:$BA$325,5,FALSE)),"",VLOOKUP($B318,'[1]1920  Prog Access'!$F$7:$BA$325,5,FALSE))</f>
        <v>53171.26</v>
      </c>
      <c r="M318" s="102">
        <f>IF(ISNA(VLOOKUP($B318,'[1]1920  Prog Access'!$F$7:$BA$325,6,FALSE)),"",VLOOKUP($B318,'[1]1920  Prog Access'!$F$7:$BA$325,6,FALSE))</f>
        <v>10014.620000000001</v>
      </c>
      <c r="N318" s="102">
        <f>IF(ISNA(VLOOKUP($B318,'[1]1920  Prog Access'!$F$7:$BA$325,7,FALSE)),"",VLOOKUP($B318,'[1]1920  Prog Access'!$F$7:$BA$325,7,FALSE))</f>
        <v>7669</v>
      </c>
      <c r="O318" s="102">
        <v>0</v>
      </c>
      <c r="P318" s="102">
        <f>IF(ISNA(VLOOKUP($B318,'[1]1920  Prog Access'!$F$7:$BA$325,8,FALSE)),"",VLOOKUP($B318,'[1]1920  Prog Access'!$F$7:$BA$325,8,FALSE))</f>
        <v>0</v>
      </c>
      <c r="Q318" s="102">
        <f>IF(ISNA(VLOOKUP($B318,'[1]1920  Prog Access'!$F$7:$BA$325,9,FALSE)),"",VLOOKUP($B318,'[1]1920  Prog Access'!$F$7:$BA$325,9,FALSE))</f>
        <v>0</v>
      </c>
      <c r="R318" s="107">
        <f t="shared" si="643"/>
        <v>70854.880000000005</v>
      </c>
      <c r="S318" s="104">
        <f t="shared" si="644"/>
        <v>6.7061970306077204E-2</v>
      </c>
      <c r="T318" s="105">
        <f t="shared" si="645"/>
        <v>2457.6788067984739</v>
      </c>
      <c r="U318" s="106">
        <f>IF(ISNA(VLOOKUP($B318,'[1]1920  Prog Access'!$F$7:$BA$325,10,FALSE)),"",VLOOKUP($B318,'[1]1920  Prog Access'!$F$7:$BA$325,10,FALSE))</f>
        <v>0</v>
      </c>
      <c r="V318" s="102">
        <f>IF(ISNA(VLOOKUP($B318,'[1]1920  Prog Access'!$F$7:$BA$325,11,FALSE)),"",VLOOKUP($B318,'[1]1920  Prog Access'!$F$7:$BA$325,11,FALSE))</f>
        <v>0</v>
      </c>
      <c r="W318" s="102">
        <f>IF(ISNA(VLOOKUP($B318,'[1]1920  Prog Access'!$F$7:$BA$325,12,FALSE)),"",VLOOKUP($B318,'[1]1920  Prog Access'!$F$7:$BA$325,12,FALSE))</f>
        <v>0</v>
      </c>
      <c r="X318" s="102">
        <f>IF(ISNA(VLOOKUP($B318,'[1]1920  Prog Access'!$F$7:$BA$325,13,FALSE)),"",VLOOKUP($B318,'[1]1920  Prog Access'!$F$7:$BA$325,13,FALSE))</f>
        <v>0</v>
      </c>
      <c r="Y318" s="108">
        <f t="shared" si="675"/>
        <v>0</v>
      </c>
      <c r="Z318" s="104">
        <f t="shared" si="676"/>
        <v>0</v>
      </c>
      <c r="AA318" s="105">
        <f t="shared" si="677"/>
        <v>0</v>
      </c>
      <c r="AB318" s="106">
        <f>IF(ISNA(VLOOKUP($B318,'[1]1920  Prog Access'!$F$7:$BA$325,14,FALSE)),"",VLOOKUP($B318,'[1]1920  Prog Access'!$F$7:$BA$325,14,FALSE))</f>
        <v>0</v>
      </c>
      <c r="AC318" s="102">
        <f>IF(ISNA(VLOOKUP($B318,'[1]1920  Prog Access'!$F$7:$BA$325,15,FALSE)),"",VLOOKUP($B318,'[1]1920  Prog Access'!$F$7:$BA$325,15,FALSE))</f>
        <v>0</v>
      </c>
      <c r="AD318" s="102">
        <v>0</v>
      </c>
      <c r="AE318" s="107">
        <f t="shared" si="678"/>
        <v>0</v>
      </c>
      <c r="AF318" s="104">
        <f t="shared" si="679"/>
        <v>0</v>
      </c>
      <c r="AG318" s="109">
        <f t="shared" si="680"/>
        <v>0</v>
      </c>
      <c r="AH318" s="106">
        <f>IF(ISNA(VLOOKUP($B318,'[1]1920  Prog Access'!$F$7:$BA$325,16,FALSE)),"",VLOOKUP($B318,'[1]1920  Prog Access'!$F$7:$BA$325,16,FALSE))</f>
        <v>0</v>
      </c>
      <c r="AI318" s="102">
        <f>IF(ISNA(VLOOKUP($B318,'[1]1920  Prog Access'!$F$7:$BA$325,17,FALSE)),"",VLOOKUP($B318,'[1]1920  Prog Access'!$F$7:$BA$325,17,FALSE))</f>
        <v>13535.98</v>
      </c>
      <c r="AJ318" s="102">
        <f>IF(ISNA(VLOOKUP($B318,'[1]1920  Prog Access'!$F$7:$BA$325,18,FALSE)),"",VLOOKUP($B318,'[1]1920  Prog Access'!$F$7:$BA$325,18,FALSE))</f>
        <v>0</v>
      </c>
      <c r="AK318" s="102">
        <f>IF(ISNA(VLOOKUP($B318,'[1]1920  Prog Access'!$F$7:$BA$325,19,FALSE)),"",VLOOKUP($B318,'[1]1920  Prog Access'!$F$7:$BA$325,19,FALSE))</f>
        <v>0</v>
      </c>
      <c r="AL318" s="102">
        <f>IF(ISNA(VLOOKUP($B318,'[1]1920  Prog Access'!$F$7:$BA$325,20,FALSE)),"",VLOOKUP($B318,'[1]1920  Prog Access'!$F$7:$BA$325,20,FALSE))</f>
        <v>8324.5300000000007</v>
      </c>
      <c r="AM318" s="102">
        <f>IF(ISNA(VLOOKUP($B318,'[1]1920  Prog Access'!$F$7:$BA$325,21,FALSE)),"",VLOOKUP($B318,'[1]1920  Prog Access'!$F$7:$BA$325,21,FALSE))</f>
        <v>0</v>
      </c>
      <c r="AN318" s="102">
        <f>IF(ISNA(VLOOKUP($B318,'[1]1920  Prog Access'!$F$7:$BA$325,22,FALSE)),"",VLOOKUP($B318,'[1]1920  Prog Access'!$F$7:$BA$325,22,FALSE))</f>
        <v>0</v>
      </c>
      <c r="AO318" s="102">
        <f>IF(ISNA(VLOOKUP($B318,'[1]1920  Prog Access'!$F$7:$BA$325,23,FALSE)),"",VLOOKUP($B318,'[1]1920  Prog Access'!$F$7:$BA$325,23,FALSE))</f>
        <v>220.5</v>
      </c>
      <c r="AP318" s="102">
        <f>IF(ISNA(VLOOKUP($B318,'[1]1920  Prog Access'!$F$7:$BA$325,24,FALSE)),"",VLOOKUP($B318,'[1]1920  Prog Access'!$F$7:$BA$325,24,FALSE))</f>
        <v>0</v>
      </c>
      <c r="AQ318" s="102">
        <f>IF(ISNA(VLOOKUP($B318,'[1]1920  Prog Access'!$F$7:$BA$325,25,FALSE)),"",VLOOKUP($B318,'[1]1920  Prog Access'!$F$7:$BA$325,25,FALSE))</f>
        <v>0</v>
      </c>
      <c r="AR318" s="102">
        <f>IF(ISNA(VLOOKUP($B318,'[1]1920  Prog Access'!$F$7:$BA$325,26,FALSE)),"",VLOOKUP($B318,'[1]1920  Prog Access'!$F$7:$BA$325,26,FALSE))</f>
        <v>0</v>
      </c>
      <c r="AS318" s="102">
        <f>IF(ISNA(VLOOKUP($B318,'[1]1920  Prog Access'!$F$7:$BA$325,27,FALSE)),"",VLOOKUP($B318,'[1]1920  Prog Access'!$F$7:$BA$325,27,FALSE))</f>
        <v>0</v>
      </c>
      <c r="AT318" s="102">
        <f>IF(ISNA(VLOOKUP($B318,'[1]1920  Prog Access'!$F$7:$BA$325,28,FALSE)),"",VLOOKUP($B318,'[1]1920  Prog Access'!$F$7:$BA$325,28,FALSE))</f>
        <v>0</v>
      </c>
      <c r="AU318" s="102">
        <f>IF(ISNA(VLOOKUP($B318,'[1]1920  Prog Access'!$F$7:$BA$325,29,FALSE)),"",VLOOKUP($B318,'[1]1920  Prog Access'!$F$7:$BA$325,29,FALSE))</f>
        <v>0</v>
      </c>
      <c r="AV318" s="102">
        <f>IF(ISNA(VLOOKUP($B318,'[1]1920  Prog Access'!$F$7:$BA$325,30,FALSE)),"",VLOOKUP($B318,'[1]1920  Prog Access'!$F$7:$BA$325,30,FALSE))</f>
        <v>0</v>
      </c>
      <c r="AW318" s="102">
        <f>IF(ISNA(VLOOKUP($B318,'[1]1920  Prog Access'!$F$7:$BA$325,31,FALSE)),"",VLOOKUP($B318,'[1]1920  Prog Access'!$F$7:$BA$325,31,FALSE))</f>
        <v>0</v>
      </c>
      <c r="AX318" s="108">
        <f t="shared" si="604"/>
        <v>22081.010000000002</v>
      </c>
      <c r="AY318" s="104">
        <f t="shared" si="605"/>
        <v>2.0898998586239843E-2</v>
      </c>
      <c r="AZ318" s="105">
        <f t="shared" si="606"/>
        <v>765.90391952826928</v>
      </c>
      <c r="BA318" s="106">
        <f>IF(ISNA(VLOOKUP($B318,'[1]1920  Prog Access'!$F$7:$BA$325,32,FALSE)),"",VLOOKUP($B318,'[1]1920  Prog Access'!$F$7:$BA$325,32,FALSE))</f>
        <v>0</v>
      </c>
      <c r="BB318" s="102">
        <f>IF(ISNA(VLOOKUP($B318,'[1]1920  Prog Access'!$F$7:$BA$325,33,FALSE)),"",VLOOKUP($B318,'[1]1920  Prog Access'!$F$7:$BA$325,33,FALSE))</f>
        <v>0</v>
      </c>
      <c r="BC318" s="102">
        <f>IF(ISNA(VLOOKUP($B318,'[1]1920  Prog Access'!$F$7:$BA$325,34,FALSE)),"",VLOOKUP($B318,'[1]1920  Prog Access'!$F$7:$BA$325,34,FALSE))</f>
        <v>0</v>
      </c>
      <c r="BD318" s="102">
        <f>IF(ISNA(VLOOKUP($B318,'[1]1920  Prog Access'!$F$7:$BA$325,35,FALSE)),"",VLOOKUP($B318,'[1]1920  Prog Access'!$F$7:$BA$325,35,FALSE))</f>
        <v>0</v>
      </c>
      <c r="BE318" s="102">
        <f>IF(ISNA(VLOOKUP($B318,'[1]1920  Prog Access'!$F$7:$BA$325,36,FALSE)),"",VLOOKUP($B318,'[1]1920  Prog Access'!$F$7:$BA$325,36,FALSE))</f>
        <v>0</v>
      </c>
      <c r="BF318" s="102">
        <f>IF(ISNA(VLOOKUP($B318,'[1]1920  Prog Access'!$F$7:$BA$325,37,FALSE)),"",VLOOKUP($B318,'[1]1920  Prog Access'!$F$7:$BA$325,37,FALSE))</f>
        <v>0</v>
      </c>
      <c r="BG318" s="102">
        <f>IF(ISNA(VLOOKUP($B318,'[1]1920  Prog Access'!$F$7:$BA$325,38,FALSE)),"",VLOOKUP($B318,'[1]1920  Prog Access'!$F$7:$BA$325,38,FALSE))</f>
        <v>8791</v>
      </c>
      <c r="BH318" s="110">
        <f t="shared" si="681"/>
        <v>8791</v>
      </c>
      <c r="BI318" s="104">
        <f t="shared" si="682"/>
        <v>8.3204118186457256E-3</v>
      </c>
      <c r="BJ318" s="105">
        <f t="shared" si="683"/>
        <v>304.92542490461329</v>
      </c>
      <c r="BK318" s="106">
        <f>IF(ISNA(VLOOKUP($B318,'[1]1920  Prog Access'!$F$7:$BA$325,39,FALSE)),"",VLOOKUP($B318,'[1]1920  Prog Access'!$F$7:$BA$325,39,FALSE))</f>
        <v>0</v>
      </c>
      <c r="BL318" s="102">
        <f>IF(ISNA(VLOOKUP($B318,'[1]1920  Prog Access'!$F$7:$BA$325,40,FALSE)),"",VLOOKUP($B318,'[1]1920  Prog Access'!$F$7:$BA$325,40,FALSE))</f>
        <v>0</v>
      </c>
      <c r="BM318" s="102">
        <f>IF(ISNA(VLOOKUP($B318,'[1]1920  Prog Access'!$F$7:$BA$325,41,FALSE)),"",VLOOKUP($B318,'[1]1920  Prog Access'!$F$7:$BA$325,41,FALSE))</f>
        <v>0</v>
      </c>
      <c r="BN318" s="102">
        <f>IF(ISNA(VLOOKUP($B318,'[1]1920  Prog Access'!$F$7:$BA$325,42,FALSE)),"",VLOOKUP($B318,'[1]1920  Prog Access'!$F$7:$BA$325,42,FALSE))</f>
        <v>5006.6000000000004</v>
      </c>
      <c r="BO318" s="105">
        <f t="shared" si="593"/>
        <v>5006.6000000000004</v>
      </c>
      <c r="BP318" s="104">
        <f t="shared" si="594"/>
        <v>4.73859331261878E-3</v>
      </c>
      <c r="BQ318" s="111">
        <f t="shared" si="595"/>
        <v>173.6593825875824</v>
      </c>
      <c r="BR318" s="106">
        <f>IF(ISNA(VLOOKUP($B318,'[1]1920  Prog Access'!$F$7:$BA$325,43,FALSE)),"",VLOOKUP($B318,'[1]1920  Prog Access'!$F$7:$BA$325,43,FALSE))</f>
        <v>355864.43</v>
      </c>
      <c r="BS318" s="104">
        <f t="shared" si="596"/>
        <v>0.33681476614806327</v>
      </c>
      <c r="BT318" s="111">
        <f t="shared" si="597"/>
        <v>12343.545959070414</v>
      </c>
      <c r="BU318" s="102">
        <f>IF(ISNA(VLOOKUP($B318,'[1]1920  Prog Access'!$F$7:$BA$325,44,FALSE)),"",VLOOKUP($B318,'[1]1920  Prog Access'!$F$7:$BA$325,44,FALSE))</f>
        <v>17296.68</v>
      </c>
      <c r="BV318" s="104">
        <f t="shared" si="598"/>
        <v>1.6370777010048135E-2</v>
      </c>
      <c r="BW318" s="111">
        <f t="shared" si="599"/>
        <v>599.95421436004165</v>
      </c>
      <c r="BX318" s="143">
        <f>IF(ISNA(VLOOKUP($B318,'[1]1920  Prog Access'!$F$7:$BA$325,45,FALSE)),"",VLOOKUP($B318,'[1]1920  Prog Access'!$F$7:$BA$325,45,FALSE))</f>
        <v>112969.66</v>
      </c>
      <c r="BY318" s="97">
        <f t="shared" si="600"/>
        <v>0.1069223176217028</v>
      </c>
      <c r="BZ318" s="112">
        <f t="shared" si="601"/>
        <v>3918.4758931668403</v>
      </c>
      <c r="CA318" s="89">
        <f t="shared" si="602"/>
        <v>1056558.28</v>
      </c>
      <c r="CB318" s="90">
        <f t="shared" si="603"/>
        <v>0</v>
      </c>
    </row>
    <row r="319" spans="1:80" x14ac:dyDescent="0.25">
      <c r="A319" s="22"/>
      <c r="B319" s="94" t="s">
        <v>544</v>
      </c>
      <c r="C319" s="99" t="s">
        <v>545</v>
      </c>
      <c r="D319" s="100">
        <f>IF(ISNA(VLOOKUP($B319,'[1]1920 enrollment_Rev_Exp by size'!$A$6:$C$339,3,FALSE)),"",VLOOKUP($B319,'[1]1920 enrollment_Rev_Exp by size'!$A$6:$C$339,3,FALSE))</f>
        <v>6627.62</v>
      </c>
      <c r="E319" s="101">
        <f>IF(ISNA(VLOOKUP($B319,'[1]1920 enrollment_Rev_Exp by size'!$A$6:$D$339,4,FALSE)),"",VLOOKUP($B319,'[1]1920 enrollment_Rev_Exp by size'!$A$6:$D$339,4,FALSE))</f>
        <v>93206952.189999998</v>
      </c>
      <c r="F319" s="102">
        <f>IF(ISNA(VLOOKUP($B319,'[1]1920  Prog Access'!$F$7:$BA$325,2,FALSE)),"",VLOOKUP($B319,'[1]1920  Prog Access'!$F$7:$BA$325,2,FALSE))</f>
        <v>47528565.579999998</v>
      </c>
      <c r="G319" s="102">
        <f>IF(ISNA(VLOOKUP($B319,'[1]1920  Prog Access'!$F$7:$BA$325,3,FALSE)),"",VLOOKUP($B319,'[1]1920  Prog Access'!$F$7:$BA$325,3,FALSE))</f>
        <v>5767898.2300000004</v>
      </c>
      <c r="H319" s="102">
        <f>IF(ISNA(VLOOKUP($B319,'[1]1920  Prog Access'!$F$7:$BA$325,4,FALSE)),"",VLOOKUP($B319,'[1]1920  Prog Access'!$F$7:$BA$325,4,FALSE))</f>
        <v>0</v>
      </c>
      <c r="I319" s="103">
        <f t="shared" si="672"/>
        <v>53296463.810000002</v>
      </c>
      <c r="J319" s="104">
        <f t="shared" si="673"/>
        <v>0.57180781645296719</v>
      </c>
      <c r="K319" s="105">
        <f t="shared" si="674"/>
        <v>8041.5690413753355</v>
      </c>
      <c r="L319" s="106">
        <f>IF(ISNA(VLOOKUP($B319,'[1]1920  Prog Access'!$F$7:$BA$325,5,FALSE)),"",VLOOKUP($B319,'[1]1920  Prog Access'!$F$7:$BA$325,5,FALSE))</f>
        <v>10507815.699999999</v>
      </c>
      <c r="M319" s="102">
        <f>IF(ISNA(VLOOKUP($B319,'[1]1920  Prog Access'!$F$7:$BA$325,6,FALSE)),"",VLOOKUP($B319,'[1]1920  Prog Access'!$F$7:$BA$325,6,FALSE))</f>
        <v>440694.21</v>
      </c>
      <c r="N319" s="102">
        <f>IF(ISNA(VLOOKUP($B319,'[1]1920  Prog Access'!$F$7:$BA$325,7,FALSE)),"",VLOOKUP($B319,'[1]1920  Prog Access'!$F$7:$BA$325,7,FALSE))</f>
        <v>1303813</v>
      </c>
      <c r="O319" s="102">
        <v>0</v>
      </c>
      <c r="P319" s="102">
        <f>IF(ISNA(VLOOKUP($B319,'[1]1920  Prog Access'!$F$7:$BA$325,8,FALSE)),"",VLOOKUP($B319,'[1]1920  Prog Access'!$F$7:$BA$325,8,FALSE))</f>
        <v>0</v>
      </c>
      <c r="Q319" s="102">
        <f>IF(ISNA(VLOOKUP($B319,'[1]1920  Prog Access'!$F$7:$BA$325,9,FALSE)),"",VLOOKUP($B319,'[1]1920  Prog Access'!$F$7:$BA$325,9,FALSE))</f>
        <v>0</v>
      </c>
      <c r="R319" s="107">
        <f t="shared" si="643"/>
        <v>12252322.91</v>
      </c>
      <c r="S319" s="104">
        <f t="shared" si="644"/>
        <v>0.13145288652957937</v>
      </c>
      <c r="T319" s="105">
        <f t="shared" si="645"/>
        <v>1848.6761326086892</v>
      </c>
      <c r="U319" s="106">
        <f>IF(ISNA(VLOOKUP($B319,'[1]1920  Prog Access'!$F$7:$BA$325,10,FALSE)),"",VLOOKUP($B319,'[1]1920  Prog Access'!$F$7:$BA$325,10,FALSE))</f>
        <v>3938259.55</v>
      </c>
      <c r="V319" s="102">
        <f>IF(ISNA(VLOOKUP($B319,'[1]1920  Prog Access'!$F$7:$BA$325,11,FALSE)),"",VLOOKUP($B319,'[1]1920  Prog Access'!$F$7:$BA$325,11,FALSE))</f>
        <v>777105.03</v>
      </c>
      <c r="W319" s="102">
        <f>IF(ISNA(VLOOKUP($B319,'[1]1920  Prog Access'!$F$7:$BA$325,12,FALSE)),"",VLOOKUP($B319,'[1]1920  Prog Access'!$F$7:$BA$325,12,FALSE))</f>
        <v>14863.95</v>
      </c>
      <c r="X319" s="102">
        <f>IF(ISNA(VLOOKUP($B319,'[1]1920  Prog Access'!$F$7:$BA$325,13,FALSE)),"",VLOOKUP($B319,'[1]1920  Prog Access'!$F$7:$BA$325,13,FALSE))</f>
        <v>0</v>
      </c>
      <c r="Y319" s="108">
        <f t="shared" si="675"/>
        <v>4730228.53</v>
      </c>
      <c r="Z319" s="104">
        <f t="shared" si="676"/>
        <v>5.0749739358042195E-2</v>
      </c>
      <c r="AA319" s="105">
        <f t="shared" si="677"/>
        <v>713.71450535788119</v>
      </c>
      <c r="AB319" s="106">
        <f>IF(ISNA(VLOOKUP($B319,'[1]1920  Prog Access'!$F$7:$BA$325,14,FALSE)),"",VLOOKUP($B319,'[1]1920  Prog Access'!$F$7:$BA$325,14,FALSE))</f>
        <v>0</v>
      </c>
      <c r="AC319" s="102">
        <f>IF(ISNA(VLOOKUP($B319,'[1]1920  Prog Access'!$F$7:$BA$325,15,FALSE)),"",VLOOKUP($B319,'[1]1920  Prog Access'!$F$7:$BA$325,15,FALSE))</f>
        <v>0</v>
      </c>
      <c r="AD319" s="102">
        <v>0</v>
      </c>
      <c r="AE319" s="107">
        <f t="shared" si="678"/>
        <v>0</v>
      </c>
      <c r="AF319" s="104">
        <f t="shared" si="679"/>
        <v>0</v>
      </c>
      <c r="AG319" s="109">
        <f t="shared" si="680"/>
        <v>0</v>
      </c>
      <c r="AH319" s="106">
        <f>IF(ISNA(VLOOKUP($B319,'[1]1920  Prog Access'!$F$7:$BA$325,16,FALSE)),"",VLOOKUP($B319,'[1]1920  Prog Access'!$F$7:$BA$325,16,FALSE))</f>
        <v>576050.85</v>
      </c>
      <c r="AI319" s="102">
        <f>IF(ISNA(VLOOKUP($B319,'[1]1920  Prog Access'!$F$7:$BA$325,17,FALSE)),"",VLOOKUP($B319,'[1]1920  Prog Access'!$F$7:$BA$325,17,FALSE))</f>
        <v>141648.16</v>
      </c>
      <c r="AJ319" s="102">
        <f>IF(ISNA(VLOOKUP($B319,'[1]1920  Prog Access'!$F$7:$BA$325,18,FALSE)),"",VLOOKUP($B319,'[1]1920  Prog Access'!$F$7:$BA$325,18,FALSE))</f>
        <v>0</v>
      </c>
      <c r="AK319" s="102">
        <f>IF(ISNA(VLOOKUP($B319,'[1]1920  Prog Access'!$F$7:$BA$325,19,FALSE)),"",VLOOKUP($B319,'[1]1920  Prog Access'!$F$7:$BA$325,19,FALSE))</f>
        <v>0</v>
      </c>
      <c r="AL319" s="102">
        <f>IF(ISNA(VLOOKUP($B319,'[1]1920  Prog Access'!$F$7:$BA$325,20,FALSE)),"",VLOOKUP($B319,'[1]1920  Prog Access'!$F$7:$BA$325,20,FALSE))</f>
        <v>1429568.01</v>
      </c>
      <c r="AM319" s="102">
        <f>IF(ISNA(VLOOKUP($B319,'[1]1920  Prog Access'!$F$7:$BA$325,21,FALSE)),"",VLOOKUP($B319,'[1]1920  Prog Access'!$F$7:$BA$325,21,FALSE))</f>
        <v>6929.74</v>
      </c>
      <c r="AN319" s="102">
        <f>IF(ISNA(VLOOKUP($B319,'[1]1920  Prog Access'!$F$7:$BA$325,22,FALSE)),"",VLOOKUP($B319,'[1]1920  Prog Access'!$F$7:$BA$325,22,FALSE))</f>
        <v>0</v>
      </c>
      <c r="AO319" s="102">
        <f>IF(ISNA(VLOOKUP($B319,'[1]1920  Prog Access'!$F$7:$BA$325,23,FALSE)),"",VLOOKUP($B319,'[1]1920  Prog Access'!$F$7:$BA$325,23,FALSE))</f>
        <v>490975.45</v>
      </c>
      <c r="AP319" s="102">
        <f>IF(ISNA(VLOOKUP($B319,'[1]1920  Prog Access'!$F$7:$BA$325,24,FALSE)),"",VLOOKUP($B319,'[1]1920  Prog Access'!$F$7:$BA$325,24,FALSE))</f>
        <v>0</v>
      </c>
      <c r="AQ319" s="102">
        <f>IF(ISNA(VLOOKUP($B319,'[1]1920  Prog Access'!$F$7:$BA$325,25,FALSE)),"",VLOOKUP($B319,'[1]1920  Prog Access'!$F$7:$BA$325,25,FALSE))</f>
        <v>0</v>
      </c>
      <c r="AR319" s="102">
        <f>IF(ISNA(VLOOKUP($B319,'[1]1920  Prog Access'!$F$7:$BA$325,26,FALSE)),"",VLOOKUP($B319,'[1]1920  Prog Access'!$F$7:$BA$325,26,FALSE))</f>
        <v>0</v>
      </c>
      <c r="AS319" s="102">
        <f>IF(ISNA(VLOOKUP($B319,'[1]1920  Prog Access'!$F$7:$BA$325,27,FALSE)),"",VLOOKUP($B319,'[1]1920  Prog Access'!$F$7:$BA$325,27,FALSE))</f>
        <v>72824.53</v>
      </c>
      <c r="AT319" s="102">
        <f>IF(ISNA(VLOOKUP($B319,'[1]1920  Prog Access'!$F$7:$BA$325,28,FALSE)),"",VLOOKUP($B319,'[1]1920  Prog Access'!$F$7:$BA$325,28,FALSE))</f>
        <v>954423.87</v>
      </c>
      <c r="AU319" s="102">
        <f>IF(ISNA(VLOOKUP($B319,'[1]1920  Prog Access'!$F$7:$BA$325,29,FALSE)),"",VLOOKUP($B319,'[1]1920  Prog Access'!$F$7:$BA$325,29,FALSE))</f>
        <v>0</v>
      </c>
      <c r="AV319" s="102">
        <f>IF(ISNA(VLOOKUP($B319,'[1]1920  Prog Access'!$F$7:$BA$325,30,FALSE)),"",VLOOKUP($B319,'[1]1920  Prog Access'!$F$7:$BA$325,30,FALSE))</f>
        <v>22865.7</v>
      </c>
      <c r="AW319" s="102">
        <f>IF(ISNA(VLOOKUP($B319,'[1]1920  Prog Access'!$F$7:$BA$325,31,FALSE)),"",VLOOKUP($B319,'[1]1920  Prog Access'!$F$7:$BA$325,31,FALSE))</f>
        <v>0</v>
      </c>
      <c r="AX319" s="108">
        <f t="shared" si="604"/>
        <v>3695286.3100000005</v>
      </c>
      <c r="AY319" s="104">
        <f t="shared" si="605"/>
        <v>3.9646037373556146E-2</v>
      </c>
      <c r="AZ319" s="105">
        <f t="shared" si="606"/>
        <v>557.55856702707763</v>
      </c>
      <c r="BA319" s="106">
        <f>IF(ISNA(VLOOKUP($B319,'[1]1920  Prog Access'!$F$7:$BA$325,32,FALSE)),"",VLOOKUP($B319,'[1]1920  Prog Access'!$F$7:$BA$325,32,FALSE))</f>
        <v>0</v>
      </c>
      <c r="BB319" s="102">
        <f>IF(ISNA(VLOOKUP($B319,'[1]1920  Prog Access'!$F$7:$BA$325,33,FALSE)),"",VLOOKUP($B319,'[1]1920  Prog Access'!$F$7:$BA$325,33,FALSE))</f>
        <v>17611.14</v>
      </c>
      <c r="BC319" s="102">
        <f>IF(ISNA(VLOOKUP($B319,'[1]1920  Prog Access'!$F$7:$BA$325,34,FALSE)),"",VLOOKUP($B319,'[1]1920  Prog Access'!$F$7:$BA$325,34,FALSE))</f>
        <v>188179.1</v>
      </c>
      <c r="BD319" s="102">
        <f>IF(ISNA(VLOOKUP($B319,'[1]1920  Prog Access'!$F$7:$BA$325,35,FALSE)),"",VLOOKUP($B319,'[1]1920  Prog Access'!$F$7:$BA$325,35,FALSE))</f>
        <v>0</v>
      </c>
      <c r="BE319" s="102">
        <f>IF(ISNA(VLOOKUP($B319,'[1]1920  Prog Access'!$F$7:$BA$325,36,FALSE)),"",VLOOKUP($B319,'[1]1920  Prog Access'!$F$7:$BA$325,36,FALSE))</f>
        <v>94897.62</v>
      </c>
      <c r="BF319" s="102">
        <f>IF(ISNA(VLOOKUP($B319,'[1]1920  Prog Access'!$F$7:$BA$325,37,FALSE)),"",VLOOKUP($B319,'[1]1920  Prog Access'!$F$7:$BA$325,37,FALSE))</f>
        <v>0</v>
      </c>
      <c r="BG319" s="102">
        <f>IF(ISNA(VLOOKUP($B319,'[1]1920  Prog Access'!$F$7:$BA$325,38,FALSE)),"",VLOOKUP($B319,'[1]1920  Prog Access'!$F$7:$BA$325,38,FALSE))</f>
        <v>160987.17000000001</v>
      </c>
      <c r="BH319" s="110">
        <f t="shared" si="681"/>
        <v>461675.03</v>
      </c>
      <c r="BI319" s="104">
        <f t="shared" si="682"/>
        <v>4.9532252600523533E-3</v>
      </c>
      <c r="BJ319" s="105">
        <f t="shared" si="683"/>
        <v>69.659248719751588</v>
      </c>
      <c r="BK319" s="106">
        <f>IF(ISNA(VLOOKUP($B319,'[1]1920  Prog Access'!$F$7:$BA$325,39,FALSE)),"",VLOOKUP($B319,'[1]1920  Prog Access'!$F$7:$BA$325,39,FALSE))</f>
        <v>0</v>
      </c>
      <c r="BL319" s="102">
        <f>IF(ISNA(VLOOKUP($B319,'[1]1920  Prog Access'!$F$7:$BA$325,40,FALSE)),"",VLOOKUP($B319,'[1]1920  Prog Access'!$F$7:$BA$325,40,FALSE))</f>
        <v>0</v>
      </c>
      <c r="BM319" s="102">
        <f>IF(ISNA(VLOOKUP($B319,'[1]1920  Prog Access'!$F$7:$BA$325,41,FALSE)),"",VLOOKUP($B319,'[1]1920  Prog Access'!$F$7:$BA$325,41,FALSE))</f>
        <v>10550</v>
      </c>
      <c r="BN319" s="102">
        <f>IF(ISNA(VLOOKUP($B319,'[1]1920  Prog Access'!$F$7:$BA$325,42,FALSE)),"",VLOOKUP($B319,'[1]1920  Prog Access'!$F$7:$BA$325,42,FALSE))</f>
        <v>1084823.51</v>
      </c>
      <c r="BO319" s="105">
        <f t="shared" si="593"/>
        <v>1095373.51</v>
      </c>
      <c r="BP319" s="104">
        <f t="shared" si="594"/>
        <v>1.1752058019954445E-2</v>
      </c>
      <c r="BQ319" s="111">
        <f t="shared" si="595"/>
        <v>165.27403653196774</v>
      </c>
      <c r="BR319" s="106">
        <f>IF(ISNA(VLOOKUP($B319,'[1]1920  Prog Access'!$F$7:$BA$325,43,FALSE)),"",VLOOKUP($B319,'[1]1920  Prog Access'!$F$7:$BA$325,43,FALSE))</f>
        <v>12418256.01</v>
      </c>
      <c r="BS319" s="104">
        <f t="shared" si="596"/>
        <v>0.13323315180058351</v>
      </c>
      <c r="BT319" s="111">
        <f t="shared" si="597"/>
        <v>1873.7127370006126</v>
      </c>
      <c r="BU319" s="102">
        <f>IF(ISNA(VLOOKUP($B319,'[1]1920  Prog Access'!$F$7:$BA$325,44,FALSE)),"",VLOOKUP($B319,'[1]1920  Prog Access'!$F$7:$BA$325,44,FALSE))</f>
        <v>907559.38</v>
      </c>
      <c r="BV319" s="104">
        <f t="shared" si="598"/>
        <v>9.7370352605239494E-3</v>
      </c>
      <c r="BW319" s="111">
        <f t="shared" si="599"/>
        <v>136.93594080529664</v>
      </c>
      <c r="BX319" s="143">
        <f>IF(ISNA(VLOOKUP($B319,'[1]1920  Prog Access'!$F$7:$BA$325,45,FALSE)),"",VLOOKUP($B319,'[1]1920  Prog Access'!$F$7:$BA$325,45,FALSE))</f>
        <v>4349786.7</v>
      </c>
      <c r="BY319" s="97">
        <f t="shared" si="600"/>
        <v>4.6668049944740934E-2</v>
      </c>
      <c r="BZ319" s="112">
        <f t="shared" si="601"/>
        <v>656.31202452765854</v>
      </c>
      <c r="CA319" s="89">
        <f t="shared" si="602"/>
        <v>93206952.190000013</v>
      </c>
      <c r="CB319" s="90">
        <f t="shared" si="603"/>
        <v>0</v>
      </c>
    </row>
    <row r="320" spans="1:80" x14ac:dyDescent="0.25">
      <c r="A320" s="99"/>
      <c r="B320" s="94" t="s">
        <v>546</v>
      </c>
      <c r="C320" s="99" t="s">
        <v>547</v>
      </c>
      <c r="D320" s="100">
        <f>IF(ISNA(VLOOKUP($B320,'[1]1920 enrollment_Rev_Exp by size'!$A$6:$C$339,3,FALSE)),"",VLOOKUP($B320,'[1]1920 enrollment_Rev_Exp by size'!$A$6:$C$339,3,FALSE))</f>
        <v>9916.7000000000007</v>
      </c>
      <c r="E320" s="101">
        <f>IF(ISNA(VLOOKUP($B320,'[1]1920 enrollment_Rev_Exp by size'!$A$6:$D$339,4,FALSE)),"",VLOOKUP($B320,'[1]1920 enrollment_Rev_Exp by size'!$A$6:$D$339,4,FALSE))</f>
        <v>147125339.72999999</v>
      </c>
      <c r="F320" s="102">
        <f>IF(ISNA(VLOOKUP($B320,'[1]1920  Prog Access'!$F$7:$BA$325,2,FALSE)),"",VLOOKUP($B320,'[1]1920  Prog Access'!$F$7:$BA$325,2,FALSE))</f>
        <v>85081753.840000004</v>
      </c>
      <c r="G320" s="102">
        <f>IF(ISNA(VLOOKUP($B320,'[1]1920  Prog Access'!$F$7:$BA$325,3,FALSE)),"",VLOOKUP($B320,'[1]1920  Prog Access'!$F$7:$BA$325,3,FALSE))</f>
        <v>2220248.9700000002</v>
      </c>
      <c r="H320" s="102">
        <f>IF(ISNA(VLOOKUP($B320,'[1]1920  Prog Access'!$F$7:$BA$325,4,FALSE)),"",VLOOKUP($B320,'[1]1920  Prog Access'!$F$7:$BA$325,4,FALSE))</f>
        <v>0</v>
      </c>
      <c r="I320" s="103">
        <f t="shared" si="672"/>
        <v>87302002.810000002</v>
      </c>
      <c r="J320" s="104">
        <f t="shared" si="673"/>
        <v>0.59338522493959245</v>
      </c>
      <c r="K320" s="105">
        <f t="shared" si="674"/>
        <v>8803.5337168614551</v>
      </c>
      <c r="L320" s="106">
        <f>IF(ISNA(VLOOKUP($B320,'[1]1920  Prog Access'!$F$7:$BA$325,5,FALSE)),"",VLOOKUP($B320,'[1]1920  Prog Access'!$F$7:$BA$325,5,FALSE))</f>
        <v>19037167.899999999</v>
      </c>
      <c r="M320" s="102">
        <f>IF(ISNA(VLOOKUP($B320,'[1]1920  Prog Access'!$F$7:$BA$325,6,FALSE)),"",VLOOKUP($B320,'[1]1920  Prog Access'!$F$7:$BA$325,6,FALSE))</f>
        <v>759252.57</v>
      </c>
      <c r="N320" s="102">
        <f>IF(ISNA(VLOOKUP($B320,'[1]1920  Prog Access'!$F$7:$BA$325,7,FALSE)),"",VLOOKUP($B320,'[1]1920  Prog Access'!$F$7:$BA$325,7,FALSE))</f>
        <v>2171524</v>
      </c>
      <c r="O320" s="102">
        <v>0</v>
      </c>
      <c r="P320" s="102">
        <f>IF(ISNA(VLOOKUP($B320,'[1]1920  Prog Access'!$F$7:$BA$325,8,FALSE)),"",VLOOKUP($B320,'[1]1920  Prog Access'!$F$7:$BA$325,8,FALSE))</f>
        <v>0</v>
      </c>
      <c r="Q320" s="102">
        <f>IF(ISNA(VLOOKUP($B320,'[1]1920  Prog Access'!$F$7:$BA$325,9,FALSE)),"",VLOOKUP($B320,'[1]1920  Prog Access'!$F$7:$BA$325,9,FALSE))</f>
        <v>0</v>
      </c>
      <c r="R320" s="107">
        <f t="shared" si="643"/>
        <v>21967944.469999999</v>
      </c>
      <c r="S320" s="104">
        <f t="shared" si="644"/>
        <v>0.14931448593637855</v>
      </c>
      <c r="T320" s="105">
        <f t="shared" si="645"/>
        <v>2215.2474583278708</v>
      </c>
      <c r="U320" s="106">
        <f>IF(ISNA(VLOOKUP($B320,'[1]1920  Prog Access'!$F$7:$BA$325,10,FALSE)),"",VLOOKUP($B320,'[1]1920  Prog Access'!$F$7:$BA$325,10,FALSE))</f>
        <v>3491541.78</v>
      </c>
      <c r="V320" s="102">
        <f>IF(ISNA(VLOOKUP($B320,'[1]1920  Prog Access'!$F$7:$BA$325,11,FALSE)),"",VLOOKUP($B320,'[1]1920  Prog Access'!$F$7:$BA$325,11,FALSE))</f>
        <v>1057716.97</v>
      </c>
      <c r="W320" s="102">
        <f>IF(ISNA(VLOOKUP($B320,'[1]1920  Prog Access'!$F$7:$BA$325,12,FALSE)),"",VLOOKUP($B320,'[1]1920  Prog Access'!$F$7:$BA$325,12,FALSE))</f>
        <v>35925</v>
      </c>
      <c r="X320" s="102">
        <f>IF(ISNA(VLOOKUP($B320,'[1]1920  Prog Access'!$F$7:$BA$325,13,FALSE)),"",VLOOKUP($B320,'[1]1920  Prog Access'!$F$7:$BA$325,13,FALSE))</f>
        <v>0</v>
      </c>
      <c r="Y320" s="108">
        <f t="shared" si="675"/>
        <v>4585183.75</v>
      </c>
      <c r="Z320" s="104">
        <f t="shared" si="676"/>
        <v>3.1165153184452059E-2</v>
      </c>
      <c r="AA320" s="105">
        <f t="shared" si="677"/>
        <v>462.36991640364232</v>
      </c>
      <c r="AB320" s="106">
        <f>IF(ISNA(VLOOKUP($B320,'[1]1920  Prog Access'!$F$7:$BA$325,14,FALSE)),"",VLOOKUP($B320,'[1]1920  Prog Access'!$F$7:$BA$325,14,FALSE))</f>
        <v>0</v>
      </c>
      <c r="AC320" s="102">
        <f>IF(ISNA(VLOOKUP($B320,'[1]1920  Prog Access'!$F$7:$BA$325,15,FALSE)),"",VLOOKUP($B320,'[1]1920  Prog Access'!$F$7:$BA$325,15,FALSE))</f>
        <v>0</v>
      </c>
      <c r="AD320" s="102">
        <v>0</v>
      </c>
      <c r="AE320" s="107">
        <f t="shared" si="678"/>
        <v>0</v>
      </c>
      <c r="AF320" s="104">
        <f t="shared" si="679"/>
        <v>0</v>
      </c>
      <c r="AG320" s="109">
        <f t="shared" si="680"/>
        <v>0</v>
      </c>
      <c r="AH320" s="106">
        <f>IF(ISNA(VLOOKUP($B320,'[1]1920  Prog Access'!$F$7:$BA$325,16,FALSE)),"",VLOOKUP($B320,'[1]1920  Prog Access'!$F$7:$BA$325,16,FALSE))</f>
        <v>562446.73</v>
      </c>
      <c r="AI320" s="102">
        <f>IF(ISNA(VLOOKUP($B320,'[1]1920  Prog Access'!$F$7:$BA$325,17,FALSE)),"",VLOOKUP($B320,'[1]1920  Prog Access'!$F$7:$BA$325,17,FALSE))</f>
        <v>133755.54</v>
      </c>
      <c r="AJ320" s="102">
        <f>IF(ISNA(VLOOKUP($B320,'[1]1920  Prog Access'!$F$7:$BA$325,18,FALSE)),"",VLOOKUP($B320,'[1]1920  Prog Access'!$F$7:$BA$325,18,FALSE))</f>
        <v>59423</v>
      </c>
      <c r="AK320" s="102">
        <f>IF(ISNA(VLOOKUP($B320,'[1]1920  Prog Access'!$F$7:$BA$325,19,FALSE)),"",VLOOKUP($B320,'[1]1920  Prog Access'!$F$7:$BA$325,19,FALSE))</f>
        <v>0</v>
      </c>
      <c r="AL320" s="102">
        <f>IF(ISNA(VLOOKUP($B320,'[1]1920  Prog Access'!$F$7:$BA$325,20,FALSE)),"",VLOOKUP($B320,'[1]1920  Prog Access'!$F$7:$BA$325,20,FALSE))</f>
        <v>1202535.3700000001</v>
      </c>
      <c r="AM320" s="102">
        <f>IF(ISNA(VLOOKUP($B320,'[1]1920  Prog Access'!$F$7:$BA$325,21,FALSE)),"",VLOOKUP($B320,'[1]1920  Prog Access'!$F$7:$BA$325,21,FALSE))</f>
        <v>13266.18</v>
      </c>
      <c r="AN320" s="102">
        <f>IF(ISNA(VLOOKUP($B320,'[1]1920  Prog Access'!$F$7:$BA$325,22,FALSE)),"",VLOOKUP($B320,'[1]1920  Prog Access'!$F$7:$BA$325,22,FALSE))</f>
        <v>0</v>
      </c>
      <c r="AO320" s="102">
        <f>IF(ISNA(VLOOKUP($B320,'[1]1920  Prog Access'!$F$7:$BA$325,23,FALSE)),"",VLOOKUP($B320,'[1]1920  Prog Access'!$F$7:$BA$325,23,FALSE))</f>
        <v>465249.45</v>
      </c>
      <c r="AP320" s="102">
        <f>IF(ISNA(VLOOKUP($B320,'[1]1920  Prog Access'!$F$7:$BA$325,24,FALSE)),"",VLOOKUP($B320,'[1]1920  Prog Access'!$F$7:$BA$325,24,FALSE))</f>
        <v>0</v>
      </c>
      <c r="AQ320" s="102">
        <f>IF(ISNA(VLOOKUP($B320,'[1]1920  Prog Access'!$F$7:$BA$325,25,FALSE)),"",VLOOKUP($B320,'[1]1920  Prog Access'!$F$7:$BA$325,25,FALSE))</f>
        <v>0</v>
      </c>
      <c r="AR320" s="102">
        <f>IF(ISNA(VLOOKUP($B320,'[1]1920  Prog Access'!$F$7:$BA$325,26,FALSE)),"",VLOOKUP($B320,'[1]1920  Prog Access'!$F$7:$BA$325,26,FALSE))</f>
        <v>0</v>
      </c>
      <c r="AS320" s="102">
        <f>IF(ISNA(VLOOKUP($B320,'[1]1920  Prog Access'!$F$7:$BA$325,27,FALSE)),"",VLOOKUP($B320,'[1]1920  Prog Access'!$F$7:$BA$325,27,FALSE))</f>
        <v>47969</v>
      </c>
      <c r="AT320" s="102">
        <f>IF(ISNA(VLOOKUP($B320,'[1]1920  Prog Access'!$F$7:$BA$325,28,FALSE)),"",VLOOKUP($B320,'[1]1920  Prog Access'!$F$7:$BA$325,28,FALSE))</f>
        <v>689782.05</v>
      </c>
      <c r="AU320" s="102">
        <f>IF(ISNA(VLOOKUP($B320,'[1]1920  Prog Access'!$F$7:$BA$325,29,FALSE)),"",VLOOKUP($B320,'[1]1920  Prog Access'!$F$7:$BA$325,29,FALSE))</f>
        <v>0</v>
      </c>
      <c r="AV320" s="102">
        <f>IF(ISNA(VLOOKUP($B320,'[1]1920  Prog Access'!$F$7:$BA$325,30,FALSE)),"",VLOOKUP($B320,'[1]1920  Prog Access'!$F$7:$BA$325,30,FALSE))</f>
        <v>0</v>
      </c>
      <c r="AW320" s="102">
        <f>IF(ISNA(VLOOKUP($B320,'[1]1920  Prog Access'!$F$7:$BA$325,31,FALSE)),"",VLOOKUP($B320,'[1]1920  Prog Access'!$F$7:$BA$325,31,FALSE))</f>
        <v>0</v>
      </c>
      <c r="AX320" s="108">
        <f t="shared" si="604"/>
        <v>3174427.3200000003</v>
      </c>
      <c r="AY320" s="104">
        <f t="shared" si="605"/>
        <v>2.157634657514208E-2</v>
      </c>
      <c r="AZ320" s="105">
        <f t="shared" si="606"/>
        <v>320.10924198574122</v>
      </c>
      <c r="BA320" s="106">
        <f>IF(ISNA(VLOOKUP($B320,'[1]1920  Prog Access'!$F$7:$BA$325,32,FALSE)),"",VLOOKUP($B320,'[1]1920  Prog Access'!$F$7:$BA$325,32,FALSE))</f>
        <v>0</v>
      </c>
      <c r="BB320" s="102">
        <f>IF(ISNA(VLOOKUP($B320,'[1]1920  Prog Access'!$F$7:$BA$325,33,FALSE)),"",VLOOKUP($B320,'[1]1920  Prog Access'!$F$7:$BA$325,33,FALSE))</f>
        <v>952.53</v>
      </c>
      <c r="BC320" s="102">
        <f>IF(ISNA(VLOOKUP($B320,'[1]1920  Prog Access'!$F$7:$BA$325,34,FALSE)),"",VLOOKUP($B320,'[1]1920  Prog Access'!$F$7:$BA$325,34,FALSE))</f>
        <v>282510.39</v>
      </c>
      <c r="BD320" s="102">
        <f>IF(ISNA(VLOOKUP($B320,'[1]1920  Prog Access'!$F$7:$BA$325,35,FALSE)),"",VLOOKUP($B320,'[1]1920  Prog Access'!$F$7:$BA$325,35,FALSE))</f>
        <v>0</v>
      </c>
      <c r="BE320" s="102">
        <f>IF(ISNA(VLOOKUP($B320,'[1]1920  Prog Access'!$F$7:$BA$325,36,FALSE)),"",VLOOKUP($B320,'[1]1920  Prog Access'!$F$7:$BA$325,36,FALSE))</f>
        <v>0</v>
      </c>
      <c r="BF320" s="102">
        <f>IF(ISNA(VLOOKUP($B320,'[1]1920  Prog Access'!$F$7:$BA$325,37,FALSE)),"",VLOOKUP($B320,'[1]1920  Prog Access'!$F$7:$BA$325,37,FALSE))</f>
        <v>0</v>
      </c>
      <c r="BG320" s="102">
        <f>IF(ISNA(VLOOKUP($B320,'[1]1920  Prog Access'!$F$7:$BA$325,38,FALSE)),"",VLOOKUP($B320,'[1]1920  Prog Access'!$F$7:$BA$325,38,FALSE))</f>
        <v>260163.17</v>
      </c>
      <c r="BH320" s="110">
        <f t="shared" si="681"/>
        <v>543626.09000000008</v>
      </c>
      <c r="BI320" s="104">
        <f t="shared" si="682"/>
        <v>3.6949861322165601E-3</v>
      </c>
      <c r="BJ320" s="105">
        <f t="shared" si="683"/>
        <v>54.819253380660911</v>
      </c>
      <c r="BK320" s="106">
        <f>IF(ISNA(VLOOKUP($B320,'[1]1920  Prog Access'!$F$7:$BA$325,39,FALSE)),"",VLOOKUP($B320,'[1]1920  Prog Access'!$F$7:$BA$325,39,FALSE))</f>
        <v>0</v>
      </c>
      <c r="BL320" s="102">
        <f>IF(ISNA(VLOOKUP($B320,'[1]1920  Prog Access'!$F$7:$BA$325,40,FALSE)),"",VLOOKUP($B320,'[1]1920  Prog Access'!$F$7:$BA$325,40,FALSE))</f>
        <v>2821.89</v>
      </c>
      <c r="BM320" s="102">
        <f>IF(ISNA(VLOOKUP($B320,'[1]1920  Prog Access'!$F$7:$BA$325,41,FALSE)),"",VLOOKUP($B320,'[1]1920  Prog Access'!$F$7:$BA$325,41,FALSE))</f>
        <v>436332.79999999999</v>
      </c>
      <c r="BN320" s="102">
        <f>IF(ISNA(VLOOKUP($B320,'[1]1920  Prog Access'!$F$7:$BA$325,42,FALSE)),"",VLOOKUP($B320,'[1]1920  Prog Access'!$F$7:$BA$325,42,FALSE))</f>
        <v>3090873.16</v>
      </c>
      <c r="BO320" s="105">
        <f t="shared" si="593"/>
        <v>3530027.85</v>
      </c>
      <c r="BP320" s="104">
        <f t="shared" si="594"/>
        <v>2.3993336949829316E-2</v>
      </c>
      <c r="BQ320" s="111">
        <f t="shared" si="595"/>
        <v>355.96799842689603</v>
      </c>
      <c r="BR320" s="106">
        <f>IF(ISNA(VLOOKUP($B320,'[1]1920  Prog Access'!$F$7:$BA$325,43,FALSE)),"",VLOOKUP($B320,'[1]1920  Prog Access'!$F$7:$BA$325,43,FALSE))</f>
        <v>18414610.210000001</v>
      </c>
      <c r="BS320" s="104">
        <f t="shared" si="596"/>
        <v>0.12516273704987829</v>
      </c>
      <c r="BT320" s="111">
        <f t="shared" si="597"/>
        <v>1856.9292415823811</v>
      </c>
      <c r="BU320" s="102">
        <f>IF(ISNA(VLOOKUP($B320,'[1]1920  Prog Access'!$F$7:$BA$325,44,FALSE)),"",VLOOKUP($B320,'[1]1920  Prog Access'!$F$7:$BA$325,44,FALSE))</f>
        <v>1607840.85</v>
      </c>
      <c r="BV320" s="104">
        <f t="shared" si="598"/>
        <v>1.0928374765017783E-2</v>
      </c>
      <c r="BW320" s="111">
        <f t="shared" si="599"/>
        <v>162.13466677422932</v>
      </c>
      <c r="BX320" s="143">
        <f>IF(ISNA(VLOOKUP($B320,'[1]1920  Prog Access'!$F$7:$BA$325,45,FALSE)),"",VLOOKUP($B320,'[1]1920  Prog Access'!$F$7:$BA$325,45,FALSE))</f>
        <v>5999676.3799999999</v>
      </c>
      <c r="BY320" s="97">
        <f t="shared" si="600"/>
        <v>4.0779354467492999E-2</v>
      </c>
      <c r="BZ320" s="112">
        <f t="shared" si="601"/>
        <v>605.00734921899414</v>
      </c>
      <c r="CA320" s="89">
        <f t="shared" si="602"/>
        <v>147125339.73000002</v>
      </c>
      <c r="CB320" s="90">
        <f t="shared" si="603"/>
        <v>0</v>
      </c>
    </row>
    <row r="321" spans="1:80" x14ac:dyDescent="0.25">
      <c r="A321" s="22"/>
      <c r="B321" s="94" t="s">
        <v>548</v>
      </c>
      <c r="C321" s="99" t="s">
        <v>549</v>
      </c>
      <c r="D321" s="100">
        <f>IF(ISNA(VLOOKUP($B321,'[1]1920 enrollment_Rev_Exp by size'!$A$6:$C$339,3,FALSE)),"",VLOOKUP($B321,'[1]1920 enrollment_Rev_Exp by size'!$A$6:$C$339,3,FALSE))</f>
        <v>2561.35</v>
      </c>
      <c r="E321" s="101">
        <f>IF(ISNA(VLOOKUP($B321,'[1]1920 enrollment_Rev_Exp by size'!$A$6:$D$339,4,FALSE)),"",VLOOKUP($B321,'[1]1920 enrollment_Rev_Exp by size'!$A$6:$D$339,4,FALSE))</f>
        <v>36389700.700000003</v>
      </c>
      <c r="F321" s="102">
        <f>IF(ISNA(VLOOKUP($B321,'[1]1920  Prog Access'!$F$7:$BA$325,2,FALSE)),"",VLOOKUP($B321,'[1]1920  Prog Access'!$F$7:$BA$325,2,FALSE))</f>
        <v>20058777.079999998</v>
      </c>
      <c r="G321" s="102">
        <f>IF(ISNA(VLOOKUP($B321,'[1]1920  Prog Access'!$F$7:$BA$325,3,FALSE)),"",VLOOKUP($B321,'[1]1920  Prog Access'!$F$7:$BA$325,3,FALSE))</f>
        <v>0</v>
      </c>
      <c r="H321" s="102">
        <f>IF(ISNA(VLOOKUP($B321,'[1]1920  Prog Access'!$F$7:$BA$325,4,FALSE)),"",VLOOKUP($B321,'[1]1920  Prog Access'!$F$7:$BA$325,4,FALSE))</f>
        <v>0</v>
      </c>
      <c r="I321" s="103">
        <f t="shared" si="672"/>
        <v>20058777.079999998</v>
      </c>
      <c r="J321" s="104">
        <f t="shared" si="673"/>
        <v>0.55122127124282716</v>
      </c>
      <c r="K321" s="105">
        <f t="shared" si="674"/>
        <v>7831.3299939485032</v>
      </c>
      <c r="L321" s="106">
        <f>IF(ISNA(VLOOKUP($B321,'[1]1920  Prog Access'!$F$7:$BA$325,5,FALSE)),"",VLOOKUP($B321,'[1]1920  Prog Access'!$F$7:$BA$325,5,FALSE))</f>
        <v>4798315.6900000004</v>
      </c>
      <c r="M321" s="102">
        <f>IF(ISNA(VLOOKUP($B321,'[1]1920  Prog Access'!$F$7:$BA$325,6,FALSE)),"",VLOOKUP($B321,'[1]1920  Prog Access'!$F$7:$BA$325,6,FALSE))</f>
        <v>294321</v>
      </c>
      <c r="N321" s="102">
        <f>IF(ISNA(VLOOKUP($B321,'[1]1920  Prog Access'!$F$7:$BA$325,7,FALSE)),"",VLOOKUP($B321,'[1]1920  Prog Access'!$F$7:$BA$325,7,FALSE))</f>
        <v>464918.68</v>
      </c>
      <c r="O321" s="102">
        <v>0</v>
      </c>
      <c r="P321" s="102">
        <f>IF(ISNA(VLOOKUP($B321,'[1]1920  Prog Access'!$F$7:$BA$325,8,FALSE)),"",VLOOKUP($B321,'[1]1920  Prog Access'!$F$7:$BA$325,8,FALSE))</f>
        <v>0</v>
      </c>
      <c r="Q321" s="102">
        <f>IF(ISNA(VLOOKUP($B321,'[1]1920  Prog Access'!$F$7:$BA$325,9,FALSE)),"",VLOOKUP($B321,'[1]1920  Prog Access'!$F$7:$BA$325,9,FALSE))</f>
        <v>0</v>
      </c>
      <c r="R321" s="107">
        <f t="shared" si="643"/>
        <v>5557555.3700000001</v>
      </c>
      <c r="S321" s="104">
        <f t="shared" si="644"/>
        <v>0.15272330530599829</v>
      </c>
      <c r="T321" s="105">
        <f t="shared" si="645"/>
        <v>2169.7758486735511</v>
      </c>
      <c r="U321" s="106">
        <f>IF(ISNA(VLOOKUP($B321,'[1]1920  Prog Access'!$F$7:$BA$325,10,FALSE)),"",VLOOKUP($B321,'[1]1920  Prog Access'!$F$7:$BA$325,10,FALSE))</f>
        <v>976706.65</v>
      </c>
      <c r="V321" s="102">
        <f>IF(ISNA(VLOOKUP($B321,'[1]1920  Prog Access'!$F$7:$BA$325,11,FALSE)),"",VLOOKUP($B321,'[1]1920  Prog Access'!$F$7:$BA$325,11,FALSE))</f>
        <v>111275.34</v>
      </c>
      <c r="W321" s="102">
        <f>IF(ISNA(VLOOKUP($B321,'[1]1920  Prog Access'!$F$7:$BA$325,12,FALSE)),"",VLOOKUP($B321,'[1]1920  Prog Access'!$F$7:$BA$325,12,FALSE))</f>
        <v>6240.98</v>
      </c>
      <c r="X321" s="102">
        <f>IF(ISNA(VLOOKUP($B321,'[1]1920  Prog Access'!$F$7:$BA$325,13,FALSE)),"",VLOOKUP($B321,'[1]1920  Prog Access'!$F$7:$BA$325,13,FALSE))</f>
        <v>0</v>
      </c>
      <c r="Y321" s="108">
        <f t="shared" si="675"/>
        <v>1094222.97</v>
      </c>
      <c r="Z321" s="104">
        <f t="shared" si="676"/>
        <v>3.0069578725609027E-2</v>
      </c>
      <c r="AA321" s="105">
        <f t="shared" si="677"/>
        <v>427.20556347238761</v>
      </c>
      <c r="AB321" s="106">
        <f>IF(ISNA(VLOOKUP($B321,'[1]1920  Prog Access'!$F$7:$BA$325,14,FALSE)),"",VLOOKUP($B321,'[1]1920  Prog Access'!$F$7:$BA$325,14,FALSE))</f>
        <v>0</v>
      </c>
      <c r="AC321" s="102">
        <f>IF(ISNA(VLOOKUP($B321,'[1]1920  Prog Access'!$F$7:$BA$325,15,FALSE)),"",VLOOKUP($B321,'[1]1920  Prog Access'!$F$7:$BA$325,15,FALSE))</f>
        <v>0</v>
      </c>
      <c r="AD321" s="102">
        <v>0</v>
      </c>
      <c r="AE321" s="107">
        <f t="shared" si="678"/>
        <v>0</v>
      </c>
      <c r="AF321" s="104">
        <f t="shared" si="679"/>
        <v>0</v>
      </c>
      <c r="AG321" s="109">
        <f t="shared" si="680"/>
        <v>0</v>
      </c>
      <c r="AH321" s="106">
        <f>IF(ISNA(VLOOKUP($B321,'[1]1920  Prog Access'!$F$7:$BA$325,16,FALSE)),"",VLOOKUP($B321,'[1]1920  Prog Access'!$F$7:$BA$325,16,FALSE))</f>
        <v>203266.82</v>
      </c>
      <c r="AI321" s="102">
        <f>IF(ISNA(VLOOKUP($B321,'[1]1920  Prog Access'!$F$7:$BA$325,17,FALSE)),"",VLOOKUP($B321,'[1]1920  Prog Access'!$F$7:$BA$325,17,FALSE))</f>
        <v>48409.08</v>
      </c>
      <c r="AJ321" s="102">
        <f>IF(ISNA(VLOOKUP($B321,'[1]1920  Prog Access'!$F$7:$BA$325,18,FALSE)),"",VLOOKUP($B321,'[1]1920  Prog Access'!$F$7:$BA$325,18,FALSE))</f>
        <v>0</v>
      </c>
      <c r="AK321" s="102">
        <f>IF(ISNA(VLOOKUP($B321,'[1]1920  Prog Access'!$F$7:$BA$325,19,FALSE)),"",VLOOKUP($B321,'[1]1920  Prog Access'!$F$7:$BA$325,19,FALSE))</f>
        <v>0</v>
      </c>
      <c r="AL321" s="102">
        <f>IF(ISNA(VLOOKUP($B321,'[1]1920  Prog Access'!$F$7:$BA$325,20,FALSE)),"",VLOOKUP($B321,'[1]1920  Prog Access'!$F$7:$BA$325,20,FALSE))</f>
        <v>558957.88</v>
      </c>
      <c r="AM321" s="102">
        <f>IF(ISNA(VLOOKUP($B321,'[1]1920  Prog Access'!$F$7:$BA$325,21,FALSE)),"",VLOOKUP($B321,'[1]1920  Prog Access'!$F$7:$BA$325,21,FALSE))</f>
        <v>2942.29</v>
      </c>
      <c r="AN321" s="102">
        <f>IF(ISNA(VLOOKUP($B321,'[1]1920  Prog Access'!$F$7:$BA$325,22,FALSE)),"",VLOOKUP($B321,'[1]1920  Prog Access'!$F$7:$BA$325,22,FALSE))</f>
        <v>0</v>
      </c>
      <c r="AO321" s="102">
        <f>IF(ISNA(VLOOKUP($B321,'[1]1920  Prog Access'!$F$7:$BA$325,23,FALSE)),"",VLOOKUP($B321,'[1]1920  Prog Access'!$F$7:$BA$325,23,FALSE))</f>
        <v>88302.83</v>
      </c>
      <c r="AP321" s="102">
        <f>IF(ISNA(VLOOKUP($B321,'[1]1920  Prog Access'!$F$7:$BA$325,24,FALSE)),"",VLOOKUP($B321,'[1]1920  Prog Access'!$F$7:$BA$325,24,FALSE))</f>
        <v>0</v>
      </c>
      <c r="AQ321" s="102">
        <f>IF(ISNA(VLOOKUP($B321,'[1]1920  Prog Access'!$F$7:$BA$325,25,FALSE)),"",VLOOKUP($B321,'[1]1920  Prog Access'!$F$7:$BA$325,25,FALSE))</f>
        <v>0</v>
      </c>
      <c r="AR321" s="102">
        <f>IF(ISNA(VLOOKUP($B321,'[1]1920  Prog Access'!$F$7:$BA$325,26,FALSE)),"",VLOOKUP($B321,'[1]1920  Prog Access'!$F$7:$BA$325,26,FALSE))</f>
        <v>0</v>
      </c>
      <c r="AS321" s="102">
        <f>IF(ISNA(VLOOKUP($B321,'[1]1920  Prog Access'!$F$7:$BA$325,27,FALSE)),"",VLOOKUP($B321,'[1]1920  Prog Access'!$F$7:$BA$325,27,FALSE))</f>
        <v>13506.74</v>
      </c>
      <c r="AT321" s="102">
        <f>IF(ISNA(VLOOKUP($B321,'[1]1920  Prog Access'!$F$7:$BA$325,28,FALSE)),"",VLOOKUP($B321,'[1]1920  Prog Access'!$F$7:$BA$325,28,FALSE))</f>
        <v>289699.77</v>
      </c>
      <c r="AU321" s="102">
        <f>IF(ISNA(VLOOKUP($B321,'[1]1920  Prog Access'!$F$7:$BA$325,29,FALSE)),"",VLOOKUP($B321,'[1]1920  Prog Access'!$F$7:$BA$325,29,FALSE))</f>
        <v>0</v>
      </c>
      <c r="AV321" s="102">
        <f>IF(ISNA(VLOOKUP($B321,'[1]1920  Prog Access'!$F$7:$BA$325,30,FALSE)),"",VLOOKUP($B321,'[1]1920  Prog Access'!$F$7:$BA$325,30,FALSE))</f>
        <v>0</v>
      </c>
      <c r="AW321" s="102">
        <f>IF(ISNA(VLOOKUP($B321,'[1]1920  Prog Access'!$F$7:$BA$325,31,FALSE)),"",VLOOKUP($B321,'[1]1920  Prog Access'!$F$7:$BA$325,31,FALSE))</f>
        <v>0</v>
      </c>
      <c r="AX321" s="108">
        <f t="shared" si="604"/>
        <v>1205085.4100000001</v>
      </c>
      <c r="AY321" s="104">
        <f t="shared" si="605"/>
        <v>3.3116112164121206E-2</v>
      </c>
      <c r="AZ321" s="105">
        <f t="shared" si="606"/>
        <v>470.48837917504449</v>
      </c>
      <c r="BA321" s="106">
        <f>IF(ISNA(VLOOKUP($B321,'[1]1920  Prog Access'!$F$7:$BA$325,32,FALSE)),"",VLOOKUP($B321,'[1]1920  Prog Access'!$F$7:$BA$325,32,FALSE))</f>
        <v>0</v>
      </c>
      <c r="BB321" s="102">
        <f>IF(ISNA(VLOOKUP($B321,'[1]1920  Prog Access'!$F$7:$BA$325,33,FALSE)),"",VLOOKUP($B321,'[1]1920  Prog Access'!$F$7:$BA$325,33,FALSE))</f>
        <v>2439.5100000000002</v>
      </c>
      <c r="BC321" s="102">
        <f>IF(ISNA(VLOOKUP($B321,'[1]1920  Prog Access'!$F$7:$BA$325,34,FALSE)),"",VLOOKUP($B321,'[1]1920  Prog Access'!$F$7:$BA$325,34,FALSE))</f>
        <v>64342.11</v>
      </c>
      <c r="BD321" s="102">
        <f>IF(ISNA(VLOOKUP($B321,'[1]1920  Prog Access'!$F$7:$BA$325,35,FALSE)),"",VLOOKUP($B321,'[1]1920  Prog Access'!$F$7:$BA$325,35,FALSE))</f>
        <v>0</v>
      </c>
      <c r="BE321" s="102">
        <f>IF(ISNA(VLOOKUP($B321,'[1]1920  Prog Access'!$F$7:$BA$325,36,FALSE)),"",VLOOKUP($B321,'[1]1920  Prog Access'!$F$7:$BA$325,36,FALSE))</f>
        <v>0</v>
      </c>
      <c r="BF321" s="102">
        <f>IF(ISNA(VLOOKUP($B321,'[1]1920  Prog Access'!$F$7:$BA$325,37,FALSE)),"",VLOOKUP($B321,'[1]1920  Prog Access'!$F$7:$BA$325,37,FALSE))</f>
        <v>0</v>
      </c>
      <c r="BG321" s="102">
        <f>IF(ISNA(VLOOKUP($B321,'[1]1920  Prog Access'!$F$7:$BA$325,38,FALSE)),"",VLOOKUP($B321,'[1]1920  Prog Access'!$F$7:$BA$325,38,FALSE))</f>
        <v>212880.88</v>
      </c>
      <c r="BH321" s="110">
        <f t="shared" si="681"/>
        <v>279662.5</v>
      </c>
      <c r="BI321" s="104">
        <f t="shared" si="682"/>
        <v>7.6852102276290498E-3</v>
      </c>
      <c r="BJ321" s="105">
        <f t="shared" si="683"/>
        <v>109.18558572627717</v>
      </c>
      <c r="BK321" s="106">
        <f>IF(ISNA(VLOOKUP($B321,'[1]1920  Prog Access'!$F$7:$BA$325,39,FALSE)),"",VLOOKUP($B321,'[1]1920  Prog Access'!$F$7:$BA$325,39,FALSE))</f>
        <v>0</v>
      </c>
      <c r="BL321" s="102">
        <f>IF(ISNA(VLOOKUP($B321,'[1]1920  Prog Access'!$F$7:$BA$325,40,FALSE)),"",VLOOKUP($B321,'[1]1920  Prog Access'!$F$7:$BA$325,40,FALSE))</f>
        <v>0</v>
      </c>
      <c r="BM321" s="102">
        <f>IF(ISNA(VLOOKUP($B321,'[1]1920  Prog Access'!$F$7:$BA$325,41,FALSE)),"",VLOOKUP($B321,'[1]1920  Prog Access'!$F$7:$BA$325,41,FALSE))</f>
        <v>26150</v>
      </c>
      <c r="BN321" s="102">
        <f>IF(ISNA(VLOOKUP($B321,'[1]1920  Prog Access'!$F$7:$BA$325,42,FALSE)),"",VLOOKUP($B321,'[1]1920  Prog Access'!$F$7:$BA$325,42,FALSE))</f>
        <v>514556.39</v>
      </c>
      <c r="BO321" s="105">
        <f t="shared" si="593"/>
        <v>540706.39</v>
      </c>
      <c r="BP321" s="104">
        <f t="shared" si="594"/>
        <v>1.4858775411692242E-2</v>
      </c>
      <c r="BQ321" s="111">
        <f t="shared" si="595"/>
        <v>211.10211021531615</v>
      </c>
      <c r="BR321" s="106">
        <f>IF(ISNA(VLOOKUP($B321,'[1]1920  Prog Access'!$F$7:$BA$325,43,FALSE)),"",VLOOKUP($B321,'[1]1920  Prog Access'!$F$7:$BA$325,43,FALSE))</f>
        <v>5235080.51</v>
      </c>
      <c r="BS321" s="104">
        <f t="shared" si="596"/>
        <v>0.14386159845497162</v>
      </c>
      <c r="BT321" s="111">
        <f t="shared" si="597"/>
        <v>2043.8754992484432</v>
      </c>
      <c r="BU321" s="102">
        <f>IF(ISNA(VLOOKUP($B321,'[1]1920  Prog Access'!$F$7:$BA$325,44,FALSE)),"",VLOOKUP($B321,'[1]1920  Prog Access'!$F$7:$BA$325,44,FALSE))</f>
        <v>488457.13</v>
      </c>
      <c r="BV321" s="104">
        <f t="shared" si="598"/>
        <v>1.342294991725502E-2</v>
      </c>
      <c r="BW321" s="111">
        <f t="shared" si="599"/>
        <v>190.70300037089817</v>
      </c>
      <c r="BX321" s="143">
        <f>IF(ISNA(VLOOKUP($B321,'[1]1920  Prog Access'!$F$7:$BA$325,45,FALSE)),"",VLOOKUP($B321,'[1]1920  Prog Access'!$F$7:$BA$325,45,FALSE))</f>
        <v>1930153.34</v>
      </c>
      <c r="BY321" s="97">
        <f t="shared" si="600"/>
        <v>5.3041198549896286E-2</v>
      </c>
      <c r="BZ321" s="112">
        <f t="shared" si="601"/>
        <v>753.56875866242422</v>
      </c>
      <c r="CA321" s="89">
        <f t="shared" si="602"/>
        <v>36389700.700000003</v>
      </c>
      <c r="CB321" s="90">
        <f t="shared" si="603"/>
        <v>0</v>
      </c>
    </row>
    <row r="322" spans="1:80" x14ac:dyDescent="0.25">
      <c r="A322" s="22"/>
      <c r="B322" s="94" t="s">
        <v>550</v>
      </c>
      <c r="C322" s="99" t="s">
        <v>551</v>
      </c>
      <c r="D322" s="100">
        <f>IF(ISNA(VLOOKUP($B322,'[1]1920 enrollment_Rev_Exp by size'!$A$6:$C$339,3,FALSE)),"",VLOOKUP($B322,'[1]1920 enrollment_Rev_Exp by size'!$A$6:$C$339,3,FALSE))</f>
        <v>2005.42</v>
      </c>
      <c r="E322" s="101">
        <f>IF(ISNA(VLOOKUP($B322,'[1]1920 enrollment_Rev_Exp by size'!$A$6:$D$339,4,FALSE)),"",VLOOKUP($B322,'[1]1920 enrollment_Rev_Exp by size'!$A$6:$D$339,4,FALSE))</f>
        <v>31089466.09</v>
      </c>
      <c r="F322" s="102">
        <f>IF(ISNA(VLOOKUP($B322,'[1]1920  Prog Access'!$F$7:$BA$325,2,FALSE)),"",VLOOKUP($B322,'[1]1920  Prog Access'!$F$7:$BA$325,2,FALSE))</f>
        <v>15947700.970000001</v>
      </c>
      <c r="G322" s="102">
        <f>IF(ISNA(VLOOKUP($B322,'[1]1920  Prog Access'!$F$7:$BA$325,3,FALSE)),"",VLOOKUP($B322,'[1]1920  Prog Access'!$F$7:$BA$325,3,FALSE))</f>
        <v>67204.75</v>
      </c>
      <c r="H322" s="102">
        <f>IF(ISNA(VLOOKUP($B322,'[1]1920  Prog Access'!$F$7:$BA$325,4,FALSE)),"",VLOOKUP($B322,'[1]1920  Prog Access'!$F$7:$BA$325,4,FALSE))</f>
        <v>80344.259999999995</v>
      </c>
      <c r="I322" s="103">
        <f t="shared" si="672"/>
        <v>16095249.98</v>
      </c>
      <c r="J322" s="104">
        <f t="shared" si="673"/>
        <v>0.51770750689015776</v>
      </c>
      <c r="K322" s="105">
        <f t="shared" si="674"/>
        <v>8025.8748691047258</v>
      </c>
      <c r="L322" s="106">
        <f>IF(ISNA(VLOOKUP($B322,'[1]1920  Prog Access'!$F$7:$BA$325,5,FALSE)),"",VLOOKUP($B322,'[1]1920  Prog Access'!$F$7:$BA$325,5,FALSE))</f>
        <v>4563153.67</v>
      </c>
      <c r="M322" s="102">
        <f>IF(ISNA(VLOOKUP($B322,'[1]1920  Prog Access'!$F$7:$BA$325,6,FALSE)),"",VLOOKUP($B322,'[1]1920  Prog Access'!$F$7:$BA$325,6,FALSE))</f>
        <v>220321.77</v>
      </c>
      <c r="N322" s="102">
        <f>IF(ISNA(VLOOKUP($B322,'[1]1920  Prog Access'!$F$7:$BA$325,7,FALSE)),"",VLOOKUP($B322,'[1]1920  Prog Access'!$F$7:$BA$325,7,FALSE))</f>
        <v>455081.77</v>
      </c>
      <c r="O322" s="102">
        <v>0</v>
      </c>
      <c r="P322" s="102">
        <f>IF(ISNA(VLOOKUP($B322,'[1]1920  Prog Access'!$F$7:$BA$325,8,FALSE)),"",VLOOKUP($B322,'[1]1920  Prog Access'!$F$7:$BA$325,8,FALSE))</f>
        <v>0</v>
      </c>
      <c r="Q322" s="102">
        <f>IF(ISNA(VLOOKUP($B322,'[1]1920  Prog Access'!$F$7:$BA$325,9,FALSE)),"",VLOOKUP($B322,'[1]1920  Prog Access'!$F$7:$BA$325,9,FALSE))</f>
        <v>0</v>
      </c>
      <c r="R322" s="107">
        <f t="shared" si="643"/>
        <v>5238557.209999999</v>
      </c>
      <c r="S322" s="104">
        <f t="shared" si="644"/>
        <v>0.16849942661720374</v>
      </c>
      <c r="T322" s="105">
        <f t="shared" si="645"/>
        <v>2612.1995442351222</v>
      </c>
      <c r="U322" s="106">
        <f>IF(ISNA(VLOOKUP($B322,'[1]1920  Prog Access'!$F$7:$BA$325,10,FALSE)),"",VLOOKUP($B322,'[1]1920  Prog Access'!$F$7:$BA$325,10,FALSE))</f>
        <v>880005.3</v>
      </c>
      <c r="V322" s="102">
        <f>IF(ISNA(VLOOKUP($B322,'[1]1920  Prog Access'!$F$7:$BA$325,11,FALSE)),"",VLOOKUP($B322,'[1]1920  Prog Access'!$F$7:$BA$325,11,FALSE))</f>
        <v>62981.93</v>
      </c>
      <c r="W322" s="102">
        <f>IF(ISNA(VLOOKUP($B322,'[1]1920  Prog Access'!$F$7:$BA$325,12,FALSE)),"",VLOOKUP($B322,'[1]1920  Prog Access'!$F$7:$BA$325,12,FALSE))</f>
        <v>10736.97</v>
      </c>
      <c r="X322" s="102">
        <f>IF(ISNA(VLOOKUP($B322,'[1]1920  Prog Access'!$F$7:$BA$325,13,FALSE)),"",VLOOKUP($B322,'[1]1920  Prog Access'!$F$7:$BA$325,13,FALSE))</f>
        <v>0</v>
      </c>
      <c r="Y322" s="108">
        <f t="shared" si="675"/>
        <v>953724.20000000007</v>
      </c>
      <c r="Z322" s="104">
        <f t="shared" si="676"/>
        <v>3.0676763545539554E-2</v>
      </c>
      <c r="AA322" s="105">
        <f t="shared" si="677"/>
        <v>475.57329636684585</v>
      </c>
      <c r="AB322" s="106">
        <f>IF(ISNA(VLOOKUP($B322,'[1]1920  Prog Access'!$F$7:$BA$325,14,FALSE)),"",VLOOKUP($B322,'[1]1920  Prog Access'!$F$7:$BA$325,14,FALSE))</f>
        <v>0</v>
      </c>
      <c r="AC322" s="102">
        <f>IF(ISNA(VLOOKUP($B322,'[1]1920  Prog Access'!$F$7:$BA$325,15,FALSE)),"",VLOOKUP($B322,'[1]1920  Prog Access'!$F$7:$BA$325,15,FALSE))</f>
        <v>0</v>
      </c>
      <c r="AD322" s="102">
        <v>0</v>
      </c>
      <c r="AE322" s="107">
        <f t="shared" si="678"/>
        <v>0</v>
      </c>
      <c r="AF322" s="104">
        <f t="shared" si="679"/>
        <v>0</v>
      </c>
      <c r="AG322" s="109">
        <f t="shared" si="680"/>
        <v>0</v>
      </c>
      <c r="AH322" s="106">
        <f>IF(ISNA(VLOOKUP($B322,'[1]1920  Prog Access'!$F$7:$BA$325,16,FALSE)),"",VLOOKUP($B322,'[1]1920  Prog Access'!$F$7:$BA$325,16,FALSE))</f>
        <v>248625.11</v>
      </c>
      <c r="AI322" s="102">
        <f>IF(ISNA(VLOOKUP($B322,'[1]1920  Prog Access'!$F$7:$BA$325,17,FALSE)),"",VLOOKUP($B322,'[1]1920  Prog Access'!$F$7:$BA$325,17,FALSE))</f>
        <v>60468.55</v>
      </c>
      <c r="AJ322" s="102">
        <f>IF(ISNA(VLOOKUP($B322,'[1]1920  Prog Access'!$F$7:$BA$325,18,FALSE)),"",VLOOKUP($B322,'[1]1920  Prog Access'!$F$7:$BA$325,18,FALSE))</f>
        <v>0</v>
      </c>
      <c r="AK322" s="102">
        <f>IF(ISNA(VLOOKUP($B322,'[1]1920  Prog Access'!$F$7:$BA$325,19,FALSE)),"",VLOOKUP($B322,'[1]1920  Prog Access'!$F$7:$BA$325,19,FALSE))</f>
        <v>0</v>
      </c>
      <c r="AL322" s="102">
        <f>IF(ISNA(VLOOKUP($B322,'[1]1920  Prog Access'!$F$7:$BA$325,20,FALSE)),"",VLOOKUP($B322,'[1]1920  Prog Access'!$F$7:$BA$325,20,FALSE))</f>
        <v>1085543.55</v>
      </c>
      <c r="AM322" s="102">
        <f>IF(ISNA(VLOOKUP($B322,'[1]1920  Prog Access'!$F$7:$BA$325,21,FALSE)),"",VLOOKUP($B322,'[1]1920  Prog Access'!$F$7:$BA$325,21,FALSE))</f>
        <v>7656.03</v>
      </c>
      <c r="AN322" s="102">
        <f>IF(ISNA(VLOOKUP($B322,'[1]1920  Prog Access'!$F$7:$BA$325,22,FALSE)),"",VLOOKUP($B322,'[1]1920  Prog Access'!$F$7:$BA$325,22,FALSE))</f>
        <v>0</v>
      </c>
      <c r="AO322" s="102">
        <f>IF(ISNA(VLOOKUP($B322,'[1]1920  Prog Access'!$F$7:$BA$325,23,FALSE)),"",VLOOKUP($B322,'[1]1920  Prog Access'!$F$7:$BA$325,23,FALSE))</f>
        <v>112142.18</v>
      </c>
      <c r="AP322" s="102">
        <f>IF(ISNA(VLOOKUP($B322,'[1]1920  Prog Access'!$F$7:$BA$325,24,FALSE)),"",VLOOKUP($B322,'[1]1920  Prog Access'!$F$7:$BA$325,24,FALSE))</f>
        <v>0</v>
      </c>
      <c r="AQ322" s="102">
        <f>IF(ISNA(VLOOKUP($B322,'[1]1920  Prog Access'!$F$7:$BA$325,25,FALSE)),"",VLOOKUP($B322,'[1]1920  Prog Access'!$F$7:$BA$325,25,FALSE))</f>
        <v>0</v>
      </c>
      <c r="AR322" s="102">
        <f>IF(ISNA(VLOOKUP($B322,'[1]1920  Prog Access'!$F$7:$BA$325,26,FALSE)),"",VLOOKUP($B322,'[1]1920  Prog Access'!$F$7:$BA$325,26,FALSE))</f>
        <v>0</v>
      </c>
      <c r="AS322" s="102">
        <f>IF(ISNA(VLOOKUP($B322,'[1]1920  Prog Access'!$F$7:$BA$325,27,FALSE)),"",VLOOKUP($B322,'[1]1920  Prog Access'!$F$7:$BA$325,27,FALSE))</f>
        <v>1981.28</v>
      </c>
      <c r="AT322" s="102">
        <f>IF(ISNA(VLOOKUP($B322,'[1]1920  Prog Access'!$F$7:$BA$325,28,FALSE)),"",VLOOKUP($B322,'[1]1920  Prog Access'!$F$7:$BA$325,28,FALSE))</f>
        <v>365551.16</v>
      </c>
      <c r="AU322" s="102">
        <f>IF(ISNA(VLOOKUP($B322,'[1]1920  Prog Access'!$F$7:$BA$325,29,FALSE)),"",VLOOKUP($B322,'[1]1920  Prog Access'!$F$7:$BA$325,29,FALSE))</f>
        <v>0</v>
      </c>
      <c r="AV322" s="102">
        <f>IF(ISNA(VLOOKUP($B322,'[1]1920  Prog Access'!$F$7:$BA$325,30,FALSE)),"",VLOOKUP($B322,'[1]1920  Prog Access'!$F$7:$BA$325,30,FALSE))</f>
        <v>0</v>
      </c>
      <c r="AW322" s="102">
        <f>IF(ISNA(VLOOKUP($B322,'[1]1920  Prog Access'!$F$7:$BA$325,31,FALSE)),"",VLOOKUP($B322,'[1]1920  Prog Access'!$F$7:$BA$325,31,FALSE))</f>
        <v>0</v>
      </c>
      <c r="AX322" s="108">
        <f t="shared" si="604"/>
        <v>1881967.8599999999</v>
      </c>
      <c r="AY322" s="104">
        <f t="shared" si="605"/>
        <v>6.0533939519962977E-2</v>
      </c>
      <c r="AZ322" s="105">
        <f t="shared" si="606"/>
        <v>938.44075555245274</v>
      </c>
      <c r="BA322" s="106">
        <f>IF(ISNA(VLOOKUP($B322,'[1]1920  Prog Access'!$F$7:$BA$325,32,FALSE)),"",VLOOKUP($B322,'[1]1920  Prog Access'!$F$7:$BA$325,32,FALSE))</f>
        <v>0</v>
      </c>
      <c r="BB322" s="102">
        <f>IF(ISNA(VLOOKUP($B322,'[1]1920  Prog Access'!$F$7:$BA$325,33,FALSE)),"",VLOOKUP($B322,'[1]1920  Prog Access'!$F$7:$BA$325,33,FALSE))</f>
        <v>0</v>
      </c>
      <c r="BC322" s="102">
        <f>IF(ISNA(VLOOKUP($B322,'[1]1920  Prog Access'!$F$7:$BA$325,34,FALSE)),"",VLOOKUP($B322,'[1]1920  Prog Access'!$F$7:$BA$325,34,FALSE))</f>
        <v>62304.27</v>
      </c>
      <c r="BD322" s="102">
        <f>IF(ISNA(VLOOKUP($B322,'[1]1920  Prog Access'!$F$7:$BA$325,35,FALSE)),"",VLOOKUP($B322,'[1]1920  Prog Access'!$F$7:$BA$325,35,FALSE))</f>
        <v>0</v>
      </c>
      <c r="BE322" s="102">
        <f>IF(ISNA(VLOOKUP($B322,'[1]1920  Prog Access'!$F$7:$BA$325,36,FALSE)),"",VLOOKUP($B322,'[1]1920  Prog Access'!$F$7:$BA$325,36,FALSE))</f>
        <v>0</v>
      </c>
      <c r="BF322" s="102">
        <f>IF(ISNA(VLOOKUP($B322,'[1]1920  Prog Access'!$F$7:$BA$325,37,FALSE)),"",VLOOKUP($B322,'[1]1920  Prog Access'!$F$7:$BA$325,37,FALSE))</f>
        <v>0</v>
      </c>
      <c r="BG322" s="102">
        <f>IF(ISNA(VLOOKUP($B322,'[1]1920  Prog Access'!$F$7:$BA$325,38,FALSE)),"",VLOOKUP($B322,'[1]1920  Prog Access'!$F$7:$BA$325,38,FALSE))</f>
        <v>1410.4</v>
      </c>
      <c r="BH322" s="110">
        <f t="shared" si="681"/>
        <v>63714.67</v>
      </c>
      <c r="BI322" s="104">
        <f t="shared" si="682"/>
        <v>2.0493973687278591E-3</v>
      </c>
      <c r="BJ322" s="105">
        <f t="shared" si="683"/>
        <v>31.771234953276618</v>
      </c>
      <c r="BK322" s="106">
        <f>IF(ISNA(VLOOKUP($B322,'[1]1920  Prog Access'!$F$7:$BA$325,39,FALSE)),"",VLOOKUP($B322,'[1]1920  Prog Access'!$F$7:$BA$325,39,FALSE))</f>
        <v>0</v>
      </c>
      <c r="BL322" s="102">
        <f>IF(ISNA(VLOOKUP($B322,'[1]1920  Prog Access'!$F$7:$BA$325,40,FALSE)),"",VLOOKUP($B322,'[1]1920  Prog Access'!$F$7:$BA$325,40,FALSE))</f>
        <v>0</v>
      </c>
      <c r="BM322" s="102">
        <f>IF(ISNA(VLOOKUP($B322,'[1]1920  Prog Access'!$F$7:$BA$325,41,FALSE)),"",VLOOKUP($B322,'[1]1920  Prog Access'!$F$7:$BA$325,41,FALSE))</f>
        <v>0</v>
      </c>
      <c r="BN322" s="102">
        <f>IF(ISNA(VLOOKUP($B322,'[1]1920  Prog Access'!$F$7:$BA$325,42,FALSE)),"",VLOOKUP($B322,'[1]1920  Prog Access'!$F$7:$BA$325,42,FALSE))</f>
        <v>498937.29</v>
      </c>
      <c r="BO322" s="105">
        <f t="shared" si="593"/>
        <v>498937.29</v>
      </c>
      <c r="BP322" s="104">
        <f t="shared" si="594"/>
        <v>1.6048435458995685E-2</v>
      </c>
      <c r="BQ322" s="111">
        <f t="shared" si="595"/>
        <v>248.79441214309219</v>
      </c>
      <c r="BR322" s="106">
        <f>IF(ISNA(VLOOKUP($B322,'[1]1920  Prog Access'!$F$7:$BA$325,43,FALSE)),"",VLOOKUP($B322,'[1]1920  Prog Access'!$F$7:$BA$325,43,FALSE))</f>
        <v>4354935.0599999996</v>
      </c>
      <c r="BS322" s="104">
        <f t="shared" si="596"/>
        <v>0.1400775120226582</v>
      </c>
      <c r="BT322" s="111">
        <f t="shared" si="597"/>
        <v>2171.5825413130415</v>
      </c>
      <c r="BU322" s="102">
        <f>IF(ISNA(VLOOKUP($B322,'[1]1920  Prog Access'!$F$7:$BA$325,44,FALSE)),"",VLOOKUP($B322,'[1]1920  Prog Access'!$F$7:$BA$325,44,FALSE))</f>
        <v>539690.26</v>
      </c>
      <c r="BV322" s="104">
        <f t="shared" si="598"/>
        <v>1.7359264338527598E-2</v>
      </c>
      <c r="BW322" s="111">
        <f t="shared" si="599"/>
        <v>269.11582611123856</v>
      </c>
      <c r="BX322" s="143">
        <f>IF(ISNA(VLOOKUP($B322,'[1]1920  Prog Access'!$F$7:$BA$325,45,FALSE)),"",VLOOKUP($B322,'[1]1920  Prog Access'!$F$7:$BA$325,45,FALSE))</f>
        <v>1462689.56</v>
      </c>
      <c r="BY322" s="97">
        <f t="shared" si="600"/>
        <v>4.7047754238226616E-2</v>
      </c>
      <c r="BZ322" s="112">
        <f t="shared" si="601"/>
        <v>729.36819219914037</v>
      </c>
      <c r="CA322" s="89">
        <f t="shared" si="602"/>
        <v>31089466.089999996</v>
      </c>
      <c r="CB322" s="90">
        <f t="shared" si="603"/>
        <v>0</v>
      </c>
    </row>
    <row r="323" spans="1:80" x14ac:dyDescent="0.25">
      <c r="A323" s="22"/>
      <c r="B323" s="94" t="s">
        <v>552</v>
      </c>
      <c r="C323" s="99" t="s">
        <v>553</v>
      </c>
      <c r="D323" s="100">
        <f>IF(ISNA(VLOOKUP($B323,'[1]1920 enrollment_Rev_Exp by size'!$A$6:$C$339,3,FALSE)),"",VLOOKUP($B323,'[1]1920 enrollment_Rev_Exp by size'!$A$6:$C$339,3,FALSE))</f>
        <v>423.54999999999995</v>
      </c>
      <c r="E323" s="101">
        <f>IF(ISNA(VLOOKUP($B323,'[1]1920 enrollment_Rev_Exp by size'!$A$6:$D$339,4,FALSE)),"",VLOOKUP($B323,'[1]1920 enrollment_Rev_Exp by size'!$A$6:$D$339,4,FALSE))</f>
        <v>6873800.8600000003</v>
      </c>
      <c r="F323" s="102">
        <f>IF(ISNA(VLOOKUP($B323,'[1]1920  Prog Access'!$F$7:$BA$325,2,FALSE)),"",VLOOKUP($B323,'[1]1920  Prog Access'!$F$7:$BA$325,2,FALSE))</f>
        <v>3322267.06</v>
      </c>
      <c r="G323" s="102">
        <f>IF(ISNA(VLOOKUP($B323,'[1]1920  Prog Access'!$F$7:$BA$325,3,FALSE)),"",VLOOKUP($B323,'[1]1920  Prog Access'!$F$7:$BA$325,3,FALSE))</f>
        <v>0</v>
      </c>
      <c r="H323" s="102">
        <f>IF(ISNA(VLOOKUP($B323,'[1]1920  Prog Access'!$F$7:$BA$325,4,FALSE)),"",VLOOKUP($B323,'[1]1920  Prog Access'!$F$7:$BA$325,4,FALSE))</f>
        <v>0</v>
      </c>
      <c r="I323" s="103">
        <f t="shared" si="672"/>
        <v>3322267.06</v>
      </c>
      <c r="J323" s="104">
        <f t="shared" si="673"/>
        <v>0.48332314648987373</v>
      </c>
      <c r="K323" s="105">
        <f t="shared" si="674"/>
        <v>7843.8603706764261</v>
      </c>
      <c r="L323" s="106">
        <f>IF(ISNA(VLOOKUP($B323,'[1]1920  Prog Access'!$F$7:$BA$325,5,FALSE)),"",VLOOKUP($B323,'[1]1920  Prog Access'!$F$7:$BA$325,5,FALSE))</f>
        <v>608322.82999999996</v>
      </c>
      <c r="M323" s="102">
        <f>IF(ISNA(VLOOKUP($B323,'[1]1920  Prog Access'!$F$7:$BA$325,6,FALSE)),"",VLOOKUP($B323,'[1]1920  Prog Access'!$F$7:$BA$325,6,FALSE))</f>
        <v>33462.67</v>
      </c>
      <c r="N323" s="102">
        <f>IF(ISNA(VLOOKUP($B323,'[1]1920  Prog Access'!$F$7:$BA$325,7,FALSE)),"",VLOOKUP($B323,'[1]1920  Prog Access'!$F$7:$BA$325,7,FALSE))</f>
        <v>93510.97</v>
      </c>
      <c r="O323" s="102">
        <v>0</v>
      </c>
      <c r="P323" s="102">
        <f>IF(ISNA(VLOOKUP($B323,'[1]1920  Prog Access'!$F$7:$BA$325,8,FALSE)),"",VLOOKUP($B323,'[1]1920  Prog Access'!$F$7:$BA$325,8,FALSE))</f>
        <v>0</v>
      </c>
      <c r="Q323" s="102">
        <f>IF(ISNA(VLOOKUP($B323,'[1]1920  Prog Access'!$F$7:$BA$325,9,FALSE)),"",VLOOKUP($B323,'[1]1920  Prog Access'!$F$7:$BA$325,9,FALSE))</f>
        <v>0</v>
      </c>
      <c r="R323" s="107">
        <f t="shared" si="643"/>
        <v>735296.47</v>
      </c>
      <c r="S323" s="104">
        <f t="shared" si="644"/>
        <v>0.1069708717165251</v>
      </c>
      <c r="T323" s="105">
        <f t="shared" si="645"/>
        <v>1736.0322748199742</v>
      </c>
      <c r="U323" s="106">
        <f>IF(ISNA(VLOOKUP($B323,'[1]1920  Prog Access'!$F$7:$BA$325,10,FALSE)),"",VLOOKUP($B323,'[1]1920  Prog Access'!$F$7:$BA$325,10,FALSE))</f>
        <v>201856.56</v>
      </c>
      <c r="V323" s="102">
        <f>IF(ISNA(VLOOKUP($B323,'[1]1920  Prog Access'!$F$7:$BA$325,11,FALSE)),"",VLOOKUP($B323,'[1]1920  Prog Access'!$F$7:$BA$325,11,FALSE))</f>
        <v>0</v>
      </c>
      <c r="W323" s="102">
        <f>IF(ISNA(VLOOKUP($B323,'[1]1920  Prog Access'!$F$7:$BA$325,12,FALSE)),"",VLOOKUP($B323,'[1]1920  Prog Access'!$F$7:$BA$325,12,FALSE))</f>
        <v>1853.31</v>
      </c>
      <c r="X323" s="102">
        <f>IF(ISNA(VLOOKUP($B323,'[1]1920  Prog Access'!$F$7:$BA$325,13,FALSE)),"",VLOOKUP($B323,'[1]1920  Prog Access'!$F$7:$BA$325,13,FALSE))</f>
        <v>0</v>
      </c>
      <c r="Y323" s="108">
        <f t="shared" si="675"/>
        <v>203709.87</v>
      </c>
      <c r="Z323" s="104">
        <f t="shared" si="676"/>
        <v>2.9635695614260198E-2</v>
      </c>
      <c r="AA323" s="105">
        <f t="shared" si="677"/>
        <v>480.95825758470079</v>
      </c>
      <c r="AB323" s="106">
        <f>IF(ISNA(VLOOKUP($B323,'[1]1920  Prog Access'!$F$7:$BA$325,14,FALSE)),"",VLOOKUP($B323,'[1]1920  Prog Access'!$F$7:$BA$325,14,FALSE))</f>
        <v>0</v>
      </c>
      <c r="AC323" s="102">
        <f>IF(ISNA(VLOOKUP($B323,'[1]1920  Prog Access'!$F$7:$BA$325,15,FALSE)),"",VLOOKUP($B323,'[1]1920  Prog Access'!$F$7:$BA$325,15,FALSE))</f>
        <v>0</v>
      </c>
      <c r="AD323" s="102">
        <v>0</v>
      </c>
      <c r="AE323" s="107">
        <f t="shared" si="678"/>
        <v>0</v>
      </c>
      <c r="AF323" s="104">
        <f t="shared" si="679"/>
        <v>0</v>
      </c>
      <c r="AG323" s="109">
        <f t="shared" si="680"/>
        <v>0</v>
      </c>
      <c r="AH323" s="106">
        <f>IF(ISNA(VLOOKUP($B323,'[1]1920  Prog Access'!$F$7:$BA$325,16,FALSE)),"",VLOOKUP($B323,'[1]1920  Prog Access'!$F$7:$BA$325,16,FALSE))</f>
        <v>194973.73</v>
      </c>
      <c r="AI323" s="102">
        <f>IF(ISNA(VLOOKUP($B323,'[1]1920  Prog Access'!$F$7:$BA$325,17,FALSE)),"",VLOOKUP($B323,'[1]1920  Prog Access'!$F$7:$BA$325,17,FALSE))</f>
        <v>47788.25</v>
      </c>
      <c r="AJ323" s="102">
        <f>IF(ISNA(VLOOKUP($B323,'[1]1920  Prog Access'!$F$7:$BA$325,18,FALSE)),"",VLOOKUP($B323,'[1]1920  Prog Access'!$F$7:$BA$325,18,FALSE))</f>
        <v>0</v>
      </c>
      <c r="AK323" s="102">
        <f>IF(ISNA(VLOOKUP($B323,'[1]1920  Prog Access'!$F$7:$BA$325,19,FALSE)),"",VLOOKUP($B323,'[1]1920  Prog Access'!$F$7:$BA$325,19,FALSE))</f>
        <v>0</v>
      </c>
      <c r="AL323" s="102">
        <f>IF(ISNA(VLOOKUP($B323,'[1]1920  Prog Access'!$F$7:$BA$325,20,FALSE)),"",VLOOKUP($B323,'[1]1920  Prog Access'!$F$7:$BA$325,20,FALSE))</f>
        <v>214212.66</v>
      </c>
      <c r="AM323" s="102">
        <f>IF(ISNA(VLOOKUP($B323,'[1]1920  Prog Access'!$F$7:$BA$325,21,FALSE)),"",VLOOKUP($B323,'[1]1920  Prog Access'!$F$7:$BA$325,21,FALSE))</f>
        <v>2289.31</v>
      </c>
      <c r="AN323" s="102">
        <f>IF(ISNA(VLOOKUP($B323,'[1]1920  Prog Access'!$F$7:$BA$325,22,FALSE)),"",VLOOKUP($B323,'[1]1920  Prog Access'!$F$7:$BA$325,22,FALSE))</f>
        <v>0</v>
      </c>
      <c r="AO323" s="102">
        <f>IF(ISNA(VLOOKUP($B323,'[1]1920  Prog Access'!$F$7:$BA$325,23,FALSE)),"",VLOOKUP($B323,'[1]1920  Prog Access'!$F$7:$BA$325,23,FALSE))</f>
        <v>9330.67</v>
      </c>
      <c r="AP323" s="102">
        <f>IF(ISNA(VLOOKUP($B323,'[1]1920  Prog Access'!$F$7:$BA$325,24,FALSE)),"",VLOOKUP($B323,'[1]1920  Prog Access'!$F$7:$BA$325,24,FALSE))</f>
        <v>0</v>
      </c>
      <c r="AQ323" s="102">
        <f>IF(ISNA(VLOOKUP($B323,'[1]1920  Prog Access'!$F$7:$BA$325,25,FALSE)),"",VLOOKUP($B323,'[1]1920  Prog Access'!$F$7:$BA$325,25,FALSE))</f>
        <v>0</v>
      </c>
      <c r="AR323" s="102">
        <f>IF(ISNA(VLOOKUP($B323,'[1]1920  Prog Access'!$F$7:$BA$325,26,FALSE)),"",VLOOKUP($B323,'[1]1920  Prog Access'!$F$7:$BA$325,26,FALSE))</f>
        <v>0</v>
      </c>
      <c r="AS323" s="102">
        <f>IF(ISNA(VLOOKUP($B323,'[1]1920  Prog Access'!$F$7:$BA$325,27,FALSE)),"",VLOOKUP($B323,'[1]1920  Prog Access'!$F$7:$BA$325,27,FALSE))</f>
        <v>0</v>
      </c>
      <c r="AT323" s="102">
        <f>IF(ISNA(VLOOKUP($B323,'[1]1920  Prog Access'!$F$7:$BA$325,28,FALSE)),"",VLOOKUP($B323,'[1]1920  Prog Access'!$F$7:$BA$325,28,FALSE))</f>
        <v>6603.45</v>
      </c>
      <c r="AU323" s="102">
        <f>IF(ISNA(VLOOKUP($B323,'[1]1920  Prog Access'!$F$7:$BA$325,29,FALSE)),"",VLOOKUP($B323,'[1]1920  Prog Access'!$F$7:$BA$325,29,FALSE))</f>
        <v>0</v>
      </c>
      <c r="AV323" s="102">
        <f>IF(ISNA(VLOOKUP($B323,'[1]1920  Prog Access'!$F$7:$BA$325,30,FALSE)),"",VLOOKUP($B323,'[1]1920  Prog Access'!$F$7:$BA$325,30,FALSE))</f>
        <v>0</v>
      </c>
      <c r="AW323" s="102">
        <f>IF(ISNA(VLOOKUP($B323,'[1]1920  Prog Access'!$F$7:$BA$325,31,FALSE)),"",VLOOKUP($B323,'[1]1920  Prog Access'!$F$7:$BA$325,31,FALSE))</f>
        <v>346.2</v>
      </c>
      <c r="AX323" s="108">
        <f t="shared" si="604"/>
        <v>475544.27</v>
      </c>
      <c r="AY323" s="104">
        <f t="shared" si="605"/>
        <v>6.9182142410800077E-2</v>
      </c>
      <c r="AZ323" s="105">
        <f t="shared" si="606"/>
        <v>1122.7582811946643</v>
      </c>
      <c r="BA323" s="106">
        <f>IF(ISNA(VLOOKUP($B323,'[1]1920  Prog Access'!$F$7:$BA$325,32,FALSE)),"",VLOOKUP($B323,'[1]1920  Prog Access'!$F$7:$BA$325,32,FALSE))</f>
        <v>6151.79</v>
      </c>
      <c r="BB323" s="102">
        <f>IF(ISNA(VLOOKUP($B323,'[1]1920  Prog Access'!$F$7:$BA$325,33,FALSE)),"",VLOOKUP($B323,'[1]1920  Prog Access'!$F$7:$BA$325,33,FALSE))</f>
        <v>0</v>
      </c>
      <c r="BC323" s="102">
        <f>IF(ISNA(VLOOKUP($B323,'[1]1920  Prog Access'!$F$7:$BA$325,34,FALSE)),"",VLOOKUP($B323,'[1]1920  Prog Access'!$F$7:$BA$325,34,FALSE))</f>
        <v>11729.88</v>
      </c>
      <c r="BD323" s="102">
        <f>IF(ISNA(VLOOKUP($B323,'[1]1920  Prog Access'!$F$7:$BA$325,35,FALSE)),"",VLOOKUP($B323,'[1]1920  Prog Access'!$F$7:$BA$325,35,FALSE))</f>
        <v>0</v>
      </c>
      <c r="BE323" s="102">
        <f>IF(ISNA(VLOOKUP($B323,'[1]1920  Prog Access'!$F$7:$BA$325,36,FALSE)),"",VLOOKUP($B323,'[1]1920  Prog Access'!$F$7:$BA$325,36,FALSE))</f>
        <v>0</v>
      </c>
      <c r="BF323" s="102">
        <f>IF(ISNA(VLOOKUP($B323,'[1]1920  Prog Access'!$F$7:$BA$325,37,FALSE)),"",VLOOKUP($B323,'[1]1920  Prog Access'!$F$7:$BA$325,37,FALSE))</f>
        <v>0</v>
      </c>
      <c r="BG323" s="102">
        <f>IF(ISNA(VLOOKUP($B323,'[1]1920  Prog Access'!$F$7:$BA$325,38,FALSE)),"",VLOOKUP($B323,'[1]1920  Prog Access'!$F$7:$BA$325,38,FALSE))</f>
        <v>229874.06</v>
      </c>
      <c r="BH323" s="110">
        <f t="shared" si="681"/>
        <v>247755.72999999998</v>
      </c>
      <c r="BI323" s="104">
        <f t="shared" si="682"/>
        <v>3.6043483808461681E-2</v>
      </c>
      <c r="BJ323" s="105">
        <f t="shared" si="683"/>
        <v>584.95037185692365</v>
      </c>
      <c r="BK323" s="106">
        <f>IF(ISNA(VLOOKUP($B323,'[1]1920  Prog Access'!$F$7:$BA$325,39,FALSE)),"",VLOOKUP($B323,'[1]1920  Prog Access'!$F$7:$BA$325,39,FALSE))</f>
        <v>0</v>
      </c>
      <c r="BL323" s="102">
        <f>IF(ISNA(VLOOKUP($B323,'[1]1920  Prog Access'!$F$7:$BA$325,40,FALSE)),"",VLOOKUP($B323,'[1]1920  Prog Access'!$F$7:$BA$325,40,FALSE))</f>
        <v>0</v>
      </c>
      <c r="BM323" s="102">
        <f>IF(ISNA(VLOOKUP($B323,'[1]1920  Prog Access'!$F$7:$BA$325,41,FALSE)),"",VLOOKUP($B323,'[1]1920  Prog Access'!$F$7:$BA$325,41,FALSE))</f>
        <v>0</v>
      </c>
      <c r="BN323" s="102">
        <f>IF(ISNA(VLOOKUP($B323,'[1]1920  Prog Access'!$F$7:$BA$325,42,FALSE)),"",VLOOKUP($B323,'[1]1920  Prog Access'!$F$7:$BA$325,42,FALSE))</f>
        <v>74692.070000000007</v>
      </c>
      <c r="BO323" s="105">
        <f t="shared" si="593"/>
        <v>74692.070000000007</v>
      </c>
      <c r="BP323" s="104">
        <f t="shared" si="594"/>
        <v>1.0866196376832483E-2</v>
      </c>
      <c r="BQ323" s="111">
        <f t="shared" si="595"/>
        <v>176.34770393105893</v>
      </c>
      <c r="BR323" s="106">
        <f>IF(ISNA(VLOOKUP($B323,'[1]1920  Prog Access'!$F$7:$BA$325,43,FALSE)),"",VLOOKUP($B323,'[1]1920  Prog Access'!$F$7:$BA$325,43,FALSE))</f>
        <v>1395123.47</v>
      </c>
      <c r="BS323" s="104">
        <f t="shared" si="596"/>
        <v>0.20296245096632023</v>
      </c>
      <c r="BT323" s="111">
        <f t="shared" si="597"/>
        <v>3293.8814071538191</v>
      </c>
      <c r="BU323" s="102">
        <f>IF(ISNA(VLOOKUP($B323,'[1]1920  Prog Access'!$F$7:$BA$325,44,FALSE)),"",VLOOKUP($B323,'[1]1920  Prog Access'!$F$7:$BA$325,44,FALSE))</f>
        <v>132853.21</v>
      </c>
      <c r="BV323" s="104">
        <f t="shared" si="598"/>
        <v>1.9327474377836426E-2</v>
      </c>
      <c r="BW323" s="111">
        <f t="shared" si="599"/>
        <v>313.66594262778892</v>
      </c>
      <c r="BX323" s="143">
        <f>IF(ISNA(VLOOKUP($B323,'[1]1920  Prog Access'!$F$7:$BA$325,45,FALSE)),"",VLOOKUP($B323,'[1]1920  Prog Access'!$F$7:$BA$325,45,FALSE))</f>
        <v>286558.71000000002</v>
      </c>
      <c r="BY323" s="97">
        <f t="shared" si="600"/>
        <v>4.1688538239090044E-2</v>
      </c>
      <c r="BZ323" s="112">
        <f t="shared" si="601"/>
        <v>676.5640656356984</v>
      </c>
      <c r="CA323" s="89">
        <f t="shared" si="602"/>
        <v>6873800.8600000013</v>
      </c>
      <c r="CB323" s="90">
        <f t="shared" si="603"/>
        <v>0</v>
      </c>
    </row>
    <row r="324" spans="1:80" s="135" customFormat="1" x14ac:dyDescent="0.25">
      <c r="A324" s="22"/>
      <c r="B324" s="94" t="s">
        <v>554</v>
      </c>
      <c r="C324" s="99" t="s">
        <v>555</v>
      </c>
      <c r="D324" s="100">
        <f>IF(ISNA(VLOOKUP($B324,'[1]1920 enrollment_Rev_Exp by size'!$A$6:$C$339,3,FALSE)),"",VLOOKUP($B324,'[1]1920 enrollment_Rev_Exp by size'!$A$6:$C$339,3,FALSE))</f>
        <v>2134.6499999999996</v>
      </c>
      <c r="E324" s="101">
        <f>IF(ISNA(VLOOKUP($B324,'[1]1920 enrollment_Rev_Exp by size'!$A$6:$D$339,4,FALSE)),"",VLOOKUP($B324,'[1]1920 enrollment_Rev_Exp by size'!$A$6:$D$339,4,FALSE))</f>
        <v>32263166.890000001</v>
      </c>
      <c r="F324" s="102">
        <f>IF(ISNA(VLOOKUP($B324,'[1]1920  Prog Access'!$F$7:$BA$325,2,FALSE)),"",VLOOKUP($B324,'[1]1920  Prog Access'!$F$7:$BA$325,2,FALSE))</f>
        <v>14042732.140000001</v>
      </c>
      <c r="G324" s="102">
        <f>IF(ISNA(VLOOKUP($B324,'[1]1920  Prog Access'!$F$7:$BA$325,3,FALSE)),"",VLOOKUP($B324,'[1]1920  Prog Access'!$F$7:$BA$325,3,FALSE))</f>
        <v>1293682.47</v>
      </c>
      <c r="H324" s="102">
        <f>IF(ISNA(VLOOKUP($B324,'[1]1920  Prog Access'!$F$7:$BA$325,4,FALSE)),"",VLOOKUP($B324,'[1]1920  Prog Access'!$F$7:$BA$325,4,FALSE))</f>
        <v>360196.78</v>
      </c>
      <c r="I324" s="103">
        <f t="shared" si="672"/>
        <v>15696611.390000001</v>
      </c>
      <c r="J324" s="104">
        <f t="shared" si="673"/>
        <v>0.48651799879153151</v>
      </c>
      <c r="K324" s="105">
        <f t="shared" si="674"/>
        <v>7353.2482561544066</v>
      </c>
      <c r="L324" s="106">
        <f>IF(ISNA(VLOOKUP($B324,'[1]1920  Prog Access'!$F$7:$BA$325,5,FALSE)),"",VLOOKUP($B324,'[1]1920  Prog Access'!$F$7:$BA$325,5,FALSE))</f>
        <v>5434670.6299999999</v>
      </c>
      <c r="M324" s="102">
        <f>IF(ISNA(VLOOKUP($B324,'[1]1920  Prog Access'!$F$7:$BA$325,6,FALSE)),"",VLOOKUP($B324,'[1]1920  Prog Access'!$F$7:$BA$325,6,FALSE))</f>
        <v>354499.15</v>
      </c>
      <c r="N324" s="102">
        <f>IF(ISNA(VLOOKUP($B324,'[1]1920  Prog Access'!$F$7:$BA$325,7,FALSE)),"",VLOOKUP($B324,'[1]1920  Prog Access'!$F$7:$BA$325,7,FALSE))</f>
        <v>569386.31000000006</v>
      </c>
      <c r="O324" s="102">
        <v>0</v>
      </c>
      <c r="P324" s="102">
        <f>IF(ISNA(VLOOKUP($B324,'[1]1920  Prog Access'!$F$7:$BA$325,8,FALSE)),"",VLOOKUP($B324,'[1]1920  Prog Access'!$F$7:$BA$325,8,FALSE))</f>
        <v>0</v>
      </c>
      <c r="Q324" s="102">
        <f>IF(ISNA(VLOOKUP($B324,'[1]1920  Prog Access'!$F$7:$BA$325,9,FALSE)),"",VLOOKUP($B324,'[1]1920  Prog Access'!$F$7:$BA$325,9,FALSE))</f>
        <v>0</v>
      </c>
      <c r="R324" s="107">
        <f t="shared" si="643"/>
        <v>6358556.0899999999</v>
      </c>
      <c r="S324" s="104">
        <f t="shared" si="644"/>
        <v>0.19708406529586034</v>
      </c>
      <c r="T324" s="105">
        <f t="shared" si="645"/>
        <v>2978.7347293467319</v>
      </c>
      <c r="U324" s="106">
        <f>IF(ISNA(VLOOKUP($B324,'[1]1920  Prog Access'!$F$7:$BA$325,10,FALSE)),"",VLOOKUP($B324,'[1]1920  Prog Access'!$F$7:$BA$325,10,FALSE))</f>
        <v>1191099.9099999999</v>
      </c>
      <c r="V324" s="102">
        <f>IF(ISNA(VLOOKUP($B324,'[1]1920  Prog Access'!$F$7:$BA$325,11,FALSE)),"",VLOOKUP($B324,'[1]1920  Prog Access'!$F$7:$BA$325,11,FALSE))</f>
        <v>209636.79</v>
      </c>
      <c r="W324" s="102">
        <f>IF(ISNA(VLOOKUP($B324,'[1]1920  Prog Access'!$F$7:$BA$325,12,FALSE)),"",VLOOKUP($B324,'[1]1920  Prog Access'!$F$7:$BA$325,12,FALSE))</f>
        <v>8646.73</v>
      </c>
      <c r="X324" s="102">
        <f>IF(ISNA(VLOOKUP($B324,'[1]1920  Prog Access'!$F$7:$BA$325,13,FALSE)),"",VLOOKUP($B324,'[1]1920  Prog Access'!$F$7:$BA$325,13,FALSE))</f>
        <v>0</v>
      </c>
      <c r="Y324" s="108">
        <f t="shared" si="675"/>
        <v>1409383.43</v>
      </c>
      <c r="Z324" s="104">
        <f t="shared" si="676"/>
        <v>4.3683976678583272E-2</v>
      </c>
      <c r="AA324" s="105">
        <f t="shared" si="677"/>
        <v>660.24099032628305</v>
      </c>
      <c r="AB324" s="106">
        <f>IF(ISNA(VLOOKUP($B324,'[1]1920  Prog Access'!$F$7:$BA$325,14,FALSE)),"",VLOOKUP($B324,'[1]1920  Prog Access'!$F$7:$BA$325,14,FALSE))</f>
        <v>0</v>
      </c>
      <c r="AC324" s="102">
        <f>IF(ISNA(VLOOKUP($B324,'[1]1920  Prog Access'!$F$7:$BA$325,15,FALSE)),"",VLOOKUP($B324,'[1]1920  Prog Access'!$F$7:$BA$325,15,FALSE))</f>
        <v>0</v>
      </c>
      <c r="AD324" s="102">
        <v>0</v>
      </c>
      <c r="AE324" s="107">
        <f t="shared" si="678"/>
        <v>0</v>
      </c>
      <c r="AF324" s="104">
        <f t="shared" si="679"/>
        <v>0</v>
      </c>
      <c r="AG324" s="109">
        <f t="shared" si="680"/>
        <v>0</v>
      </c>
      <c r="AH324" s="106">
        <f>IF(ISNA(VLOOKUP($B324,'[1]1920  Prog Access'!$F$7:$BA$325,16,FALSE)),"",VLOOKUP($B324,'[1]1920  Prog Access'!$F$7:$BA$325,16,FALSE))</f>
        <v>280915.32</v>
      </c>
      <c r="AI324" s="102">
        <f>IF(ISNA(VLOOKUP($B324,'[1]1920  Prog Access'!$F$7:$BA$325,17,FALSE)),"",VLOOKUP($B324,'[1]1920  Prog Access'!$F$7:$BA$325,17,FALSE))</f>
        <v>34701.019999999997</v>
      </c>
      <c r="AJ324" s="102">
        <f>IF(ISNA(VLOOKUP($B324,'[1]1920  Prog Access'!$F$7:$BA$325,18,FALSE)),"",VLOOKUP($B324,'[1]1920  Prog Access'!$F$7:$BA$325,18,FALSE))</f>
        <v>0</v>
      </c>
      <c r="AK324" s="102">
        <f>IF(ISNA(VLOOKUP($B324,'[1]1920  Prog Access'!$F$7:$BA$325,19,FALSE)),"",VLOOKUP($B324,'[1]1920  Prog Access'!$F$7:$BA$325,19,FALSE))</f>
        <v>0</v>
      </c>
      <c r="AL324" s="102">
        <f>IF(ISNA(VLOOKUP($B324,'[1]1920  Prog Access'!$F$7:$BA$325,20,FALSE)),"",VLOOKUP($B324,'[1]1920  Prog Access'!$F$7:$BA$325,20,FALSE))</f>
        <v>645532.93999999994</v>
      </c>
      <c r="AM324" s="102">
        <f>IF(ISNA(VLOOKUP($B324,'[1]1920  Prog Access'!$F$7:$BA$325,21,FALSE)),"",VLOOKUP($B324,'[1]1920  Prog Access'!$F$7:$BA$325,21,FALSE))</f>
        <v>17746.099999999999</v>
      </c>
      <c r="AN324" s="102">
        <f>IF(ISNA(VLOOKUP($B324,'[1]1920  Prog Access'!$F$7:$BA$325,22,FALSE)),"",VLOOKUP($B324,'[1]1920  Prog Access'!$F$7:$BA$325,22,FALSE))</f>
        <v>0</v>
      </c>
      <c r="AO324" s="102">
        <f>IF(ISNA(VLOOKUP($B324,'[1]1920  Prog Access'!$F$7:$BA$325,23,FALSE)),"",VLOOKUP($B324,'[1]1920  Prog Access'!$F$7:$BA$325,23,FALSE))</f>
        <v>280249.83</v>
      </c>
      <c r="AP324" s="102">
        <f>IF(ISNA(VLOOKUP($B324,'[1]1920  Prog Access'!$F$7:$BA$325,24,FALSE)),"",VLOOKUP($B324,'[1]1920  Prog Access'!$F$7:$BA$325,24,FALSE))</f>
        <v>0</v>
      </c>
      <c r="AQ324" s="102">
        <f>IF(ISNA(VLOOKUP($B324,'[1]1920  Prog Access'!$F$7:$BA$325,25,FALSE)),"",VLOOKUP($B324,'[1]1920  Prog Access'!$F$7:$BA$325,25,FALSE))</f>
        <v>0</v>
      </c>
      <c r="AR324" s="102">
        <f>IF(ISNA(VLOOKUP($B324,'[1]1920  Prog Access'!$F$7:$BA$325,26,FALSE)),"",VLOOKUP($B324,'[1]1920  Prog Access'!$F$7:$BA$325,26,FALSE))</f>
        <v>0</v>
      </c>
      <c r="AS324" s="102">
        <f>IF(ISNA(VLOOKUP($B324,'[1]1920  Prog Access'!$F$7:$BA$325,27,FALSE)),"",VLOOKUP($B324,'[1]1920  Prog Access'!$F$7:$BA$325,27,FALSE))</f>
        <v>0</v>
      </c>
      <c r="AT324" s="102">
        <f>IF(ISNA(VLOOKUP($B324,'[1]1920  Prog Access'!$F$7:$BA$325,28,FALSE)),"",VLOOKUP($B324,'[1]1920  Prog Access'!$F$7:$BA$325,28,FALSE))</f>
        <v>100457.71</v>
      </c>
      <c r="AU324" s="102">
        <f>IF(ISNA(VLOOKUP($B324,'[1]1920  Prog Access'!$F$7:$BA$325,29,FALSE)),"",VLOOKUP($B324,'[1]1920  Prog Access'!$F$7:$BA$325,29,FALSE))</f>
        <v>0</v>
      </c>
      <c r="AV324" s="102">
        <f>IF(ISNA(VLOOKUP($B324,'[1]1920  Prog Access'!$F$7:$BA$325,30,FALSE)),"",VLOOKUP($B324,'[1]1920  Prog Access'!$F$7:$BA$325,30,FALSE))</f>
        <v>0</v>
      </c>
      <c r="AW324" s="102">
        <f>IF(ISNA(VLOOKUP($B324,'[1]1920  Prog Access'!$F$7:$BA$325,31,FALSE)),"",VLOOKUP($B324,'[1]1920  Prog Access'!$F$7:$BA$325,31,FALSE))</f>
        <v>0</v>
      </c>
      <c r="AX324" s="108">
        <f t="shared" si="604"/>
        <v>1359602.92</v>
      </c>
      <c r="AY324" s="104">
        <f t="shared" si="605"/>
        <v>4.2141024922801675E-2</v>
      </c>
      <c r="AZ324" s="105">
        <f t="shared" si="606"/>
        <v>636.92076921275157</v>
      </c>
      <c r="BA324" s="106">
        <f>IF(ISNA(VLOOKUP($B324,'[1]1920  Prog Access'!$F$7:$BA$325,32,FALSE)),"",VLOOKUP($B324,'[1]1920  Prog Access'!$F$7:$BA$325,32,FALSE))</f>
        <v>25970</v>
      </c>
      <c r="BB324" s="102">
        <f>IF(ISNA(VLOOKUP($B324,'[1]1920  Prog Access'!$F$7:$BA$325,33,FALSE)),"",VLOOKUP($B324,'[1]1920  Prog Access'!$F$7:$BA$325,33,FALSE))</f>
        <v>597.61</v>
      </c>
      <c r="BC324" s="102">
        <f>IF(ISNA(VLOOKUP($B324,'[1]1920  Prog Access'!$F$7:$BA$325,34,FALSE)),"",VLOOKUP($B324,'[1]1920  Prog Access'!$F$7:$BA$325,34,FALSE))</f>
        <v>55559.85</v>
      </c>
      <c r="BD324" s="102">
        <f>IF(ISNA(VLOOKUP($B324,'[1]1920  Prog Access'!$F$7:$BA$325,35,FALSE)),"",VLOOKUP($B324,'[1]1920  Prog Access'!$F$7:$BA$325,35,FALSE))</f>
        <v>0</v>
      </c>
      <c r="BE324" s="102">
        <f>IF(ISNA(VLOOKUP($B324,'[1]1920  Prog Access'!$F$7:$BA$325,36,FALSE)),"",VLOOKUP($B324,'[1]1920  Prog Access'!$F$7:$BA$325,36,FALSE))</f>
        <v>0</v>
      </c>
      <c r="BF324" s="102">
        <f>IF(ISNA(VLOOKUP($B324,'[1]1920  Prog Access'!$F$7:$BA$325,37,FALSE)),"",VLOOKUP($B324,'[1]1920  Prog Access'!$F$7:$BA$325,37,FALSE))</f>
        <v>0</v>
      </c>
      <c r="BG324" s="102">
        <f>IF(ISNA(VLOOKUP($B324,'[1]1920  Prog Access'!$F$7:$BA$325,38,FALSE)),"",VLOOKUP($B324,'[1]1920  Prog Access'!$F$7:$BA$325,38,FALSE))</f>
        <v>664259.93000000005</v>
      </c>
      <c r="BH324" s="110">
        <f t="shared" si="681"/>
        <v>746387.39</v>
      </c>
      <c r="BI324" s="104">
        <f t="shared" si="682"/>
        <v>2.3134349846832412E-2</v>
      </c>
      <c r="BJ324" s="105">
        <f t="shared" si="683"/>
        <v>349.65328742416796</v>
      </c>
      <c r="BK324" s="106">
        <f>IF(ISNA(VLOOKUP($B324,'[1]1920  Prog Access'!$F$7:$BA$325,39,FALSE)),"",VLOOKUP($B324,'[1]1920  Prog Access'!$F$7:$BA$325,39,FALSE))</f>
        <v>0</v>
      </c>
      <c r="BL324" s="102">
        <f>IF(ISNA(VLOOKUP($B324,'[1]1920  Prog Access'!$F$7:$BA$325,40,FALSE)),"",VLOOKUP($B324,'[1]1920  Prog Access'!$F$7:$BA$325,40,FALSE))</f>
        <v>0</v>
      </c>
      <c r="BM324" s="102">
        <f>IF(ISNA(VLOOKUP($B324,'[1]1920  Prog Access'!$F$7:$BA$325,41,FALSE)),"",VLOOKUP($B324,'[1]1920  Prog Access'!$F$7:$BA$325,41,FALSE))</f>
        <v>0</v>
      </c>
      <c r="BN324" s="102">
        <f>IF(ISNA(VLOOKUP($B324,'[1]1920  Prog Access'!$F$7:$BA$325,42,FALSE)),"",VLOOKUP($B324,'[1]1920  Prog Access'!$F$7:$BA$325,42,FALSE))</f>
        <v>309.89</v>
      </c>
      <c r="BO324" s="105">
        <f t="shared" si="593"/>
        <v>309.89</v>
      </c>
      <c r="BP324" s="104">
        <f t="shared" si="594"/>
        <v>9.6050707314801978E-6</v>
      </c>
      <c r="BQ324" s="111">
        <f t="shared" si="595"/>
        <v>0.14517133956386294</v>
      </c>
      <c r="BR324" s="106">
        <f>IF(ISNA(VLOOKUP($B324,'[1]1920  Prog Access'!$F$7:$BA$325,43,FALSE)),"",VLOOKUP($B324,'[1]1920  Prog Access'!$F$7:$BA$325,43,FALSE))</f>
        <v>4430514.7699999996</v>
      </c>
      <c r="BS324" s="104">
        <f t="shared" si="596"/>
        <v>0.13732423680247094</v>
      </c>
      <c r="BT324" s="111">
        <f t="shared" si="597"/>
        <v>2075.5228117021529</v>
      </c>
      <c r="BU324" s="102">
        <f>IF(ISNA(VLOOKUP($B324,'[1]1920  Prog Access'!$F$7:$BA$325,44,FALSE)),"",VLOOKUP($B324,'[1]1920  Prog Access'!$F$7:$BA$325,44,FALSE))</f>
        <v>788226.56000000006</v>
      </c>
      <c r="BV324" s="104">
        <f t="shared" si="598"/>
        <v>2.4431158995873763E-2</v>
      </c>
      <c r="BW324" s="111">
        <f t="shared" si="599"/>
        <v>369.25330147799411</v>
      </c>
      <c r="BX324" s="143">
        <f>IF(ISNA(VLOOKUP($B324,'[1]1920  Prog Access'!$F$7:$BA$325,45,FALSE)),"",VLOOKUP($B324,'[1]1920  Prog Access'!$F$7:$BA$325,45,FALSE))</f>
        <v>1473574.45</v>
      </c>
      <c r="BY324" s="97">
        <f t="shared" si="600"/>
        <v>4.5673583595314558E-2</v>
      </c>
      <c r="BZ324" s="112">
        <f t="shared" si="601"/>
        <v>690.31197151757908</v>
      </c>
      <c r="CA324" s="89">
        <f t="shared" si="602"/>
        <v>32263166.890000001</v>
      </c>
      <c r="CB324" s="90">
        <f t="shared" si="603"/>
        <v>0</v>
      </c>
    </row>
    <row r="325" spans="1:80" x14ac:dyDescent="0.25">
      <c r="A325" s="22"/>
      <c r="B325" s="94" t="s">
        <v>556</v>
      </c>
      <c r="C325" s="99" t="s">
        <v>557</v>
      </c>
      <c r="D325" s="100">
        <f>IF(ISNA(VLOOKUP($B325,'[1]1920 enrollment_Rev_Exp by size'!$A$6:$C$339,3,FALSE)),"",VLOOKUP($B325,'[1]1920 enrollment_Rev_Exp by size'!$A$6:$C$339,3,FALSE))</f>
        <v>4854.8</v>
      </c>
      <c r="E325" s="101">
        <f>IF(ISNA(VLOOKUP($B325,'[1]1920 enrollment_Rev_Exp by size'!$A$6:$D$339,4,FALSE)),"",VLOOKUP($B325,'[1]1920 enrollment_Rev_Exp by size'!$A$6:$D$339,4,FALSE))</f>
        <v>69845118.420000002</v>
      </c>
      <c r="F325" s="102">
        <f>IF(ISNA(VLOOKUP($B325,'[1]1920  Prog Access'!$F$7:$BA$325,2,FALSE)),"",VLOOKUP($B325,'[1]1920  Prog Access'!$F$7:$BA$325,2,FALSE))</f>
        <v>37157809.310000002</v>
      </c>
      <c r="G325" s="102">
        <f>IF(ISNA(VLOOKUP($B325,'[1]1920  Prog Access'!$F$7:$BA$325,3,FALSE)),"",VLOOKUP($B325,'[1]1920  Prog Access'!$F$7:$BA$325,3,FALSE))</f>
        <v>747981.8</v>
      </c>
      <c r="H325" s="102">
        <f>IF(ISNA(VLOOKUP($B325,'[1]1920  Prog Access'!$F$7:$BA$325,4,FALSE)),"",VLOOKUP($B325,'[1]1920  Prog Access'!$F$7:$BA$325,4,FALSE))</f>
        <v>218881.39</v>
      </c>
      <c r="I325" s="103">
        <f t="shared" si="672"/>
        <v>38124672.5</v>
      </c>
      <c r="J325" s="104">
        <f t="shared" si="673"/>
        <v>0.54584591396559334</v>
      </c>
      <c r="K325" s="105">
        <f t="shared" si="674"/>
        <v>7852.9851899151354</v>
      </c>
      <c r="L325" s="106">
        <f>IF(ISNA(VLOOKUP($B325,'[1]1920  Prog Access'!$F$7:$BA$325,5,FALSE)),"",VLOOKUP($B325,'[1]1920  Prog Access'!$F$7:$BA$325,5,FALSE))</f>
        <v>10480035.369999999</v>
      </c>
      <c r="M325" s="102">
        <f>IF(ISNA(VLOOKUP($B325,'[1]1920  Prog Access'!$F$7:$BA$325,6,FALSE)),"",VLOOKUP($B325,'[1]1920  Prog Access'!$F$7:$BA$325,6,FALSE))</f>
        <v>448114.18</v>
      </c>
      <c r="N325" s="102">
        <f>IF(ISNA(VLOOKUP($B325,'[1]1920  Prog Access'!$F$7:$BA$325,7,FALSE)),"",VLOOKUP($B325,'[1]1920  Prog Access'!$F$7:$BA$325,7,FALSE))</f>
        <v>909720.98</v>
      </c>
      <c r="O325" s="102">
        <v>0</v>
      </c>
      <c r="P325" s="102">
        <f>IF(ISNA(VLOOKUP($B325,'[1]1920  Prog Access'!$F$7:$BA$325,8,FALSE)),"",VLOOKUP($B325,'[1]1920  Prog Access'!$F$7:$BA$325,8,FALSE))</f>
        <v>0</v>
      </c>
      <c r="Q325" s="102">
        <f>IF(ISNA(VLOOKUP($B325,'[1]1920  Prog Access'!$F$7:$BA$325,9,FALSE)),"",VLOOKUP($B325,'[1]1920  Prog Access'!$F$7:$BA$325,9,FALSE))</f>
        <v>0</v>
      </c>
      <c r="R325" s="107">
        <f t="shared" si="643"/>
        <v>11837870.529999999</v>
      </c>
      <c r="S325" s="104">
        <f t="shared" si="644"/>
        <v>0.16948744304240809</v>
      </c>
      <c r="T325" s="105">
        <f t="shared" si="645"/>
        <v>2438.3848006097055</v>
      </c>
      <c r="U325" s="106">
        <f>IF(ISNA(VLOOKUP($B325,'[1]1920  Prog Access'!$F$7:$BA$325,10,FALSE)),"",VLOOKUP($B325,'[1]1920  Prog Access'!$F$7:$BA$325,10,FALSE))</f>
        <v>3056483.66</v>
      </c>
      <c r="V325" s="102">
        <f>IF(ISNA(VLOOKUP($B325,'[1]1920  Prog Access'!$F$7:$BA$325,11,FALSE)),"",VLOOKUP($B325,'[1]1920  Prog Access'!$F$7:$BA$325,11,FALSE))</f>
        <v>709118.26</v>
      </c>
      <c r="W325" s="102">
        <f>IF(ISNA(VLOOKUP($B325,'[1]1920  Prog Access'!$F$7:$BA$325,12,FALSE)),"",VLOOKUP($B325,'[1]1920  Prog Access'!$F$7:$BA$325,12,FALSE))</f>
        <v>22758.23</v>
      </c>
      <c r="X325" s="102">
        <f>IF(ISNA(VLOOKUP($B325,'[1]1920  Prog Access'!$F$7:$BA$325,13,FALSE)),"",VLOOKUP($B325,'[1]1920  Prog Access'!$F$7:$BA$325,13,FALSE))</f>
        <v>0</v>
      </c>
      <c r="Y325" s="108">
        <f t="shared" si="675"/>
        <v>3788360.15</v>
      </c>
      <c r="Z325" s="104">
        <f t="shared" si="676"/>
        <v>5.423944057506546E-2</v>
      </c>
      <c r="AA325" s="105">
        <f t="shared" si="677"/>
        <v>780.33289733871629</v>
      </c>
      <c r="AB325" s="106">
        <f>IF(ISNA(VLOOKUP($B325,'[1]1920  Prog Access'!$F$7:$BA$325,14,FALSE)),"",VLOOKUP($B325,'[1]1920  Prog Access'!$F$7:$BA$325,14,FALSE))</f>
        <v>0</v>
      </c>
      <c r="AC325" s="102">
        <f>IF(ISNA(VLOOKUP($B325,'[1]1920  Prog Access'!$F$7:$BA$325,15,FALSE)),"",VLOOKUP($B325,'[1]1920  Prog Access'!$F$7:$BA$325,15,FALSE))</f>
        <v>0</v>
      </c>
      <c r="AD325" s="102">
        <v>0</v>
      </c>
      <c r="AE325" s="107">
        <f t="shared" si="678"/>
        <v>0</v>
      </c>
      <c r="AF325" s="104">
        <f t="shared" si="679"/>
        <v>0</v>
      </c>
      <c r="AG325" s="109">
        <f t="shared" si="680"/>
        <v>0</v>
      </c>
      <c r="AH325" s="106">
        <f>IF(ISNA(VLOOKUP($B325,'[1]1920  Prog Access'!$F$7:$BA$325,16,FALSE)),"",VLOOKUP($B325,'[1]1920  Prog Access'!$F$7:$BA$325,16,FALSE))</f>
        <v>389476.17</v>
      </c>
      <c r="AI325" s="102">
        <f>IF(ISNA(VLOOKUP($B325,'[1]1920  Prog Access'!$F$7:$BA$325,17,FALSE)),"",VLOOKUP($B325,'[1]1920  Prog Access'!$F$7:$BA$325,17,FALSE))</f>
        <v>114294.79</v>
      </c>
      <c r="AJ325" s="102">
        <f>IF(ISNA(VLOOKUP($B325,'[1]1920  Prog Access'!$F$7:$BA$325,18,FALSE)),"",VLOOKUP($B325,'[1]1920  Prog Access'!$F$7:$BA$325,18,FALSE))</f>
        <v>0</v>
      </c>
      <c r="AK325" s="102">
        <f>IF(ISNA(VLOOKUP($B325,'[1]1920  Prog Access'!$F$7:$BA$325,19,FALSE)),"",VLOOKUP($B325,'[1]1920  Prog Access'!$F$7:$BA$325,19,FALSE))</f>
        <v>0</v>
      </c>
      <c r="AL325" s="102">
        <f>IF(ISNA(VLOOKUP($B325,'[1]1920  Prog Access'!$F$7:$BA$325,20,FALSE)),"",VLOOKUP($B325,'[1]1920  Prog Access'!$F$7:$BA$325,20,FALSE))</f>
        <v>921425.13</v>
      </c>
      <c r="AM325" s="102">
        <f>IF(ISNA(VLOOKUP($B325,'[1]1920  Prog Access'!$F$7:$BA$325,21,FALSE)),"",VLOOKUP($B325,'[1]1920  Prog Access'!$F$7:$BA$325,21,FALSE))</f>
        <v>8443.67</v>
      </c>
      <c r="AN325" s="102">
        <f>IF(ISNA(VLOOKUP($B325,'[1]1920  Prog Access'!$F$7:$BA$325,22,FALSE)),"",VLOOKUP($B325,'[1]1920  Prog Access'!$F$7:$BA$325,22,FALSE))</f>
        <v>0</v>
      </c>
      <c r="AO325" s="102">
        <f>IF(ISNA(VLOOKUP($B325,'[1]1920  Prog Access'!$F$7:$BA$325,23,FALSE)),"",VLOOKUP($B325,'[1]1920  Prog Access'!$F$7:$BA$325,23,FALSE))</f>
        <v>195386.9</v>
      </c>
      <c r="AP325" s="102">
        <f>IF(ISNA(VLOOKUP($B325,'[1]1920  Prog Access'!$F$7:$BA$325,24,FALSE)),"",VLOOKUP($B325,'[1]1920  Prog Access'!$F$7:$BA$325,24,FALSE))</f>
        <v>0</v>
      </c>
      <c r="AQ325" s="102">
        <f>IF(ISNA(VLOOKUP($B325,'[1]1920  Prog Access'!$F$7:$BA$325,25,FALSE)),"",VLOOKUP($B325,'[1]1920  Prog Access'!$F$7:$BA$325,25,FALSE))</f>
        <v>0</v>
      </c>
      <c r="AR325" s="102">
        <f>IF(ISNA(VLOOKUP($B325,'[1]1920  Prog Access'!$F$7:$BA$325,26,FALSE)),"",VLOOKUP($B325,'[1]1920  Prog Access'!$F$7:$BA$325,26,FALSE))</f>
        <v>0</v>
      </c>
      <c r="AS325" s="102">
        <f>IF(ISNA(VLOOKUP($B325,'[1]1920  Prog Access'!$F$7:$BA$325,27,FALSE)),"",VLOOKUP($B325,'[1]1920  Prog Access'!$F$7:$BA$325,27,FALSE))</f>
        <v>28311.3</v>
      </c>
      <c r="AT325" s="102">
        <f>IF(ISNA(VLOOKUP($B325,'[1]1920  Prog Access'!$F$7:$BA$325,28,FALSE)),"",VLOOKUP($B325,'[1]1920  Prog Access'!$F$7:$BA$325,28,FALSE))</f>
        <v>224223.32</v>
      </c>
      <c r="AU325" s="102">
        <f>IF(ISNA(VLOOKUP($B325,'[1]1920  Prog Access'!$F$7:$BA$325,29,FALSE)),"",VLOOKUP($B325,'[1]1920  Prog Access'!$F$7:$BA$325,29,FALSE))</f>
        <v>0</v>
      </c>
      <c r="AV325" s="102">
        <f>IF(ISNA(VLOOKUP($B325,'[1]1920  Prog Access'!$F$7:$BA$325,30,FALSE)),"",VLOOKUP($B325,'[1]1920  Prog Access'!$F$7:$BA$325,30,FALSE))</f>
        <v>0</v>
      </c>
      <c r="AW325" s="102">
        <f>IF(ISNA(VLOOKUP($B325,'[1]1920  Prog Access'!$F$7:$BA$325,31,FALSE)),"",VLOOKUP($B325,'[1]1920  Prog Access'!$F$7:$BA$325,31,FALSE))</f>
        <v>0</v>
      </c>
      <c r="AX325" s="108">
        <f t="shared" si="604"/>
        <v>1881561.2799999998</v>
      </c>
      <c r="AY325" s="104">
        <f t="shared" si="605"/>
        <v>2.6939052042056797E-2</v>
      </c>
      <c r="AZ325" s="105">
        <f t="shared" si="606"/>
        <v>387.56720771195512</v>
      </c>
      <c r="BA325" s="106">
        <f>IF(ISNA(VLOOKUP($B325,'[1]1920  Prog Access'!$F$7:$BA$325,32,FALSE)),"",VLOOKUP($B325,'[1]1920  Prog Access'!$F$7:$BA$325,32,FALSE))</f>
        <v>67236.320000000007</v>
      </c>
      <c r="BB325" s="102">
        <f>IF(ISNA(VLOOKUP($B325,'[1]1920  Prog Access'!$F$7:$BA$325,33,FALSE)),"",VLOOKUP($B325,'[1]1920  Prog Access'!$F$7:$BA$325,33,FALSE))</f>
        <v>0</v>
      </c>
      <c r="BC325" s="102">
        <f>IF(ISNA(VLOOKUP($B325,'[1]1920  Prog Access'!$F$7:$BA$325,34,FALSE)),"",VLOOKUP($B325,'[1]1920  Prog Access'!$F$7:$BA$325,34,FALSE))</f>
        <v>159126.24</v>
      </c>
      <c r="BD325" s="102">
        <f>IF(ISNA(VLOOKUP($B325,'[1]1920  Prog Access'!$F$7:$BA$325,35,FALSE)),"",VLOOKUP($B325,'[1]1920  Prog Access'!$F$7:$BA$325,35,FALSE))</f>
        <v>0</v>
      </c>
      <c r="BE325" s="102">
        <f>IF(ISNA(VLOOKUP($B325,'[1]1920  Prog Access'!$F$7:$BA$325,36,FALSE)),"",VLOOKUP($B325,'[1]1920  Prog Access'!$F$7:$BA$325,36,FALSE))</f>
        <v>0</v>
      </c>
      <c r="BF325" s="102">
        <f>IF(ISNA(VLOOKUP($B325,'[1]1920  Prog Access'!$F$7:$BA$325,37,FALSE)),"",VLOOKUP($B325,'[1]1920  Prog Access'!$F$7:$BA$325,37,FALSE))</f>
        <v>0</v>
      </c>
      <c r="BG325" s="102">
        <f>IF(ISNA(VLOOKUP($B325,'[1]1920  Prog Access'!$F$7:$BA$325,38,FALSE)),"",VLOOKUP($B325,'[1]1920  Prog Access'!$F$7:$BA$325,38,FALSE))</f>
        <v>221524.16</v>
      </c>
      <c r="BH325" s="110">
        <f t="shared" si="681"/>
        <v>447886.72</v>
      </c>
      <c r="BI325" s="104">
        <f t="shared" si="682"/>
        <v>6.4125701284765604E-3</v>
      </c>
      <c r="BJ325" s="105">
        <f t="shared" si="683"/>
        <v>92.256471945291253</v>
      </c>
      <c r="BK325" s="106">
        <f>IF(ISNA(VLOOKUP($B325,'[1]1920  Prog Access'!$F$7:$BA$325,39,FALSE)),"",VLOOKUP($B325,'[1]1920  Prog Access'!$F$7:$BA$325,39,FALSE))</f>
        <v>0</v>
      </c>
      <c r="BL325" s="102">
        <f>IF(ISNA(VLOOKUP($B325,'[1]1920  Prog Access'!$F$7:$BA$325,40,FALSE)),"",VLOOKUP($B325,'[1]1920  Prog Access'!$F$7:$BA$325,40,FALSE))</f>
        <v>0</v>
      </c>
      <c r="BM325" s="102">
        <f>IF(ISNA(VLOOKUP($B325,'[1]1920  Prog Access'!$F$7:$BA$325,41,FALSE)),"",VLOOKUP($B325,'[1]1920  Prog Access'!$F$7:$BA$325,41,FALSE))</f>
        <v>0</v>
      </c>
      <c r="BN325" s="102">
        <f>IF(ISNA(VLOOKUP($B325,'[1]1920  Prog Access'!$F$7:$BA$325,42,FALSE)),"",VLOOKUP($B325,'[1]1920  Prog Access'!$F$7:$BA$325,42,FALSE))</f>
        <v>622975.66</v>
      </c>
      <c r="BO325" s="105">
        <f t="shared" si="593"/>
        <v>622975.66</v>
      </c>
      <c r="BP325" s="104">
        <f t="shared" si="594"/>
        <v>8.9193872684681756E-3</v>
      </c>
      <c r="BQ325" s="111">
        <f t="shared" si="595"/>
        <v>128.32159100271895</v>
      </c>
      <c r="BR325" s="106">
        <f>IF(ISNA(VLOOKUP($B325,'[1]1920  Prog Access'!$F$7:$BA$325,43,FALSE)),"",VLOOKUP($B325,'[1]1920  Prog Access'!$F$7:$BA$325,43,FALSE))</f>
        <v>8369641.8099999996</v>
      </c>
      <c r="BS325" s="104">
        <f t="shared" si="596"/>
        <v>0.11983144991852961</v>
      </c>
      <c r="BT325" s="111">
        <f t="shared" si="597"/>
        <v>1723.9931222707421</v>
      </c>
      <c r="BU325" s="102">
        <f>IF(ISNA(VLOOKUP($B325,'[1]1920  Prog Access'!$F$7:$BA$325,44,FALSE)),"",VLOOKUP($B325,'[1]1920  Prog Access'!$F$7:$BA$325,44,FALSE))</f>
        <v>1344619.03</v>
      </c>
      <c r="BV325" s="104">
        <f t="shared" si="598"/>
        <v>1.9251438903924476E-2</v>
      </c>
      <c r="BW325" s="111">
        <f t="shared" si="599"/>
        <v>276.96692551701409</v>
      </c>
      <c r="BX325" s="143">
        <f>IF(ISNA(VLOOKUP($B325,'[1]1920  Prog Access'!$F$7:$BA$325,45,FALSE)),"",VLOOKUP($B325,'[1]1920  Prog Access'!$F$7:$BA$325,45,FALSE))</f>
        <v>3427530.74</v>
      </c>
      <c r="BY325" s="97">
        <f t="shared" si="600"/>
        <v>4.9073304155477442E-2</v>
      </c>
      <c r="BZ325" s="112">
        <f t="shared" si="601"/>
        <v>706.00863887286812</v>
      </c>
      <c r="CA325" s="89">
        <f t="shared" si="602"/>
        <v>69845118.420000002</v>
      </c>
      <c r="CB325" s="90">
        <f t="shared" si="603"/>
        <v>0</v>
      </c>
    </row>
    <row r="326" spans="1:80" x14ac:dyDescent="0.25">
      <c r="A326" s="66"/>
      <c r="B326" s="114" t="s">
        <v>558</v>
      </c>
      <c r="C326" s="115" t="s">
        <v>52</v>
      </c>
      <c r="D326" s="116">
        <f>SUM(D312:D325)</f>
        <v>112723.93000000001</v>
      </c>
      <c r="E326" s="116">
        <f t="shared" ref="E326:H326" si="684">SUM(E312:E325)</f>
        <v>1719423809.5799999</v>
      </c>
      <c r="F326" s="116">
        <f t="shared" si="684"/>
        <v>933627436.32999992</v>
      </c>
      <c r="G326" s="116">
        <f t="shared" si="684"/>
        <v>22216808.949999999</v>
      </c>
      <c r="H326" s="116">
        <f t="shared" si="684"/>
        <v>4974842.05</v>
      </c>
      <c r="I326" s="117">
        <f t="shared" si="672"/>
        <v>960819087.32999992</v>
      </c>
      <c r="J326" s="118">
        <f t="shared" si="673"/>
        <v>0.5588029443216197</v>
      </c>
      <c r="K326" s="75">
        <f t="shared" si="674"/>
        <v>8523.6478831956956</v>
      </c>
      <c r="L326" s="119">
        <f>SUM(L312:L325)</f>
        <v>227665404.38999996</v>
      </c>
      <c r="M326" s="119">
        <f t="shared" ref="M326:Q326" si="685">SUM(M312:M325)</f>
        <v>11818944.439999999</v>
      </c>
      <c r="N326" s="119">
        <f t="shared" si="685"/>
        <v>22239422.869999997</v>
      </c>
      <c r="O326" s="119">
        <f t="shared" si="685"/>
        <v>0</v>
      </c>
      <c r="P326" s="119">
        <f t="shared" si="685"/>
        <v>0</v>
      </c>
      <c r="Q326" s="119">
        <f t="shared" si="685"/>
        <v>189975.27</v>
      </c>
      <c r="R326" s="120">
        <f t="shared" si="643"/>
        <v>261913746.96999997</v>
      </c>
      <c r="S326" s="118">
        <f t="shared" si="644"/>
        <v>0.15232646280149925</v>
      </c>
      <c r="T326" s="75">
        <f t="shared" si="645"/>
        <v>2323.4972997304117</v>
      </c>
      <c r="U326" s="119">
        <f>SUM(U312:U325)</f>
        <v>49108903.089999989</v>
      </c>
      <c r="V326" s="119">
        <f t="shared" ref="V326:X326" si="686">SUM(V312:V325)</f>
        <v>11747066.449999997</v>
      </c>
      <c r="W326" s="119">
        <f t="shared" si="686"/>
        <v>512925.58999999997</v>
      </c>
      <c r="X326" s="119">
        <f t="shared" si="686"/>
        <v>0</v>
      </c>
      <c r="Y326" s="122">
        <f t="shared" si="675"/>
        <v>61368895.129999988</v>
      </c>
      <c r="Z326" s="118">
        <f t="shared" si="676"/>
        <v>3.5691546661198344E-2</v>
      </c>
      <c r="AA326" s="75">
        <f t="shared" si="677"/>
        <v>544.41763279544978</v>
      </c>
      <c r="AB326" s="119">
        <f>SUM(AB312:AB325)</f>
        <v>4728627.42</v>
      </c>
      <c r="AC326" s="119">
        <f t="shared" ref="AC326:AD326" si="687">SUM(AC312:AC325)</f>
        <v>52836</v>
      </c>
      <c r="AD326" s="119">
        <f t="shared" si="687"/>
        <v>0</v>
      </c>
      <c r="AE326" s="120">
        <f t="shared" si="678"/>
        <v>4781463.42</v>
      </c>
      <c r="AF326" s="118">
        <f t="shared" si="679"/>
        <v>2.7808521630091642E-3</v>
      </c>
      <c r="AG326" s="123">
        <f t="shared" si="680"/>
        <v>42.417465572749279</v>
      </c>
      <c r="AH326" s="119">
        <f>SUM(AH312:AH325)</f>
        <v>13926446.34</v>
      </c>
      <c r="AI326" s="119">
        <f t="shared" ref="AI326:AW326" si="688">SUM(AI312:AI325)</f>
        <v>3088323.1000000006</v>
      </c>
      <c r="AJ326" s="119">
        <f t="shared" si="688"/>
        <v>148690.41</v>
      </c>
      <c r="AK326" s="119">
        <f t="shared" si="688"/>
        <v>0</v>
      </c>
      <c r="AL326" s="119">
        <f t="shared" si="688"/>
        <v>34893558.770000011</v>
      </c>
      <c r="AM326" s="119">
        <f t="shared" si="688"/>
        <v>292203.11</v>
      </c>
      <c r="AN326" s="119">
        <f t="shared" si="688"/>
        <v>0</v>
      </c>
      <c r="AO326" s="119">
        <f t="shared" si="688"/>
        <v>9494048.3600000013</v>
      </c>
      <c r="AP326" s="119">
        <f t="shared" si="688"/>
        <v>0</v>
      </c>
      <c r="AQ326" s="119">
        <f t="shared" si="688"/>
        <v>0</v>
      </c>
      <c r="AR326" s="119">
        <f t="shared" si="688"/>
        <v>0</v>
      </c>
      <c r="AS326" s="119">
        <f t="shared" si="688"/>
        <v>846800.59000000008</v>
      </c>
      <c r="AT326" s="119">
        <f t="shared" si="688"/>
        <v>21031748.420000002</v>
      </c>
      <c r="AU326" s="119">
        <f t="shared" si="688"/>
        <v>0</v>
      </c>
      <c r="AV326" s="119">
        <f t="shared" si="688"/>
        <v>326516.02</v>
      </c>
      <c r="AW326" s="119">
        <f t="shared" si="688"/>
        <v>123601.37</v>
      </c>
      <c r="AX326" s="122">
        <f t="shared" si="604"/>
        <v>84171936.490000024</v>
      </c>
      <c r="AY326" s="118">
        <f t="shared" si="605"/>
        <v>4.8953571551716812E-2</v>
      </c>
      <c r="AZ326" s="75">
        <f t="shared" si="606"/>
        <v>746.70867570000462</v>
      </c>
      <c r="BA326" s="119">
        <f>SUM(BA312:BA325)</f>
        <v>251661.45000000004</v>
      </c>
      <c r="BB326" s="119">
        <f t="shared" ref="BB326:BG326" si="689">SUM(BB312:BB325)</f>
        <v>572671.38000000012</v>
      </c>
      <c r="BC326" s="119">
        <f t="shared" si="689"/>
        <v>3188056.1899999995</v>
      </c>
      <c r="BD326" s="119">
        <f t="shared" si="689"/>
        <v>0</v>
      </c>
      <c r="BE326" s="119">
        <f t="shared" si="689"/>
        <v>94897.62</v>
      </c>
      <c r="BF326" s="119">
        <f t="shared" si="689"/>
        <v>65003.19</v>
      </c>
      <c r="BG326" s="119">
        <f t="shared" si="689"/>
        <v>18136942.389999997</v>
      </c>
      <c r="BH326" s="124">
        <f t="shared" si="681"/>
        <v>22309232.219999995</v>
      </c>
      <c r="BI326" s="118">
        <f t="shared" si="682"/>
        <v>1.2974830344735906E-2</v>
      </c>
      <c r="BJ326" s="75">
        <f t="shared" si="683"/>
        <v>197.91034805120788</v>
      </c>
      <c r="BK326" s="119">
        <f>SUM(BK312:BK325)</f>
        <v>0</v>
      </c>
      <c r="BL326" s="119">
        <f t="shared" ref="BL326:BN326" si="690">SUM(BL312:BL325)</f>
        <v>298076.71000000002</v>
      </c>
      <c r="BM326" s="119">
        <f t="shared" si="690"/>
        <v>6352801.7699999996</v>
      </c>
      <c r="BN326" s="119">
        <f t="shared" si="690"/>
        <v>14184484.280000001</v>
      </c>
      <c r="BO326" s="75">
        <f t="shared" si="593"/>
        <v>20835362.760000002</v>
      </c>
      <c r="BP326" s="118">
        <f t="shared" si="594"/>
        <v>1.2117642342692353E-2</v>
      </c>
      <c r="BQ326" s="86">
        <f t="shared" si="595"/>
        <v>184.8353118987246</v>
      </c>
      <c r="BR326" s="119">
        <f>SUM(BR312:BR325)</f>
        <v>197421181.84</v>
      </c>
      <c r="BS326" s="118">
        <f t="shared" si="596"/>
        <v>0.11481822034802674</v>
      </c>
      <c r="BT326" s="86">
        <f t="shared" si="597"/>
        <v>1751.3688694139744</v>
      </c>
      <c r="BU326" s="121">
        <f>SUM(BU312:BU325)</f>
        <v>30056695.660000004</v>
      </c>
      <c r="BV326" s="118">
        <f t="shared" si="598"/>
        <v>1.748067898823728E-2</v>
      </c>
      <c r="BW326" s="86">
        <f t="shared" si="599"/>
        <v>266.63988436173224</v>
      </c>
      <c r="BX326" s="144">
        <f>SUM(BX312:BX325)</f>
        <v>75746207.760000005</v>
      </c>
      <c r="BY326" s="125">
        <f t="shared" si="600"/>
        <v>4.4053250477264459E-2</v>
      </c>
      <c r="BZ326" s="126">
        <f t="shared" si="601"/>
        <v>671.96209145653461</v>
      </c>
      <c r="CA326" s="89">
        <f t="shared" si="602"/>
        <v>1719423809.5799999</v>
      </c>
      <c r="CB326" s="90">
        <f t="shared" si="603"/>
        <v>0</v>
      </c>
    </row>
    <row r="327" spans="1:80" s="127" customFormat="1" x14ac:dyDescent="0.25">
      <c r="A327" s="22"/>
      <c r="B327" s="94"/>
      <c r="C327" s="99"/>
      <c r="D327" s="100" t="str">
        <f>IF(ISNA(VLOOKUP($B327,'[1]1920 enrollment_Rev_Exp by size'!$A$6:$C$339,3,FALSE)),"",VLOOKUP($B327,'[1]1920 enrollment_Rev_Exp by size'!$A$6:$C$339,3,FALSE))</f>
        <v/>
      </c>
      <c r="E327" s="101" t="str">
        <f>IF(ISNA(VLOOKUP($B327,'[1]1920 enrollment_Rev_Exp by size'!$A$6:$D$339,4,FALSE)),"",VLOOKUP($B327,'[1]1920 enrollment_Rev_Exp by size'!$A$6:$D$339,4,FALSE))</f>
        <v/>
      </c>
      <c r="F327" s="102" t="str">
        <f>IF(ISNA(VLOOKUP($B327,'[1]1920  Prog Access'!$F$7:$BA$325,2,FALSE)),"",VLOOKUP($B327,'[1]1920  Prog Access'!$F$7:$BA$325,2,FALSE))</f>
        <v/>
      </c>
      <c r="G327" s="102" t="str">
        <f>IF(ISNA(VLOOKUP($B327,'[1]1920  Prog Access'!$F$7:$BA$325,3,FALSE)),"",VLOOKUP($B327,'[1]1920  Prog Access'!$F$7:$BA$325,3,FALSE))</f>
        <v/>
      </c>
      <c r="H327" s="102" t="str">
        <f>IF(ISNA(VLOOKUP($B327,'[1]1920  Prog Access'!$F$7:$BA$325,4,FALSE)),"",VLOOKUP($B327,'[1]1920  Prog Access'!$F$7:$BA$325,4,FALSE))</f>
        <v/>
      </c>
      <c r="I327" s="117"/>
      <c r="J327" s="118"/>
      <c r="K327" s="75"/>
      <c r="L327" s="106" t="str">
        <f>IF(ISNA(VLOOKUP($B327,'[1]1920  Prog Access'!$F$7:$BA$325,5,FALSE)),"",VLOOKUP($B327,'[1]1920  Prog Access'!$F$7:$BA$325,5,FALSE))</f>
        <v/>
      </c>
      <c r="M327" s="102" t="str">
        <f>IF(ISNA(VLOOKUP($B327,'[1]1920  Prog Access'!$F$7:$BA$325,6,FALSE)),"",VLOOKUP($B327,'[1]1920  Prog Access'!$F$7:$BA$325,6,FALSE))</f>
        <v/>
      </c>
      <c r="N327" s="102" t="str">
        <f>IF(ISNA(VLOOKUP($B327,'[1]1920  Prog Access'!$F$7:$BA$325,7,FALSE)),"",VLOOKUP($B327,'[1]1920  Prog Access'!$F$7:$BA$325,7,FALSE))</f>
        <v/>
      </c>
      <c r="O327" s="102">
        <v>0</v>
      </c>
      <c r="P327" s="102" t="str">
        <f>IF(ISNA(VLOOKUP($B327,'[1]1920  Prog Access'!$F$7:$BA$325,8,FALSE)),"",VLOOKUP($B327,'[1]1920  Prog Access'!$F$7:$BA$325,8,FALSE))</f>
        <v/>
      </c>
      <c r="Q327" s="102" t="str">
        <f>IF(ISNA(VLOOKUP($B327,'[1]1920  Prog Access'!$F$7:$BA$325,9,FALSE)),"",VLOOKUP($B327,'[1]1920  Prog Access'!$F$7:$BA$325,9,FALSE))</f>
        <v/>
      </c>
      <c r="R327" s="107"/>
      <c r="S327" s="104"/>
      <c r="T327" s="105"/>
      <c r="U327" s="119" t="str">
        <f>IF(ISNA(VLOOKUP($B327,'[1]1920  Prog Access'!$F$7:$BA$325,17,FALSE)),"",VLOOKUP($B327,'[1]1920  Prog Access'!$F$7:$BA$325,17,FALSE))</f>
        <v/>
      </c>
      <c r="V327" s="121" t="str">
        <f>IF(ISNA(VLOOKUP($B327,'[1]1920  Prog Access'!$F$7:$BA$325,18,FALSE)),"",VLOOKUP($B327,'[1]1920  Prog Access'!$F$7:$BA$325,18,FALSE))</f>
        <v/>
      </c>
      <c r="W327" s="121" t="str">
        <f>IF(ISNA(VLOOKUP($B327,'[1]1920  Prog Access'!$F$7:$BA$325,19,FALSE)),"",VLOOKUP($B327,'[1]1920  Prog Access'!$F$7:$BA$325,19,FALSE))</f>
        <v/>
      </c>
      <c r="X327" s="121" t="str">
        <f>IF(ISNA(VLOOKUP($B327,'[1]1920  Prog Access'!$F$7:$BA$325,20,FALSE)),"",VLOOKUP($B327,'[1]1920  Prog Access'!$F$7:$BA$325,20,FALSE))</f>
        <v/>
      </c>
      <c r="Y327" s="122"/>
      <c r="Z327" s="118"/>
      <c r="AA327" s="75"/>
      <c r="AB327" s="119" t="str">
        <f>IF(ISNA(VLOOKUP($B327,'[1]1920  Prog Access'!$F$7:$BA$325,21,FALSE)),"",VLOOKUP($B327,'[1]1920  Prog Access'!$F$7:$BA$325,21,FALSE))</f>
        <v/>
      </c>
      <c r="AC327" s="121" t="str">
        <f>IF(ISNA(VLOOKUP($B327,'[1]1920  Prog Access'!$F$7:$BA$325,22,FALSE)),"",VLOOKUP($B327,'[1]1920  Prog Access'!$F$7:$BA$325,22,FALSE))</f>
        <v/>
      </c>
      <c r="AD327" s="121"/>
      <c r="AE327" s="120"/>
      <c r="AF327" s="118"/>
      <c r="AG327" s="123"/>
      <c r="AH327" s="106" t="str">
        <f>IF(ISNA(VLOOKUP($B327,'[1]1920  Prog Access'!$F$7:$BA$325,16,FALSE)),"",VLOOKUP($B327,'[1]1920  Prog Access'!$F$7:$BA$325,16,FALSE))</f>
        <v/>
      </c>
      <c r="AI327" s="102" t="str">
        <f>IF(ISNA(VLOOKUP($B327,'[1]1920  Prog Access'!$F$7:$BA$325,17,FALSE)),"",VLOOKUP($B327,'[1]1920  Prog Access'!$F$7:$BA$325,17,FALSE))</f>
        <v/>
      </c>
      <c r="AJ327" s="102" t="str">
        <f>IF(ISNA(VLOOKUP($B327,'[1]1920  Prog Access'!$F$7:$BA$325,18,FALSE)),"",VLOOKUP($B327,'[1]1920  Prog Access'!$F$7:$BA$325,18,FALSE))</f>
        <v/>
      </c>
      <c r="AK327" s="102" t="str">
        <f>IF(ISNA(VLOOKUP($B327,'[1]1920  Prog Access'!$F$7:$BA$325,19,FALSE)),"",VLOOKUP($B327,'[1]1920  Prog Access'!$F$7:$BA$325,19,FALSE))</f>
        <v/>
      </c>
      <c r="AL327" s="102" t="str">
        <f>IF(ISNA(VLOOKUP($B327,'[1]1920  Prog Access'!$F$7:$BA$325,20,FALSE)),"",VLOOKUP($B327,'[1]1920  Prog Access'!$F$7:$BA$325,20,FALSE))</f>
        <v/>
      </c>
      <c r="AM327" s="102" t="str">
        <f>IF(ISNA(VLOOKUP($B327,'[1]1920  Prog Access'!$F$7:$BA$325,21,FALSE)),"",VLOOKUP($B327,'[1]1920  Prog Access'!$F$7:$BA$325,21,FALSE))</f>
        <v/>
      </c>
      <c r="AN327" s="102" t="str">
        <f>IF(ISNA(VLOOKUP($B327,'[1]1920  Prog Access'!$F$7:$BA$325,22,FALSE)),"",VLOOKUP($B327,'[1]1920  Prog Access'!$F$7:$BA$325,22,FALSE))</f>
        <v/>
      </c>
      <c r="AO327" s="102" t="str">
        <f>IF(ISNA(VLOOKUP($B327,'[1]1920  Prog Access'!$F$7:$BA$325,23,FALSE)),"",VLOOKUP($B327,'[1]1920  Prog Access'!$F$7:$BA$325,23,FALSE))</f>
        <v/>
      </c>
      <c r="AP327" s="102" t="str">
        <f>IF(ISNA(VLOOKUP($B327,'[1]1920  Prog Access'!$F$7:$BA$325,24,FALSE)),"",VLOOKUP($B327,'[1]1920  Prog Access'!$F$7:$BA$325,24,FALSE))</f>
        <v/>
      </c>
      <c r="AQ327" s="102" t="str">
        <f>IF(ISNA(VLOOKUP($B327,'[1]1920  Prog Access'!$F$7:$BA$325,25,FALSE)),"",VLOOKUP($B327,'[1]1920  Prog Access'!$F$7:$BA$325,25,FALSE))</f>
        <v/>
      </c>
      <c r="AR327" s="102" t="str">
        <f>IF(ISNA(VLOOKUP($B327,'[1]1920  Prog Access'!$F$7:$BA$325,26,FALSE)),"",VLOOKUP($B327,'[1]1920  Prog Access'!$F$7:$BA$325,26,FALSE))</f>
        <v/>
      </c>
      <c r="AS327" s="102" t="str">
        <f>IF(ISNA(VLOOKUP($B327,'[1]1920  Prog Access'!$F$7:$BA$325,27,FALSE)),"",VLOOKUP($B327,'[1]1920  Prog Access'!$F$7:$BA$325,27,FALSE))</f>
        <v/>
      </c>
      <c r="AT327" s="102" t="str">
        <f>IF(ISNA(VLOOKUP($B327,'[1]1920  Prog Access'!$F$7:$BA$325,28,FALSE)),"",VLOOKUP($B327,'[1]1920  Prog Access'!$F$7:$BA$325,28,FALSE))</f>
        <v/>
      </c>
      <c r="AU327" s="102" t="str">
        <f>IF(ISNA(VLOOKUP($B327,'[1]1920  Prog Access'!$F$7:$BA$325,29,FALSE)),"",VLOOKUP($B327,'[1]1920  Prog Access'!$F$7:$BA$325,29,FALSE))</f>
        <v/>
      </c>
      <c r="AV327" s="102" t="str">
        <f>IF(ISNA(VLOOKUP($B327,'[1]1920  Prog Access'!$F$7:$BA$325,30,FALSE)),"",VLOOKUP($B327,'[1]1920  Prog Access'!$F$7:$BA$325,30,FALSE))</f>
        <v/>
      </c>
      <c r="AW327" s="102" t="str">
        <f>IF(ISNA(VLOOKUP($B327,'[1]1920  Prog Access'!$F$7:$BA$325,31,FALSE)),"",VLOOKUP($B327,'[1]1920  Prog Access'!$F$7:$BA$325,31,FALSE))</f>
        <v/>
      </c>
      <c r="AX327" s="108"/>
      <c r="AY327" s="104"/>
      <c r="AZ327" s="105"/>
      <c r="BA327" s="106" t="str">
        <f>IF(ISNA(VLOOKUP($B327,'[1]1920  Prog Access'!$F$7:$BA$325,32,FALSE)),"",VLOOKUP($B327,'[1]1920  Prog Access'!$F$7:$BA$325,32,FALSE))</f>
        <v/>
      </c>
      <c r="BB327" s="102" t="str">
        <f>IF(ISNA(VLOOKUP($B327,'[1]1920  Prog Access'!$F$7:$BA$325,33,FALSE)),"",VLOOKUP($B327,'[1]1920  Prog Access'!$F$7:$BA$325,33,FALSE))</f>
        <v/>
      </c>
      <c r="BC327" s="102" t="str">
        <f>IF(ISNA(VLOOKUP($B327,'[1]1920  Prog Access'!$F$7:$BA$325,34,FALSE)),"",VLOOKUP($B327,'[1]1920  Prog Access'!$F$7:$BA$325,34,FALSE))</f>
        <v/>
      </c>
      <c r="BD327" s="102" t="str">
        <f>IF(ISNA(VLOOKUP($B327,'[1]1920  Prog Access'!$F$7:$BA$325,35,FALSE)),"",VLOOKUP($B327,'[1]1920  Prog Access'!$F$7:$BA$325,35,FALSE))</f>
        <v/>
      </c>
      <c r="BE327" s="102" t="str">
        <f>IF(ISNA(VLOOKUP($B327,'[1]1920  Prog Access'!$F$7:$BA$325,36,FALSE)),"",VLOOKUP($B327,'[1]1920  Prog Access'!$F$7:$BA$325,36,FALSE))</f>
        <v/>
      </c>
      <c r="BF327" s="102" t="str">
        <f>IF(ISNA(VLOOKUP($B327,'[1]1920  Prog Access'!$F$7:$BA$325,37,FALSE)),"",VLOOKUP($B327,'[1]1920  Prog Access'!$F$7:$BA$325,37,FALSE))</f>
        <v/>
      </c>
      <c r="BG327" s="102" t="str">
        <f>IF(ISNA(VLOOKUP($B327,'[1]1920  Prog Access'!$F$7:$BA$325,38,FALSE)),"",VLOOKUP($B327,'[1]1920  Prog Access'!$F$7:$BA$325,38,FALSE))</f>
        <v/>
      </c>
      <c r="BH327" s="124"/>
      <c r="BI327" s="118"/>
      <c r="BJ327" s="75"/>
      <c r="BK327" s="106" t="str">
        <f>IF(ISNA(VLOOKUP($B327,'[1]1920  Prog Access'!$F$7:$BA$325,39,FALSE)),"",VLOOKUP($B327,'[1]1920  Prog Access'!$F$7:$BA$325,39,FALSE))</f>
        <v/>
      </c>
      <c r="BL327" s="102" t="str">
        <f>IF(ISNA(VLOOKUP($B327,'[1]1920  Prog Access'!$F$7:$BA$325,40,FALSE)),"",VLOOKUP($B327,'[1]1920  Prog Access'!$F$7:$BA$325,40,FALSE))</f>
        <v/>
      </c>
      <c r="BM327" s="102" t="str">
        <f>IF(ISNA(VLOOKUP($B327,'[1]1920  Prog Access'!$F$7:$BA$325,41,FALSE)),"",VLOOKUP($B327,'[1]1920  Prog Access'!$F$7:$BA$325,41,FALSE))</f>
        <v/>
      </c>
      <c r="BN327" s="102" t="str">
        <f>IF(ISNA(VLOOKUP($B327,'[1]1920  Prog Access'!$F$7:$BA$325,42,FALSE)),"",VLOOKUP($B327,'[1]1920  Prog Access'!$F$7:$BA$325,42,FALSE))</f>
        <v/>
      </c>
      <c r="BO327" s="105"/>
      <c r="BP327" s="104"/>
      <c r="BQ327" s="111"/>
      <c r="BR327" s="106" t="str">
        <f>IF(ISNA(VLOOKUP($B327,'[1]1920  Prog Access'!$F$7:$BA$325,43,FALSE)),"",VLOOKUP($B327,'[1]1920  Prog Access'!$F$7:$BA$325,43,FALSE))</f>
        <v/>
      </c>
      <c r="BS327" s="104"/>
      <c r="BT327" s="111"/>
      <c r="BU327" s="102"/>
      <c r="BV327" s="104"/>
      <c r="BW327" s="111"/>
      <c r="BX327" s="143"/>
      <c r="BY327" s="97"/>
      <c r="BZ327" s="112"/>
      <c r="CA327" s="89"/>
      <c r="CB327" s="90"/>
    </row>
    <row r="328" spans="1:80" x14ac:dyDescent="0.25">
      <c r="A328" s="66" t="s">
        <v>559</v>
      </c>
      <c r="B328" s="94"/>
      <c r="C328" s="99"/>
      <c r="D328" s="100" t="str">
        <f>IF(ISNA(VLOOKUP($B328,'[1]1920 enrollment_Rev_Exp by size'!$A$6:$C$339,3,FALSE)),"",VLOOKUP($B328,'[1]1920 enrollment_Rev_Exp by size'!$A$6:$C$339,3,FALSE))</f>
        <v/>
      </c>
      <c r="E328" s="101" t="str">
        <f>IF(ISNA(VLOOKUP($B328,'[1]1920 enrollment_Rev_Exp by size'!$A$6:$D$339,4,FALSE)),"",VLOOKUP($B328,'[1]1920 enrollment_Rev_Exp by size'!$A$6:$D$339,4,FALSE))</f>
        <v/>
      </c>
      <c r="F328" s="102" t="str">
        <f>IF(ISNA(VLOOKUP($B328,'[1]1920  Prog Access'!$F$7:$BA$325,2,FALSE)),"",VLOOKUP($B328,'[1]1920  Prog Access'!$F$7:$BA$325,2,FALSE))</f>
        <v/>
      </c>
      <c r="G328" s="102" t="str">
        <f>IF(ISNA(VLOOKUP($B328,'[1]1920  Prog Access'!$F$7:$BA$325,3,FALSE)),"",VLOOKUP($B328,'[1]1920  Prog Access'!$F$7:$BA$325,3,FALSE))</f>
        <v/>
      </c>
      <c r="H328" s="102" t="str">
        <f>IF(ISNA(VLOOKUP($B328,'[1]1920  Prog Access'!$F$7:$BA$325,4,FALSE)),"",VLOOKUP($B328,'[1]1920  Prog Access'!$F$7:$BA$325,4,FALSE))</f>
        <v/>
      </c>
      <c r="I328" s="103"/>
      <c r="J328" s="104"/>
      <c r="K328" s="105"/>
      <c r="L328" s="106" t="str">
        <f>IF(ISNA(VLOOKUP($B328,'[1]1920  Prog Access'!$F$7:$BA$325,5,FALSE)),"",VLOOKUP($B328,'[1]1920  Prog Access'!$F$7:$BA$325,5,FALSE))</f>
        <v/>
      </c>
      <c r="M328" s="102" t="str">
        <f>IF(ISNA(VLOOKUP($B328,'[1]1920  Prog Access'!$F$7:$BA$325,6,FALSE)),"",VLOOKUP($B328,'[1]1920  Prog Access'!$F$7:$BA$325,6,FALSE))</f>
        <v/>
      </c>
      <c r="N328" s="102" t="str">
        <f>IF(ISNA(VLOOKUP($B328,'[1]1920  Prog Access'!$F$7:$BA$325,7,FALSE)),"",VLOOKUP($B328,'[1]1920  Prog Access'!$F$7:$BA$325,7,FALSE))</f>
        <v/>
      </c>
      <c r="O328" s="102">
        <v>0</v>
      </c>
      <c r="P328" s="102" t="str">
        <f>IF(ISNA(VLOOKUP($B328,'[1]1920  Prog Access'!$F$7:$BA$325,8,FALSE)),"",VLOOKUP($B328,'[1]1920  Prog Access'!$F$7:$BA$325,8,FALSE))</f>
        <v/>
      </c>
      <c r="Q328" s="102" t="str">
        <f>IF(ISNA(VLOOKUP($B328,'[1]1920  Prog Access'!$F$7:$BA$325,9,FALSE)),"",VLOOKUP($B328,'[1]1920  Prog Access'!$F$7:$BA$325,9,FALSE))</f>
        <v/>
      </c>
      <c r="R328" s="107"/>
      <c r="S328" s="104"/>
      <c r="T328" s="105"/>
      <c r="U328" s="106" t="str">
        <f>IF(ISNA(VLOOKUP($B328,'[1]1920  Prog Access'!$F$7:$BA$325,17,FALSE)),"",VLOOKUP($B328,'[1]1920  Prog Access'!$F$7:$BA$325,17,FALSE))</f>
        <v/>
      </c>
      <c r="V328" s="102" t="str">
        <f>IF(ISNA(VLOOKUP($B328,'[1]1920  Prog Access'!$F$7:$BA$325,18,FALSE)),"",VLOOKUP($B328,'[1]1920  Prog Access'!$F$7:$BA$325,18,FALSE))</f>
        <v/>
      </c>
      <c r="W328" s="102" t="str">
        <f>IF(ISNA(VLOOKUP($B328,'[1]1920  Prog Access'!$F$7:$BA$325,19,FALSE)),"",VLOOKUP($B328,'[1]1920  Prog Access'!$F$7:$BA$325,19,FALSE))</f>
        <v/>
      </c>
      <c r="X328" s="102" t="str">
        <f>IF(ISNA(VLOOKUP($B328,'[1]1920  Prog Access'!$F$7:$BA$325,20,FALSE)),"",VLOOKUP($B328,'[1]1920  Prog Access'!$F$7:$BA$325,20,FALSE))</f>
        <v/>
      </c>
      <c r="Y328" s="108"/>
      <c r="Z328" s="104"/>
      <c r="AA328" s="105"/>
      <c r="AB328" s="106" t="str">
        <f>IF(ISNA(VLOOKUP($B328,'[1]1920  Prog Access'!$F$7:$BA$325,21,FALSE)),"",VLOOKUP($B328,'[1]1920  Prog Access'!$F$7:$BA$325,21,FALSE))</f>
        <v/>
      </c>
      <c r="AC328" s="102" t="str">
        <f>IF(ISNA(VLOOKUP($B328,'[1]1920  Prog Access'!$F$7:$BA$325,22,FALSE)),"",VLOOKUP($B328,'[1]1920  Prog Access'!$F$7:$BA$325,22,FALSE))</f>
        <v/>
      </c>
      <c r="AD328" s="102"/>
      <c r="AE328" s="107"/>
      <c r="AF328" s="104"/>
      <c r="AG328" s="109"/>
      <c r="AH328" s="106" t="str">
        <f>IF(ISNA(VLOOKUP($B328,'[1]1920  Prog Access'!$F$7:$BA$325,16,FALSE)),"",VLOOKUP($B328,'[1]1920  Prog Access'!$F$7:$BA$325,16,FALSE))</f>
        <v/>
      </c>
      <c r="AI328" s="102" t="str">
        <f>IF(ISNA(VLOOKUP($B328,'[1]1920  Prog Access'!$F$7:$BA$325,17,FALSE)),"",VLOOKUP($B328,'[1]1920  Prog Access'!$F$7:$BA$325,17,FALSE))</f>
        <v/>
      </c>
      <c r="AJ328" s="102" t="str">
        <f>IF(ISNA(VLOOKUP($B328,'[1]1920  Prog Access'!$F$7:$BA$325,18,FALSE)),"",VLOOKUP($B328,'[1]1920  Prog Access'!$F$7:$BA$325,18,FALSE))</f>
        <v/>
      </c>
      <c r="AK328" s="102" t="str">
        <f>IF(ISNA(VLOOKUP($B328,'[1]1920  Prog Access'!$F$7:$BA$325,19,FALSE)),"",VLOOKUP($B328,'[1]1920  Prog Access'!$F$7:$BA$325,19,FALSE))</f>
        <v/>
      </c>
      <c r="AL328" s="102" t="str">
        <f>IF(ISNA(VLOOKUP($B328,'[1]1920  Prog Access'!$F$7:$BA$325,20,FALSE)),"",VLOOKUP($B328,'[1]1920  Prog Access'!$F$7:$BA$325,20,FALSE))</f>
        <v/>
      </c>
      <c r="AM328" s="102" t="str">
        <f>IF(ISNA(VLOOKUP($B328,'[1]1920  Prog Access'!$F$7:$BA$325,21,FALSE)),"",VLOOKUP($B328,'[1]1920  Prog Access'!$F$7:$BA$325,21,FALSE))</f>
        <v/>
      </c>
      <c r="AN328" s="102" t="str">
        <f>IF(ISNA(VLOOKUP($B328,'[1]1920  Prog Access'!$F$7:$BA$325,22,FALSE)),"",VLOOKUP($B328,'[1]1920  Prog Access'!$F$7:$BA$325,22,FALSE))</f>
        <v/>
      </c>
      <c r="AO328" s="102" t="str">
        <f>IF(ISNA(VLOOKUP($B328,'[1]1920  Prog Access'!$F$7:$BA$325,23,FALSE)),"",VLOOKUP($B328,'[1]1920  Prog Access'!$F$7:$BA$325,23,FALSE))</f>
        <v/>
      </c>
      <c r="AP328" s="102" t="str">
        <f>IF(ISNA(VLOOKUP($B328,'[1]1920  Prog Access'!$F$7:$BA$325,24,FALSE)),"",VLOOKUP($B328,'[1]1920  Prog Access'!$F$7:$BA$325,24,FALSE))</f>
        <v/>
      </c>
      <c r="AQ328" s="102" t="str">
        <f>IF(ISNA(VLOOKUP($B328,'[1]1920  Prog Access'!$F$7:$BA$325,25,FALSE)),"",VLOOKUP($B328,'[1]1920  Prog Access'!$F$7:$BA$325,25,FALSE))</f>
        <v/>
      </c>
      <c r="AR328" s="102" t="str">
        <f>IF(ISNA(VLOOKUP($B328,'[1]1920  Prog Access'!$F$7:$BA$325,26,FALSE)),"",VLOOKUP($B328,'[1]1920  Prog Access'!$F$7:$BA$325,26,FALSE))</f>
        <v/>
      </c>
      <c r="AS328" s="102" t="str">
        <f>IF(ISNA(VLOOKUP($B328,'[1]1920  Prog Access'!$F$7:$BA$325,27,FALSE)),"",VLOOKUP($B328,'[1]1920  Prog Access'!$F$7:$BA$325,27,FALSE))</f>
        <v/>
      </c>
      <c r="AT328" s="102" t="str">
        <f>IF(ISNA(VLOOKUP($B328,'[1]1920  Prog Access'!$F$7:$BA$325,28,FALSE)),"",VLOOKUP($B328,'[1]1920  Prog Access'!$F$7:$BA$325,28,FALSE))</f>
        <v/>
      </c>
      <c r="AU328" s="102" t="str">
        <f>IF(ISNA(VLOOKUP($B328,'[1]1920  Prog Access'!$F$7:$BA$325,29,FALSE)),"",VLOOKUP($B328,'[1]1920  Prog Access'!$F$7:$BA$325,29,FALSE))</f>
        <v/>
      </c>
      <c r="AV328" s="102" t="str">
        <f>IF(ISNA(VLOOKUP($B328,'[1]1920  Prog Access'!$F$7:$BA$325,30,FALSE)),"",VLOOKUP($B328,'[1]1920  Prog Access'!$F$7:$BA$325,30,FALSE))</f>
        <v/>
      </c>
      <c r="AW328" s="102" t="str">
        <f>IF(ISNA(VLOOKUP($B328,'[1]1920  Prog Access'!$F$7:$BA$325,31,FALSE)),"",VLOOKUP($B328,'[1]1920  Prog Access'!$F$7:$BA$325,31,FALSE))</f>
        <v/>
      </c>
      <c r="AX328" s="108"/>
      <c r="AY328" s="104"/>
      <c r="AZ328" s="105"/>
      <c r="BA328" s="106" t="str">
        <f>IF(ISNA(VLOOKUP($B328,'[1]1920  Prog Access'!$F$7:$BA$325,32,FALSE)),"",VLOOKUP($B328,'[1]1920  Prog Access'!$F$7:$BA$325,32,FALSE))</f>
        <v/>
      </c>
      <c r="BB328" s="102" t="str">
        <f>IF(ISNA(VLOOKUP($B328,'[1]1920  Prog Access'!$F$7:$BA$325,33,FALSE)),"",VLOOKUP($B328,'[1]1920  Prog Access'!$F$7:$BA$325,33,FALSE))</f>
        <v/>
      </c>
      <c r="BC328" s="102" t="str">
        <f>IF(ISNA(VLOOKUP($B328,'[1]1920  Prog Access'!$F$7:$BA$325,34,FALSE)),"",VLOOKUP($B328,'[1]1920  Prog Access'!$F$7:$BA$325,34,FALSE))</f>
        <v/>
      </c>
      <c r="BD328" s="102" t="str">
        <f>IF(ISNA(VLOOKUP($B328,'[1]1920  Prog Access'!$F$7:$BA$325,35,FALSE)),"",VLOOKUP($B328,'[1]1920  Prog Access'!$F$7:$BA$325,35,FALSE))</f>
        <v/>
      </c>
      <c r="BE328" s="102" t="str">
        <f>IF(ISNA(VLOOKUP($B328,'[1]1920  Prog Access'!$F$7:$BA$325,36,FALSE)),"",VLOOKUP($B328,'[1]1920  Prog Access'!$F$7:$BA$325,36,FALSE))</f>
        <v/>
      </c>
      <c r="BF328" s="102" t="str">
        <f>IF(ISNA(VLOOKUP($B328,'[1]1920  Prog Access'!$F$7:$BA$325,37,FALSE)),"",VLOOKUP($B328,'[1]1920  Prog Access'!$F$7:$BA$325,37,FALSE))</f>
        <v/>
      </c>
      <c r="BG328" s="102" t="str">
        <f>IF(ISNA(VLOOKUP($B328,'[1]1920  Prog Access'!$F$7:$BA$325,38,FALSE)),"",VLOOKUP($B328,'[1]1920  Prog Access'!$F$7:$BA$325,38,FALSE))</f>
        <v/>
      </c>
      <c r="BH328" s="110"/>
      <c r="BI328" s="104"/>
      <c r="BJ328" s="105"/>
      <c r="BK328" s="106" t="str">
        <f>IF(ISNA(VLOOKUP($B328,'[1]1920  Prog Access'!$F$7:$BA$325,39,FALSE)),"",VLOOKUP($B328,'[1]1920  Prog Access'!$F$7:$BA$325,39,FALSE))</f>
        <v/>
      </c>
      <c r="BL328" s="102" t="str">
        <f>IF(ISNA(VLOOKUP($B328,'[1]1920  Prog Access'!$F$7:$BA$325,40,FALSE)),"",VLOOKUP($B328,'[1]1920  Prog Access'!$F$7:$BA$325,40,FALSE))</f>
        <v/>
      </c>
      <c r="BM328" s="102" t="str">
        <f>IF(ISNA(VLOOKUP($B328,'[1]1920  Prog Access'!$F$7:$BA$325,41,FALSE)),"",VLOOKUP($B328,'[1]1920  Prog Access'!$F$7:$BA$325,41,FALSE))</f>
        <v/>
      </c>
      <c r="BN328" s="102" t="str">
        <f>IF(ISNA(VLOOKUP($B328,'[1]1920  Prog Access'!$F$7:$BA$325,42,FALSE)),"",VLOOKUP($B328,'[1]1920  Prog Access'!$F$7:$BA$325,42,FALSE))</f>
        <v/>
      </c>
      <c r="BO328" s="105"/>
      <c r="BP328" s="104"/>
      <c r="BQ328" s="111"/>
      <c r="BR328" s="106" t="str">
        <f>IF(ISNA(VLOOKUP($B328,'[1]1920  Prog Access'!$F$7:$BA$325,43,FALSE)),"",VLOOKUP($B328,'[1]1920  Prog Access'!$F$7:$BA$325,43,FALSE))</f>
        <v/>
      </c>
      <c r="BS328" s="104"/>
      <c r="BT328" s="111"/>
      <c r="BU328" s="102"/>
      <c r="BV328" s="104"/>
      <c r="BW328" s="111"/>
      <c r="BX328" s="143"/>
      <c r="BZ328" s="112"/>
      <c r="CA328" s="89"/>
      <c r="CB328" s="90"/>
    </row>
    <row r="329" spans="1:80" x14ac:dyDescent="0.25">
      <c r="A329" s="22"/>
      <c r="B329" s="129" t="s">
        <v>560</v>
      </c>
      <c r="C329" s="130" t="s">
        <v>561</v>
      </c>
      <c r="D329" s="100">
        <f>IF(ISNA(VLOOKUP($B329,'[1]1920 enrollment_Rev_Exp by size'!$A$6:$C$339,3,FALSE)),"",VLOOKUP($B329,'[1]1920 enrollment_Rev_Exp by size'!$A$6:$C$339,3,FALSE))</f>
        <v>30888.43</v>
      </c>
      <c r="E329" s="101">
        <f>IF(ISNA(VLOOKUP($B329,'[1]1920 enrollment_Rev_Exp by size'!$A$6:$D$339,4,FALSE)),"",VLOOKUP($B329,'[1]1920 enrollment_Rev_Exp by size'!$A$6:$D$339,4,FALSE))</f>
        <v>432285454.27999997</v>
      </c>
      <c r="F329" s="102">
        <f>IF(ISNA(VLOOKUP($B329,'[1]1920  Prog Access'!$F$7:$BA$325,2,FALSE)),"",VLOOKUP($B329,'[1]1920  Prog Access'!$F$7:$BA$325,2,FALSE))</f>
        <v>224237187.38</v>
      </c>
      <c r="G329" s="102">
        <f>IF(ISNA(VLOOKUP($B329,'[1]1920  Prog Access'!$F$7:$BA$325,3,FALSE)),"",VLOOKUP($B329,'[1]1920  Prog Access'!$F$7:$BA$325,3,FALSE))</f>
        <v>9313989.2200000007</v>
      </c>
      <c r="H329" s="102">
        <f>IF(ISNA(VLOOKUP($B329,'[1]1920  Prog Access'!$F$7:$BA$325,4,FALSE)),"",VLOOKUP($B329,'[1]1920  Prog Access'!$F$7:$BA$325,4,FALSE))</f>
        <v>1084950.53</v>
      </c>
      <c r="I329" s="103">
        <f t="shared" ref="I329:I345" si="691">SUM(F329:H329)</f>
        <v>234636127.13</v>
      </c>
      <c r="J329" s="104">
        <f t="shared" ref="J329:J345" si="692">I329/E329</f>
        <v>0.54278052802123999</v>
      </c>
      <c r="K329" s="105">
        <f t="shared" ref="K329:K345" si="693">I329/D329</f>
        <v>7596.2464628341422</v>
      </c>
      <c r="L329" s="106">
        <f>IF(ISNA(VLOOKUP($B329,'[1]1920  Prog Access'!$F$7:$BA$325,5,FALSE)),"",VLOOKUP($B329,'[1]1920  Prog Access'!$F$7:$BA$325,5,FALSE))</f>
        <v>53414480.990000002</v>
      </c>
      <c r="M329" s="102">
        <f>IF(ISNA(VLOOKUP($B329,'[1]1920  Prog Access'!$F$7:$BA$325,6,FALSE)),"",VLOOKUP($B329,'[1]1920  Prog Access'!$F$7:$BA$325,6,FALSE))</f>
        <v>5035110.2</v>
      </c>
      <c r="N329" s="102">
        <f>IF(ISNA(VLOOKUP($B329,'[1]1920  Prog Access'!$F$7:$BA$325,7,FALSE)),"",VLOOKUP($B329,'[1]1920  Prog Access'!$F$7:$BA$325,7,FALSE))</f>
        <v>6111255.2800000003</v>
      </c>
      <c r="O329" s="102">
        <v>0</v>
      </c>
      <c r="P329" s="102">
        <f>IF(ISNA(VLOOKUP($B329,'[1]1920  Prog Access'!$F$7:$BA$325,8,FALSE)),"",VLOOKUP($B329,'[1]1920  Prog Access'!$F$7:$BA$325,8,FALSE))</f>
        <v>0</v>
      </c>
      <c r="Q329" s="102">
        <f>IF(ISNA(VLOOKUP($B329,'[1]1920  Prog Access'!$F$7:$BA$325,9,FALSE)),"",VLOOKUP($B329,'[1]1920  Prog Access'!$F$7:$BA$325,9,FALSE))</f>
        <v>0</v>
      </c>
      <c r="R329" s="107">
        <f t="shared" si="643"/>
        <v>64560846.470000006</v>
      </c>
      <c r="S329" s="104">
        <f t="shared" si="644"/>
        <v>0.14934771880661674</v>
      </c>
      <c r="T329" s="105">
        <f t="shared" si="645"/>
        <v>2090.1303973688532</v>
      </c>
      <c r="U329" s="106">
        <f>IF(ISNA(VLOOKUP($B329,'[1]1920  Prog Access'!$F$7:$BA$325,10,FALSE)),"",VLOOKUP($B329,'[1]1920  Prog Access'!$F$7:$BA$325,10,FALSE))</f>
        <v>9155086.7300000004</v>
      </c>
      <c r="V329" s="102">
        <f>IF(ISNA(VLOOKUP($B329,'[1]1920  Prog Access'!$F$7:$BA$325,11,FALSE)),"",VLOOKUP($B329,'[1]1920  Prog Access'!$F$7:$BA$325,11,FALSE))</f>
        <v>2096478.86</v>
      </c>
      <c r="W329" s="102">
        <f>IF(ISNA(VLOOKUP($B329,'[1]1920  Prog Access'!$F$7:$BA$325,12,FALSE)),"",VLOOKUP($B329,'[1]1920  Prog Access'!$F$7:$BA$325,12,FALSE))</f>
        <v>247353.59</v>
      </c>
      <c r="X329" s="102">
        <f>IF(ISNA(VLOOKUP($B329,'[1]1920  Prog Access'!$F$7:$BA$325,13,FALSE)),"",VLOOKUP($B329,'[1]1920  Prog Access'!$F$7:$BA$325,13,FALSE))</f>
        <v>1422</v>
      </c>
      <c r="Y329" s="108">
        <f t="shared" ref="Y329:Y345" si="694">SUM(U329:X329)</f>
        <v>11500341.18</v>
      </c>
      <c r="Z329" s="104">
        <f t="shared" ref="Z329:Z345" si="695">Y329/E329</f>
        <v>2.6603581189551192E-2</v>
      </c>
      <c r="AA329" s="105">
        <f t="shared" ref="AA329:AA345" si="696">Y329/D329</f>
        <v>372.31873487904693</v>
      </c>
      <c r="AB329" s="106">
        <f>IF(ISNA(VLOOKUP($B329,'[1]1920  Prog Access'!$F$7:$BA$325,14,FALSE)),"",VLOOKUP($B329,'[1]1920  Prog Access'!$F$7:$BA$325,14,FALSE))</f>
        <v>3429317.15</v>
      </c>
      <c r="AC329" s="102">
        <f>IF(ISNA(VLOOKUP($B329,'[1]1920  Prog Access'!$F$7:$BA$325,15,FALSE)),"",VLOOKUP($B329,'[1]1920  Prog Access'!$F$7:$BA$325,15,FALSE))</f>
        <v>65986.960000000006</v>
      </c>
      <c r="AD329" s="102">
        <v>0</v>
      </c>
      <c r="AE329" s="107">
        <f t="shared" ref="AE329:AE345" si="697">SUM(AB329:AC329)</f>
        <v>3495304.11</v>
      </c>
      <c r="AF329" s="104">
        <f t="shared" ref="AF329:AF345" si="698">AE329/E329</f>
        <v>8.0856389577615099E-3</v>
      </c>
      <c r="AG329" s="109">
        <f t="shared" ref="AG329:AG345" si="699">AE329/D329</f>
        <v>113.15900840541264</v>
      </c>
      <c r="AH329" s="106">
        <f>IF(ISNA(VLOOKUP($B329,'[1]1920  Prog Access'!$F$7:$BA$325,16,FALSE)),"",VLOOKUP($B329,'[1]1920  Prog Access'!$F$7:$BA$325,16,FALSE))</f>
        <v>10601572.210000001</v>
      </c>
      <c r="AI329" s="102">
        <f>IF(ISNA(VLOOKUP($B329,'[1]1920  Prog Access'!$F$7:$BA$325,17,FALSE)),"",VLOOKUP($B329,'[1]1920  Prog Access'!$F$7:$BA$325,17,FALSE))</f>
        <v>1469843.63</v>
      </c>
      <c r="AJ329" s="102">
        <f>IF(ISNA(VLOOKUP($B329,'[1]1920  Prog Access'!$F$7:$BA$325,18,FALSE)),"",VLOOKUP($B329,'[1]1920  Prog Access'!$F$7:$BA$325,18,FALSE))</f>
        <v>0</v>
      </c>
      <c r="AK329" s="102">
        <f>IF(ISNA(VLOOKUP($B329,'[1]1920  Prog Access'!$F$7:$BA$325,19,FALSE)),"",VLOOKUP($B329,'[1]1920  Prog Access'!$F$7:$BA$325,19,FALSE))</f>
        <v>0</v>
      </c>
      <c r="AL329" s="102">
        <f>IF(ISNA(VLOOKUP($B329,'[1]1920  Prog Access'!$F$7:$BA$325,20,FALSE)),"",VLOOKUP($B329,'[1]1920  Prog Access'!$F$7:$BA$325,20,FALSE))</f>
        <v>16002068.310000001</v>
      </c>
      <c r="AM329" s="102">
        <f>IF(ISNA(VLOOKUP($B329,'[1]1920  Prog Access'!$F$7:$BA$325,21,FALSE)),"",VLOOKUP($B329,'[1]1920  Prog Access'!$F$7:$BA$325,21,FALSE))</f>
        <v>0</v>
      </c>
      <c r="AN329" s="102">
        <f>IF(ISNA(VLOOKUP($B329,'[1]1920  Prog Access'!$F$7:$BA$325,22,FALSE)),"",VLOOKUP($B329,'[1]1920  Prog Access'!$F$7:$BA$325,22,FALSE))</f>
        <v>0</v>
      </c>
      <c r="AO329" s="102">
        <f>IF(ISNA(VLOOKUP($B329,'[1]1920  Prog Access'!$F$7:$BA$325,23,FALSE)),"",VLOOKUP($B329,'[1]1920  Prog Access'!$F$7:$BA$325,23,FALSE))</f>
        <v>4551412.4400000004</v>
      </c>
      <c r="AP329" s="102">
        <f>IF(ISNA(VLOOKUP($B329,'[1]1920  Prog Access'!$F$7:$BA$325,24,FALSE)),"",VLOOKUP($B329,'[1]1920  Prog Access'!$F$7:$BA$325,24,FALSE))</f>
        <v>0</v>
      </c>
      <c r="AQ329" s="102">
        <f>IF(ISNA(VLOOKUP($B329,'[1]1920  Prog Access'!$F$7:$BA$325,25,FALSE)),"",VLOOKUP($B329,'[1]1920  Prog Access'!$F$7:$BA$325,25,FALSE))</f>
        <v>0</v>
      </c>
      <c r="AR329" s="102">
        <f>IF(ISNA(VLOOKUP($B329,'[1]1920  Prog Access'!$F$7:$BA$325,26,FALSE)),"",VLOOKUP($B329,'[1]1920  Prog Access'!$F$7:$BA$325,26,FALSE))</f>
        <v>0</v>
      </c>
      <c r="AS329" s="102">
        <f>IF(ISNA(VLOOKUP($B329,'[1]1920  Prog Access'!$F$7:$BA$325,27,FALSE)),"",VLOOKUP($B329,'[1]1920  Prog Access'!$F$7:$BA$325,27,FALSE))</f>
        <v>188762.45</v>
      </c>
      <c r="AT329" s="102">
        <f>IF(ISNA(VLOOKUP($B329,'[1]1920  Prog Access'!$F$7:$BA$325,28,FALSE)),"",VLOOKUP($B329,'[1]1920  Prog Access'!$F$7:$BA$325,28,FALSE))</f>
        <v>5110800.38</v>
      </c>
      <c r="AU329" s="102">
        <f>IF(ISNA(VLOOKUP($B329,'[1]1920  Prog Access'!$F$7:$BA$325,29,FALSE)),"",VLOOKUP($B329,'[1]1920  Prog Access'!$F$7:$BA$325,29,FALSE))</f>
        <v>0</v>
      </c>
      <c r="AV329" s="102">
        <f>IF(ISNA(VLOOKUP($B329,'[1]1920  Prog Access'!$F$7:$BA$325,30,FALSE)),"",VLOOKUP($B329,'[1]1920  Prog Access'!$F$7:$BA$325,30,FALSE))</f>
        <v>208293.33</v>
      </c>
      <c r="AW329" s="102">
        <f>IF(ISNA(VLOOKUP($B329,'[1]1920  Prog Access'!$F$7:$BA$325,31,FALSE)),"",VLOOKUP($B329,'[1]1920  Prog Access'!$F$7:$BA$325,31,FALSE))</f>
        <v>264565.07</v>
      </c>
      <c r="AX329" s="108">
        <f t="shared" si="604"/>
        <v>38397317.82</v>
      </c>
      <c r="AY329" s="104">
        <f t="shared" si="605"/>
        <v>8.8823987575416513E-2</v>
      </c>
      <c r="AZ329" s="105">
        <f t="shared" si="606"/>
        <v>1243.0971020540701</v>
      </c>
      <c r="BA329" s="106">
        <f>IF(ISNA(VLOOKUP($B329,'[1]1920  Prog Access'!$F$7:$BA$325,32,FALSE)),"",VLOOKUP($B329,'[1]1920  Prog Access'!$F$7:$BA$325,32,FALSE))</f>
        <v>0</v>
      </c>
      <c r="BB329" s="102">
        <f>IF(ISNA(VLOOKUP($B329,'[1]1920  Prog Access'!$F$7:$BA$325,33,FALSE)),"",VLOOKUP($B329,'[1]1920  Prog Access'!$F$7:$BA$325,33,FALSE))</f>
        <v>47524.93</v>
      </c>
      <c r="BC329" s="102">
        <f>IF(ISNA(VLOOKUP($B329,'[1]1920  Prog Access'!$F$7:$BA$325,34,FALSE)),"",VLOOKUP($B329,'[1]1920  Prog Access'!$F$7:$BA$325,34,FALSE))</f>
        <v>1789226.53</v>
      </c>
      <c r="BD329" s="102">
        <f>IF(ISNA(VLOOKUP($B329,'[1]1920  Prog Access'!$F$7:$BA$325,35,FALSE)),"",VLOOKUP($B329,'[1]1920  Prog Access'!$F$7:$BA$325,35,FALSE))</f>
        <v>0</v>
      </c>
      <c r="BE329" s="102">
        <f>IF(ISNA(VLOOKUP($B329,'[1]1920  Prog Access'!$F$7:$BA$325,36,FALSE)),"",VLOOKUP($B329,'[1]1920  Prog Access'!$F$7:$BA$325,36,FALSE))</f>
        <v>0</v>
      </c>
      <c r="BF329" s="102">
        <f>IF(ISNA(VLOOKUP($B329,'[1]1920  Prog Access'!$F$7:$BA$325,37,FALSE)),"",VLOOKUP($B329,'[1]1920  Prog Access'!$F$7:$BA$325,37,FALSE))</f>
        <v>0</v>
      </c>
      <c r="BG329" s="102">
        <f>IF(ISNA(VLOOKUP($B329,'[1]1920  Prog Access'!$F$7:$BA$325,38,FALSE)),"",VLOOKUP($B329,'[1]1920  Prog Access'!$F$7:$BA$325,38,FALSE))</f>
        <v>762183.17</v>
      </c>
      <c r="BH329" s="110">
        <f t="shared" ref="BH329:BH345" si="700">SUM(BA329:BG329)</f>
        <v>2598934.63</v>
      </c>
      <c r="BI329" s="104">
        <f t="shared" ref="BI329:BI345" si="701">BH329/E329</f>
        <v>6.0120797594929434E-3</v>
      </c>
      <c r="BJ329" s="105">
        <f t="shared" ref="BJ329:BJ345" si="702">BH329/D329</f>
        <v>84.139421459750466</v>
      </c>
      <c r="BK329" s="106">
        <f>IF(ISNA(VLOOKUP($B329,'[1]1920  Prog Access'!$F$7:$BA$325,39,FALSE)),"",VLOOKUP($B329,'[1]1920  Prog Access'!$F$7:$BA$325,39,FALSE))</f>
        <v>0</v>
      </c>
      <c r="BL329" s="102">
        <f>IF(ISNA(VLOOKUP($B329,'[1]1920  Prog Access'!$F$7:$BA$325,40,FALSE)),"",VLOOKUP($B329,'[1]1920  Prog Access'!$F$7:$BA$325,40,FALSE))</f>
        <v>5337.87</v>
      </c>
      <c r="BM329" s="102">
        <f>IF(ISNA(VLOOKUP($B329,'[1]1920  Prog Access'!$F$7:$BA$325,41,FALSE)),"",VLOOKUP($B329,'[1]1920  Prog Access'!$F$7:$BA$325,41,FALSE))</f>
        <v>3027949.61</v>
      </c>
      <c r="BN329" s="102">
        <f>IF(ISNA(VLOOKUP($B329,'[1]1920  Prog Access'!$F$7:$BA$325,42,FALSE)),"",VLOOKUP($B329,'[1]1920  Prog Access'!$F$7:$BA$325,42,FALSE))</f>
        <v>7717848.0199999996</v>
      </c>
      <c r="BO329" s="105">
        <f t="shared" si="593"/>
        <v>10751135.5</v>
      </c>
      <c r="BP329" s="104">
        <f t="shared" si="594"/>
        <v>2.4870453987184758E-2</v>
      </c>
      <c r="BQ329" s="111">
        <f t="shared" si="595"/>
        <v>348.06351439681458</v>
      </c>
      <c r="BR329" s="106">
        <f>IF(ISNA(VLOOKUP($B329,'[1]1920  Prog Access'!$F$7:$BA$325,43,FALSE)),"",VLOOKUP($B329,'[1]1920  Prog Access'!$F$7:$BA$325,43,FALSE))</f>
        <v>43177732.079999998</v>
      </c>
      <c r="BS329" s="104">
        <f t="shared" ref="BS329:BS392" si="703">BR329/E329</f>
        <v>9.9882454180456687E-2</v>
      </c>
      <c r="BT329" s="111">
        <f t="shared" ref="BT329:BT392" si="704">BR329/D329</f>
        <v>1397.861013978373</v>
      </c>
      <c r="BU329" s="102">
        <f>IF(ISNA(VLOOKUP($B329,'[1]1920  Prog Access'!$F$7:$BA$325,44,FALSE)),"",VLOOKUP($B329,'[1]1920  Prog Access'!$F$7:$BA$325,44,FALSE))</f>
        <v>10633290.029999999</v>
      </c>
      <c r="BV329" s="104">
        <f t="shared" ref="BV329:BV392" si="705">BU329/E329</f>
        <v>2.4597843681116793E-2</v>
      </c>
      <c r="BW329" s="111">
        <f t="shared" ref="BW329:BW392" si="706">BU329/D329</f>
        <v>344.24831660268904</v>
      </c>
      <c r="BX329" s="143">
        <f>IF(ISNA(VLOOKUP($B329,'[1]1920  Prog Access'!$F$7:$BA$325,45,FALSE)),"",VLOOKUP($B329,'[1]1920  Prog Access'!$F$7:$BA$325,45,FALSE))</f>
        <v>12534425.33</v>
      </c>
      <c r="BY329" s="97">
        <f t="shared" ref="BY329:BY392" si="707">BX329/E329</f>
        <v>2.899571384116293E-2</v>
      </c>
      <c r="BZ329" s="112">
        <f t="shared" ref="BZ329:BZ392" si="708">BX329/D329</f>
        <v>405.79677665714962</v>
      </c>
      <c r="CA329" s="89">
        <f t="shared" ref="CA329:CA392" si="709">BX329+BU329+BR329+BO329+BH329+AX329+AE329+Y329+R329+I329</f>
        <v>432285454.27999997</v>
      </c>
      <c r="CB329" s="90">
        <f t="shared" ref="CB329:CB392" si="710">CA329-E329</f>
        <v>0</v>
      </c>
    </row>
    <row r="330" spans="1:80" x14ac:dyDescent="0.25">
      <c r="A330" s="22"/>
      <c r="B330" s="94" t="s">
        <v>562</v>
      </c>
      <c r="C330" s="99" t="s">
        <v>563</v>
      </c>
      <c r="D330" s="100">
        <f>IF(ISNA(VLOOKUP($B330,'[1]1920 enrollment_Rev_Exp by size'!$A$6:$C$339,3,FALSE)),"",VLOOKUP($B330,'[1]1920 enrollment_Rev_Exp by size'!$A$6:$C$339,3,FALSE))</f>
        <v>75.580000000000013</v>
      </c>
      <c r="E330" s="101">
        <f>IF(ISNA(VLOOKUP($B330,'[1]1920 enrollment_Rev_Exp by size'!$A$6:$D$339,4,FALSE)),"",VLOOKUP($B330,'[1]1920 enrollment_Rev_Exp by size'!$A$6:$D$339,4,FALSE))</f>
        <v>1117887.1000000001</v>
      </c>
      <c r="F330" s="102">
        <f>IF(ISNA(VLOOKUP($B330,'[1]1920  Prog Access'!$F$7:$BA$325,2,FALSE)),"",VLOOKUP($B330,'[1]1920  Prog Access'!$F$7:$BA$325,2,FALSE))</f>
        <v>628204.24</v>
      </c>
      <c r="G330" s="102">
        <f>IF(ISNA(VLOOKUP($B330,'[1]1920  Prog Access'!$F$7:$BA$325,3,FALSE)),"",VLOOKUP($B330,'[1]1920  Prog Access'!$F$7:$BA$325,3,FALSE))</f>
        <v>0</v>
      </c>
      <c r="H330" s="102">
        <f>IF(ISNA(VLOOKUP($B330,'[1]1920  Prog Access'!$F$7:$BA$325,4,FALSE)),"",VLOOKUP($B330,'[1]1920  Prog Access'!$F$7:$BA$325,4,FALSE))</f>
        <v>0</v>
      </c>
      <c r="I330" s="103">
        <f t="shared" si="691"/>
        <v>628204.24</v>
      </c>
      <c r="J330" s="104">
        <f t="shared" si="692"/>
        <v>0.56195678436579144</v>
      </c>
      <c r="K330" s="105">
        <f t="shared" si="693"/>
        <v>8311.7787774543522</v>
      </c>
      <c r="L330" s="106">
        <f>IF(ISNA(VLOOKUP($B330,'[1]1920  Prog Access'!$F$7:$BA$325,5,FALSE)),"",VLOOKUP($B330,'[1]1920  Prog Access'!$F$7:$BA$325,5,FALSE))</f>
        <v>89541</v>
      </c>
      <c r="M330" s="102">
        <f>IF(ISNA(VLOOKUP($B330,'[1]1920  Prog Access'!$F$7:$BA$325,6,FALSE)),"",VLOOKUP($B330,'[1]1920  Prog Access'!$F$7:$BA$325,6,FALSE))</f>
        <v>8810.16</v>
      </c>
      <c r="N330" s="102">
        <f>IF(ISNA(VLOOKUP($B330,'[1]1920  Prog Access'!$F$7:$BA$325,7,FALSE)),"",VLOOKUP($B330,'[1]1920  Prog Access'!$F$7:$BA$325,7,FALSE))</f>
        <v>35978</v>
      </c>
      <c r="O330" s="102">
        <v>0</v>
      </c>
      <c r="P330" s="102">
        <f>IF(ISNA(VLOOKUP($B330,'[1]1920  Prog Access'!$F$7:$BA$325,8,FALSE)),"",VLOOKUP($B330,'[1]1920  Prog Access'!$F$7:$BA$325,8,FALSE))</f>
        <v>0</v>
      </c>
      <c r="Q330" s="102">
        <f>IF(ISNA(VLOOKUP($B330,'[1]1920  Prog Access'!$F$7:$BA$325,9,FALSE)),"",VLOOKUP($B330,'[1]1920  Prog Access'!$F$7:$BA$325,9,FALSE))</f>
        <v>0</v>
      </c>
      <c r="R330" s="107">
        <f t="shared" si="643"/>
        <v>134329.16</v>
      </c>
      <c r="S330" s="104">
        <f t="shared" si="644"/>
        <v>0.12016344047623413</v>
      </c>
      <c r="T330" s="105">
        <f t="shared" si="645"/>
        <v>1777.3109288171472</v>
      </c>
      <c r="U330" s="106">
        <f>IF(ISNA(VLOOKUP($B330,'[1]1920  Prog Access'!$F$7:$BA$325,10,FALSE)),"",VLOOKUP($B330,'[1]1920  Prog Access'!$F$7:$BA$325,10,FALSE))</f>
        <v>0</v>
      </c>
      <c r="V330" s="102">
        <f>IF(ISNA(VLOOKUP($B330,'[1]1920  Prog Access'!$F$7:$BA$325,11,FALSE)),"",VLOOKUP($B330,'[1]1920  Prog Access'!$F$7:$BA$325,11,FALSE))</f>
        <v>0</v>
      </c>
      <c r="W330" s="102">
        <f>IF(ISNA(VLOOKUP($B330,'[1]1920  Prog Access'!$F$7:$BA$325,12,FALSE)),"",VLOOKUP($B330,'[1]1920  Prog Access'!$F$7:$BA$325,12,FALSE))</f>
        <v>0</v>
      </c>
      <c r="X330" s="102">
        <f>IF(ISNA(VLOOKUP($B330,'[1]1920  Prog Access'!$F$7:$BA$325,13,FALSE)),"",VLOOKUP($B330,'[1]1920  Prog Access'!$F$7:$BA$325,13,FALSE))</f>
        <v>0</v>
      </c>
      <c r="Y330" s="108">
        <f t="shared" si="694"/>
        <v>0</v>
      </c>
      <c r="Z330" s="104">
        <f t="shared" si="695"/>
        <v>0</v>
      </c>
      <c r="AA330" s="105">
        <f t="shared" si="696"/>
        <v>0</v>
      </c>
      <c r="AB330" s="106">
        <f>IF(ISNA(VLOOKUP($B330,'[1]1920  Prog Access'!$F$7:$BA$325,14,FALSE)),"",VLOOKUP($B330,'[1]1920  Prog Access'!$F$7:$BA$325,14,FALSE))</f>
        <v>0</v>
      </c>
      <c r="AC330" s="102">
        <f>IF(ISNA(VLOOKUP($B330,'[1]1920  Prog Access'!$F$7:$BA$325,15,FALSE)),"",VLOOKUP($B330,'[1]1920  Prog Access'!$F$7:$BA$325,15,FALSE))</f>
        <v>0</v>
      </c>
      <c r="AD330" s="102">
        <v>0</v>
      </c>
      <c r="AE330" s="107">
        <f t="shared" si="697"/>
        <v>0</v>
      </c>
      <c r="AF330" s="104">
        <f t="shared" si="698"/>
        <v>0</v>
      </c>
      <c r="AG330" s="109">
        <f t="shared" si="699"/>
        <v>0</v>
      </c>
      <c r="AH330" s="106">
        <f>IF(ISNA(VLOOKUP($B330,'[1]1920  Prog Access'!$F$7:$BA$325,16,FALSE)),"",VLOOKUP($B330,'[1]1920  Prog Access'!$F$7:$BA$325,16,FALSE))</f>
        <v>34203.19</v>
      </c>
      <c r="AI330" s="102">
        <f>IF(ISNA(VLOOKUP($B330,'[1]1920  Prog Access'!$F$7:$BA$325,17,FALSE)),"",VLOOKUP($B330,'[1]1920  Prog Access'!$F$7:$BA$325,17,FALSE))</f>
        <v>23697.79</v>
      </c>
      <c r="AJ330" s="102">
        <f>IF(ISNA(VLOOKUP($B330,'[1]1920  Prog Access'!$F$7:$BA$325,18,FALSE)),"",VLOOKUP($B330,'[1]1920  Prog Access'!$F$7:$BA$325,18,FALSE))</f>
        <v>0</v>
      </c>
      <c r="AK330" s="102">
        <f>IF(ISNA(VLOOKUP($B330,'[1]1920  Prog Access'!$F$7:$BA$325,19,FALSE)),"",VLOOKUP($B330,'[1]1920  Prog Access'!$F$7:$BA$325,19,FALSE))</f>
        <v>0</v>
      </c>
      <c r="AL330" s="102">
        <f>IF(ISNA(VLOOKUP($B330,'[1]1920  Prog Access'!$F$7:$BA$325,20,FALSE)),"",VLOOKUP($B330,'[1]1920  Prog Access'!$F$7:$BA$325,20,FALSE))</f>
        <v>9734.4</v>
      </c>
      <c r="AM330" s="102">
        <f>IF(ISNA(VLOOKUP($B330,'[1]1920  Prog Access'!$F$7:$BA$325,21,FALSE)),"",VLOOKUP($B330,'[1]1920  Prog Access'!$F$7:$BA$325,21,FALSE))</f>
        <v>0</v>
      </c>
      <c r="AN330" s="102">
        <f>IF(ISNA(VLOOKUP($B330,'[1]1920  Prog Access'!$F$7:$BA$325,22,FALSE)),"",VLOOKUP($B330,'[1]1920  Prog Access'!$F$7:$BA$325,22,FALSE))</f>
        <v>0</v>
      </c>
      <c r="AO330" s="102">
        <f>IF(ISNA(VLOOKUP($B330,'[1]1920  Prog Access'!$F$7:$BA$325,23,FALSE)),"",VLOOKUP($B330,'[1]1920  Prog Access'!$F$7:$BA$325,23,FALSE))</f>
        <v>0</v>
      </c>
      <c r="AP330" s="102">
        <f>IF(ISNA(VLOOKUP($B330,'[1]1920  Prog Access'!$F$7:$BA$325,24,FALSE)),"",VLOOKUP($B330,'[1]1920  Prog Access'!$F$7:$BA$325,24,FALSE))</f>
        <v>0</v>
      </c>
      <c r="AQ330" s="102">
        <f>IF(ISNA(VLOOKUP($B330,'[1]1920  Prog Access'!$F$7:$BA$325,25,FALSE)),"",VLOOKUP($B330,'[1]1920  Prog Access'!$F$7:$BA$325,25,FALSE))</f>
        <v>0</v>
      </c>
      <c r="AR330" s="102">
        <f>IF(ISNA(VLOOKUP($B330,'[1]1920  Prog Access'!$F$7:$BA$325,26,FALSE)),"",VLOOKUP($B330,'[1]1920  Prog Access'!$F$7:$BA$325,26,FALSE))</f>
        <v>0</v>
      </c>
      <c r="AS330" s="102">
        <f>IF(ISNA(VLOOKUP($B330,'[1]1920  Prog Access'!$F$7:$BA$325,27,FALSE)),"",VLOOKUP($B330,'[1]1920  Prog Access'!$F$7:$BA$325,27,FALSE))</f>
        <v>0</v>
      </c>
      <c r="AT330" s="102">
        <f>IF(ISNA(VLOOKUP($B330,'[1]1920  Prog Access'!$F$7:$BA$325,28,FALSE)),"",VLOOKUP($B330,'[1]1920  Prog Access'!$F$7:$BA$325,28,FALSE))</f>
        <v>0</v>
      </c>
      <c r="AU330" s="102">
        <f>IF(ISNA(VLOOKUP($B330,'[1]1920  Prog Access'!$F$7:$BA$325,29,FALSE)),"",VLOOKUP($B330,'[1]1920  Prog Access'!$F$7:$BA$325,29,FALSE))</f>
        <v>0</v>
      </c>
      <c r="AV330" s="102">
        <f>IF(ISNA(VLOOKUP($B330,'[1]1920  Prog Access'!$F$7:$BA$325,30,FALSE)),"",VLOOKUP($B330,'[1]1920  Prog Access'!$F$7:$BA$325,30,FALSE))</f>
        <v>0</v>
      </c>
      <c r="AW330" s="102">
        <f>IF(ISNA(VLOOKUP($B330,'[1]1920  Prog Access'!$F$7:$BA$325,31,FALSE)),"",VLOOKUP($B330,'[1]1920  Prog Access'!$F$7:$BA$325,31,FALSE))</f>
        <v>0</v>
      </c>
      <c r="AX330" s="108">
        <f t="shared" si="604"/>
        <v>67635.38</v>
      </c>
      <c r="AY330" s="104">
        <f t="shared" si="605"/>
        <v>6.0502871891088106E-2</v>
      </c>
      <c r="AZ330" s="105">
        <f t="shared" si="606"/>
        <v>894.88462556231798</v>
      </c>
      <c r="BA330" s="106">
        <f>IF(ISNA(VLOOKUP($B330,'[1]1920  Prog Access'!$F$7:$BA$325,32,FALSE)),"",VLOOKUP($B330,'[1]1920  Prog Access'!$F$7:$BA$325,32,FALSE))</f>
        <v>0</v>
      </c>
      <c r="BB330" s="102">
        <f>IF(ISNA(VLOOKUP($B330,'[1]1920  Prog Access'!$F$7:$BA$325,33,FALSE)),"",VLOOKUP($B330,'[1]1920  Prog Access'!$F$7:$BA$325,33,FALSE))</f>
        <v>0</v>
      </c>
      <c r="BC330" s="102">
        <f>IF(ISNA(VLOOKUP($B330,'[1]1920  Prog Access'!$F$7:$BA$325,34,FALSE)),"",VLOOKUP($B330,'[1]1920  Prog Access'!$F$7:$BA$325,34,FALSE))</f>
        <v>0</v>
      </c>
      <c r="BD330" s="102">
        <f>IF(ISNA(VLOOKUP($B330,'[1]1920  Prog Access'!$F$7:$BA$325,35,FALSE)),"",VLOOKUP($B330,'[1]1920  Prog Access'!$F$7:$BA$325,35,FALSE))</f>
        <v>0</v>
      </c>
      <c r="BE330" s="102">
        <f>IF(ISNA(VLOOKUP($B330,'[1]1920  Prog Access'!$F$7:$BA$325,36,FALSE)),"",VLOOKUP($B330,'[1]1920  Prog Access'!$F$7:$BA$325,36,FALSE))</f>
        <v>0</v>
      </c>
      <c r="BF330" s="102">
        <f>IF(ISNA(VLOOKUP($B330,'[1]1920  Prog Access'!$F$7:$BA$325,37,FALSE)),"",VLOOKUP($B330,'[1]1920  Prog Access'!$F$7:$BA$325,37,FALSE))</f>
        <v>0</v>
      </c>
      <c r="BG330" s="102">
        <f>IF(ISNA(VLOOKUP($B330,'[1]1920  Prog Access'!$F$7:$BA$325,38,FALSE)),"",VLOOKUP($B330,'[1]1920  Prog Access'!$F$7:$BA$325,38,FALSE))</f>
        <v>0</v>
      </c>
      <c r="BH330" s="110">
        <f t="shared" si="700"/>
        <v>0</v>
      </c>
      <c r="BI330" s="104">
        <f t="shared" si="701"/>
        <v>0</v>
      </c>
      <c r="BJ330" s="105">
        <f t="shared" si="702"/>
        <v>0</v>
      </c>
      <c r="BK330" s="106">
        <f>IF(ISNA(VLOOKUP($B330,'[1]1920  Prog Access'!$F$7:$BA$325,39,FALSE)),"",VLOOKUP($B330,'[1]1920  Prog Access'!$F$7:$BA$325,39,FALSE))</f>
        <v>0</v>
      </c>
      <c r="BL330" s="102">
        <f>IF(ISNA(VLOOKUP($B330,'[1]1920  Prog Access'!$F$7:$BA$325,40,FALSE)),"",VLOOKUP($B330,'[1]1920  Prog Access'!$F$7:$BA$325,40,FALSE))</f>
        <v>0</v>
      </c>
      <c r="BM330" s="102">
        <f>IF(ISNA(VLOOKUP($B330,'[1]1920  Prog Access'!$F$7:$BA$325,41,FALSE)),"",VLOOKUP($B330,'[1]1920  Prog Access'!$F$7:$BA$325,41,FALSE))</f>
        <v>0</v>
      </c>
      <c r="BN330" s="102">
        <f>IF(ISNA(VLOOKUP($B330,'[1]1920  Prog Access'!$F$7:$BA$325,42,FALSE)),"",VLOOKUP($B330,'[1]1920  Prog Access'!$F$7:$BA$325,42,FALSE))</f>
        <v>0</v>
      </c>
      <c r="BO330" s="105">
        <f t="shared" si="593"/>
        <v>0</v>
      </c>
      <c r="BP330" s="104">
        <f t="shared" si="594"/>
        <v>0</v>
      </c>
      <c r="BQ330" s="111">
        <f t="shared" si="595"/>
        <v>0</v>
      </c>
      <c r="BR330" s="106">
        <f>IF(ISNA(VLOOKUP($B330,'[1]1920  Prog Access'!$F$7:$BA$325,43,FALSE)),"",VLOOKUP($B330,'[1]1920  Prog Access'!$F$7:$BA$325,43,FALSE))</f>
        <v>255976.87</v>
      </c>
      <c r="BS330" s="104">
        <f t="shared" si="703"/>
        <v>0.22898275684548106</v>
      </c>
      <c r="BT330" s="111">
        <f t="shared" si="704"/>
        <v>3386.8334215400891</v>
      </c>
      <c r="BU330" s="102">
        <f>IF(ISNA(VLOOKUP($B330,'[1]1920  Prog Access'!$F$7:$BA$325,44,FALSE)),"",VLOOKUP($B330,'[1]1920  Prog Access'!$F$7:$BA$325,44,FALSE))</f>
        <v>1445.37</v>
      </c>
      <c r="BV330" s="104">
        <f t="shared" si="705"/>
        <v>1.2929480982471304E-3</v>
      </c>
      <c r="BW330" s="111">
        <f t="shared" si="706"/>
        <v>19.12370997618417</v>
      </c>
      <c r="BX330" s="143">
        <f>IF(ISNA(VLOOKUP($B330,'[1]1920  Prog Access'!$F$7:$BA$325,45,FALSE)),"",VLOOKUP($B330,'[1]1920  Prog Access'!$F$7:$BA$325,45,FALSE))</f>
        <v>30296.080000000002</v>
      </c>
      <c r="BY330" s="97">
        <f t="shared" si="707"/>
        <v>2.7101198323158035E-2</v>
      </c>
      <c r="BZ330" s="112">
        <f t="shared" si="708"/>
        <v>400.8478433448002</v>
      </c>
      <c r="CA330" s="89">
        <f t="shared" si="709"/>
        <v>1117887.1000000001</v>
      </c>
      <c r="CB330" s="90">
        <f t="shared" si="710"/>
        <v>0</v>
      </c>
    </row>
    <row r="331" spans="1:80" x14ac:dyDescent="0.25">
      <c r="A331" s="22"/>
      <c r="B331" s="94" t="s">
        <v>564</v>
      </c>
      <c r="C331" s="99" t="s">
        <v>565</v>
      </c>
      <c r="D331" s="100">
        <f>IF(ISNA(VLOOKUP($B331,'[1]1920 enrollment_Rev_Exp by size'!$A$6:$C$339,3,FALSE)),"",VLOOKUP($B331,'[1]1920 enrollment_Rev_Exp by size'!$A$6:$C$339,3,FALSE))</f>
        <v>43.57</v>
      </c>
      <c r="E331" s="101">
        <f>IF(ISNA(VLOOKUP($B331,'[1]1920 enrollment_Rev_Exp by size'!$A$6:$D$339,4,FALSE)),"",VLOOKUP($B331,'[1]1920 enrollment_Rev_Exp by size'!$A$6:$D$339,4,FALSE))</f>
        <v>938270.99</v>
      </c>
      <c r="F331" s="102">
        <f>IF(ISNA(VLOOKUP($B331,'[1]1920  Prog Access'!$F$7:$BA$325,2,FALSE)),"",VLOOKUP($B331,'[1]1920  Prog Access'!$F$7:$BA$325,2,FALSE))</f>
        <v>400774.92</v>
      </c>
      <c r="G331" s="102">
        <f>IF(ISNA(VLOOKUP($B331,'[1]1920  Prog Access'!$F$7:$BA$325,3,FALSE)),"",VLOOKUP($B331,'[1]1920  Prog Access'!$F$7:$BA$325,3,FALSE))</f>
        <v>0</v>
      </c>
      <c r="H331" s="102">
        <f>IF(ISNA(VLOOKUP($B331,'[1]1920  Prog Access'!$F$7:$BA$325,4,FALSE)),"",VLOOKUP($B331,'[1]1920  Prog Access'!$F$7:$BA$325,4,FALSE))</f>
        <v>0</v>
      </c>
      <c r="I331" s="103">
        <f t="shared" si="691"/>
        <v>400774.92</v>
      </c>
      <c r="J331" s="104">
        <f t="shared" si="692"/>
        <v>0.42714197099923124</v>
      </c>
      <c r="K331" s="105">
        <f t="shared" si="693"/>
        <v>9198.414505393619</v>
      </c>
      <c r="L331" s="106">
        <f>IF(ISNA(VLOOKUP($B331,'[1]1920  Prog Access'!$F$7:$BA$325,5,FALSE)),"",VLOOKUP($B331,'[1]1920  Prog Access'!$F$7:$BA$325,5,FALSE))</f>
        <v>61792.62</v>
      </c>
      <c r="M331" s="102">
        <f>IF(ISNA(VLOOKUP($B331,'[1]1920  Prog Access'!$F$7:$BA$325,6,FALSE)),"",VLOOKUP($B331,'[1]1920  Prog Access'!$F$7:$BA$325,6,FALSE))</f>
        <v>10702.66</v>
      </c>
      <c r="N331" s="102">
        <f>IF(ISNA(VLOOKUP($B331,'[1]1920  Prog Access'!$F$7:$BA$325,7,FALSE)),"",VLOOKUP($B331,'[1]1920  Prog Access'!$F$7:$BA$325,7,FALSE))</f>
        <v>24846.61</v>
      </c>
      <c r="O331" s="102">
        <v>0</v>
      </c>
      <c r="P331" s="102">
        <f>IF(ISNA(VLOOKUP($B331,'[1]1920  Prog Access'!$F$7:$BA$325,8,FALSE)),"",VLOOKUP($B331,'[1]1920  Prog Access'!$F$7:$BA$325,8,FALSE))</f>
        <v>0</v>
      </c>
      <c r="Q331" s="102">
        <f>IF(ISNA(VLOOKUP($B331,'[1]1920  Prog Access'!$F$7:$BA$325,9,FALSE)),"",VLOOKUP($B331,'[1]1920  Prog Access'!$F$7:$BA$325,9,FALSE))</f>
        <v>0</v>
      </c>
      <c r="R331" s="107">
        <f t="shared" si="643"/>
        <v>97341.89</v>
      </c>
      <c r="S331" s="104">
        <f t="shared" si="644"/>
        <v>0.10374602970512815</v>
      </c>
      <c r="T331" s="105">
        <f t="shared" si="645"/>
        <v>2234.1494147349094</v>
      </c>
      <c r="U331" s="106">
        <f>IF(ISNA(VLOOKUP($B331,'[1]1920  Prog Access'!$F$7:$BA$325,10,FALSE)),"",VLOOKUP($B331,'[1]1920  Prog Access'!$F$7:$BA$325,10,FALSE))</f>
        <v>0</v>
      </c>
      <c r="V331" s="102">
        <f>IF(ISNA(VLOOKUP($B331,'[1]1920  Prog Access'!$F$7:$BA$325,11,FALSE)),"",VLOOKUP($B331,'[1]1920  Prog Access'!$F$7:$BA$325,11,FALSE))</f>
        <v>0</v>
      </c>
      <c r="W331" s="102">
        <f>IF(ISNA(VLOOKUP($B331,'[1]1920  Prog Access'!$F$7:$BA$325,12,FALSE)),"",VLOOKUP($B331,'[1]1920  Prog Access'!$F$7:$BA$325,12,FALSE))</f>
        <v>0</v>
      </c>
      <c r="X331" s="102">
        <f>IF(ISNA(VLOOKUP($B331,'[1]1920  Prog Access'!$F$7:$BA$325,13,FALSE)),"",VLOOKUP($B331,'[1]1920  Prog Access'!$F$7:$BA$325,13,FALSE))</f>
        <v>0</v>
      </c>
      <c r="Y331" s="108">
        <f t="shared" si="694"/>
        <v>0</v>
      </c>
      <c r="Z331" s="104">
        <f t="shared" si="695"/>
        <v>0</v>
      </c>
      <c r="AA331" s="105">
        <f t="shared" si="696"/>
        <v>0</v>
      </c>
      <c r="AB331" s="106">
        <f>IF(ISNA(VLOOKUP($B331,'[1]1920  Prog Access'!$F$7:$BA$325,14,FALSE)),"",VLOOKUP($B331,'[1]1920  Prog Access'!$F$7:$BA$325,14,FALSE))</f>
        <v>0</v>
      </c>
      <c r="AC331" s="102">
        <f>IF(ISNA(VLOOKUP($B331,'[1]1920  Prog Access'!$F$7:$BA$325,15,FALSE)),"",VLOOKUP($B331,'[1]1920  Prog Access'!$F$7:$BA$325,15,FALSE))</f>
        <v>0</v>
      </c>
      <c r="AD331" s="102">
        <v>0</v>
      </c>
      <c r="AE331" s="107">
        <f t="shared" si="697"/>
        <v>0</v>
      </c>
      <c r="AF331" s="104">
        <f t="shared" si="698"/>
        <v>0</v>
      </c>
      <c r="AG331" s="109">
        <f t="shared" si="699"/>
        <v>0</v>
      </c>
      <c r="AH331" s="106">
        <f>IF(ISNA(VLOOKUP($B331,'[1]1920  Prog Access'!$F$7:$BA$325,16,FALSE)),"",VLOOKUP($B331,'[1]1920  Prog Access'!$F$7:$BA$325,16,FALSE))</f>
        <v>26639.18</v>
      </c>
      <c r="AI331" s="102">
        <f>IF(ISNA(VLOOKUP($B331,'[1]1920  Prog Access'!$F$7:$BA$325,17,FALSE)),"",VLOOKUP($B331,'[1]1920  Prog Access'!$F$7:$BA$325,17,FALSE))</f>
        <v>37350.660000000003</v>
      </c>
      <c r="AJ331" s="102">
        <f>IF(ISNA(VLOOKUP($B331,'[1]1920  Prog Access'!$F$7:$BA$325,18,FALSE)),"",VLOOKUP($B331,'[1]1920  Prog Access'!$F$7:$BA$325,18,FALSE))</f>
        <v>0</v>
      </c>
      <c r="AK331" s="102">
        <f>IF(ISNA(VLOOKUP($B331,'[1]1920  Prog Access'!$F$7:$BA$325,19,FALSE)),"",VLOOKUP($B331,'[1]1920  Prog Access'!$F$7:$BA$325,19,FALSE))</f>
        <v>0</v>
      </c>
      <c r="AL331" s="102">
        <f>IF(ISNA(VLOOKUP($B331,'[1]1920  Prog Access'!$F$7:$BA$325,20,FALSE)),"",VLOOKUP($B331,'[1]1920  Prog Access'!$F$7:$BA$325,20,FALSE))</f>
        <v>9063.23</v>
      </c>
      <c r="AM331" s="102">
        <f>IF(ISNA(VLOOKUP($B331,'[1]1920  Prog Access'!$F$7:$BA$325,21,FALSE)),"",VLOOKUP($B331,'[1]1920  Prog Access'!$F$7:$BA$325,21,FALSE))</f>
        <v>0</v>
      </c>
      <c r="AN331" s="102">
        <f>IF(ISNA(VLOOKUP($B331,'[1]1920  Prog Access'!$F$7:$BA$325,22,FALSE)),"",VLOOKUP($B331,'[1]1920  Prog Access'!$F$7:$BA$325,22,FALSE))</f>
        <v>0</v>
      </c>
      <c r="AO331" s="102">
        <f>IF(ISNA(VLOOKUP($B331,'[1]1920  Prog Access'!$F$7:$BA$325,23,FALSE)),"",VLOOKUP($B331,'[1]1920  Prog Access'!$F$7:$BA$325,23,FALSE))</f>
        <v>0</v>
      </c>
      <c r="AP331" s="102">
        <f>IF(ISNA(VLOOKUP($B331,'[1]1920  Prog Access'!$F$7:$BA$325,24,FALSE)),"",VLOOKUP($B331,'[1]1920  Prog Access'!$F$7:$BA$325,24,FALSE))</f>
        <v>0</v>
      </c>
      <c r="AQ331" s="102">
        <f>IF(ISNA(VLOOKUP($B331,'[1]1920  Prog Access'!$F$7:$BA$325,25,FALSE)),"",VLOOKUP($B331,'[1]1920  Prog Access'!$F$7:$BA$325,25,FALSE))</f>
        <v>0</v>
      </c>
      <c r="AR331" s="102">
        <f>IF(ISNA(VLOOKUP($B331,'[1]1920  Prog Access'!$F$7:$BA$325,26,FALSE)),"",VLOOKUP($B331,'[1]1920  Prog Access'!$F$7:$BA$325,26,FALSE))</f>
        <v>0</v>
      </c>
      <c r="AS331" s="102">
        <f>IF(ISNA(VLOOKUP($B331,'[1]1920  Prog Access'!$F$7:$BA$325,27,FALSE)),"",VLOOKUP($B331,'[1]1920  Prog Access'!$F$7:$BA$325,27,FALSE))</f>
        <v>0</v>
      </c>
      <c r="AT331" s="102">
        <f>IF(ISNA(VLOOKUP($B331,'[1]1920  Prog Access'!$F$7:$BA$325,28,FALSE)),"",VLOOKUP($B331,'[1]1920  Prog Access'!$F$7:$BA$325,28,FALSE))</f>
        <v>0</v>
      </c>
      <c r="AU331" s="102">
        <f>IF(ISNA(VLOOKUP($B331,'[1]1920  Prog Access'!$F$7:$BA$325,29,FALSE)),"",VLOOKUP($B331,'[1]1920  Prog Access'!$F$7:$BA$325,29,FALSE))</f>
        <v>0</v>
      </c>
      <c r="AV331" s="102">
        <f>IF(ISNA(VLOOKUP($B331,'[1]1920  Prog Access'!$F$7:$BA$325,30,FALSE)),"",VLOOKUP($B331,'[1]1920  Prog Access'!$F$7:$BA$325,30,FALSE))</f>
        <v>0</v>
      </c>
      <c r="AW331" s="102">
        <f>IF(ISNA(VLOOKUP($B331,'[1]1920  Prog Access'!$F$7:$BA$325,31,FALSE)),"",VLOOKUP($B331,'[1]1920  Prog Access'!$F$7:$BA$325,31,FALSE))</f>
        <v>0</v>
      </c>
      <c r="AX331" s="108">
        <f t="shared" si="604"/>
        <v>73053.070000000007</v>
      </c>
      <c r="AY331" s="104">
        <f t="shared" si="605"/>
        <v>7.7859244054854559E-2</v>
      </c>
      <c r="AZ331" s="105">
        <f t="shared" si="606"/>
        <v>1676.6828092724354</v>
      </c>
      <c r="BA331" s="106">
        <f>IF(ISNA(VLOOKUP($B331,'[1]1920  Prog Access'!$F$7:$BA$325,32,FALSE)),"",VLOOKUP($B331,'[1]1920  Prog Access'!$F$7:$BA$325,32,FALSE))</f>
        <v>0</v>
      </c>
      <c r="BB331" s="102">
        <f>IF(ISNA(VLOOKUP($B331,'[1]1920  Prog Access'!$F$7:$BA$325,33,FALSE)),"",VLOOKUP($B331,'[1]1920  Prog Access'!$F$7:$BA$325,33,FALSE))</f>
        <v>0</v>
      </c>
      <c r="BC331" s="102">
        <f>IF(ISNA(VLOOKUP($B331,'[1]1920  Prog Access'!$F$7:$BA$325,34,FALSE)),"",VLOOKUP($B331,'[1]1920  Prog Access'!$F$7:$BA$325,34,FALSE))</f>
        <v>0</v>
      </c>
      <c r="BD331" s="102">
        <f>IF(ISNA(VLOOKUP($B331,'[1]1920  Prog Access'!$F$7:$BA$325,35,FALSE)),"",VLOOKUP($B331,'[1]1920  Prog Access'!$F$7:$BA$325,35,FALSE))</f>
        <v>0</v>
      </c>
      <c r="BE331" s="102">
        <f>IF(ISNA(VLOOKUP($B331,'[1]1920  Prog Access'!$F$7:$BA$325,36,FALSE)),"",VLOOKUP($B331,'[1]1920  Prog Access'!$F$7:$BA$325,36,FALSE))</f>
        <v>0</v>
      </c>
      <c r="BF331" s="102">
        <f>IF(ISNA(VLOOKUP($B331,'[1]1920  Prog Access'!$F$7:$BA$325,37,FALSE)),"",VLOOKUP($B331,'[1]1920  Prog Access'!$F$7:$BA$325,37,FALSE))</f>
        <v>0</v>
      </c>
      <c r="BG331" s="102">
        <f>IF(ISNA(VLOOKUP($B331,'[1]1920  Prog Access'!$F$7:$BA$325,38,FALSE)),"",VLOOKUP($B331,'[1]1920  Prog Access'!$F$7:$BA$325,38,FALSE))</f>
        <v>0</v>
      </c>
      <c r="BH331" s="110">
        <f t="shared" si="700"/>
        <v>0</v>
      </c>
      <c r="BI331" s="104">
        <f t="shared" si="701"/>
        <v>0</v>
      </c>
      <c r="BJ331" s="105">
        <f t="shared" si="702"/>
        <v>0</v>
      </c>
      <c r="BK331" s="106">
        <f>IF(ISNA(VLOOKUP($B331,'[1]1920  Prog Access'!$F$7:$BA$325,39,FALSE)),"",VLOOKUP($B331,'[1]1920  Prog Access'!$F$7:$BA$325,39,FALSE))</f>
        <v>0</v>
      </c>
      <c r="BL331" s="102">
        <f>IF(ISNA(VLOOKUP($B331,'[1]1920  Prog Access'!$F$7:$BA$325,40,FALSE)),"",VLOOKUP($B331,'[1]1920  Prog Access'!$F$7:$BA$325,40,FALSE))</f>
        <v>0</v>
      </c>
      <c r="BM331" s="102">
        <f>IF(ISNA(VLOOKUP($B331,'[1]1920  Prog Access'!$F$7:$BA$325,41,FALSE)),"",VLOOKUP($B331,'[1]1920  Prog Access'!$F$7:$BA$325,41,FALSE))</f>
        <v>0</v>
      </c>
      <c r="BN331" s="102">
        <f>IF(ISNA(VLOOKUP($B331,'[1]1920  Prog Access'!$F$7:$BA$325,42,FALSE)),"",VLOOKUP($B331,'[1]1920  Prog Access'!$F$7:$BA$325,42,FALSE))</f>
        <v>0</v>
      </c>
      <c r="BO331" s="105">
        <f t="shared" si="593"/>
        <v>0</v>
      </c>
      <c r="BP331" s="104">
        <f t="shared" si="594"/>
        <v>0</v>
      </c>
      <c r="BQ331" s="111">
        <f t="shared" si="595"/>
        <v>0</v>
      </c>
      <c r="BR331" s="106">
        <f>IF(ISNA(VLOOKUP($B331,'[1]1920  Prog Access'!$F$7:$BA$325,43,FALSE)),"",VLOOKUP($B331,'[1]1920  Prog Access'!$F$7:$BA$325,43,FALSE))</f>
        <v>172848.35</v>
      </c>
      <c r="BS331" s="104">
        <f t="shared" si="703"/>
        <v>0.1842200727105503</v>
      </c>
      <c r="BT331" s="111">
        <f t="shared" si="704"/>
        <v>3967.1413816846457</v>
      </c>
      <c r="BU331" s="102">
        <f>IF(ISNA(VLOOKUP($B331,'[1]1920  Prog Access'!$F$7:$BA$325,44,FALSE)),"",VLOOKUP($B331,'[1]1920  Prog Access'!$F$7:$BA$325,44,FALSE))</f>
        <v>0</v>
      </c>
      <c r="BV331" s="104">
        <f t="shared" si="705"/>
        <v>0</v>
      </c>
      <c r="BW331" s="111">
        <f t="shared" si="706"/>
        <v>0</v>
      </c>
      <c r="BX331" s="143">
        <f>IF(ISNA(VLOOKUP($B331,'[1]1920  Prog Access'!$F$7:$BA$325,45,FALSE)),"",VLOOKUP($B331,'[1]1920  Prog Access'!$F$7:$BA$325,45,FALSE))</f>
        <v>194252.76</v>
      </c>
      <c r="BY331" s="97">
        <f t="shared" si="707"/>
        <v>0.20703268253023577</v>
      </c>
      <c r="BZ331" s="112">
        <f t="shared" si="708"/>
        <v>4458.4062428276338</v>
      </c>
      <c r="CA331" s="89">
        <f t="shared" si="709"/>
        <v>938270.99</v>
      </c>
      <c r="CB331" s="90">
        <f t="shared" si="710"/>
        <v>0</v>
      </c>
    </row>
    <row r="332" spans="1:80" x14ac:dyDescent="0.25">
      <c r="A332" s="66"/>
      <c r="B332" s="94" t="s">
        <v>566</v>
      </c>
      <c r="C332" s="99" t="s">
        <v>567</v>
      </c>
      <c r="D332" s="100">
        <f>IF(ISNA(VLOOKUP($B332,'[1]1920 enrollment_Rev_Exp by size'!$A$6:$C$339,3,FALSE)),"",VLOOKUP($B332,'[1]1920 enrollment_Rev_Exp by size'!$A$6:$C$339,3,FALSE))</f>
        <v>1440.9699999999998</v>
      </c>
      <c r="E332" s="101">
        <f>IF(ISNA(VLOOKUP($B332,'[1]1920 enrollment_Rev_Exp by size'!$A$6:$D$339,4,FALSE)),"",VLOOKUP($B332,'[1]1920 enrollment_Rev_Exp by size'!$A$6:$D$339,4,FALSE))</f>
        <v>19012441.399999999</v>
      </c>
      <c r="F332" s="102">
        <f>IF(ISNA(VLOOKUP($B332,'[1]1920  Prog Access'!$F$7:$BA$325,2,FALSE)),"",VLOOKUP($B332,'[1]1920  Prog Access'!$F$7:$BA$325,2,FALSE))</f>
        <v>10511535.039999999</v>
      </c>
      <c r="G332" s="102">
        <f>IF(ISNA(VLOOKUP($B332,'[1]1920  Prog Access'!$F$7:$BA$325,3,FALSE)),"",VLOOKUP($B332,'[1]1920  Prog Access'!$F$7:$BA$325,3,FALSE))</f>
        <v>17680.64</v>
      </c>
      <c r="H332" s="102">
        <f>IF(ISNA(VLOOKUP($B332,'[1]1920  Prog Access'!$F$7:$BA$325,4,FALSE)),"",VLOOKUP($B332,'[1]1920  Prog Access'!$F$7:$BA$325,4,FALSE))</f>
        <v>9730.69</v>
      </c>
      <c r="I332" s="103">
        <f t="shared" si="691"/>
        <v>10538946.369999999</v>
      </c>
      <c r="J332" s="104">
        <f t="shared" si="692"/>
        <v>0.55431841436208185</v>
      </c>
      <c r="K332" s="105">
        <f t="shared" si="693"/>
        <v>7313.7861093568918</v>
      </c>
      <c r="L332" s="106">
        <f>IF(ISNA(VLOOKUP($B332,'[1]1920  Prog Access'!$F$7:$BA$325,5,FALSE)),"",VLOOKUP($B332,'[1]1920  Prog Access'!$F$7:$BA$325,5,FALSE))</f>
        <v>1850592.78</v>
      </c>
      <c r="M332" s="102">
        <f>IF(ISNA(VLOOKUP($B332,'[1]1920  Prog Access'!$F$7:$BA$325,6,FALSE)),"",VLOOKUP($B332,'[1]1920  Prog Access'!$F$7:$BA$325,6,FALSE))</f>
        <v>62705.51</v>
      </c>
      <c r="N332" s="102">
        <f>IF(ISNA(VLOOKUP($B332,'[1]1920  Prog Access'!$F$7:$BA$325,7,FALSE)),"",VLOOKUP($B332,'[1]1920  Prog Access'!$F$7:$BA$325,7,FALSE))</f>
        <v>304743.55</v>
      </c>
      <c r="O332" s="102">
        <v>0</v>
      </c>
      <c r="P332" s="102">
        <f>IF(ISNA(VLOOKUP($B332,'[1]1920  Prog Access'!$F$7:$BA$325,8,FALSE)),"",VLOOKUP($B332,'[1]1920  Prog Access'!$F$7:$BA$325,8,FALSE))</f>
        <v>0</v>
      </c>
      <c r="Q332" s="102">
        <f>IF(ISNA(VLOOKUP($B332,'[1]1920  Prog Access'!$F$7:$BA$325,9,FALSE)),"",VLOOKUP($B332,'[1]1920  Prog Access'!$F$7:$BA$325,9,FALSE))</f>
        <v>0</v>
      </c>
      <c r="R332" s="107">
        <f t="shared" si="643"/>
        <v>2218041.84</v>
      </c>
      <c r="S332" s="104">
        <f t="shared" si="644"/>
        <v>0.11666265227778691</v>
      </c>
      <c r="T332" s="105">
        <f t="shared" si="645"/>
        <v>1539.2699639825951</v>
      </c>
      <c r="U332" s="106">
        <f>IF(ISNA(VLOOKUP($B332,'[1]1920  Prog Access'!$F$7:$BA$325,10,FALSE)),"",VLOOKUP($B332,'[1]1920  Prog Access'!$F$7:$BA$325,10,FALSE))</f>
        <v>765444.48</v>
      </c>
      <c r="V332" s="102">
        <f>IF(ISNA(VLOOKUP($B332,'[1]1920  Prog Access'!$F$7:$BA$325,11,FALSE)),"",VLOOKUP($B332,'[1]1920  Prog Access'!$F$7:$BA$325,11,FALSE))</f>
        <v>0</v>
      </c>
      <c r="W332" s="102">
        <f>IF(ISNA(VLOOKUP($B332,'[1]1920  Prog Access'!$F$7:$BA$325,12,FALSE)),"",VLOOKUP($B332,'[1]1920  Prog Access'!$F$7:$BA$325,12,FALSE))</f>
        <v>14705</v>
      </c>
      <c r="X332" s="102">
        <f>IF(ISNA(VLOOKUP($B332,'[1]1920  Prog Access'!$F$7:$BA$325,13,FALSE)),"",VLOOKUP($B332,'[1]1920  Prog Access'!$F$7:$BA$325,13,FALSE))</f>
        <v>0</v>
      </c>
      <c r="Y332" s="108">
        <f t="shared" si="694"/>
        <v>780149.48</v>
      </c>
      <c r="Z332" s="104">
        <f t="shared" si="695"/>
        <v>4.1033629694711381E-2</v>
      </c>
      <c r="AA332" s="105">
        <f t="shared" si="696"/>
        <v>541.4057752763764</v>
      </c>
      <c r="AB332" s="106">
        <f>IF(ISNA(VLOOKUP($B332,'[1]1920  Prog Access'!$F$7:$BA$325,14,FALSE)),"",VLOOKUP($B332,'[1]1920  Prog Access'!$F$7:$BA$325,14,FALSE))</f>
        <v>0</v>
      </c>
      <c r="AC332" s="102">
        <f>IF(ISNA(VLOOKUP($B332,'[1]1920  Prog Access'!$F$7:$BA$325,15,FALSE)),"",VLOOKUP($B332,'[1]1920  Prog Access'!$F$7:$BA$325,15,FALSE))</f>
        <v>0</v>
      </c>
      <c r="AD332" s="102">
        <v>0</v>
      </c>
      <c r="AE332" s="107">
        <f t="shared" si="697"/>
        <v>0</v>
      </c>
      <c r="AF332" s="104">
        <f t="shared" si="698"/>
        <v>0</v>
      </c>
      <c r="AG332" s="109">
        <f t="shared" si="699"/>
        <v>0</v>
      </c>
      <c r="AH332" s="106">
        <f>IF(ISNA(VLOOKUP($B332,'[1]1920  Prog Access'!$F$7:$BA$325,16,FALSE)),"",VLOOKUP($B332,'[1]1920  Prog Access'!$F$7:$BA$325,16,FALSE))</f>
        <v>501946.36</v>
      </c>
      <c r="AI332" s="102">
        <f>IF(ISNA(VLOOKUP($B332,'[1]1920  Prog Access'!$F$7:$BA$325,17,FALSE)),"",VLOOKUP($B332,'[1]1920  Prog Access'!$F$7:$BA$325,17,FALSE))</f>
        <v>86685.13</v>
      </c>
      <c r="AJ332" s="102">
        <f>IF(ISNA(VLOOKUP($B332,'[1]1920  Prog Access'!$F$7:$BA$325,18,FALSE)),"",VLOOKUP($B332,'[1]1920  Prog Access'!$F$7:$BA$325,18,FALSE))</f>
        <v>0</v>
      </c>
      <c r="AK332" s="102">
        <f>IF(ISNA(VLOOKUP($B332,'[1]1920  Prog Access'!$F$7:$BA$325,19,FALSE)),"",VLOOKUP($B332,'[1]1920  Prog Access'!$F$7:$BA$325,19,FALSE))</f>
        <v>0</v>
      </c>
      <c r="AL332" s="102">
        <f>IF(ISNA(VLOOKUP($B332,'[1]1920  Prog Access'!$F$7:$BA$325,20,FALSE)),"",VLOOKUP($B332,'[1]1920  Prog Access'!$F$7:$BA$325,20,FALSE))</f>
        <v>226364.24</v>
      </c>
      <c r="AM332" s="102">
        <f>IF(ISNA(VLOOKUP($B332,'[1]1920  Prog Access'!$F$7:$BA$325,21,FALSE)),"",VLOOKUP($B332,'[1]1920  Prog Access'!$F$7:$BA$325,21,FALSE))</f>
        <v>0</v>
      </c>
      <c r="AN332" s="102">
        <f>IF(ISNA(VLOOKUP($B332,'[1]1920  Prog Access'!$F$7:$BA$325,22,FALSE)),"",VLOOKUP($B332,'[1]1920  Prog Access'!$F$7:$BA$325,22,FALSE))</f>
        <v>0</v>
      </c>
      <c r="AO332" s="102">
        <f>IF(ISNA(VLOOKUP($B332,'[1]1920  Prog Access'!$F$7:$BA$325,23,FALSE)),"",VLOOKUP($B332,'[1]1920  Prog Access'!$F$7:$BA$325,23,FALSE))</f>
        <v>92570.85</v>
      </c>
      <c r="AP332" s="102">
        <f>IF(ISNA(VLOOKUP($B332,'[1]1920  Prog Access'!$F$7:$BA$325,24,FALSE)),"",VLOOKUP($B332,'[1]1920  Prog Access'!$F$7:$BA$325,24,FALSE))</f>
        <v>0</v>
      </c>
      <c r="AQ332" s="102">
        <f>IF(ISNA(VLOOKUP($B332,'[1]1920  Prog Access'!$F$7:$BA$325,25,FALSE)),"",VLOOKUP($B332,'[1]1920  Prog Access'!$F$7:$BA$325,25,FALSE))</f>
        <v>0</v>
      </c>
      <c r="AR332" s="102">
        <f>IF(ISNA(VLOOKUP($B332,'[1]1920  Prog Access'!$F$7:$BA$325,26,FALSE)),"",VLOOKUP($B332,'[1]1920  Prog Access'!$F$7:$BA$325,26,FALSE))</f>
        <v>0</v>
      </c>
      <c r="AS332" s="102">
        <f>IF(ISNA(VLOOKUP($B332,'[1]1920  Prog Access'!$F$7:$BA$325,27,FALSE)),"",VLOOKUP($B332,'[1]1920  Prog Access'!$F$7:$BA$325,27,FALSE))</f>
        <v>0</v>
      </c>
      <c r="AT332" s="102">
        <f>IF(ISNA(VLOOKUP($B332,'[1]1920  Prog Access'!$F$7:$BA$325,28,FALSE)),"",VLOOKUP($B332,'[1]1920  Prog Access'!$F$7:$BA$325,28,FALSE))</f>
        <v>0</v>
      </c>
      <c r="AU332" s="102">
        <f>IF(ISNA(VLOOKUP($B332,'[1]1920  Prog Access'!$F$7:$BA$325,29,FALSE)),"",VLOOKUP($B332,'[1]1920  Prog Access'!$F$7:$BA$325,29,FALSE))</f>
        <v>0</v>
      </c>
      <c r="AV332" s="102">
        <f>IF(ISNA(VLOOKUP($B332,'[1]1920  Prog Access'!$F$7:$BA$325,30,FALSE)),"",VLOOKUP($B332,'[1]1920  Prog Access'!$F$7:$BA$325,30,FALSE))</f>
        <v>0</v>
      </c>
      <c r="AW332" s="102">
        <f>IF(ISNA(VLOOKUP($B332,'[1]1920  Prog Access'!$F$7:$BA$325,31,FALSE)),"",VLOOKUP($B332,'[1]1920  Prog Access'!$F$7:$BA$325,31,FALSE))</f>
        <v>0</v>
      </c>
      <c r="AX332" s="108">
        <f t="shared" si="604"/>
        <v>907566.58</v>
      </c>
      <c r="AY332" s="104">
        <f t="shared" si="605"/>
        <v>4.7735404459944848E-2</v>
      </c>
      <c r="AZ332" s="105">
        <f t="shared" si="606"/>
        <v>629.8303087503557</v>
      </c>
      <c r="BA332" s="106">
        <f>IF(ISNA(VLOOKUP($B332,'[1]1920  Prog Access'!$F$7:$BA$325,32,FALSE)),"",VLOOKUP($B332,'[1]1920  Prog Access'!$F$7:$BA$325,32,FALSE))</f>
        <v>0</v>
      </c>
      <c r="BB332" s="102">
        <f>IF(ISNA(VLOOKUP($B332,'[1]1920  Prog Access'!$F$7:$BA$325,33,FALSE)),"",VLOOKUP($B332,'[1]1920  Prog Access'!$F$7:$BA$325,33,FALSE))</f>
        <v>0</v>
      </c>
      <c r="BC332" s="102">
        <f>IF(ISNA(VLOOKUP($B332,'[1]1920  Prog Access'!$F$7:$BA$325,34,FALSE)),"",VLOOKUP($B332,'[1]1920  Prog Access'!$F$7:$BA$325,34,FALSE))</f>
        <v>43742.07</v>
      </c>
      <c r="BD332" s="102">
        <f>IF(ISNA(VLOOKUP($B332,'[1]1920  Prog Access'!$F$7:$BA$325,35,FALSE)),"",VLOOKUP($B332,'[1]1920  Prog Access'!$F$7:$BA$325,35,FALSE))</f>
        <v>0</v>
      </c>
      <c r="BE332" s="102">
        <f>IF(ISNA(VLOOKUP($B332,'[1]1920  Prog Access'!$F$7:$BA$325,36,FALSE)),"",VLOOKUP($B332,'[1]1920  Prog Access'!$F$7:$BA$325,36,FALSE))</f>
        <v>0</v>
      </c>
      <c r="BF332" s="102">
        <f>IF(ISNA(VLOOKUP($B332,'[1]1920  Prog Access'!$F$7:$BA$325,37,FALSE)),"",VLOOKUP($B332,'[1]1920  Prog Access'!$F$7:$BA$325,37,FALSE))</f>
        <v>0</v>
      </c>
      <c r="BG332" s="102">
        <f>IF(ISNA(VLOOKUP($B332,'[1]1920  Prog Access'!$F$7:$BA$325,38,FALSE)),"",VLOOKUP($B332,'[1]1920  Prog Access'!$F$7:$BA$325,38,FALSE))</f>
        <v>20539.900000000001</v>
      </c>
      <c r="BH332" s="110">
        <f t="shared" si="700"/>
        <v>64281.97</v>
      </c>
      <c r="BI332" s="104">
        <f t="shared" si="701"/>
        <v>3.3810476333670648E-3</v>
      </c>
      <c r="BJ332" s="105">
        <f t="shared" si="702"/>
        <v>44.610207013331305</v>
      </c>
      <c r="BK332" s="106">
        <f>IF(ISNA(VLOOKUP($B332,'[1]1920  Prog Access'!$F$7:$BA$325,39,FALSE)),"",VLOOKUP($B332,'[1]1920  Prog Access'!$F$7:$BA$325,39,FALSE))</f>
        <v>0</v>
      </c>
      <c r="BL332" s="102">
        <f>IF(ISNA(VLOOKUP($B332,'[1]1920  Prog Access'!$F$7:$BA$325,40,FALSE)),"",VLOOKUP($B332,'[1]1920  Prog Access'!$F$7:$BA$325,40,FALSE))</f>
        <v>0</v>
      </c>
      <c r="BM332" s="102">
        <f>IF(ISNA(VLOOKUP($B332,'[1]1920  Prog Access'!$F$7:$BA$325,41,FALSE)),"",VLOOKUP($B332,'[1]1920  Prog Access'!$F$7:$BA$325,41,FALSE))</f>
        <v>0</v>
      </c>
      <c r="BN332" s="102">
        <f>IF(ISNA(VLOOKUP($B332,'[1]1920  Prog Access'!$F$7:$BA$325,42,FALSE)),"",VLOOKUP($B332,'[1]1920  Prog Access'!$F$7:$BA$325,42,FALSE))</f>
        <v>222866.01</v>
      </c>
      <c r="BO332" s="105">
        <f t="shared" ref="BO332:BO387" si="711">SUM(BK332:BN332)</f>
        <v>222866.01</v>
      </c>
      <c r="BP332" s="104">
        <f t="shared" ref="BP332:BP387" si="712">BO332/E332</f>
        <v>1.1722114236207457E-2</v>
      </c>
      <c r="BQ332" s="111">
        <f t="shared" ref="BQ332:BQ387" si="713">BO332/D332</f>
        <v>154.66387919248842</v>
      </c>
      <c r="BR332" s="106">
        <f>IF(ISNA(VLOOKUP($B332,'[1]1920  Prog Access'!$F$7:$BA$325,43,FALSE)),"",VLOOKUP($B332,'[1]1920  Prog Access'!$F$7:$BA$325,43,FALSE))</f>
        <v>2895661.95</v>
      </c>
      <c r="BS332" s="104">
        <f t="shared" si="703"/>
        <v>0.15230353057130266</v>
      </c>
      <c r="BT332" s="111">
        <f t="shared" si="704"/>
        <v>2009.5227173362391</v>
      </c>
      <c r="BU332" s="102">
        <f>IF(ISNA(VLOOKUP($B332,'[1]1920  Prog Access'!$F$7:$BA$325,44,FALSE)),"",VLOOKUP($B332,'[1]1920  Prog Access'!$F$7:$BA$325,44,FALSE))</f>
        <v>416093.7</v>
      </c>
      <c r="BV332" s="104">
        <f t="shared" si="705"/>
        <v>2.1885337671573312E-2</v>
      </c>
      <c r="BW332" s="111">
        <f t="shared" si="706"/>
        <v>288.75944676155649</v>
      </c>
      <c r="BX332" s="143">
        <f>IF(ISNA(VLOOKUP($B332,'[1]1920  Prog Access'!$F$7:$BA$325,45,FALSE)),"",VLOOKUP($B332,'[1]1920  Prog Access'!$F$7:$BA$325,45,FALSE))</f>
        <v>968833.5</v>
      </c>
      <c r="BY332" s="97">
        <f t="shared" si="707"/>
        <v>5.0957869093024535E-2</v>
      </c>
      <c r="BZ332" s="112">
        <f t="shared" si="708"/>
        <v>672.34814048869873</v>
      </c>
      <c r="CA332" s="89">
        <f t="shared" si="709"/>
        <v>19012441.399999999</v>
      </c>
      <c r="CB332" s="90">
        <f t="shared" si="710"/>
        <v>0</v>
      </c>
    </row>
    <row r="333" spans="1:80" x14ac:dyDescent="0.25">
      <c r="A333" s="22"/>
      <c r="B333" s="94" t="s">
        <v>568</v>
      </c>
      <c r="C333" s="99" t="s">
        <v>569</v>
      </c>
      <c r="D333" s="100">
        <f>IF(ISNA(VLOOKUP($B333,'[1]1920 enrollment_Rev_Exp by size'!$A$6:$C$339,3,FALSE)),"",VLOOKUP($B333,'[1]1920 enrollment_Rev_Exp by size'!$A$6:$C$339,3,FALSE))</f>
        <v>1894.9699999999998</v>
      </c>
      <c r="E333" s="101">
        <f>IF(ISNA(VLOOKUP($B333,'[1]1920 enrollment_Rev_Exp by size'!$A$6:$D$339,4,FALSE)),"",VLOOKUP($B333,'[1]1920 enrollment_Rev_Exp by size'!$A$6:$D$339,4,FALSE))</f>
        <v>25759949.120000001</v>
      </c>
      <c r="F333" s="102">
        <f>IF(ISNA(VLOOKUP($B333,'[1]1920  Prog Access'!$F$7:$BA$325,2,FALSE)),"",VLOOKUP($B333,'[1]1920  Prog Access'!$F$7:$BA$325,2,FALSE))</f>
        <v>13021146.369999999</v>
      </c>
      <c r="G333" s="102">
        <f>IF(ISNA(VLOOKUP($B333,'[1]1920  Prog Access'!$F$7:$BA$325,3,FALSE)),"",VLOOKUP($B333,'[1]1920  Prog Access'!$F$7:$BA$325,3,FALSE))</f>
        <v>390073.7</v>
      </c>
      <c r="H333" s="102">
        <f>IF(ISNA(VLOOKUP($B333,'[1]1920  Prog Access'!$F$7:$BA$325,4,FALSE)),"",VLOOKUP($B333,'[1]1920  Prog Access'!$F$7:$BA$325,4,FALSE))</f>
        <v>0</v>
      </c>
      <c r="I333" s="103">
        <f t="shared" si="691"/>
        <v>13411220.069999998</v>
      </c>
      <c r="J333" s="104">
        <f t="shared" si="692"/>
        <v>0.5206229254384489</v>
      </c>
      <c r="K333" s="105">
        <f t="shared" si="693"/>
        <v>7077.2730280690457</v>
      </c>
      <c r="L333" s="106">
        <f>IF(ISNA(VLOOKUP($B333,'[1]1920  Prog Access'!$F$7:$BA$325,5,FALSE)),"",VLOOKUP($B333,'[1]1920  Prog Access'!$F$7:$BA$325,5,FALSE))</f>
        <v>2559924.13</v>
      </c>
      <c r="M333" s="102">
        <f>IF(ISNA(VLOOKUP($B333,'[1]1920  Prog Access'!$F$7:$BA$325,6,FALSE)),"",VLOOKUP($B333,'[1]1920  Prog Access'!$F$7:$BA$325,6,FALSE))</f>
        <v>302390.56</v>
      </c>
      <c r="N333" s="102">
        <f>IF(ISNA(VLOOKUP($B333,'[1]1920  Prog Access'!$F$7:$BA$325,7,FALSE)),"",VLOOKUP($B333,'[1]1920  Prog Access'!$F$7:$BA$325,7,FALSE))</f>
        <v>412851.68</v>
      </c>
      <c r="O333" s="102">
        <v>0</v>
      </c>
      <c r="P333" s="102">
        <f>IF(ISNA(VLOOKUP($B333,'[1]1920  Prog Access'!$F$7:$BA$325,8,FALSE)),"",VLOOKUP($B333,'[1]1920  Prog Access'!$F$7:$BA$325,8,FALSE))</f>
        <v>193771.44</v>
      </c>
      <c r="Q333" s="102">
        <f>IF(ISNA(VLOOKUP($B333,'[1]1920  Prog Access'!$F$7:$BA$325,9,FALSE)),"",VLOOKUP($B333,'[1]1920  Prog Access'!$F$7:$BA$325,9,FALSE))</f>
        <v>83082.64</v>
      </c>
      <c r="R333" s="107">
        <f t="shared" si="643"/>
        <v>3552020.45</v>
      </c>
      <c r="S333" s="104">
        <f t="shared" si="644"/>
        <v>0.13788926497693332</v>
      </c>
      <c r="T333" s="105">
        <f t="shared" si="645"/>
        <v>1874.4467986300579</v>
      </c>
      <c r="U333" s="106">
        <f>IF(ISNA(VLOOKUP($B333,'[1]1920  Prog Access'!$F$7:$BA$325,10,FALSE)),"",VLOOKUP($B333,'[1]1920  Prog Access'!$F$7:$BA$325,10,FALSE))</f>
        <v>1060423.26</v>
      </c>
      <c r="V333" s="102">
        <f>IF(ISNA(VLOOKUP($B333,'[1]1920  Prog Access'!$F$7:$BA$325,11,FALSE)),"",VLOOKUP($B333,'[1]1920  Prog Access'!$F$7:$BA$325,11,FALSE))</f>
        <v>68069.100000000006</v>
      </c>
      <c r="W333" s="102">
        <f>IF(ISNA(VLOOKUP($B333,'[1]1920  Prog Access'!$F$7:$BA$325,12,FALSE)),"",VLOOKUP($B333,'[1]1920  Prog Access'!$F$7:$BA$325,12,FALSE))</f>
        <v>10077.040000000001</v>
      </c>
      <c r="X333" s="102">
        <f>IF(ISNA(VLOOKUP($B333,'[1]1920  Prog Access'!$F$7:$BA$325,13,FALSE)),"",VLOOKUP($B333,'[1]1920  Prog Access'!$F$7:$BA$325,13,FALSE))</f>
        <v>0</v>
      </c>
      <c r="Y333" s="108">
        <f t="shared" si="694"/>
        <v>1138569.4000000001</v>
      </c>
      <c r="Z333" s="104">
        <f t="shared" si="695"/>
        <v>4.4199209971110383E-2</v>
      </c>
      <c r="AA333" s="105">
        <f t="shared" si="696"/>
        <v>600.83769136186868</v>
      </c>
      <c r="AB333" s="106">
        <f>IF(ISNA(VLOOKUP($B333,'[1]1920  Prog Access'!$F$7:$BA$325,14,FALSE)),"",VLOOKUP($B333,'[1]1920  Prog Access'!$F$7:$BA$325,14,FALSE))</f>
        <v>0</v>
      </c>
      <c r="AC333" s="102">
        <f>IF(ISNA(VLOOKUP($B333,'[1]1920  Prog Access'!$F$7:$BA$325,15,FALSE)),"",VLOOKUP($B333,'[1]1920  Prog Access'!$F$7:$BA$325,15,FALSE))</f>
        <v>0</v>
      </c>
      <c r="AD333" s="102">
        <v>0</v>
      </c>
      <c r="AE333" s="107">
        <f t="shared" si="697"/>
        <v>0</v>
      </c>
      <c r="AF333" s="104">
        <f t="shared" si="698"/>
        <v>0</v>
      </c>
      <c r="AG333" s="109">
        <f t="shared" si="699"/>
        <v>0</v>
      </c>
      <c r="AH333" s="106">
        <f>IF(ISNA(VLOOKUP($B333,'[1]1920  Prog Access'!$F$7:$BA$325,16,FALSE)),"",VLOOKUP($B333,'[1]1920  Prog Access'!$F$7:$BA$325,16,FALSE))</f>
        <v>258513.13</v>
      </c>
      <c r="AI333" s="102">
        <f>IF(ISNA(VLOOKUP($B333,'[1]1920  Prog Access'!$F$7:$BA$325,17,FALSE)),"",VLOOKUP($B333,'[1]1920  Prog Access'!$F$7:$BA$325,17,FALSE))</f>
        <v>61487.22</v>
      </c>
      <c r="AJ333" s="102">
        <f>IF(ISNA(VLOOKUP($B333,'[1]1920  Prog Access'!$F$7:$BA$325,18,FALSE)),"",VLOOKUP($B333,'[1]1920  Prog Access'!$F$7:$BA$325,18,FALSE))</f>
        <v>0</v>
      </c>
      <c r="AK333" s="102">
        <f>IF(ISNA(VLOOKUP($B333,'[1]1920  Prog Access'!$F$7:$BA$325,19,FALSE)),"",VLOOKUP($B333,'[1]1920  Prog Access'!$F$7:$BA$325,19,FALSE))</f>
        <v>0</v>
      </c>
      <c r="AL333" s="102">
        <f>IF(ISNA(VLOOKUP($B333,'[1]1920  Prog Access'!$F$7:$BA$325,20,FALSE)),"",VLOOKUP($B333,'[1]1920  Prog Access'!$F$7:$BA$325,20,FALSE))</f>
        <v>450488.26</v>
      </c>
      <c r="AM333" s="102">
        <f>IF(ISNA(VLOOKUP($B333,'[1]1920  Prog Access'!$F$7:$BA$325,21,FALSE)),"",VLOOKUP($B333,'[1]1920  Prog Access'!$F$7:$BA$325,21,FALSE))</f>
        <v>0</v>
      </c>
      <c r="AN333" s="102">
        <f>IF(ISNA(VLOOKUP($B333,'[1]1920  Prog Access'!$F$7:$BA$325,22,FALSE)),"",VLOOKUP($B333,'[1]1920  Prog Access'!$F$7:$BA$325,22,FALSE))</f>
        <v>0</v>
      </c>
      <c r="AO333" s="102">
        <f>IF(ISNA(VLOOKUP($B333,'[1]1920  Prog Access'!$F$7:$BA$325,23,FALSE)),"",VLOOKUP($B333,'[1]1920  Prog Access'!$F$7:$BA$325,23,FALSE))</f>
        <v>151101.47</v>
      </c>
      <c r="AP333" s="102">
        <f>IF(ISNA(VLOOKUP($B333,'[1]1920  Prog Access'!$F$7:$BA$325,24,FALSE)),"",VLOOKUP($B333,'[1]1920  Prog Access'!$F$7:$BA$325,24,FALSE))</f>
        <v>0</v>
      </c>
      <c r="AQ333" s="102">
        <f>IF(ISNA(VLOOKUP($B333,'[1]1920  Prog Access'!$F$7:$BA$325,25,FALSE)),"",VLOOKUP($B333,'[1]1920  Prog Access'!$F$7:$BA$325,25,FALSE))</f>
        <v>0</v>
      </c>
      <c r="AR333" s="102">
        <f>IF(ISNA(VLOOKUP($B333,'[1]1920  Prog Access'!$F$7:$BA$325,26,FALSE)),"",VLOOKUP($B333,'[1]1920  Prog Access'!$F$7:$BA$325,26,FALSE))</f>
        <v>0</v>
      </c>
      <c r="AS333" s="102">
        <f>IF(ISNA(VLOOKUP($B333,'[1]1920  Prog Access'!$F$7:$BA$325,27,FALSE)),"",VLOOKUP($B333,'[1]1920  Prog Access'!$F$7:$BA$325,27,FALSE))</f>
        <v>0</v>
      </c>
      <c r="AT333" s="102">
        <f>IF(ISNA(VLOOKUP($B333,'[1]1920  Prog Access'!$F$7:$BA$325,28,FALSE)),"",VLOOKUP($B333,'[1]1920  Prog Access'!$F$7:$BA$325,28,FALSE))</f>
        <v>14991.14</v>
      </c>
      <c r="AU333" s="102">
        <f>IF(ISNA(VLOOKUP($B333,'[1]1920  Prog Access'!$F$7:$BA$325,29,FALSE)),"",VLOOKUP($B333,'[1]1920  Prog Access'!$F$7:$BA$325,29,FALSE))</f>
        <v>0</v>
      </c>
      <c r="AV333" s="102">
        <f>IF(ISNA(VLOOKUP($B333,'[1]1920  Prog Access'!$F$7:$BA$325,30,FALSE)),"",VLOOKUP($B333,'[1]1920  Prog Access'!$F$7:$BA$325,30,FALSE))</f>
        <v>0</v>
      </c>
      <c r="AW333" s="102">
        <f>IF(ISNA(VLOOKUP($B333,'[1]1920  Prog Access'!$F$7:$BA$325,31,FALSE)),"",VLOOKUP($B333,'[1]1920  Prog Access'!$F$7:$BA$325,31,FALSE))</f>
        <v>0</v>
      </c>
      <c r="AX333" s="108">
        <f t="shared" ref="AX333:AX345" si="714">SUM(AH333:AW333)</f>
        <v>936581.22</v>
      </c>
      <c r="AY333" s="104">
        <f t="shared" ref="AY333:AY345" si="715">AX333/E333</f>
        <v>3.6358038427678381E-2</v>
      </c>
      <c r="AZ333" s="105">
        <f t="shared" ref="AZ333:AZ345" si="716">AX333/D333</f>
        <v>494.24593529185165</v>
      </c>
      <c r="BA333" s="106">
        <f>IF(ISNA(VLOOKUP($B333,'[1]1920  Prog Access'!$F$7:$BA$325,32,FALSE)),"",VLOOKUP($B333,'[1]1920  Prog Access'!$F$7:$BA$325,32,FALSE))</f>
        <v>0</v>
      </c>
      <c r="BB333" s="102">
        <f>IF(ISNA(VLOOKUP($B333,'[1]1920  Prog Access'!$F$7:$BA$325,33,FALSE)),"",VLOOKUP($B333,'[1]1920  Prog Access'!$F$7:$BA$325,33,FALSE))</f>
        <v>0</v>
      </c>
      <c r="BC333" s="102">
        <f>IF(ISNA(VLOOKUP($B333,'[1]1920  Prog Access'!$F$7:$BA$325,34,FALSE)),"",VLOOKUP($B333,'[1]1920  Prog Access'!$F$7:$BA$325,34,FALSE))</f>
        <v>46698.83</v>
      </c>
      <c r="BD333" s="102">
        <f>IF(ISNA(VLOOKUP($B333,'[1]1920  Prog Access'!$F$7:$BA$325,35,FALSE)),"",VLOOKUP($B333,'[1]1920  Prog Access'!$F$7:$BA$325,35,FALSE))</f>
        <v>0</v>
      </c>
      <c r="BE333" s="102">
        <f>IF(ISNA(VLOOKUP($B333,'[1]1920  Prog Access'!$F$7:$BA$325,36,FALSE)),"",VLOOKUP($B333,'[1]1920  Prog Access'!$F$7:$BA$325,36,FALSE))</f>
        <v>400351.19</v>
      </c>
      <c r="BF333" s="102">
        <f>IF(ISNA(VLOOKUP($B333,'[1]1920  Prog Access'!$F$7:$BA$325,37,FALSE)),"",VLOOKUP($B333,'[1]1920  Prog Access'!$F$7:$BA$325,37,FALSE))</f>
        <v>0</v>
      </c>
      <c r="BG333" s="102">
        <f>IF(ISNA(VLOOKUP($B333,'[1]1920  Prog Access'!$F$7:$BA$325,38,FALSE)),"",VLOOKUP($B333,'[1]1920  Prog Access'!$F$7:$BA$325,38,FALSE))</f>
        <v>0</v>
      </c>
      <c r="BH333" s="110">
        <f t="shared" si="700"/>
        <v>447050.02</v>
      </c>
      <c r="BI333" s="104">
        <f t="shared" si="701"/>
        <v>1.7354460519990345E-2</v>
      </c>
      <c r="BJ333" s="105">
        <f t="shared" si="702"/>
        <v>235.91403557839971</v>
      </c>
      <c r="BK333" s="106">
        <f>IF(ISNA(VLOOKUP($B333,'[1]1920  Prog Access'!$F$7:$BA$325,39,FALSE)),"",VLOOKUP($B333,'[1]1920  Prog Access'!$F$7:$BA$325,39,FALSE))</f>
        <v>0</v>
      </c>
      <c r="BL333" s="102">
        <f>IF(ISNA(VLOOKUP($B333,'[1]1920  Prog Access'!$F$7:$BA$325,40,FALSE)),"",VLOOKUP($B333,'[1]1920  Prog Access'!$F$7:$BA$325,40,FALSE))</f>
        <v>0</v>
      </c>
      <c r="BM333" s="102">
        <f>IF(ISNA(VLOOKUP($B333,'[1]1920  Prog Access'!$F$7:$BA$325,41,FALSE)),"",VLOOKUP($B333,'[1]1920  Prog Access'!$F$7:$BA$325,41,FALSE))</f>
        <v>0</v>
      </c>
      <c r="BN333" s="102">
        <f>IF(ISNA(VLOOKUP($B333,'[1]1920  Prog Access'!$F$7:$BA$325,42,FALSE)),"",VLOOKUP($B333,'[1]1920  Prog Access'!$F$7:$BA$325,42,FALSE))</f>
        <v>272863.14</v>
      </c>
      <c r="BO333" s="105">
        <f t="shared" si="711"/>
        <v>272863.14</v>
      </c>
      <c r="BP333" s="104">
        <f t="shared" si="712"/>
        <v>1.0592534120657455E-2</v>
      </c>
      <c r="BQ333" s="111">
        <f t="shared" si="713"/>
        <v>143.99338248098917</v>
      </c>
      <c r="BR333" s="106">
        <f>IF(ISNA(VLOOKUP($B333,'[1]1920  Prog Access'!$F$7:$BA$325,43,FALSE)),"",VLOOKUP($B333,'[1]1920  Prog Access'!$F$7:$BA$325,43,FALSE))</f>
        <v>4100746.55</v>
      </c>
      <c r="BS333" s="104">
        <f t="shared" si="703"/>
        <v>0.15919078608801226</v>
      </c>
      <c r="BT333" s="111">
        <f t="shared" si="704"/>
        <v>2164.0166071230678</v>
      </c>
      <c r="BU333" s="102">
        <f>IF(ISNA(VLOOKUP($B333,'[1]1920  Prog Access'!$F$7:$BA$325,44,FALSE)),"",VLOOKUP($B333,'[1]1920  Prog Access'!$F$7:$BA$325,44,FALSE))</f>
        <v>733850.79</v>
      </c>
      <c r="BV333" s="104">
        <f t="shared" si="705"/>
        <v>2.848805277453902E-2</v>
      </c>
      <c r="BW333" s="111">
        <f t="shared" si="706"/>
        <v>387.26248436650718</v>
      </c>
      <c r="BX333" s="143">
        <f>IF(ISNA(VLOOKUP($B333,'[1]1920  Prog Access'!$F$7:$BA$325,45,FALSE)),"",VLOOKUP($B333,'[1]1920  Prog Access'!$F$7:$BA$325,45,FALSE))</f>
        <v>1167047.48</v>
      </c>
      <c r="BY333" s="97">
        <f t="shared" si="707"/>
        <v>4.5304727682629831E-2</v>
      </c>
      <c r="BZ333" s="112">
        <f t="shared" si="708"/>
        <v>615.86593983018201</v>
      </c>
      <c r="CA333" s="89">
        <f t="shared" si="709"/>
        <v>25759949.119999997</v>
      </c>
      <c r="CB333" s="90">
        <f t="shared" si="710"/>
        <v>0</v>
      </c>
    </row>
    <row r="334" spans="1:80" x14ac:dyDescent="0.25">
      <c r="A334" s="99"/>
      <c r="B334" s="94" t="s">
        <v>570</v>
      </c>
      <c r="C334" s="99" t="s">
        <v>571</v>
      </c>
      <c r="D334" s="100">
        <f>IF(ISNA(VLOOKUP($B334,'[1]1920 enrollment_Rev_Exp by size'!$A$6:$C$339,3,FALSE)),"",VLOOKUP($B334,'[1]1920 enrollment_Rev_Exp by size'!$A$6:$C$339,3,FALSE))</f>
        <v>10751.420000000002</v>
      </c>
      <c r="E334" s="101">
        <f>IF(ISNA(VLOOKUP($B334,'[1]1920 enrollment_Rev_Exp by size'!$A$6:$D$339,4,FALSE)),"",VLOOKUP($B334,'[1]1920 enrollment_Rev_Exp by size'!$A$6:$D$339,4,FALSE))</f>
        <v>136749362.46000001</v>
      </c>
      <c r="F334" s="102">
        <f>IF(ISNA(VLOOKUP($B334,'[1]1920  Prog Access'!$F$7:$BA$325,2,FALSE)),"",VLOOKUP($B334,'[1]1920  Prog Access'!$F$7:$BA$325,2,FALSE))</f>
        <v>77051020.840000004</v>
      </c>
      <c r="G334" s="102">
        <f>IF(ISNA(VLOOKUP($B334,'[1]1920  Prog Access'!$F$7:$BA$325,3,FALSE)),"",VLOOKUP($B334,'[1]1920  Prog Access'!$F$7:$BA$325,3,FALSE))</f>
        <v>3221876.7</v>
      </c>
      <c r="H334" s="102">
        <f>IF(ISNA(VLOOKUP($B334,'[1]1920  Prog Access'!$F$7:$BA$325,4,FALSE)),"",VLOOKUP($B334,'[1]1920  Prog Access'!$F$7:$BA$325,4,FALSE))</f>
        <v>40592.449999999997</v>
      </c>
      <c r="I334" s="103">
        <f t="shared" si="691"/>
        <v>80313489.99000001</v>
      </c>
      <c r="J334" s="104">
        <f t="shared" si="692"/>
        <v>0.58730431020102325</v>
      </c>
      <c r="K334" s="105">
        <f t="shared" si="693"/>
        <v>7470.0355850669021</v>
      </c>
      <c r="L334" s="106">
        <f>IF(ISNA(VLOOKUP($B334,'[1]1920  Prog Access'!$F$7:$BA$325,5,FALSE)),"",VLOOKUP($B334,'[1]1920  Prog Access'!$F$7:$BA$325,5,FALSE))</f>
        <v>16165743.15</v>
      </c>
      <c r="M334" s="102">
        <f>IF(ISNA(VLOOKUP($B334,'[1]1920  Prog Access'!$F$7:$BA$325,6,FALSE)),"",VLOOKUP($B334,'[1]1920  Prog Access'!$F$7:$BA$325,6,FALSE))</f>
        <v>1127161.1000000001</v>
      </c>
      <c r="N334" s="102">
        <f>IF(ISNA(VLOOKUP($B334,'[1]1920  Prog Access'!$F$7:$BA$325,7,FALSE)),"",VLOOKUP($B334,'[1]1920  Prog Access'!$F$7:$BA$325,7,FALSE))</f>
        <v>1877012.83</v>
      </c>
      <c r="O334" s="102">
        <v>0</v>
      </c>
      <c r="P334" s="102">
        <f>IF(ISNA(VLOOKUP($B334,'[1]1920  Prog Access'!$F$7:$BA$325,8,FALSE)),"",VLOOKUP($B334,'[1]1920  Prog Access'!$F$7:$BA$325,8,FALSE))</f>
        <v>0</v>
      </c>
      <c r="Q334" s="102">
        <f>IF(ISNA(VLOOKUP($B334,'[1]1920  Prog Access'!$F$7:$BA$325,9,FALSE)),"",VLOOKUP($B334,'[1]1920  Prog Access'!$F$7:$BA$325,9,FALSE))</f>
        <v>0</v>
      </c>
      <c r="R334" s="107">
        <f t="shared" si="643"/>
        <v>19169917.079999998</v>
      </c>
      <c r="S334" s="104">
        <f t="shared" si="644"/>
        <v>0.14018286253880935</v>
      </c>
      <c r="T334" s="105">
        <f t="shared" si="645"/>
        <v>1783.0125769433241</v>
      </c>
      <c r="U334" s="106">
        <f>IF(ISNA(VLOOKUP($B334,'[1]1920  Prog Access'!$F$7:$BA$325,10,FALSE)),"",VLOOKUP($B334,'[1]1920  Prog Access'!$F$7:$BA$325,10,FALSE))</f>
        <v>2742423.09</v>
      </c>
      <c r="V334" s="102">
        <f>IF(ISNA(VLOOKUP($B334,'[1]1920  Prog Access'!$F$7:$BA$325,11,FALSE)),"",VLOOKUP($B334,'[1]1920  Prog Access'!$F$7:$BA$325,11,FALSE))</f>
        <v>3216731.18</v>
      </c>
      <c r="W334" s="102">
        <f>IF(ISNA(VLOOKUP($B334,'[1]1920  Prog Access'!$F$7:$BA$325,12,FALSE)),"",VLOOKUP($B334,'[1]1920  Prog Access'!$F$7:$BA$325,12,FALSE))</f>
        <v>45857</v>
      </c>
      <c r="X334" s="102">
        <f>IF(ISNA(VLOOKUP($B334,'[1]1920  Prog Access'!$F$7:$BA$325,13,FALSE)),"",VLOOKUP($B334,'[1]1920  Prog Access'!$F$7:$BA$325,13,FALSE))</f>
        <v>0</v>
      </c>
      <c r="Y334" s="108">
        <f t="shared" si="694"/>
        <v>6005011.2699999996</v>
      </c>
      <c r="Z334" s="104">
        <f t="shared" si="695"/>
        <v>4.3912535765982093E-2</v>
      </c>
      <c r="AA334" s="105">
        <f t="shared" si="696"/>
        <v>558.53192136480561</v>
      </c>
      <c r="AB334" s="106">
        <f>IF(ISNA(VLOOKUP($B334,'[1]1920  Prog Access'!$F$7:$BA$325,14,FALSE)),"",VLOOKUP($B334,'[1]1920  Prog Access'!$F$7:$BA$325,14,FALSE))</f>
        <v>0</v>
      </c>
      <c r="AC334" s="102">
        <f>IF(ISNA(VLOOKUP($B334,'[1]1920  Prog Access'!$F$7:$BA$325,15,FALSE)),"",VLOOKUP($B334,'[1]1920  Prog Access'!$F$7:$BA$325,15,FALSE))</f>
        <v>0</v>
      </c>
      <c r="AD334" s="102">
        <v>0</v>
      </c>
      <c r="AE334" s="107">
        <f t="shared" si="697"/>
        <v>0</v>
      </c>
      <c r="AF334" s="104">
        <f t="shared" si="698"/>
        <v>0</v>
      </c>
      <c r="AG334" s="109">
        <f t="shared" si="699"/>
        <v>0</v>
      </c>
      <c r="AH334" s="106">
        <f>IF(ISNA(VLOOKUP($B334,'[1]1920  Prog Access'!$F$7:$BA$325,16,FALSE)),"",VLOOKUP($B334,'[1]1920  Prog Access'!$F$7:$BA$325,16,FALSE))</f>
        <v>1063136.1499999999</v>
      </c>
      <c r="AI334" s="102">
        <f>IF(ISNA(VLOOKUP($B334,'[1]1920  Prog Access'!$F$7:$BA$325,17,FALSE)),"",VLOOKUP($B334,'[1]1920  Prog Access'!$F$7:$BA$325,17,FALSE))</f>
        <v>157843.99</v>
      </c>
      <c r="AJ334" s="102">
        <f>IF(ISNA(VLOOKUP($B334,'[1]1920  Prog Access'!$F$7:$BA$325,18,FALSE)),"",VLOOKUP($B334,'[1]1920  Prog Access'!$F$7:$BA$325,18,FALSE))</f>
        <v>0</v>
      </c>
      <c r="AK334" s="102">
        <f>IF(ISNA(VLOOKUP($B334,'[1]1920  Prog Access'!$F$7:$BA$325,19,FALSE)),"",VLOOKUP($B334,'[1]1920  Prog Access'!$F$7:$BA$325,19,FALSE))</f>
        <v>0</v>
      </c>
      <c r="AL334" s="102">
        <f>IF(ISNA(VLOOKUP($B334,'[1]1920  Prog Access'!$F$7:$BA$325,20,FALSE)),"",VLOOKUP($B334,'[1]1920  Prog Access'!$F$7:$BA$325,20,FALSE))</f>
        <v>2173812.92</v>
      </c>
      <c r="AM334" s="102">
        <f>IF(ISNA(VLOOKUP($B334,'[1]1920  Prog Access'!$F$7:$BA$325,21,FALSE)),"",VLOOKUP($B334,'[1]1920  Prog Access'!$F$7:$BA$325,21,FALSE))</f>
        <v>0</v>
      </c>
      <c r="AN334" s="102">
        <f>IF(ISNA(VLOOKUP($B334,'[1]1920  Prog Access'!$F$7:$BA$325,22,FALSE)),"",VLOOKUP($B334,'[1]1920  Prog Access'!$F$7:$BA$325,22,FALSE))</f>
        <v>0</v>
      </c>
      <c r="AO334" s="102">
        <f>IF(ISNA(VLOOKUP($B334,'[1]1920  Prog Access'!$F$7:$BA$325,23,FALSE)),"",VLOOKUP($B334,'[1]1920  Prog Access'!$F$7:$BA$325,23,FALSE))</f>
        <v>679139.16</v>
      </c>
      <c r="AP334" s="102">
        <f>IF(ISNA(VLOOKUP($B334,'[1]1920  Prog Access'!$F$7:$BA$325,24,FALSE)),"",VLOOKUP($B334,'[1]1920  Prog Access'!$F$7:$BA$325,24,FALSE))</f>
        <v>0</v>
      </c>
      <c r="AQ334" s="102">
        <f>IF(ISNA(VLOOKUP($B334,'[1]1920  Prog Access'!$F$7:$BA$325,25,FALSE)),"",VLOOKUP($B334,'[1]1920  Prog Access'!$F$7:$BA$325,25,FALSE))</f>
        <v>0</v>
      </c>
      <c r="AR334" s="102">
        <f>IF(ISNA(VLOOKUP($B334,'[1]1920  Prog Access'!$F$7:$BA$325,26,FALSE)),"",VLOOKUP($B334,'[1]1920  Prog Access'!$F$7:$BA$325,26,FALSE))</f>
        <v>0</v>
      </c>
      <c r="AS334" s="102">
        <f>IF(ISNA(VLOOKUP($B334,'[1]1920  Prog Access'!$F$7:$BA$325,27,FALSE)),"",VLOOKUP($B334,'[1]1920  Prog Access'!$F$7:$BA$325,27,FALSE))</f>
        <v>41794.800000000003</v>
      </c>
      <c r="AT334" s="102">
        <f>IF(ISNA(VLOOKUP($B334,'[1]1920  Prog Access'!$F$7:$BA$325,28,FALSE)),"",VLOOKUP($B334,'[1]1920  Prog Access'!$F$7:$BA$325,28,FALSE))</f>
        <v>1131771.23</v>
      </c>
      <c r="AU334" s="102">
        <f>IF(ISNA(VLOOKUP($B334,'[1]1920  Prog Access'!$F$7:$BA$325,29,FALSE)),"",VLOOKUP($B334,'[1]1920  Prog Access'!$F$7:$BA$325,29,FALSE))</f>
        <v>0</v>
      </c>
      <c r="AV334" s="102">
        <f>IF(ISNA(VLOOKUP($B334,'[1]1920  Prog Access'!$F$7:$BA$325,30,FALSE)),"",VLOOKUP($B334,'[1]1920  Prog Access'!$F$7:$BA$325,30,FALSE))</f>
        <v>0</v>
      </c>
      <c r="AW334" s="102">
        <f>IF(ISNA(VLOOKUP($B334,'[1]1920  Prog Access'!$F$7:$BA$325,31,FALSE)),"",VLOOKUP($B334,'[1]1920  Prog Access'!$F$7:$BA$325,31,FALSE))</f>
        <v>0</v>
      </c>
      <c r="AX334" s="108">
        <f t="shared" si="714"/>
        <v>5247498.25</v>
      </c>
      <c r="AY334" s="104">
        <f t="shared" si="715"/>
        <v>3.8373109428827677E-2</v>
      </c>
      <c r="AZ334" s="105">
        <f t="shared" si="716"/>
        <v>488.07490080380069</v>
      </c>
      <c r="BA334" s="106">
        <f>IF(ISNA(VLOOKUP($B334,'[1]1920  Prog Access'!$F$7:$BA$325,32,FALSE)),"",VLOOKUP($B334,'[1]1920  Prog Access'!$F$7:$BA$325,32,FALSE))</f>
        <v>0</v>
      </c>
      <c r="BB334" s="102">
        <f>IF(ISNA(VLOOKUP($B334,'[1]1920  Prog Access'!$F$7:$BA$325,33,FALSE)),"",VLOOKUP($B334,'[1]1920  Prog Access'!$F$7:$BA$325,33,FALSE))</f>
        <v>0</v>
      </c>
      <c r="BC334" s="102">
        <f>IF(ISNA(VLOOKUP($B334,'[1]1920  Prog Access'!$F$7:$BA$325,34,FALSE)),"",VLOOKUP($B334,'[1]1920  Prog Access'!$F$7:$BA$325,34,FALSE))</f>
        <v>292217.8</v>
      </c>
      <c r="BD334" s="102">
        <f>IF(ISNA(VLOOKUP($B334,'[1]1920  Prog Access'!$F$7:$BA$325,35,FALSE)),"",VLOOKUP($B334,'[1]1920  Prog Access'!$F$7:$BA$325,35,FALSE))</f>
        <v>0</v>
      </c>
      <c r="BE334" s="102">
        <f>IF(ISNA(VLOOKUP($B334,'[1]1920  Prog Access'!$F$7:$BA$325,36,FALSE)),"",VLOOKUP($B334,'[1]1920  Prog Access'!$F$7:$BA$325,36,FALSE))</f>
        <v>0</v>
      </c>
      <c r="BF334" s="102">
        <f>IF(ISNA(VLOOKUP($B334,'[1]1920  Prog Access'!$F$7:$BA$325,37,FALSE)),"",VLOOKUP($B334,'[1]1920  Prog Access'!$F$7:$BA$325,37,FALSE))</f>
        <v>0</v>
      </c>
      <c r="BG334" s="102">
        <f>IF(ISNA(VLOOKUP($B334,'[1]1920  Prog Access'!$F$7:$BA$325,38,FALSE)),"",VLOOKUP($B334,'[1]1920  Prog Access'!$F$7:$BA$325,38,FALSE))</f>
        <v>1281.81</v>
      </c>
      <c r="BH334" s="110">
        <f t="shared" si="700"/>
        <v>293499.61</v>
      </c>
      <c r="BI334" s="104">
        <f t="shared" si="701"/>
        <v>2.1462594393143906E-3</v>
      </c>
      <c r="BJ334" s="105">
        <f t="shared" si="702"/>
        <v>27.298683336712728</v>
      </c>
      <c r="BK334" s="106">
        <f>IF(ISNA(VLOOKUP($B334,'[1]1920  Prog Access'!$F$7:$BA$325,39,FALSE)),"",VLOOKUP($B334,'[1]1920  Prog Access'!$F$7:$BA$325,39,FALSE))</f>
        <v>0</v>
      </c>
      <c r="BL334" s="102">
        <f>IF(ISNA(VLOOKUP($B334,'[1]1920  Prog Access'!$F$7:$BA$325,40,FALSE)),"",VLOOKUP($B334,'[1]1920  Prog Access'!$F$7:$BA$325,40,FALSE))</f>
        <v>86.43</v>
      </c>
      <c r="BM334" s="102">
        <f>IF(ISNA(VLOOKUP($B334,'[1]1920  Prog Access'!$F$7:$BA$325,41,FALSE)),"",VLOOKUP($B334,'[1]1920  Prog Access'!$F$7:$BA$325,41,FALSE))</f>
        <v>75777.38</v>
      </c>
      <c r="BN334" s="102">
        <f>IF(ISNA(VLOOKUP($B334,'[1]1920  Prog Access'!$F$7:$BA$325,42,FALSE)),"",VLOOKUP($B334,'[1]1920  Prog Access'!$F$7:$BA$325,42,FALSE))</f>
        <v>993617.51</v>
      </c>
      <c r="BO334" s="105">
        <f t="shared" si="711"/>
        <v>1069481.32</v>
      </c>
      <c r="BP334" s="104">
        <f t="shared" si="712"/>
        <v>7.8207408119568347E-3</v>
      </c>
      <c r="BQ334" s="111">
        <f t="shared" si="713"/>
        <v>99.473494663960651</v>
      </c>
      <c r="BR334" s="106">
        <f>IF(ISNA(VLOOKUP($B334,'[1]1920  Prog Access'!$F$7:$BA$325,43,FALSE)),"",VLOOKUP($B334,'[1]1920  Prog Access'!$F$7:$BA$325,43,FALSE))</f>
        <v>16727304.17</v>
      </c>
      <c r="BS334" s="104">
        <f t="shared" si="703"/>
        <v>0.12232089326846284</v>
      </c>
      <c r="BT334" s="111">
        <f t="shared" si="704"/>
        <v>1555.8227815488556</v>
      </c>
      <c r="BU334" s="102">
        <f>IF(ISNA(VLOOKUP($B334,'[1]1920  Prog Access'!$F$7:$BA$325,44,FALSE)),"",VLOOKUP($B334,'[1]1920  Prog Access'!$F$7:$BA$325,44,FALSE))</f>
        <v>2466585.8199999998</v>
      </c>
      <c r="BV334" s="104">
        <f t="shared" si="705"/>
        <v>1.8037274731145386E-2</v>
      </c>
      <c r="BW334" s="111">
        <f t="shared" si="706"/>
        <v>229.41953900042967</v>
      </c>
      <c r="BX334" s="143">
        <f>IF(ISNA(VLOOKUP($B334,'[1]1920  Prog Access'!$F$7:$BA$325,45,FALSE)),"",VLOOKUP($B334,'[1]1920  Prog Access'!$F$7:$BA$325,45,FALSE))</f>
        <v>5456574.9500000002</v>
      </c>
      <c r="BY334" s="97">
        <f t="shared" si="707"/>
        <v>3.9902013814478152E-2</v>
      </c>
      <c r="BZ334" s="112">
        <f t="shared" si="708"/>
        <v>507.5213274153553</v>
      </c>
      <c r="CA334" s="89">
        <f t="shared" si="709"/>
        <v>136749362.46000001</v>
      </c>
      <c r="CB334" s="90">
        <f t="shared" si="710"/>
        <v>0</v>
      </c>
    </row>
    <row r="335" spans="1:80" x14ac:dyDescent="0.25">
      <c r="A335" s="66"/>
      <c r="B335" s="94" t="s">
        <v>572</v>
      </c>
      <c r="C335" s="99" t="s">
        <v>573</v>
      </c>
      <c r="D335" s="100">
        <f>IF(ISNA(VLOOKUP($B335,'[1]1920 enrollment_Rev_Exp by size'!$A$6:$C$339,3,FALSE)),"",VLOOKUP($B335,'[1]1920 enrollment_Rev_Exp by size'!$A$6:$C$339,3,FALSE))</f>
        <v>14580.910000000003</v>
      </c>
      <c r="E335" s="101">
        <f>IF(ISNA(VLOOKUP($B335,'[1]1920 enrollment_Rev_Exp by size'!$A$6:$D$339,4,FALSE)),"",VLOOKUP($B335,'[1]1920 enrollment_Rev_Exp by size'!$A$6:$D$339,4,FALSE))</f>
        <v>191342219.56</v>
      </c>
      <c r="F335" s="102">
        <f>IF(ISNA(VLOOKUP($B335,'[1]1920  Prog Access'!$F$7:$BA$325,2,FALSE)),"",VLOOKUP($B335,'[1]1920  Prog Access'!$F$7:$BA$325,2,FALSE))</f>
        <v>106622817.44</v>
      </c>
      <c r="G335" s="102">
        <f>IF(ISNA(VLOOKUP($B335,'[1]1920  Prog Access'!$F$7:$BA$325,3,FALSE)),"",VLOOKUP($B335,'[1]1920  Prog Access'!$F$7:$BA$325,3,FALSE))</f>
        <v>1625173.46</v>
      </c>
      <c r="H335" s="102">
        <f>IF(ISNA(VLOOKUP($B335,'[1]1920  Prog Access'!$F$7:$BA$325,4,FALSE)),"",VLOOKUP($B335,'[1]1920  Prog Access'!$F$7:$BA$325,4,FALSE))</f>
        <v>655568.84</v>
      </c>
      <c r="I335" s="103">
        <f t="shared" si="691"/>
        <v>108903559.73999999</v>
      </c>
      <c r="J335" s="104">
        <f t="shared" si="692"/>
        <v>0.56915593427539724</v>
      </c>
      <c r="K335" s="105">
        <f t="shared" si="693"/>
        <v>7468.9137879597347</v>
      </c>
      <c r="L335" s="106">
        <f>IF(ISNA(VLOOKUP($B335,'[1]1920  Prog Access'!$F$7:$BA$325,5,FALSE)),"",VLOOKUP($B335,'[1]1920  Prog Access'!$F$7:$BA$325,5,FALSE))</f>
        <v>26737277.34</v>
      </c>
      <c r="M335" s="102">
        <f>IF(ISNA(VLOOKUP($B335,'[1]1920  Prog Access'!$F$7:$BA$325,6,FALSE)),"",VLOOKUP($B335,'[1]1920  Prog Access'!$F$7:$BA$325,6,FALSE))</f>
        <v>1941946.99</v>
      </c>
      <c r="N335" s="102">
        <f>IF(ISNA(VLOOKUP($B335,'[1]1920  Prog Access'!$F$7:$BA$325,7,FALSE)),"",VLOOKUP($B335,'[1]1920  Prog Access'!$F$7:$BA$325,7,FALSE))</f>
        <v>2559296.23</v>
      </c>
      <c r="O335" s="102">
        <v>0</v>
      </c>
      <c r="P335" s="102">
        <f>IF(ISNA(VLOOKUP($B335,'[1]1920  Prog Access'!$F$7:$BA$325,8,FALSE)),"",VLOOKUP($B335,'[1]1920  Prog Access'!$F$7:$BA$325,8,FALSE))</f>
        <v>0</v>
      </c>
      <c r="Q335" s="102">
        <f>IF(ISNA(VLOOKUP($B335,'[1]1920  Prog Access'!$F$7:$BA$325,9,FALSE)),"",VLOOKUP($B335,'[1]1920  Prog Access'!$F$7:$BA$325,9,FALSE))</f>
        <v>0</v>
      </c>
      <c r="R335" s="107">
        <f t="shared" si="643"/>
        <v>31238520.559999999</v>
      </c>
      <c r="S335" s="104">
        <f t="shared" si="644"/>
        <v>0.16325994666432936</v>
      </c>
      <c r="T335" s="105">
        <f t="shared" si="645"/>
        <v>2142.425991244716</v>
      </c>
      <c r="U335" s="106">
        <f>IF(ISNA(VLOOKUP($B335,'[1]1920  Prog Access'!$F$7:$BA$325,10,FALSE)),"",VLOOKUP($B335,'[1]1920  Prog Access'!$F$7:$BA$325,10,FALSE))</f>
        <v>4118607.99</v>
      </c>
      <c r="V335" s="102">
        <f>IF(ISNA(VLOOKUP($B335,'[1]1920  Prog Access'!$F$7:$BA$325,11,FALSE)),"",VLOOKUP($B335,'[1]1920  Prog Access'!$F$7:$BA$325,11,FALSE))</f>
        <v>225946.53</v>
      </c>
      <c r="W335" s="102">
        <f>IF(ISNA(VLOOKUP($B335,'[1]1920  Prog Access'!$F$7:$BA$325,12,FALSE)),"",VLOOKUP($B335,'[1]1920  Prog Access'!$F$7:$BA$325,12,FALSE))</f>
        <v>87022</v>
      </c>
      <c r="X335" s="102">
        <f>IF(ISNA(VLOOKUP($B335,'[1]1920  Prog Access'!$F$7:$BA$325,13,FALSE)),"",VLOOKUP($B335,'[1]1920  Prog Access'!$F$7:$BA$325,13,FALSE))</f>
        <v>0</v>
      </c>
      <c r="Y335" s="108">
        <f t="shared" si="694"/>
        <v>4431576.5200000005</v>
      </c>
      <c r="Z335" s="104">
        <f t="shared" si="695"/>
        <v>2.3160474098140017E-2</v>
      </c>
      <c r="AA335" s="105">
        <f t="shared" si="696"/>
        <v>303.93003728848197</v>
      </c>
      <c r="AB335" s="106">
        <f>IF(ISNA(VLOOKUP($B335,'[1]1920  Prog Access'!$F$7:$BA$325,14,FALSE)),"",VLOOKUP($B335,'[1]1920  Prog Access'!$F$7:$BA$325,14,FALSE))</f>
        <v>639456.77</v>
      </c>
      <c r="AC335" s="102">
        <f>IF(ISNA(VLOOKUP($B335,'[1]1920  Prog Access'!$F$7:$BA$325,15,FALSE)),"",VLOOKUP($B335,'[1]1920  Prog Access'!$F$7:$BA$325,15,FALSE))</f>
        <v>0</v>
      </c>
      <c r="AD335" s="102">
        <v>0</v>
      </c>
      <c r="AE335" s="107">
        <f t="shared" si="697"/>
        <v>639456.77</v>
      </c>
      <c r="AF335" s="104">
        <f t="shared" si="698"/>
        <v>3.3419533413506933E-3</v>
      </c>
      <c r="AG335" s="109">
        <f t="shared" si="699"/>
        <v>43.855751801499352</v>
      </c>
      <c r="AH335" s="106">
        <f>IF(ISNA(VLOOKUP($B335,'[1]1920  Prog Access'!$F$7:$BA$325,16,FALSE)),"",VLOOKUP($B335,'[1]1920  Prog Access'!$F$7:$BA$325,16,FALSE))</f>
        <v>2983276.07</v>
      </c>
      <c r="AI335" s="102">
        <f>IF(ISNA(VLOOKUP($B335,'[1]1920  Prog Access'!$F$7:$BA$325,17,FALSE)),"",VLOOKUP($B335,'[1]1920  Prog Access'!$F$7:$BA$325,17,FALSE))</f>
        <v>671814.95</v>
      </c>
      <c r="AJ335" s="102">
        <f>IF(ISNA(VLOOKUP($B335,'[1]1920  Prog Access'!$F$7:$BA$325,18,FALSE)),"",VLOOKUP($B335,'[1]1920  Prog Access'!$F$7:$BA$325,18,FALSE))</f>
        <v>0</v>
      </c>
      <c r="AK335" s="102">
        <f>IF(ISNA(VLOOKUP($B335,'[1]1920  Prog Access'!$F$7:$BA$325,19,FALSE)),"",VLOOKUP($B335,'[1]1920  Prog Access'!$F$7:$BA$325,19,FALSE))</f>
        <v>0</v>
      </c>
      <c r="AL335" s="102">
        <f>IF(ISNA(VLOOKUP($B335,'[1]1920  Prog Access'!$F$7:$BA$325,20,FALSE)),"",VLOOKUP($B335,'[1]1920  Prog Access'!$F$7:$BA$325,20,FALSE))</f>
        <v>3942979.85</v>
      </c>
      <c r="AM335" s="102">
        <f>IF(ISNA(VLOOKUP($B335,'[1]1920  Prog Access'!$F$7:$BA$325,21,FALSE)),"",VLOOKUP($B335,'[1]1920  Prog Access'!$F$7:$BA$325,21,FALSE))</f>
        <v>0</v>
      </c>
      <c r="AN335" s="102">
        <f>IF(ISNA(VLOOKUP($B335,'[1]1920  Prog Access'!$F$7:$BA$325,22,FALSE)),"",VLOOKUP($B335,'[1]1920  Prog Access'!$F$7:$BA$325,22,FALSE))</f>
        <v>0</v>
      </c>
      <c r="AO335" s="102">
        <f>IF(ISNA(VLOOKUP($B335,'[1]1920  Prog Access'!$F$7:$BA$325,23,FALSE)),"",VLOOKUP($B335,'[1]1920  Prog Access'!$F$7:$BA$325,23,FALSE))</f>
        <v>1136899.44</v>
      </c>
      <c r="AP335" s="102">
        <f>IF(ISNA(VLOOKUP($B335,'[1]1920  Prog Access'!$F$7:$BA$325,24,FALSE)),"",VLOOKUP($B335,'[1]1920  Prog Access'!$F$7:$BA$325,24,FALSE))</f>
        <v>0</v>
      </c>
      <c r="AQ335" s="102">
        <f>IF(ISNA(VLOOKUP($B335,'[1]1920  Prog Access'!$F$7:$BA$325,25,FALSE)),"",VLOOKUP($B335,'[1]1920  Prog Access'!$F$7:$BA$325,25,FALSE))</f>
        <v>0</v>
      </c>
      <c r="AR335" s="102">
        <f>IF(ISNA(VLOOKUP($B335,'[1]1920  Prog Access'!$F$7:$BA$325,26,FALSE)),"",VLOOKUP($B335,'[1]1920  Prog Access'!$F$7:$BA$325,26,FALSE))</f>
        <v>0</v>
      </c>
      <c r="AS335" s="102">
        <f>IF(ISNA(VLOOKUP($B335,'[1]1920  Prog Access'!$F$7:$BA$325,27,FALSE)),"",VLOOKUP($B335,'[1]1920  Prog Access'!$F$7:$BA$325,27,FALSE))</f>
        <v>37459.78</v>
      </c>
      <c r="AT335" s="102">
        <f>IF(ISNA(VLOOKUP($B335,'[1]1920  Prog Access'!$F$7:$BA$325,28,FALSE)),"",VLOOKUP($B335,'[1]1920  Prog Access'!$F$7:$BA$325,28,FALSE))</f>
        <v>693128.07</v>
      </c>
      <c r="AU335" s="102">
        <f>IF(ISNA(VLOOKUP($B335,'[1]1920  Prog Access'!$F$7:$BA$325,29,FALSE)),"",VLOOKUP($B335,'[1]1920  Prog Access'!$F$7:$BA$325,29,FALSE))</f>
        <v>0</v>
      </c>
      <c r="AV335" s="102">
        <f>IF(ISNA(VLOOKUP($B335,'[1]1920  Prog Access'!$F$7:$BA$325,30,FALSE)),"",VLOOKUP($B335,'[1]1920  Prog Access'!$F$7:$BA$325,30,FALSE))</f>
        <v>0</v>
      </c>
      <c r="AW335" s="102">
        <f>IF(ISNA(VLOOKUP($B335,'[1]1920  Prog Access'!$F$7:$BA$325,31,FALSE)),"",VLOOKUP($B335,'[1]1920  Prog Access'!$F$7:$BA$325,31,FALSE))</f>
        <v>0</v>
      </c>
      <c r="AX335" s="108">
        <f t="shared" si="714"/>
        <v>9465558.1599999983</v>
      </c>
      <c r="AY335" s="104">
        <f t="shared" si="715"/>
        <v>4.9469260792346155E-2</v>
      </c>
      <c r="AZ335" s="105">
        <f t="shared" si="716"/>
        <v>649.17471954768223</v>
      </c>
      <c r="BA335" s="106">
        <f>IF(ISNA(VLOOKUP($B335,'[1]1920  Prog Access'!$F$7:$BA$325,32,FALSE)),"",VLOOKUP($B335,'[1]1920  Prog Access'!$F$7:$BA$325,32,FALSE))</f>
        <v>0</v>
      </c>
      <c r="BB335" s="102">
        <f>IF(ISNA(VLOOKUP($B335,'[1]1920  Prog Access'!$F$7:$BA$325,33,FALSE)),"",VLOOKUP($B335,'[1]1920  Prog Access'!$F$7:$BA$325,33,FALSE))</f>
        <v>22120.25</v>
      </c>
      <c r="BC335" s="102">
        <f>IF(ISNA(VLOOKUP($B335,'[1]1920  Prog Access'!$F$7:$BA$325,34,FALSE)),"",VLOOKUP($B335,'[1]1920  Prog Access'!$F$7:$BA$325,34,FALSE))</f>
        <v>362850.09</v>
      </c>
      <c r="BD335" s="102">
        <f>IF(ISNA(VLOOKUP($B335,'[1]1920  Prog Access'!$F$7:$BA$325,35,FALSE)),"",VLOOKUP($B335,'[1]1920  Prog Access'!$F$7:$BA$325,35,FALSE))</f>
        <v>0</v>
      </c>
      <c r="BE335" s="102">
        <f>IF(ISNA(VLOOKUP($B335,'[1]1920  Prog Access'!$F$7:$BA$325,36,FALSE)),"",VLOOKUP($B335,'[1]1920  Prog Access'!$F$7:$BA$325,36,FALSE))</f>
        <v>22579.85</v>
      </c>
      <c r="BF335" s="102">
        <f>IF(ISNA(VLOOKUP($B335,'[1]1920  Prog Access'!$F$7:$BA$325,37,FALSE)),"",VLOOKUP($B335,'[1]1920  Prog Access'!$F$7:$BA$325,37,FALSE))</f>
        <v>0</v>
      </c>
      <c r="BG335" s="102">
        <f>IF(ISNA(VLOOKUP($B335,'[1]1920  Prog Access'!$F$7:$BA$325,38,FALSE)),"",VLOOKUP($B335,'[1]1920  Prog Access'!$F$7:$BA$325,38,FALSE))</f>
        <v>85175.1</v>
      </c>
      <c r="BH335" s="110">
        <f t="shared" si="700"/>
        <v>492725.29000000004</v>
      </c>
      <c r="BI335" s="104">
        <f t="shared" si="701"/>
        <v>2.5750996885739274E-3</v>
      </c>
      <c r="BJ335" s="105">
        <f t="shared" si="702"/>
        <v>33.79249237530442</v>
      </c>
      <c r="BK335" s="106">
        <f>IF(ISNA(VLOOKUP($B335,'[1]1920  Prog Access'!$F$7:$BA$325,39,FALSE)),"",VLOOKUP($B335,'[1]1920  Prog Access'!$F$7:$BA$325,39,FALSE))</f>
        <v>0</v>
      </c>
      <c r="BL335" s="102">
        <f>IF(ISNA(VLOOKUP($B335,'[1]1920  Prog Access'!$F$7:$BA$325,40,FALSE)),"",VLOOKUP($B335,'[1]1920  Prog Access'!$F$7:$BA$325,40,FALSE))</f>
        <v>0</v>
      </c>
      <c r="BM335" s="102">
        <f>IF(ISNA(VLOOKUP($B335,'[1]1920  Prog Access'!$F$7:$BA$325,41,FALSE)),"",VLOOKUP($B335,'[1]1920  Prog Access'!$F$7:$BA$325,41,FALSE))</f>
        <v>3534881.12</v>
      </c>
      <c r="BN335" s="102">
        <f>IF(ISNA(VLOOKUP($B335,'[1]1920  Prog Access'!$F$7:$BA$325,42,FALSE)),"",VLOOKUP($B335,'[1]1920  Prog Access'!$F$7:$BA$325,42,FALSE))</f>
        <v>1240832.31</v>
      </c>
      <c r="BO335" s="105">
        <f t="shared" si="711"/>
        <v>4775713.43</v>
      </c>
      <c r="BP335" s="104">
        <f t="shared" si="712"/>
        <v>2.4959015532389904E-2</v>
      </c>
      <c r="BQ335" s="111">
        <f t="shared" si="713"/>
        <v>327.53191878970506</v>
      </c>
      <c r="BR335" s="106">
        <f>IF(ISNA(VLOOKUP($B335,'[1]1920  Prog Access'!$F$7:$BA$325,43,FALSE)),"",VLOOKUP($B335,'[1]1920  Prog Access'!$F$7:$BA$325,43,FALSE))</f>
        <v>20874217.75</v>
      </c>
      <c r="BS335" s="104">
        <f t="shared" si="703"/>
        <v>0.10909363233060219</v>
      </c>
      <c r="BT335" s="111">
        <f t="shared" si="704"/>
        <v>1431.6128245767923</v>
      </c>
      <c r="BU335" s="102">
        <f>IF(ISNA(VLOOKUP($B335,'[1]1920  Prog Access'!$F$7:$BA$325,44,FALSE)),"",VLOOKUP($B335,'[1]1920  Prog Access'!$F$7:$BA$325,44,FALSE))</f>
        <v>4693804.2300000004</v>
      </c>
      <c r="BV335" s="104">
        <f t="shared" si="705"/>
        <v>2.4530938549754536E-2</v>
      </c>
      <c r="BW335" s="111">
        <f t="shared" si="706"/>
        <v>321.91435445387151</v>
      </c>
      <c r="BX335" s="143">
        <f>IF(ISNA(VLOOKUP($B335,'[1]1920  Prog Access'!$F$7:$BA$325,45,FALSE)),"",VLOOKUP($B335,'[1]1920  Prog Access'!$F$7:$BA$325,45,FALSE))</f>
        <v>5827087.1100000003</v>
      </c>
      <c r="BY335" s="97">
        <f t="shared" si="707"/>
        <v>3.0453744727115886E-2</v>
      </c>
      <c r="BZ335" s="112">
        <f t="shared" si="708"/>
        <v>399.638095976177</v>
      </c>
      <c r="CA335" s="89">
        <f t="shared" si="709"/>
        <v>191342219.56</v>
      </c>
      <c r="CB335" s="90">
        <f t="shared" si="710"/>
        <v>0</v>
      </c>
    </row>
    <row r="336" spans="1:80" x14ac:dyDescent="0.25">
      <c r="A336" s="66"/>
      <c r="B336" s="94" t="s">
        <v>574</v>
      </c>
      <c r="C336" s="99" t="s">
        <v>575</v>
      </c>
      <c r="D336" s="100">
        <f>IF(ISNA(VLOOKUP($B336,'[1]1920 enrollment_Rev_Exp by size'!$A$6:$C$339,3,FALSE)),"",VLOOKUP($B336,'[1]1920 enrollment_Rev_Exp by size'!$A$6:$C$339,3,FALSE))</f>
        <v>914.52</v>
      </c>
      <c r="E336" s="101">
        <f>IF(ISNA(VLOOKUP($B336,'[1]1920 enrollment_Rev_Exp by size'!$A$6:$D$339,4,FALSE)),"",VLOOKUP($B336,'[1]1920 enrollment_Rev_Exp by size'!$A$6:$D$339,4,FALSE))</f>
        <v>11901631.77</v>
      </c>
      <c r="F336" s="102">
        <f>IF(ISNA(VLOOKUP($B336,'[1]1920  Prog Access'!$F$7:$BA$325,2,FALSE)),"",VLOOKUP($B336,'[1]1920  Prog Access'!$F$7:$BA$325,2,FALSE))</f>
        <v>6277084.8200000003</v>
      </c>
      <c r="G336" s="102">
        <f>IF(ISNA(VLOOKUP($B336,'[1]1920  Prog Access'!$F$7:$BA$325,3,FALSE)),"",VLOOKUP($B336,'[1]1920  Prog Access'!$F$7:$BA$325,3,FALSE))</f>
        <v>57233.32</v>
      </c>
      <c r="H336" s="102">
        <f>IF(ISNA(VLOOKUP($B336,'[1]1920  Prog Access'!$F$7:$BA$325,4,FALSE)),"",VLOOKUP($B336,'[1]1920  Prog Access'!$F$7:$BA$325,4,FALSE))</f>
        <v>0</v>
      </c>
      <c r="I336" s="103">
        <f t="shared" si="691"/>
        <v>6334318.1400000006</v>
      </c>
      <c r="J336" s="104">
        <f t="shared" si="692"/>
        <v>0.5322226617669924</v>
      </c>
      <c r="K336" s="105">
        <f t="shared" si="693"/>
        <v>6926.3855793203002</v>
      </c>
      <c r="L336" s="106">
        <f>IF(ISNA(VLOOKUP($B336,'[1]1920  Prog Access'!$F$7:$BA$325,5,FALSE)),"",VLOOKUP($B336,'[1]1920  Prog Access'!$F$7:$BA$325,5,FALSE))</f>
        <v>1030632.24</v>
      </c>
      <c r="M336" s="102">
        <f>IF(ISNA(VLOOKUP($B336,'[1]1920  Prog Access'!$F$7:$BA$325,6,FALSE)),"",VLOOKUP($B336,'[1]1920  Prog Access'!$F$7:$BA$325,6,FALSE))</f>
        <v>0</v>
      </c>
      <c r="N336" s="102">
        <f>IF(ISNA(VLOOKUP($B336,'[1]1920  Prog Access'!$F$7:$BA$325,7,FALSE)),"",VLOOKUP($B336,'[1]1920  Prog Access'!$F$7:$BA$325,7,FALSE))</f>
        <v>162582.41</v>
      </c>
      <c r="O336" s="102">
        <v>0</v>
      </c>
      <c r="P336" s="102">
        <f>IF(ISNA(VLOOKUP($B336,'[1]1920  Prog Access'!$F$7:$BA$325,8,FALSE)),"",VLOOKUP($B336,'[1]1920  Prog Access'!$F$7:$BA$325,8,FALSE))</f>
        <v>0</v>
      </c>
      <c r="Q336" s="102">
        <f>IF(ISNA(VLOOKUP($B336,'[1]1920  Prog Access'!$F$7:$BA$325,9,FALSE)),"",VLOOKUP($B336,'[1]1920  Prog Access'!$F$7:$BA$325,9,FALSE))</f>
        <v>0</v>
      </c>
      <c r="R336" s="107">
        <f t="shared" si="643"/>
        <v>1193214.6499999999</v>
      </c>
      <c r="S336" s="104">
        <f t="shared" si="644"/>
        <v>0.10025639114526226</v>
      </c>
      <c r="T336" s="105">
        <f t="shared" si="645"/>
        <v>1304.7441827406726</v>
      </c>
      <c r="U336" s="106">
        <f>IF(ISNA(VLOOKUP($B336,'[1]1920  Prog Access'!$F$7:$BA$325,10,FALSE)),"",VLOOKUP($B336,'[1]1920  Prog Access'!$F$7:$BA$325,10,FALSE))</f>
        <v>626736.07999999996</v>
      </c>
      <c r="V336" s="102">
        <f>IF(ISNA(VLOOKUP($B336,'[1]1920  Prog Access'!$F$7:$BA$325,11,FALSE)),"",VLOOKUP($B336,'[1]1920  Prog Access'!$F$7:$BA$325,11,FALSE))</f>
        <v>247629.78</v>
      </c>
      <c r="W336" s="102">
        <f>IF(ISNA(VLOOKUP($B336,'[1]1920  Prog Access'!$F$7:$BA$325,12,FALSE)),"",VLOOKUP($B336,'[1]1920  Prog Access'!$F$7:$BA$325,12,FALSE))</f>
        <v>0</v>
      </c>
      <c r="X336" s="102">
        <f>IF(ISNA(VLOOKUP($B336,'[1]1920  Prog Access'!$F$7:$BA$325,13,FALSE)),"",VLOOKUP($B336,'[1]1920  Prog Access'!$F$7:$BA$325,13,FALSE))</f>
        <v>0</v>
      </c>
      <c r="Y336" s="108">
        <f t="shared" si="694"/>
        <v>874365.86</v>
      </c>
      <c r="Z336" s="104">
        <f t="shared" si="695"/>
        <v>7.3466048765177011E-2</v>
      </c>
      <c r="AA336" s="105">
        <f t="shared" si="696"/>
        <v>956.09266063071334</v>
      </c>
      <c r="AB336" s="106">
        <f>IF(ISNA(VLOOKUP($B336,'[1]1920  Prog Access'!$F$7:$BA$325,14,FALSE)),"",VLOOKUP($B336,'[1]1920  Prog Access'!$F$7:$BA$325,14,FALSE))</f>
        <v>0</v>
      </c>
      <c r="AC336" s="102">
        <f>IF(ISNA(VLOOKUP($B336,'[1]1920  Prog Access'!$F$7:$BA$325,15,FALSE)),"",VLOOKUP($B336,'[1]1920  Prog Access'!$F$7:$BA$325,15,FALSE))</f>
        <v>0</v>
      </c>
      <c r="AD336" s="102">
        <v>0</v>
      </c>
      <c r="AE336" s="107">
        <f t="shared" si="697"/>
        <v>0</v>
      </c>
      <c r="AF336" s="104">
        <f t="shared" si="698"/>
        <v>0</v>
      </c>
      <c r="AG336" s="109">
        <f t="shared" si="699"/>
        <v>0</v>
      </c>
      <c r="AH336" s="106">
        <f>IF(ISNA(VLOOKUP($B336,'[1]1920  Prog Access'!$F$7:$BA$325,16,FALSE)),"",VLOOKUP($B336,'[1]1920  Prog Access'!$F$7:$BA$325,16,FALSE))</f>
        <v>112650.77</v>
      </c>
      <c r="AI336" s="102">
        <f>IF(ISNA(VLOOKUP($B336,'[1]1920  Prog Access'!$F$7:$BA$325,17,FALSE)),"",VLOOKUP($B336,'[1]1920  Prog Access'!$F$7:$BA$325,17,FALSE))</f>
        <v>47084.11</v>
      </c>
      <c r="AJ336" s="102">
        <f>IF(ISNA(VLOOKUP($B336,'[1]1920  Prog Access'!$F$7:$BA$325,18,FALSE)),"",VLOOKUP($B336,'[1]1920  Prog Access'!$F$7:$BA$325,18,FALSE))</f>
        <v>0</v>
      </c>
      <c r="AK336" s="102">
        <f>IF(ISNA(VLOOKUP($B336,'[1]1920  Prog Access'!$F$7:$BA$325,19,FALSE)),"",VLOOKUP($B336,'[1]1920  Prog Access'!$F$7:$BA$325,19,FALSE))</f>
        <v>0</v>
      </c>
      <c r="AL336" s="102">
        <f>IF(ISNA(VLOOKUP($B336,'[1]1920  Prog Access'!$F$7:$BA$325,20,FALSE)),"",VLOOKUP($B336,'[1]1920  Prog Access'!$F$7:$BA$325,20,FALSE))</f>
        <v>81363.070000000007</v>
      </c>
      <c r="AM336" s="102">
        <f>IF(ISNA(VLOOKUP($B336,'[1]1920  Prog Access'!$F$7:$BA$325,21,FALSE)),"",VLOOKUP($B336,'[1]1920  Prog Access'!$F$7:$BA$325,21,FALSE))</f>
        <v>0</v>
      </c>
      <c r="AN336" s="102">
        <f>IF(ISNA(VLOOKUP($B336,'[1]1920  Prog Access'!$F$7:$BA$325,22,FALSE)),"",VLOOKUP($B336,'[1]1920  Prog Access'!$F$7:$BA$325,22,FALSE))</f>
        <v>0</v>
      </c>
      <c r="AO336" s="102">
        <f>IF(ISNA(VLOOKUP($B336,'[1]1920  Prog Access'!$F$7:$BA$325,23,FALSE)),"",VLOOKUP($B336,'[1]1920  Prog Access'!$F$7:$BA$325,23,FALSE))</f>
        <v>18957.689999999999</v>
      </c>
      <c r="AP336" s="102">
        <f>IF(ISNA(VLOOKUP($B336,'[1]1920  Prog Access'!$F$7:$BA$325,24,FALSE)),"",VLOOKUP($B336,'[1]1920  Prog Access'!$F$7:$BA$325,24,FALSE))</f>
        <v>0</v>
      </c>
      <c r="AQ336" s="102">
        <f>IF(ISNA(VLOOKUP($B336,'[1]1920  Prog Access'!$F$7:$BA$325,25,FALSE)),"",VLOOKUP($B336,'[1]1920  Prog Access'!$F$7:$BA$325,25,FALSE))</f>
        <v>0</v>
      </c>
      <c r="AR336" s="102">
        <f>IF(ISNA(VLOOKUP($B336,'[1]1920  Prog Access'!$F$7:$BA$325,26,FALSE)),"",VLOOKUP($B336,'[1]1920  Prog Access'!$F$7:$BA$325,26,FALSE))</f>
        <v>0</v>
      </c>
      <c r="AS336" s="102">
        <f>IF(ISNA(VLOOKUP($B336,'[1]1920  Prog Access'!$F$7:$BA$325,27,FALSE)),"",VLOOKUP($B336,'[1]1920  Prog Access'!$F$7:$BA$325,27,FALSE))</f>
        <v>0</v>
      </c>
      <c r="AT336" s="102">
        <f>IF(ISNA(VLOOKUP($B336,'[1]1920  Prog Access'!$F$7:$BA$325,28,FALSE)),"",VLOOKUP($B336,'[1]1920  Prog Access'!$F$7:$BA$325,28,FALSE))</f>
        <v>0</v>
      </c>
      <c r="AU336" s="102">
        <f>IF(ISNA(VLOOKUP($B336,'[1]1920  Prog Access'!$F$7:$BA$325,29,FALSE)),"",VLOOKUP($B336,'[1]1920  Prog Access'!$F$7:$BA$325,29,FALSE))</f>
        <v>0</v>
      </c>
      <c r="AV336" s="102">
        <f>IF(ISNA(VLOOKUP($B336,'[1]1920  Prog Access'!$F$7:$BA$325,30,FALSE)),"",VLOOKUP($B336,'[1]1920  Prog Access'!$F$7:$BA$325,30,FALSE))</f>
        <v>0</v>
      </c>
      <c r="AW336" s="102">
        <f>IF(ISNA(VLOOKUP($B336,'[1]1920  Prog Access'!$F$7:$BA$325,31,FALSE)),"",VLOOKUP($B336,'[1]1920  Prog Access'!$F$7:$BA$325,31,FALSE))</f>
        <v>0</v>
      </c>
      <c r="AX336" s="108">
        <f t="shared" si="714"/>
        <v>260055.64</v>
      </c>
      <c r="AY336" s="104">
        <f t="shared" si="715"/>
        <v>2.1850418919489058E-2</v>
      </c>
      <c r="AZ336" s="105">
        <f t="shared" si="716"/>
        <v>284.362988234265</v>
      </c>
      <c r="BA336" s="106">
        <f>IF(ISNA(VLOOKUP($B336,'[1]1920  Prog Access'!$F$7:$BA$325,32,FALSE)),"",VLOOKUP($B336,'[1]1920  Prog Access'!$F$7:$BA$325,32,FALSE))</f>
        <v>0</v>
      </c>
      <c r="BB336" s="102">
        <f>IF(ISNA(VLOOKUP($B336,'[1]1920  Prog Access'!$F$7:$BA$325,33,FALSE)),"",VLOOKUP($B336,'[1]1920  Prog Access'!$F$7:$BA$325,33,FALSE))</f>
        <v>0</v>
      </c>
      <c r="BC336" s="102">
        <f>IF(ISNA(VLOOKUP($B336,'[1]1920  Prog Access'!$F$7:$BA$325,34,FALSE)),"",VLOOKUP($B336,'[1]1920  Prog Access'!$F$7:$BA$325,34,FALSE))</f>
        <v>1450.29</v>
      </c>
      <c r="BD336" s="102">
        <f>IF(ISNA(VLOOKUP($B336,'[1]1920  Prog Access'!$F$7:$BA$325,35,FALSE)),"",VLOOKUP($B336,'[1]1920  Prog Access'!$F$7:$BA$325,35,FALSE))</f>
        <v>0</v>
      </c>
      <c r="BE336" s="102">
        <f>IF(ISNA(VLOOKUP($B336,'[1]1920  Prog Access'!$F$7:$BA$325,36,FALSE)),"",VLOOKUP($B336,'[1]1920  Prog Access'!$F$7:$BA$325,36,FALSE))</f>
        <v>96167.66</v>
      </c>
      <c r="BF336" s="102">
        <f>IF(ISNA(VLOOKUP($B336,'[1]1920  Prog Access'!$F$7:$BA$325,37,FALSE)),"",VLOOKUP($B336,'[1]1920  Prog Access'!$F$7:$BA$325,37,FALSE))</f>
        <v>0</v>
      </c>
      <c r="BG336" s="102">
        <f>IF(ISNA(VLOOKUP($B336,'[1]1920  Prog Access'!$F$7:$BA$325,38,FALSE)),"",VLOOKUP($B336,'[1]1920  Prog Access'!$F$7:$BA$325,38,FALSE))</f>
        <v>34.57</v>
      </c>
      <c r="BH336" s="110">
        <f t="shared" si="700"/>
        <v>97652.52</v>
      </c>
      <c r="BI336" s="104">
        <f t="shared" si="701"/>
        <v>8.2049690233358657E-3</v>
      </c>
      <c r="BJ336" s="105">
        <f t="shared" si="702"/>
        <v>106.78008135415301</v>
      </c>
      <c r="BK336" s="106">
        <f>IF(ISNA(VLOOKUP($B336,'[1]1920  Prog Access'!$F$7:$BA$325,39,FALSE)),"",VLOOKUP($B336,'[1]1920  Prog Access'!$F$7:$BA$325,39,FALSE))</f>
        <v>0</v>
      </c>
      <c r="BL336" s="102">
        <f>IF(ISNA(VLOOKUP($B336,'[1]1920  Prog Access'!$F$7:$BA$325,40,FALSE)),"",VLOOKUP($B336,'[1]1920  Prog Access'!$F$7:$BA$325,40,FALSE))</f>
        <v>0</v>
      </c>
      <c r="BM336" s="102">
        <f>IF(ISNA(VLOOKUP($B336,'[1]1920  Prog Access'!$F$7:$BA$325,41,FALSE)),"",VLOOKUP($B336,'[1]1920  Prog Access'!$F$7:$BA$325,41,FALSE))</f>
        <v>54959.46</v>
      </c>
      <c r="BN336" s="102">
        <f>IF(ISNA(VLOOKUP($B336,'[1]1920  Prog Access'!$F$7:$BA$325,42,FALSE)),"",VLOOKUP($B336,'[1]1920  Prog Access'!$F$7:$BA$325,42,FALSE))</f>
        <v>0</v>
      </c>
      <c r="BO336" s="105">
        <f t="shared" si="711"/>
        <v>54959.46</v>
      </c>
      <c r="BP336" s="104">
        <f t="shared" si="712"/>
        <v>4.6178088065650181E-3</v>
      </c>
      <c r="BQ336" s="111">
        <f t="shared" si="713"/>
        <v>60.096509644403625</v>
      </c>
      <c r="BR336" s="106">
        <f>IF(ISNA(VLOOKUP($B336,'[1]1920  Prog Access'!$F$7:$BA$325,43,FALSE)),"",VLOOKUP($B336,'[1]1920  Prog Access'!$F$7:$BA$325,43,FALSE))</f>
        <v>1957085.36</v>
      </c>
      <c r="BS336" s="104">
        <f t="shared" si="703"/>
        <v>0.16443840624721329</v>
      </c>
      <c r="BT336" s="111">
        <f t="shared" si="704"/>
        <v>2140.0137339806674</v>
      </c>
      <c r="BU336" s="102">
        <f>IF(ISNA(VLOOKUP($B336,'[1]1920  Prog Access'!$F$7:$BA$325,44,FALSE)),"",VLOOKUP($B336,'[1]1920  Prog Access'!$F$7:$BA$325,44,FALSE))</f>
        <v>410277.06</v>
      </c>
      <c r="BV336" s="104">
        <f t="shared" si="705"/>
        <v>3.4472336897043827E-2</v>
      </c>
      <c r="BW336" s="111">
        <f t="shared" si="706"/>
        <v>448.62557407164417</v>
      </c>
      <c r="BX336" s="143">
        <f>IF(ISNA(VLOOKUP($B336,'[1]1920  Prog Access'!$F$7:$BA$325,45,FALSE)),"",VLOOKUP($B336,'[1]1920  Prog Access'!$F$7:$BA$325,45,FALSE))</f>
        <v>719703.08</v>
      </c>
      <c r="BY336" s="97">
        <f t="shared" si="707"/>
        <v>6.0470958428921383E-2</v>
      </c>
      <c r="BZ336" s="112">
        <f t="shared" si="708"/>
        <v>786.97358176967145</v>
      </c>
      <c r="CA336" s="89">
        <f t="shared" si="709"/>
        <v>11901631.770000001</v>
      </c>
      <c r="CB336" s="90">
        <f t="shared" si="710"/>
        <v>0</v>
      </c>
    </row>
    <row r="337" spans="1:80" x14ac:dyDescent="0.25">
      <c r="A337" s="22"/>
      <c r="B337" s="94" t="s">
        <v>576</v>
      </c>
      <c r="C337" s="99" t="s">
        <v>577</v>
      </c>
      <c r="D337" s="100">
        <f>IF(ISNA(VLOOKUP($B337,'[1]1920 enrollment_Rev_Exp by size'!$A$6:$C$339,3,FALSE)),"",VLOOKUP($B337,'[1]1920 enrollment_Rev_Exp by size'!$A$6:$C$339,3,FALSE))</f>
        <v>5183.4299999999994</v>
      </c>
      <c r="E337" s="101">
        <f>IF(ISNA(VLOOKUP($B337,'[1]1920 enrollment_Rev_Exp by size'!$A$6:$D$339,4,FALSE)),"",VLOOKUP($B337,'[1]1920 enrollment_Rev_Exp by size'!$A$6:$D$339,4,FALSE))</f>
        <v>69488967.670000002</v>
      </c>
      <c r="F337" s="102">
        <f>IF(ISNA(VLOOKUP($B337,'[1]1920  Prog Access'!$F$7:$BA$325,2,FALSE)),"",VLOOKUP($B337,'[1]1920  Prog Access'!$F$7:$BA$325,2,FALSE))</f>
        <v>34235847.030000001</v>
      </c>
      <c r="G337" s="102">
        <f>IF(ISNA(VLOOKUP($B337,'[1]1920  Prog Access'!$F$7:$BA$325,3,FALSE)),"",VLOOKUP($B337,'[1]1920  Prog Access'!$F$7:$BA$325,3,FALSE))</f>
        <v>692557.03</v>
      </c>
      <c r="H337" s="102">
        <f>IF(ISNA(VLOOKUP($B337,'[1]1920  Prog Access'!$F$7:$BA$325,4,FALSE)),"",VLOOKUP($B337,'[1]1920  Prog Access'!$F$7:$BA$325,4,FALSE))</f>
        <v>109599.12</v>
      </c>
      <c r="I337" s="103">
        <f t="shared" si="691"/>
        <v>35038003.18</v>
      </c>
      <c r="J337" s="104">
        <f t="shared" si="692"/>
        <v>0.50422397043504674</v>
      </c>
      <c r="K337" s="105">
        <f t="shared" si="693"/>
        <v>6759.6173151754738</v>
      </c>
      <c r="L337" s="106">
        <f>IF(ISNA(VLOOKUP($B337,'[1]1920  Prog Access'!$F$7:$BA$325,5,FALSE)),"",VLOOKUP($B337,'[1]1920  Prog Access'!$F$7:$BA$325,5,FALSE))</f>
        <v>10765939.689999999</v>
      </c>
      <c r="M337" s="102">
        <f>IF(ISNA(VLOOKUP($B337,'[1]1920  Prog Access'!$F$7:$BA$325,6,FALSE)),"",VLOOKUP($B337,'[1]1920  Prog Access'!$F$7:$BA$325,6,FALSE))</f>
        <v>720606.04</v>
      </c>
      <c r="N337" s="102">
        <f>IF(ISNA(VLOOKUP($B337,'[1]1920  Prog Access'!$F$7:$BA$325,7,FALSE)),"",VLOOKUP($B337,'[1]1920  Prog Access'!$F$7:$BA$325,7,FALSE))</f>
        <v>823824.57</v>
      </c>
      <c r="O337" s="102">
        <v>0</v>
      </c>
      <c r="P337" s="102">
        <f>IF(ISNA(VLOOKUP($B337,'[1]1920  Prog Access'!$F$7:$BA$325,8,FALSE)),"",VLOOKUP($B337,'[1]1920  Prog Access'!$F$7:$BA$325,8,FALSE))</f>
        <v>0</v>
      </c>
      <c r="Q337" s="102">
        <f>IF(ISNA(VLOOKUP($B337,'[1]1920  Prog Access'!$F$7:$BA$325,9,FALSE)),"",VLOOKUP($B337,'[1]1920  Prog Access'!$F$7:$BA$325,9,FALSE))</f>
        <v>0</v>
      </c>
      <c r="R337" s="107">
        <f t="shared" si="643"/>
        <v>12310370.300000001</v>
      </c>
      <c r="S337" s="104">
        <f t="shared" si="644"/>
        <v>0.17715575166494626</v>
      </c>
      <c r="T337" s="105">
        <f t="shared" si="645"/>
        <v>2374.9467630507215</v>
      </c>
      <c r="U337" s="106">
        <f>IF(ISNA(VLOOKUP($B337,'[1]1920  Prog Access'!$F$7:$BA$325,10,FALSE)),"",VLOOKUP($B337,'[1]1920  Prog Access'!$F$7:$BA$325,10,FALSE))</f>
        <v>2087636.9</v>
      </c>
      <c r="V337" s="102">
        <f>IF(ISNA(VLOOKUP($B337,'[1]1920  Prog Access'!$F$7:$BA$325,11,FALSE)),"",VLOOKUP($B337,'[1]1920  Prog Access'!$F$7:$BA$325,11,FALSE))</f>
        <v>275985.73</v>
      </c>
      <c r="W337" s="102">
        <f>IF(ISNA(VLOOKUP($B337,'[1]1920  Prog Access'!$F$7:$BA$325,12,FALSE)),"",VLOOKUP($B337,'[1]1920  Prog Access'!$F$7:$BA$325,12,FALSE))</f>
        <v>30143.919999999998</v>
      </c>
      <c r="X337" s="102">
        <f>IF(ISNA(VLOOKUP($B337,'[1]1920  Prog Access'!$F$7:$BA$325,13,FALSE)),"",VLOOKUP($B337,'[1]1920  Prog Access'!$F$7:$BA$325,13,FALSE))</f>
        <v>0</v>
      </c>
      <c r="Y337" s="108">
        <f t="shared" si="694"/>
        <v>2393766.5499999998</v>
      </c>
      <c r="Z337" s="104">
        <f t="shared" si="695"/>
        <v>3.4448152422811774E-2</v>
      </c>
      <c r="AA337" s="105">
        <f t="shared" si="696"/>
        <v>461.81130062526165</v>
      </c>
      <c r="AB337" s="106">
        <f>IF(ISNA(VLOOKUP($B337,'[1]1920  Prog Access'!$F$7:$BA$325,14,FALSE)),"",VLOOKUP($B337,'[1]1920  Prog Access'!$F$7:$BA$325,14,FALSE))</f>
        <v>0</v>
      </c>
      <c r="AC337" s="102">
        <f>IF(ISNA(VLOOKUP($B337,'[1]1920  Prog Access'!$F$7:$BA$325,15,FALSE)),"",VLOOKUP($B337,'[1]1920  Prog Access'!$F$7:$BA$325,15,FALSE))</f>
        <v>0</v>
      </c>
      <c r="AD337" s="102">
        <v>0</v>
      </c>
      <c r="AE337" s="107">
        <f t="shared" si="697"/>
        <v>0</v>
      </c>
      <c r="AF337" s="104">
        <f t="shared" si="698"/>
        <v>0</v>
      </c>
      <c r="AG337" s="109">
        <f t="shared" si="699"/>
        <v>0</v>
      </c>
      <c r="AH337" s="106">
        <f>IF(ISNA(VLOOKUP($B337,'[1]1920  Prog Access'!$F$7:$BA$325,16,FALSE)),"",VLOOKUP($B337,'[1]1920  Prog Access'!$F$7:$BA$325,16,FALSE))</f>
        <v>977325.55</v>
      </c>
      <c r="AI337" s="102">
        <f>IF(ISNA(VLOOKUP($B337,'[1]1920  Prog Access'!$F$7:$BA$325,17,FALSE)),"",VLOOKUP($B337,'[1]1920  Prog Access'!$F$7:$BA$325,17,FALSE))</f>
        <v>148547.13</v>
      </c>
      <c r="AJ337" s="102">
        <f>IF(ISNA(VLOOKUP($B337,'[1]1920  Prog Access'!$F$7:$BA$325,18,FALSE)),"",VLOOKUP($B337,'[1]1920  Prog Access'!$F$7:$BA$325,18,FALSE))</f>
        <v>0</v>
      </c>
      <c r="AK337" s="102">
        <f>IF(ISNA(VLOOKUP($B337,'[1]1920  Prog Access'!$F$7:$BA$325,19,FALSE)),"",VLOOKUP($B337,'[1]1920  Prog Access'!$F$7:$BA$325,19,FALSE))</f>
        <v>0</v>
      </c>
      <c r="AL337" s="102">
        <f>IF(ISNA(VLOOKUP($B337,'[1]1920  Prog Access'!$F$7:$BA$325,20,FALSE)),"",VLOOKUP($B337,'[1]1920  Prog Access'!$F$7:$BA$325,20,FALSE))</f>
        <v>1911625.29</v>
      </c>
      <c r="AM337" s="102">
        <f>IF(ISNA(VLOOKUP($B337,'[1]1920  Prog Access'!$F$7:$BA$325,21,FALSE)),"",VLOOKUP($B337,'[1]1920  Prog Access'!$F$7:$BA$325,21,FALSE))</f>
        <v>0</v>
      </c>
      <c r="AN337" s="102">
        <f>IF(ISNA(VLOOKUP($B337,'[1]1920  Prog Access'!$F$7:$BA$325,22,FALSE)),"",VLOOKUP($B337,'[1]1920  Prog Access'!$F$7:$BA$325,22,FALSE))</f>
        <v>0</v>
      </c>
      <c r="AO337" s="102">
        <f>IF(ISNA(VLOOKUP($B337,'[1]1920  Prog Access'!$F$7:$BA$325,23,FALSE)),"",VLOOKUP($B337,'[1]1920  Prog Access'!$F$7:$BA$325,23,FALSE))</f>
        <v>791260.66</v>
      </c>
      <c r="AP337" s="102">
        <f>IF(ISNA(VLOOKUP($B337,'[1]1920  Prog Access'!$F$7:$BA$325,24,FALSE)),"",VLOOKUP($B337,'[1]1920  Prog Access'!$F$7:$BA$325,24,FALSE))</f>
        <v>0</v>
      </c>
      <c r="AQ337" s="102">
        <f>IF(ISNA(VLOOKUP($B337,'[1]1920  Prog Access'!$F$7:$BA$325,25,FALSE)),"",VLOOKUP($B337,'[1]1920  Prog Access'!$F$7:$BA$325,25,FALSE))</f>
        <v>0</v>
      </c>
      <c r="AR337" s="102">
        <f>IF(ISNA(VLOOKUP($B337,'[1]1920  Prog Access'!$F$7:$BA$325,26,FALSE)),"",VLOOKUP($B337,'[1]1920  Prog Access'!$F$7:$BA$325,26,FALSE))</f>
        <v>0</v>
      </c>
      <c r="AS337" s="102">
        <f>IF(ISNA(VLOOKUP($B337,'[1]1920  Prog Access'!$F$7:$BA$325,27,FALSE)),"",VLOOKUP($B337,'[1]1920  Prog Access'!$F$7:$BA$325,27,FALSE))</f>
        <v>30010.14</v>
      </c>
      <c r="AT337" s="102">
        <f>IF(ISNA(VLOOKUP($B337,'[1]1920  Prog Access'!$F$7:$BA$325,28,FALSE)),"",VLOOKUP($B337,'[1]1920  Prog Access'!$F$7:$BA$325,28,FALSE))</f>
        <v>385299.06</v>
      </c>
      <c r="AU337" s="102">
        <f>IF(ISNA(VLOOKUP($B337,'[1]1920  Prog Access'!$F$7:$BA$325,29,FALSE)),"",VLOOKUP($B337,'[1]1920  Prog Access'!$F$7:$BA$325,29,FALSE))</f>
        <v>0</v>
      </c>
      <c r="AV337" s="102">
        <f>IF(ISNA(VLOOKUP($B337,'[1]1920  Prog Access'!$F$7:$BA$325,30,FALSE)),"",VLOOKUP($B337,'[1]1920  Prog Access'!$F$7:$BA$325,30,FALSE))</f>
        <v>0</v>
      </c>
      <c r="AW337" s="102">
        <f>IF(ISNA(VLOOKUP($B337,'[1]1920  Prog Access'!$F$7:$BA$325,31,FALSE)),"",VLOOKUP($B337,'[1]1920  Prog Access'!$F$7:$BA$325,31,FALSE))</f>
        <v>0</v>
      </c>
      <c r="AX337" s="108">
        <f t="shared" si="714"/>
        <v>4244067.83</v>
      </c>
      <c r="AY337" s="104">
        <f t="shared" si="715"/>
        <v>6.1075419196826873E-2</v>
      </c>
      <c r="AZ337" s="105">
        <f t="shared" si="716"/>
        <v>818.77595144527868</v>
      </c>
      <c r="BA337" s="106">
        <f>IF(ISNA(VLOOKUP($B337,'[1]1920  Prog Access'!$F$7:$BA$325,32,FALSE)),"",VLOOKUP($B337,'[1]1920  Prog Access'!$F$7:$BA$325,32,FALSE))</f>
        <v>0</v>
      </c>
      <c r="BB337" s="102">
        <f>IF(ISNA(VLOOKUP($B337,'[1]1920  Prog Access'!$F$7:$BA$325,33,FALSE)),"",VLOOKUP($B337,'[1]1920  Prog Access'!$F$7:$BA$325,33,FALSE))</f>
        <v>0</v>
      </c>
      <c r="BC337" s="102">
        <f>IF(ISNA(VLOOKUP($B337,'[1]1920  Prog Access'!$F$7:$BA$325,34,FALSE)),"",VLOOKUP($B337,'[1]1920  Prog Access'!$F$7:$BA$325,34,FALSE))</f>
        <v>161038.54999999999</v>
      </c>
      <c r="BD337" s="102">
        <f>IF(ISNA(VLOOKUP($B337,'[1]1920  Prog Access'!$F$7:$BA$325,35,FALSE)),"",VLOOKUP($B337,'[1]1920  Prog Access'!$F$7:$BA$325,35,FALSE))</f>
        <v>0</v>
      </c>
      <c r="BE337" s="102">
        <f>IF(ISNA(VLOOKUP($B337,'[1]1920  Prog Access'!$F$7:$BA$325,36,FALSE)),"",VLOOKUP($B337,'[1]1920  Prog Access'!$F$7:$BA$325,36,FALSE))</f>
        <v>0</v>
      </c>
      <c r="BF337" s="102">
        <f>IF(ISNA(VLOOKUP($B337,'[1]1920  Prog Access'!$F$7:$BA$325,37,FALSE)),"",VLOOKUP($B337,'[1]1920  Prog Access'!$F$7:$BA$325,37,FALSE))</f>
        <v>0</v>
      </c>
      <c r="BG337" s="102">
        <f>IF(ISNA(VLOOKUP($B337,'[1]1920  Prog Access'!$F$7:$BA$325,38,FALSE)),"",VLOOKUP($B337,'[1]1920  Prog Access'!$F$7:$BA$325,38,FALSE))</f>
        <v>415528.83</v>
      </c>
      <c r="BH337" s="110">
        <f t="shared" si="700"/>
        <v>576567.38</v>
      </c>
      <c r="BI337" s="104">
        <f t="shared" si="701"/>
        <v>8.2972506188045952E-3</v>
      </c>
      <c r="BJ337" s="105">
        <f t="shared" si="702"/>
        <v>111.23278987079985</v>
      </c>
      <c r="BK337" s="106">
        <f>IF(ISNA(VLOOKUP($B337,'[1]1920  Prog Access'!$F$7:$BA$325,39,FALSE)),"",VLOOKUP($B337,'[1]1920  Prog Access'!$F$7:$BA$325,39,FALSE))</f>
        <v>0</v>
      </c>
      <c r="BL337" s="102">
        <f>IF(ISNA(VLOOKUP($B337,'[1]1920  Prog Access'!$F$7:$BA$325,40,FALSE)),"",VLOOKUP($B337,'[1]1920  Prog Access'!$F$7:$BA$325,40,FALSE))</f>
        <v>0</v>
      </c>
      <c r="BM337" s="102">
        <f>IF(ISNA(VLOOKUP($B337,'[1]1920  Prog Access'!$F$7:$BA$325,41,FALSE)),"",VLOOKUP($B337,'[1]1920  Prog Access'!$F$7:$BA$325,41,FALSE))</f>
        <v>6000</v>
      </c>
      <c r="BN337" s="102">
        <f>IF(ISNA(VLOOKUP($B337,'[1]1920  Prog Access'!$F$7:$BA$325,42,FALSE)),"",VLOOKUP($B337,'[1]1920  Prog Access'!$F$7:$BA$325,42,FALSE))</f>
        <v>622612.66</v>
      </c>
      <c r="BO337" s="105">
        <f t="shared" si="711"/>
        <v>628612.66</v>
      </c>
      <c r="BP337" s="104">
        <f t="shared" si="712"/>
        <v>9.0462224591571633E-3</v>
      </c>
      <c r="BQ337" s="111">
        <f t="shared" si="713"/>
        <v>121.27349264869018</v>
      </c>
      <c r="BR337" s="106">
        <f>IF(ISNA(VLOOKUP($B337,'[1]1920  Prog Access'!$F$7:$BA$325,43,FALSE)),"",VLOOKUP($B337,'[1]1920  Prog Access'!$F$7:$BA$325,43,FALSE))</f>
        <v>9480796.25</v>
      </c>
      <c r="BS337" s="104">
        <f t="shared" si="703"/>
        <v>0.13643599218546285</v>
      </c>
      <c r="BT337" s="111">
        <f t="shared" si="704"/>
        <v>1829.0584130585348</v>
      </c>
      <c r="BU337" s="102">
        <f>IF(ISNA(VLOOKUP($B337,'[1]1920  Prog Access'!$F$7:$BA$325,44,FALSE)),"",VLOOKUP($B337,'[1]1920  Prog Access'!$F$7:$BA$325,44,FALSE))</f>
        <v>1728695.75</v>
      </c>
      <c r="BV337" s="104">
        <f t="shared" si="705"/>
        <v>2.4877269125791288E-2</v>
      </c>
      <c r="BW337" s="111">
        <f t="shared" si="706"/>
        <v>333.50421439085704</v>
      </c>
      <c r="BX337" s="143">
        <f>IF(ISNA(VLOOKUP($B337,'[1]1920  Prog Access'!$F$7:$BA$325,45,FALSE)),"",VLOOKUP($B337,'[1]1920  Prog Access'!$F$7:$BA$325,45,FALSE))</f>
        <v>3088087.77</v>
      </c>
      <c r="BY337" s="97">
        <f t="shared" si="707"/>
        <v>4.4439971891152431E-2</v>
      </c>
      <c r="BZ337" s="112">
        <f t="shared" si="708"/>
        <v>595.76144946492968</v>
      </c>
      <c r="CA337" s="89">
        <f t="shared" si="709"/>
        <v>69488967.670000002</v>
      </c>
      <c r="CB337" s="90">
        <f t="shared" si="710"/>
        <v>0</v>
      </c>
    </row>
    <row r="338" spans="1:80" x14ac:dyDescent="0.25">
      <c r="A338" s="22"/>
      <c r="B338" s="94" t="s">
        <v>578</v>
      </c>
      <c r="C338" s="99" t="s">
        <v>579</v>
      </c>
      <c r="D338" s="100">
        <f>IF(ISNA(VLOOKUP($B338,'[1]1920 enrollment_Rev_Exp by size'!$A$6:$C$339,3,FALSE)),"",VLOOKUP($B338,'[1]1920 enrollment_Rev_Exp by size'!$A$6:$C$339,3,FALSE))</f>
        <v>4056.96</v>
      </c>
      <c r="E338" s="101">
        <f>IF(ISNA(VLOOKUP($B338,'[1]1920 enrollment_Rev_Exp by size'!$A$6:$D$339,4,FALSE)),"",VLOOKUP($B338,'[1]1920 enrollment_Rev_Exp by size'!$A$6:$D$339,4,FALSE))</f>
        <v>58959906.560000002</v>
      </c>
      <c r="F338" s="102">
        <f>IF(ISNA(VLOOKUP($B338,'[1]1920  Prog Access'!$F$7:$BA$325,2,FALSE)),"",VLOOKUP($B338,'[1]1920  Prog Access'!$F$7:$BA$325,2,FALSE))</f>
        <v>28189571.530000001</v>
      </c>
      <c r="G338" s="102">
        <f>IF(ISNA(VLOOKUP($B338,'[1]1920  Prog Access'!$F$7:$BA$325,3,FALSE)),"",VLOOKUP($B338,'[1]1920  Prog Access'!$F$7:$BA$325,3,FALSE))</f>
        <v>1706502.59</v>
      </c>
      <c r="H338" s="102">
        <f>IF(ISNA(VLOOKUP($B338,'[1]1920  Prog Access'!$F$7:$BA$325,4,FALSE)),"",VLOOKUP($B338,'[1]1920  Prog Access'!$F$7:$BA$325,4,FALSE))</f>
        <v>59796.88</v>
      </c>
      <c r="I338" s="103">
        <f t="shared" si="691"/>
        <v>29955871</v>
      </c>
      <c r="J338" s="104">
        <f t="shared" si="692"/>
        <v>0.5080718872835337</v>
      </c>
      <c r="K338" s="105">
        <f t="shared" si="693"/>
        <v>7383.8221229689225</v>
      </c>
      <c r="L338" s="106">
        <f>IF(ISNA(VLOOKUP($B338,'[1]1920  Prog Access'!$F$7:$BA$325,5,FALSE)),"",VLOOKUP($B338,'[1]1920  Prog Access'!$F$7:$BA$325,5,FALSE))</f>
        <v>7114750.4900000002</v>
      </c>
      <c r="M338" s="102">
        <f>IF(ISNA(VLOOKUP($B338,'[1]1920  Prog Access'!$F$7:$BA$325,6,FALSE)),"",VLOOKUP($B338,'[1]1920  Prog Access'!$F$7:$BA$325,6,FALSE))</f>
        <v>528644.80000000005</v>
      </c>
      <c r="N338" s="102">
        <f>IF(ISNA(VLOOKUP($B338,'[1]1920  Prog Access'!$F$7:$BA$325,7,FALSE)),"",VLOOKUP($B338,'[1]1920  Prog Access'!$F$7:$BA$325,7,FALSE))</f>
        <v>813881.39</v>
      </c>
      <c r="O338" s="102">
        <v>0</v>
      </c>
      <c r="P338" s="102">
        <f>IF(ISNA(VLOOKUP($B338,'[1]1920  Prog Access'!$F$7:$BA$325,8,FALSE)),"",VLOOKUP($B338,'[1]1920  Prog Access'!$F$7:$BA$325,8,FALSE))</f>
        <v>0</v>
      </c>
      <c r="Q338" s="102">
        <f>IF(ISNA(VLOOKUP($B338,'[1]1920  Prog Access'!$F$7:$BA$325,9,FALSE)),"",VLOOKUP($B338,'[1]1920  Prog Access'!$F$7:$BA$325,9,FALSE))</f>
        <v>0</v>
      </c>
      <c r="R338" s="107">
        <f t="shared" si="643"/>
        <v>8457276.6799999997</v>
      </c>
      <c r="S338" s="104">
        <f t="shared" si="644"/>
        <v>0.14344114795015034</v>
      </c>
      <c r="T338" s="105">
        <f t="shared" si="645"/>
        <v>2084.6339820949675</v>
      </c>
      <c r="U338" s="106">
        <f>IF(ISNA(VLOOKUP($B338,'[1]1920  Prog Access'!$F$7:$BA$325,10,FALSE)),"",VLOOKUP($B338,'[1]1920  Prog Access'!$F$7:$BA$325,10,FALSE))</f>
        <v>2326540.89</v>
      </c>
      <c r="V338" s="102">
        <f>IF(ISNA(VLOOKUP($B338,'[1]1920  Prog Access'!$F$7:$BA$325,11,FALSE)),"",VLOOKUP($B338,'[1]1920  Prog Access'!$F$7:$BA$325,11,FALSE))</f>
        <v>492323.76</v>
      </c>
      <c r="W338" s="102">
        <f>IF(ISNA(VLOOKUP($B338,'[1]1920  Prog Access'!$F$7:$BA$325,12,FALSE)),"",VLOOKUP($B338,'[1]1920  Prog Access'!$F$7:$BA$325,12,FALSE))</f>
        <v>34191</v>
      </c>
      <c r="X338" s="102">
        <f>IF(ISNA(VLOOKUP($B338,'[1]1920  Prog Access'!$F$7:$BA$325,13,FALSE)),"",VLOOKUP($B338,'[1]1920  Prog Access'!$F$7:$BA$325,13,FALSE))</f>
        <v>0</v>
      </c>
      <c r="Y338" s="108">
        <f t="shared" si="694"/>
        <v>2853055.6500000004</v>
      </c>
      <c r="Z338" s="104">
        <f t="shared" si="695"/>
        <v>4.8389758676035462E-2</v>
      </c>
      <c r="AA338" s="105">
        <f t="shared" si="696"/>
        <v>703.24963765972564</v>
      </c>
      <c r="AB338" s="106">
        <f>IF(ISNA(VLOOKUP($B338,'[1]1920  Prog Access'!$F$7:$BA$325,14,FALSE)),"",VLOOKUP($B338,'[1]1920  Prog Access'!$F$7:$BA$325,14,FALSE))</f>
        <v>0</v>
      </c>
      <c r="AC338" s="102">
        <f>IF(ISNA(VLOOKUP($B338,'[1]1920  Prog Access'!$F$7:$BA$325,15,FALSE)),"",VLOOKUP($B338,'[1]1920  Prog Access'!$F$7:$BA$325,15,FALSE))</f>
        <v>0</v>
      </c>
      <c r="AD338" s="102">
        <v>0</v>
      </c>
      <c r="AE338" s="107">
        <f t="shared" si="697"/>
        <v>0</v>
      </c>
      <c r="AF338" s="104">
        <f t="shared" si="698"/>
        <v>0</v>
      </c>
      <c r="AG338" s="109">
        <f t="shared" si="699"/>
        <v>0</v>
      </c>
      <c r="AH338" s="106">
        <f>IF(ISNA(VLOOKUP($B338,'[1]1920  Prog Access'!$F$7:$BA$325,16,FALSE)),"",VLOOKUP($B338,'[1]1920  Prog Access'!$F$7:$BA$325,16,FALSE))</f>
        <v>1035864.73</v>
      </c>
      <c r="AI338" s="102">
        <f>IF(ISNA(VLOOKUP($B338,'[1]1920  Prog Access'!$F$7:$BA$325,17,FALSE)),"",VLOOKUP($B338,'[1]1920  Prog Access'!$F$7:$BA$325,17,FALSE))</f>
        <v>224342.98</v>
      </c>
      <c r="AJ338" s="102">
        <f>IF(ISNA(VLOOKUP($B338,'[1]1920  Prog Access'!$F$7:$BA$325,18,FALSE)),"",VLOOKUP($B338,'[1]1920  Prog Access'!$F$7:$BA$325,18,FALSE))</f>
        <v>0</v>
      </c>
      <c r="AK338" s="102">
        <f>IF(ISNA(VLOOKUP($B338,'[1]1920  Prog Access'!$F$7:$BA$325,19,FALSE)),"",VLOOKUP($B338,'[1]1920  Prog Access'!$F$7:$BA$325,19,FALSE))</f>
        <v>0</v>
      </c>
      <c r="AL338" s="102">
        <f>IF(ISNA(VLOOKUP($B338,'[1]1920  Prog Access'!$F$7:$BA$325,20,FALSE)),"",VLOOKUP($B338,'[1]1920  Prog Access'!$F$7:$BA$325,20,FALSE))</f>
        <v>1937730.65</v>
      </c>
      <c r="AM338" s="102">
        <f>IF(ISNA(VLOOKUP($B338,'[1]1920  Prog Access'!$F$7:$BA$325,21,FALSE)),"",VLOOKUP($B338,'[1]1920  Prog Access'!$F$7:$BA$325,21,FALSE))</f>
        <v>0</v>
      </c>
      <c r="AN338" s="102">
        <f>IF(ISNA(VLOOKUP($B338,'[1]1920  Prog Access'!$F$7:$BA$325,22,FALSE)),"",VLOOKUP($B338,'[1]1920  Prog Access'!$F$7:$BA$325,22,FALSE))</f>
        <v>0</v>
      </c>
      <c r="AO338" s="102">
        <f>IF(ISNA(VLOOKUP($B338,'[1]1920  Prog Access'!$F$7:$BA$325,23,FALSE)),"",VLOOKUP($B338,'[1]1920  Prog Access'!$F$7:$BA$325,23,FALSE))</f>
        <v>444469.04</v>
      </c>
      <c r="AP338" s="102">
        <f>IF(ISNA(VLOOKUP($B338,'[1]1920  Prog Access'!$F$7:$BA$325,24,FALSE)),"",VLOOKUP($B338,'[1]1920  Prog Access'!$F$7:$BA$325,24,FALSE))</f>
        <v>0</v>
      </c>
      <c r="AQ338" s="102">
        <f>IF(ISNA(VLOOKUP($B338,'[1]1920  Prog Access'!$F$7:$BA$325,25,FALSE)),"",VLOOKUP($B338,'[1]1920  Prog Access'!$F$7:$BA$325,25,FALSE))</f>
        <v>0</v>
      </c>
      <c r="AR338" s="102">
        <f>IF(ISNA(VLOOKUP($B338,'[1]1920  Prog Access'!$F$7:$BA$325,26,FALSE)),"",VLOOKUP($B338,'[1]1920  Prog Access'!$F$7:$BA$325,26,FALSE))</f>
        <v>0</v>
      </c>
      <c r="AS338" s="102">
        <f>IF(ISNA(VLOOKUP($B338,'[1]1920  Prog Access'!$F$7:$BA$325,27,FALSE)),"",VLOOKUP($B338,'[1]1920  Prog Access'!$F$7:$BA$325,27,FALSE))</f>
        <v>1338.9</v>
      </c>
      <c r="AT338" s="102">
        <f>IF(ISNA(VLOOKUP($B338,'[1]1920  Prog Access'!$F$7:$BA$325,28,FALSE)),"",VLOOKUP($B338,'[1]1920  Prog Access'!$F$7:$BA$325,28,FALSE))</f>
        <v>206139.23</v>
      </c>
      <c r="AU338" s="102">
        <f>IF(ISNA(VLOOKUP($B338,'[1]1920  Prog Access'!$F$7:$BA$325,29,FALSE)),"",VLOOKUP($B338,'[1]1920  Prog Access'!$F$7:$BA$325,29,FALSE))</f>
        <v>0</v>
      </c>
      <c r="AV338" s="102">
        <f>IF(ISNA(VLOOKUP($B338,'[1]1920  Prog Access'!$F$7:$BA$325,30,FALSE)),"",VLOOKUP($B338,'[1]1920  Prog Access'!$F$7:$BA$325,30,FALSE))</f>
        <v>0</v>
      </c>
      <c r="AW338" s="102">
        <f>IF(ISNA(VLOOKUP($B338,'[1]1920  Prog Access'!$F$7:$BA$325,31,FALSE)),"",VLOOKUP($B338,'[1]1920  Prog Access'!$F$7:$BA$325,31,FALSE))</f>
        <v>0</v>
      </c>
      <c r="AX338" s="108">
        <f t="shared" si="714"/>
        <v>3849885.53</v>
      </c>
      <c r="AY338" s="104">
        <f t="shared" si="715"/>
        <v>6.5296669459307899E-2</v>
      </c>
      <c r="AZ338" s="105">
        <f t="shared" si="716"/>
        <v>948.95821748304138</v>
      </c>
      <c r="BA338" s="106">
        <f>IF(ISNA(VLOOKUP($B338,'[1]1920  Prog Access'!$F$7:$BA$325,32,FALSE)),"",VLOOKUP($B338,'[1]1920  Prog Access'!$F$7:$BA$325,32,FALSE))</f>
        <v>0</v>
      </c>
      <c r="BB338" s="102">
        <f>IF(ISNA(VLOOKUP($B338,'[1]1920  Prog Access'!$F$7:$BA$325,33,FALSE)),"",VLOOKUP($B338,'[1]1920  Prog Access'!$F$7:$BA$325,33,FALSE))</f>
        <v>0</v>
      </c>
      <c r="BC338" s="102">
        <f>IF(ISNA(VLOOKUP($B338,'[1]1920  Prog Access'!$F$7:$BA$325,34,FALSE)),"",VLOOKUP($B338,'[1]1920  Prog Access'!$F$7:$BA$325,34,FALSE))</f>
        <v>133440.54</v>
      </c>
      <c r="BD338" s="102">
        <f>IF(ISNA(VLOOKUP($B338,'[1]1920  Prog Access'!$F$7:$BA$325,35,FALSE)),"",VLOOKUP($B338,'[1]1920  Prog Access'!$F$7:$BA$325,35,FALSE))</f>
        <v>0</v>
      </c>
      <c r="BE338" s="102">
        <f>IF(ISNA(VLOOKUP($B338,'[1]1920  Prog Access'!$F$7:$BA$325,36,FALSE)),"",VLOOKUP($B338,'[1]1920  Prog Access'!$F$7:$BA$325,36,FALSE))</f>
        <v>0</v>
      </c>
      <c r="BF338" s="102">
        <f>IF(ISNA(VLOOKUP($B338,'[1]1920  Prog Access'!$F$7:$BA$325,37,FALSE)),"",VLOOKUP($B338,'[1]1920  Prog Access'!$F$7:$BA$325,37,FALSE))</f>
        <v>0</v>
      </c>
      <c r="BG338" s="102">
        <f>IF(ISNA(VLOOKUP($B338,'[1]1920  Prog Access'!$F$7:$BA$325,38,FALSE)),"",VLOOKUP($B338,'[1]1920  Prog Access'!$F$7:$BA$325,38,FALSE))</f>
        <v>174625.56</v>
      </c>
      <c r="BH338" s="110">
        <f t="shared" si="700"/>
        <v>308066.09999999998</v>
      </c>
      <c r="BI338" s="104">
        <f t="shared" si="701"/>
        <v>5.2250099766779539E-3</v>
      </c>
      <c r="BJ338" s="105">
        <f t="shared" si="702"/>
        <v>75.935207643161377</v>
      </c>
      <c r="BK338" s="106">
        <f>IF(ISNA(VLOOKUP($B338,'[1]1920  Prog Access'!$F$7:$BA$325,39,FALSE)),"",VLOOKUP($B338,'[1]1920  Prog Access'!$F$7:$BA$325,39,FALSE))</f>
        <v>0</v>
      </c>
      <c r="BL338" s="102">
        <f>IF(ISNA(VLOOKUP($B338,'[1]1920  Prog Access'!$F$7:$BA$325,40,FALSE)),"",VLOOKUP($B338,'[1]1920  Prog Access'!$F$7:$BA$325,40,FALSE))</f>
        <v>0</v>
      </c>
      <c r="BM338" s="102">
        <f>IF(ISNA(VLOOKUP($B338,'[1]1920  Prog Access'!$F$7:$BA$325,41,FALSE)),"",VLOOKUP($B338,'[1]1920  Prog Access'!$F$7:$BA$325,41,FALSE))</f>
        <v>1120643.46</v>
      </c>
      <c r="BN338" s="102">
        <f>IF(ISNA(VLOOKUP($B338,'[1]1920  Prog Access'!$F$7:$BA$325,42,FALSE)),"",VLOOKUP($B338,'[1]1920  Prog Access'!$F$7:$BA$325,42,FALSE))</f>
        <v>406573.64</v>
      </c>
      <c r="BO338" s="105">
        <f t="shared" si="711"/>
        <v>1527217.1</v>
      </c>
      <c r="BP338" s="104">
        <f t="shared" si="712"/>
        <v>2.5902637726296966E-2</v>
      </c>
      <c r="BQ338" s="111">
        <f t="shared" si="713"/>
        <v>376.44371647736239</v>
      </c>
      <c r="BR338" s="106">
        <f>IF(ISNA(VLOOKUP($B338,'[1]1920  Prog Access'!$F$7:$BA$325,43,FALSE)),"",VLOOKUP($B338,'[1]1920  Prog Access'!$F$7:$BA$325,43,FALSE))</f>
        <v>8110256.4500000002</v>
      </c>
      <c r="BS338" s="104">
        <f t="shared" si="703"/>
        <v>0.13755544951121443</v>
      </c>
      <c r="BT338" s="111">
        <f t="shared" si="704"/>
        <v>1999.0969716240731</v>
      </c>
      <c r="BU338" s="102">
        <f>IF(ISNA(VLOOKUP($B338,'[1]1920  Prog Access'!$F$7:$BA$325,44,FALSE)),"",VLOOKUP($B338,'[1]1920  Prog Access'!$F$7:$BA$325,44,FALSE))</f>
        <v>1590015.26</v>
      </c>
      <c r="BV338" s="104">
        <f t="shared" si="705"/>
        <v>2.6967737107621358E-2</v>
      </c>
      <c r="BW338" s="111">
        <f t="shared" si="706"/>
        <v>391.92283384603252</v>
      </c>
      <c r="BX338" s="143">
        <f>IF(ISNA(VLOOKUP($B338,'[1]1920  Prog Access'!$F$7:$BA$325,45,FALSE)),"",VLOOKUP($B338,'[1]1920  Prog Access'!$F$7:$BA$325,45,FALSE))</f>
        <v>2308262.79</v>
      </c>
      <c r="BY338" s="97">
        <f t="shared" si="707"/>
        <v>3.9149702309161864E-2</v>
      </c>
      <c r="BZ338" s="112">
        <f t="shared" si="708"/>
        <v>568.9636550520587</v>
      </c>
      <c r="CA338" s="89">
        <f t="shared" si="709"/>
        <v>58959906.560000002</v>
      </c>
      <c r="CB338" s="90">
        <f t="shared" si="710"/>
        <v>0</v>
      </c>
    </row>
    <row r="339" spans="1:80" x14ac:dyDescent="0.25">
      <c r="A339" s="22"/>
      <c r="B339" s="94" t="s">
        <v>580</v>
      </c>
      <c r="C339" s="99" t="s">
        <v>581</v>
      </c>
      <c r="D339" s="100">
        <f>IF(ISNA(VLOOKUP($B339,'[1]1920 enrollment_Rev_Exp by size'!$A$6:$C$339,3,FALSE)),"",VLOOKUP($B339,'[1]1920 enrollment_Rev_Exp by size'!$A$6:$C$339,3,FALSE))</f>
        <v>552.29999999999995</v>
      </c>
      <c r="E339" s="101">
        <f>IF(ISNA(VLOOKUP($B339,'[1]1920 enrollment_Rev_Exp by size'!$A$6:$D$339,4,FALSE)),"",VLOOKUP($B339,'[1]1920 enrollment_Rev_Exp by size'!$A$6:$D$339,4,FALSE))</f>
        <v>7692627.7599999998</v>
      </c>
      <c r="F339" s="102">
        <f>IF(ISNA(VLOOKUP($B339,'[1]1920  Prog Access'!$F$7:$BA$325,2,FALSE)),"",VLOOKUP($B339,'[1]1920  Prog Access'!$F$7:$BA$325,2,FALSE))</f>
        <v>4064718.31</v>
      </c>
      <c r="G339" s="102">
        <f>IF(ISNA(VLOOKUP($B339,'[1]1920  Prog Access'!$F$7:$BA$325,3,FALSE)),"",VLOOKUP($B339,'[1]1920  Prog Access'!$F$7:$BA$325,3,FALSE))</f>
        <v>39650</v>
      </c>
      <c r="H339" s="102">
        <f>IF(ISNA(VLOOKUP($B339,'[1]1920  Prog Access'!$F$7:$BA$325,4,FALSE)),"",VLOOKUP($B339,'[1]1920  Prog Access'!$F$7:$BA$325,4,FALSE))</f>
        <v>0</v>
      </c>
      <c r="I339" s="103">
        <f t="shared" si="691"/>
        <v>4104368.31</v>
      </c>
      <c r="J339" s="104">
        <f t="shared" si="692"/>
        <v>0.53354568010450565</v>
      </c>
      <c r="K339" s="105">
        <f t="shared" si="693"/>
        <v>7431.4110266159705</v>
      </c>
      <c r="L339" s="106">
        <f>IF(ISNA(VLOOKUP($B339,'[1]1920  Prog Access'!$F$7:$BA$325,5,FALSE)),"",VLOOKUP($B339,'[1]1920  Prog Access'!$F$7:$BA$325,5,FALSE))</f>
        <v>593652.18999999994</v>
      </c>
      <c r="M339" s="102">
        <f>IF(ISNA(VLOOKUP($B339,'[1]1920  Prog Access'!$F$7:$BA$325,6,FALSE)),"",VLOOKUP($B339,'[1]1920  Prog Access'!$F$7:$BA$325,6,FALSE))</f>
        <v>34104.21</v>
      </c>
      <c r="N339" s="102">
        <f>IF(ISNA(VLOOKUP($B339,'[1]1920  Prog Access'!$F$7:$BA$325,7,FALSE)),"",VLOOKUP($B339,'[1]1920  Prog Access'!$F$7:$BA$325,7,FALSE))</f>
        <v>136105.09</v>
      </c>
      <c r="O339" s="102">
        <v>0</v>
      </c>
      <c r="P339" s="102">
        <f>IF(ISNA(VLOOKUP($B339,'[1]1920  Prog Access'!$F$7:$BA$325,8,FALSE)),"",VLOOKUP($B339,'[1]1920  Prog Access'!$F$7:$BA$325,8,FALSE))</f>
        <v>0</v>
      </c>
      <c r="Q339" s="102">
        <f>IF(ISNA(VLOOKUP($B339,'[1]1920  Prog Access'!$F$7:$BA$325,9,FALSE)),"",VLOOKUP($B339,'[1]1920  Prog Access'!$F$7:$BA$325,9,FALSE))</f>
        <v>0</v>
      </c>
      <c r="R339" s="107">
        <f t="shared" si="643"/>
        <v>763861.48999999987</v>
      </c>
      <c r="S339" s="104">
        <f t="shared" si="644"/>
        <v>9.9297862035118145E-2</v>
      </c>
      <c r="T339" s="105">
        <f t="shared" si="645"/>
        <v>1383.0553865652723</v>
      </c>
      <c r="U339" s="106">
        <f>IF(ISNA(VLOOKUP($B339,'[1]1920  Prog Access'!$F$7:$BA$325,10,FALSE)),"",VLOOKUP($B339,'[1]1920  Prog Access'!$F$7:$BA$325,10,FALSE))</f>
        <v>308469.99</v>
      </c>
      <c r="V339" s="102">
        <f>IF(ISNA(VLOOKUP($B339,'[1]1920  Prog Access'!$F$7:$BA$325,11,FALSE)),"",VLOOKUP($B339,'[1]1920  Prog Access'!$F$7:$BA$325,11,FALSE))</f>
        <v>0</v>
      </c>
      <c r="W339" s="102">
        <f>IF(ISNA(VLOOKUP($B339,'[1]1920  Prog Access'!$F$7:$BA$325,12,FALSE)),"",VLOOKUP($B339,'[1]1920  Prog Access'!$F$7:$BA$325,12,FALSE))</f>
        <v>4275.37</v>
      </c>
      <c r="X339" s="102">
        <f>IF(ISNA(VLOOKUP($B339,'[1]1920  Prog Access'!$F$7:$BA$325,13,FALSE)),"",VLOOKUP($B339,'[1]1920  Prog Access'!$F$7:$BA$325,13,FALSE))</f>
        <v>0</v>
      </c>
      <c r="Y339" s="108">
        <f t="shared" si="694"/>
        <v>312745.36</v>
      </c>
      <c r="Z339" s="104">
        <f t="shared" si="695"/>
        <v>4.065520518569847E-2</v>
      </c>
      <c r="AA339" s="105">
        <f t="shared" si="696"/>
        <v>566.25993119681334</v>
      </c>
      <c r="AB339" s="106">
        <f>IF(ISNA(VLOOKUP($B339,'[1]1920  Prog Access'!$F$7:$BA$325,14,FALSE)),"",VLOOKUP($B339,'[1]1920  Prog Access'!$F$7:$BA$325,14,FALSE))</f>
        <v>0</v>
      </c>
      <c r="AC339" s="102">
        <f>IF(ISNA(VLOOKUP($B339,'[1]1920  Prog Access'!$F$7:$BA$325,15,FALSE)),"",VLOOKUP($B339,'[1]1920  Prog Access'!$F$7:$BA$325,15,FALSE))</f>
        <v>0</v>
      </c>
      <c r="AD339" s="102">
        <v>0</v>
      </c>
      <c r="AE339" s="107">
        <f t="shared" si="697"/>
        <v>0</v>
      </c>
      <c r="AF339" s="104">
        <f t="shared" si="698"/>
        <v>0</v>
      </c>
      <c r="AG339" s="109">
        <f t="shared" si="699"/>
        <v>0</v>
      </c>
      <c r="AH339" s="106">
        <f>IF(ISNA(VLOOKUP($B339,'[1]1920  Prog Access'!$F$7:$BA$325,16,FALSE)),"",VLOOKUP($B339,'[1]1920  Prog Access'!$F$7:$BA$325,16,FALSE))</f>
        <v>84574.75</v>
      </c>
      <c r="AI339" s="102">
        <f>IF(ISNA(VLOOKUP($B339,'[1]1920  Prog Access'!$F$7:$BA$325,17,FALSE)),"",VLOOKUP($B339,'[1]1920  Prog Access'!$F$7:$BA$325,17,FALSE))</f>
        <v>66287.83</v>
      </c>
      <c r="AJ339" s="102">
        <f>IF(ISNA(VLOOKUP($B339,'[1]1920  Prog Access'!$F$7:$BA$325,18,FALSE)),"",VLOOKUP($B339,'[1]1920  Prog Access'!$F$7:$BA$325,18,FALSE))</f>
        <v>0</v>
      </c>
      <c r="AK339" s="102">
        <f>IF(ISNA(VLOOKUP($B339,'[1]1920  Prog Access'!$F$7:$BA$325,19,FALSE)),"",VLOOKUP($B339,'[1]1920  Prog Access'!$F$7:$BA$325,19,FALSE))</f>
        <v>0</v>
      </c>
      <c r="AL339" s="102">
        <f>IF(ISNA(VLOOKUP($B339,'[1]1920  Prog Access'!$F$7:$BA$325,20,FALSE)),"",VLOOKUP($B339,'[1]1920  Prog Access'!$F$7:$BA$325,20,FALSE))</f>
        <v>92254.73</v>
      </c>
      <c r="AM339" s="102">
        <f>IF(ISNA(VLOOKUP($B339,'[1]1920  Prog Access'!$F$7:$BA$325,21,FALSE)),"",VLOOKUP($B339,'[1]1920  Prog Access'!$F$7:$BA$325,21,FALSE))</f>
        <v>0</v>
      </c>
      <c r="AN339" s="102">
        <f>IF(ISNA(VLOOKUP($B339,'[1]1920  Prog Access'!$F$7:$BA$325,22,FALSE)),"",VLOOKUP($B339,'[1]1920  Prog Access'!$F$7:$BA$325,22,FALSE))</f>
        <v>0</v>
      </c>
      <c r="AO339" s="102">
        <f>IF(ISNA(VLOOKUP($B339,'[1]1920  Prog Access'!$F$7:$BA$325,23,FALSE)),"",VLOOKUP($B339,'[1]1920  Prog Access'!$F$7:$BA$325,23,FALSE))</f>
        <v>25980.78</v>
      </c>
      <c r="AP339" s="102">
        <f>IF(ISNA(VLOOKUP($B339,'[1]1920  Prog Access'!$F$7:$BA$325,24,FALSE)),"",VLOOKUP($B339,'[1]1920  Prog Access'!$F$7:$BA$325,24,FALSE))</f>
        <v>0</v>
      </c>
      <c r="AQ339" s="102">
        <f>IF(ISNA(VLOOKUP($B339,'[1]1920  Prog Access'!$F$7:$BA$325,25,FALSE)),"",VLOOKUP($B339,'[1]1920  Prog Access'!$F$7:$BA$325,25,FALSE))</f>
        <v>0</v>
      </c>
      <c r="AR339" s="102">
        <f>IF(ISNA(VLOOKUP($B339,'[1]1920  Prog Access'!$F$7:$BA$325,26,FALSE)),"",VLOOKUP($B339,'[1]1920  Prog Access'!$F$7:$BA$325,26,FALSE))</f>
        <v>0</v>
      </c>
      <c r="AS339" s="102">
        <f>IF(ISNA(VLOOKUP($B339,'[1]1920  Prog Access'!$F$7:$BA$325,27,FALSE)),"",VLOOKUP($B339,'[1]1920  Prog Access'!$F$7:$BA$325,27,FALSE))</f>
        <v>0</v>
      </c>
      <c r="AT339" s="102">
        <f>IF(ISNA(VLOOKUP($B339,'[1]1920  Prog Access'!$F$7:$BA$325,28,FALSE)),"",VLOOKUP($B339,'[1]1920  Prog Access'!$F$7:$BA$325,28,FALSE))</f>
        <v>8244.19</v>
      </c>
      <c r="AU339" s="102">
        <f>IF(ISNA(VLOOKUP($B339,'[1]1920  Prog Access'!$F$7:$BA$325,29,FALSE)),"",VLOOKUP($B339,'[1]1920  Prog Access'!$F$7:$BA$325,29,FALSE))</f>
        <v>0</v>
      </c>
      <c r="AV339" s="102">
        <f>IF(ISNA(VLOOKUP($B339,'[1]1920  Prog Access'!$F$7:$BA$325,30,FALSE)),"",VLOOKUP($B339,'[1]1920  Prog Access'!$F$7:$BA$325,30,FALSE))</f>
        <v>0</v>
      </c>
      <c r="AW339" s="102">
        <f>IF(ISNA(VLOOKUP($B339,'[1]1920  Prog Access'!$F$7:$BA$325,31,FALSE)),"",VLOOKUP($B339,'[1]1920  Prog Access'!$F$7:$BA$325,31,FALSE))</f>
        <v>0</v>
      </c>
      <c r="AX339" s="108">
        <f t="shared" si="714"/>
        <v>277342.27999999997</v>
      </c>
      <c r="AY339" s="104">
        <f t="shared" si="715"/>
        <v>3.6052996278088459E-2</v>
      </c>
      <c r="AZ339" s="105">
        <f t="shared" si="716"/>
        <v>502.15875430019918</v>
      </c>
      <c r="BA339" s="106">
        <f>IF(ISNA(VLOOKUP($B339,'[1]1920  Prog Access'!$F$7:$BA$325,32,FALSE)),"",VLOOKUP($B339,'[1]1920  Prog Access'!$F$7:$BA$325,32,FALSE))</f>
        <v>0</v>
      </c>
      <c r="BB339" s="102">
        <f>IF(ISNA(VLOOKUP($B339,'[1]1920  Prog Access'!$F$7:$BA$325,33,FALSE)),"",VLOOKUP($B339,'[1]1920  Prog Access'!$F$7:$BA$325,33,FALSE))</f>
        <v>0</v>
      </c>
      <c r="BC339" s="102">
        <f>IF(ISNA(VLOOKUP($B339,'[1]1920  Prog Access'!$F$7:$BA$325,34,FALSE)),"",VLOOKUP($B339,'[1]1920  Prog Access'!$F$7:$BA$325,34,FALSE))</f>
        <v>19863.73</v>
      </c>
      <c r="BD339" s="102">
        <f>IF(ISNA(VLOOKUP($B339,'[1]1920  Prog Access'!$F$7:$BA$325,35,FALSE)),"",VLOOKUP($B339,'[1]1920  Prog Access'!$F$7:$BA$325,35,FALSE))</f>
        <v>0</v>
      </c>
      <c r="BE339" s="102">
        <f>IF(ISNA(VLOOKUP($B339,'[1]1920  Prog Access'!$F$7:$BA$325,36,FALSE)),"",VLOOKUP($B339,'[1]1920  Prog Access'!$F$7:$BA$325,36,FALSE))</f>
        <v>0</v>
      </c>
      <c r="BF339" s="102">
        <f>IF(ISNA(VLOOKUP($B339,'[1]1920  Prog Access'!$F$7:$BA$325,37,FALSE)),"",VLOOKUP($B339,'[1]1920  Prog Access'!$F$7:$BA$325,37,FALSE))</f>
        <v>0</v>
      </c>
      <c r="BG339" s="102">
        <f>IF(ISNA(VLOOKUP($B339,'[1]1920  Prog Access'!$F$7:$BA$325,38,FALSE)),"",VLOOKUP($B339,'[1]1920  Prog Access'!$F$7:$BA$325,38,FALSE))</f>
        <v>0</v>
      </c>
      <c r="BH339" s="110">
        <f t="shared" si="700"/>
        <v>19863.73</v>
      </c>
      <c r="BI339" s="104">
        <f t="shared" si="701"/>
        <v>2.5821774586945569E-3</v>
      </c>
      <c r="BJ339" s="105">
        <f t="shared" si="702"/>
        <v>35.965471663950751</v>
      </c>
      <c r="BK339" s="106">
        <f>IF(ISNA(VLOOKUP($B339,'[1]1920  Prog Access'!$F$7:$BA$325,39,FALSE)),"",VLOOKUP($B339,'[1]1920  Prog Access'!$F$7:$BA$325,39,FALSE))</f>
        <v>0</v>
      </c>
      <c r="BL339" s="102">
        <f>IF(ISNA(VLOOKUP($B339,'[1]1920  Prog Access'!$F$7:$BA$325,40,FALSE)),"",VLOOKUP($B339,'[1]1920  Prog Access'!$F$7:$BA$325,40,FALSE))</f>
        <v>0</v>
      </c>
      <c r="BM339" s="102">
        <f>IF(ISNA(VLOOKUP($B339,'[1]1920  Prog Access'!$F$7:$BA$325,41,FALSE)),"",VLOOKUP($B339,'[1]1920  Prog Access'!$F$7:$BA$325,41,FALSE))</f>
        <v>0</v>
      </c>
      <c r="BN339" s="102">
        <f>IF(ISNA(VLOOKUP($B339,'[1]1920  Prog Access'!$F$7:$BA$325,42,FALSE)),"",VLOOKUP($B339,'[1]1920  Prog Access'!$F$7:$BA$325,42,FALSE))</f>
        <v>78592.14</v>
      </c>
      <c r="BO339" s="105">
        <f t="shared" si="711"/>
        <v>78592.14</v>
      </c>
      <c r="BP339" s="104">
        <f t="shared" si="712"/>
        <v>1.0216553101485311E-2</v>
      </c>
      <c r="BQ339" s="111">
        <f t="shared" si="713"/>
        <v>142.29972840847367</v>
      </c>
      <c r="BR339" s="106">
        <f>IF(ISNA(VLOOKUP($B339,'[1]1920  Prog Access'!$F$7:$BA$325,43,FALSE)),"",VLOOKUP($B339,'[1]1920  Prog Access'!$F$7:$BA$325,43,FALSE))</f>
        <v>1340067.01</v>
      </c>
      <c r="BS339" s="104">
        <f t="shared" si="703"/>
        <v>0.1742014629861669</v>
      </c>
      <c r="BT339" s="111">
        <f t="shared" si="704"/>
        <v>2426.3389643309797</v>
      </c>
      <c r="BU339" s="102">
        <f>IF(ISNA(VLOOKUP($B339,'[1]1920  Prog Access'!$F$7:$BA$325,44,FALSE)),"",VLOOKUP($B339,'[1]1920  Prog Access'!$F$7:$BA$325,44,FALSE))</f>
        <v>209473.52</v>
      </c>
      <c r="BV339" s="104">
        <f t="shared" si="705"/>
        <v>2.7230424574709956E-2</v>
      </c>
      <c r="BW339" s="111">
        <f t="shared" si="706"/>
        <v>379.27488683686403</v>
      </c>
      <c r="BX339" s="143">
        <f>IF(ISNA(VLOOKUP($B339,'[1]1920  Prog Access'!$F$7:$BA$325,45,FALSE)),"",VLOOKUP($B339,'[1]1920  Prog Access'!$F$7:$BA$325,45,FALSE))</f>
        <v>586313.92000000004</v>
      </c>
      <c r="BY339" s="97">
        <f t="shared" si="707"/>
        <v>7.6217638275532532E-2</v>
      </c>
      <c r="BZ339" s="112">
        <f t="shared" si="708"/>
        <v>1061.5859496650373</v>
      </c>
      <c r="CA339" s="89">
        <f t="shared" si="709"/>
        <v>7692627.7599999998</v>
      </c>
      <c r="CB339" s="90">
        <f t="shared" si="710"/>
        <v>0</v>
      </c>
    </row>
    <row r="340" spans="1:80" x14ac:dyDescent="0.25">
      <c r="A340" s="22"/>
      <c r="B340" s="94" t="s">
        <v>582</v>
      </c>
      <c r="C340" s="99" t="s">
        <v>583</v>
      </c>
      <c r="D340" s="100">
        <f>IF(ISNA(VLOOKUP($B340,'[1]1920 enrollment_Rev_Exp by size'!$A$6:$C$339,3,FALSE)),"",VLOOKUP($B340,'[1]1920 enrollment_Rev_Exp by size'!$A$6:$C$339,3,FALSE))</f>
        <v>3706.9999999999995</v>
      </c>
      <c r="E340" s="101">
        <f>IF(ISNA(VLOOKUP($B340,'[1]1920 enrollment_Rev_Exp by size'!$A$6:$D$339,4,FALSE)),"",VLOOKUP($B340,'[1]1920 enrollment_Rev_Exp by size'!$A$6:$D$339,4,FALSE))</f>
        <v>47202961.759999998</v>
      </c>
      <c r="F340" s="102">
        <f>IF(ISNA(VLOOKUP($B340,'[1]1920  Prog Access'!$F$7:$BA$325,2,FALSE)),"",VLOOKUP($B340,'[1]1920  Prog Access'!$F$7:$BA$325,2,FALSE))</f>
        <v>22680805.399999999</v>
      </c>
      <c r="G340" s="102">
        <f>IF(ISNA(VLOOKUP($B340,'[1]1920  Prog Access'!$F$7:$BA$325,3,FALSE)),"",VLOOKUP($B340,'[1]1920  Prog Access'!$F$7:$BA$325,3,FALSE))</f>
        <v>2031018.01</v>
      </c>
      <c r="H340" s="102">
        <f>IF(ISNA(VLOOKUP($B340,'[1]1920  Prog Access'!$F$7:$BA$325,4,FALSE)),"",VLOOKUP($B340,'[1]1920  Prog Access'!$F$7:$BA$325,4,FALSE))</f>
        <v>41456.78</v>
      </c>
      <c r="I340" s="103">
        <f t="shared" si="691"/>
        <v>24753280.190000001</v>
      </c>
      <c r="J340" s="104">
        <f t="shared" si="692"/>
        <v>0.52440099661237871</v>
      </c>
      <c r="K340" s="105">
        <f t="shared" si="693"/>
        <v>6677.442727272728</v>
      </c>
      <c r="L340" s="106">
        <f>IF(ISNA(VLOOKUP($B340,'[1]1920  Prog Access'!$F$7:$BA$325,5,FALSE)),"",VLOOKUP($B340,'[1]1920  Prog Access'!$F$7:$BA$325,5,FALSE))</f>
        <v>4777639.29</v>
      </c>
      <c r="M340" s="102">
        <f>IF(ISNA(VLOOKUP($B340,'[1]1920  Prog Access'!$F$7:$BA$325,6,FALSE)),"",VLOOKUP($B340,'[1]1920  Prog Access'!$F$7:$BA$325,6,FALSE))</f>
        <v>457824.22</v>
      </c>
      <c r="N340" s="102">
        <f>IF(ISNA(VLOOKUP($B340,'[1]1920  Prog Access'!$F$7:$BA$325,7,FALSE)),"",VLOOKUP($B340,'[1]1920  Prog Access'!$F$7:$BA$325,7,FALSE))</f>
        <v>702581.24</v>
      </c>
      <c r="O340" s="102">
        <v>0</v>
      </c>
      <c r="P340" s="102">
        <f>IF(ISNA(VLOOKUP($B340,'[1]1920  Prog Access'!$F$7:$BA$325,8,FALSE)),"",VLOOKUP($B340,'[1]1920  Prog Access'!$F$7:$BA$325,8,FALSE))</f>
        <v>0</v>
      </c>
      <c r="Q340" s="102">
        <f>IF(ISNA(VLOOKUP($B340,'[1]1920  Prog Access'!$F$7:$BA$325,9,FALSE)),"",VLOOKUP($B340,'[1]1920  Prog Access'!$F$7:$BA$325,9,FALSE))</f>
        <v>0</v>
      </c>
      <c r="R340" s="107">
        <f t="shared" si="643"/>
        <v>5938044.75</v>
      </c>
      <c r="S340" s="104">
        <f t="shared" si="644"/>
        <v>0.12579813911236234</v>
      </c>
      <c r="T340" s="105">
        <f t="shared" si="645"/>
        <v>1601.8464391691396</v>
      </c>
      <c r="U340" s="106">
        <f>IF(ISNA(VLOOKUP($B340,'[1]1920  Prog Access'!$F$7:$BA$325,10,FALSE)),"",VLOOKUP($B340,'[1]1920  Prog Access'!$F$7:$BA$325,10,FALSE))</f>
        <v>1696943.18</v>
      </c>
      <c r="V340" s="102">
        <f>IF(ISNA(VLOOKUP($B340,'[1]1920  Prog Access'!$F$7:$BA$325,11,FALSE)),"",VLOOKUP($B340,'[1]1920  Prog Access'!$F$7:$BA$325,11,FALSE))</f>
        <v>765220.29</v>
      </c>
      <c r="W340" s="102">
        <f>IF(ISNA(VLOOKUP($B340,'[1]1920  Prog Access'!$F$7:$BA$325,12,FALSE)),"",VLOOKUP($B340,'[1]1920  Prog Access'!$F$7:$BA$325,12,FALSE))</f>
        <v>16742.39</v>
      </c>
      <c r="X340" s="102">
        <f>IF(ISNA(VLOOKUP($B340,'[1]1920  Prog Access'!$F$7:$BA$325,13,FALSE)),"",VLOOKUP($B340,'[1]1920  Prog Access'!$F$7:$BA$325,13,FALSE))</f>
        <v>0</v>
      </c>
      <c r="Y340" s="108">
        <f t="shared" si="694"/>
        <v>2478905.86</v>
      </c>
      <c r="Z340" s="104">
        <f t="shared" si="695"/>
        <v>5.2515896621144559E-2</v>
      </c>
      <c r="AA340" s="105">
        <f t="shared" si="696"/>
        <v>668.70943080658219</v>
      </c>
      <c r="AB340" s="106">
        <f>IF(ISNA(VLOOKUP($B340,'[1]1920  Prog Access'!$F$7:$BA$325,14,FALSE)),"",VLOOKUP($B340,'[1]1920  Prog Access'!$F$7:$BA$325,14,FALSE))</f>
        <v>0</v>
      </c>
      <c r="AC340" s="102">
        <f>IF(ISNA(VLOOKUP($B340,'[1]1920  Prog Access'!$F$7:$BA$325,15,FALSE)),"",VLOOKUP($B340,'[1]1920  Prog Access'!$F$7:$BA$325,15,FALSE))</f>
        <v>0</v>
      </c>
      <c r="AD340" s="102">
        <v>0</v>
      </c>
      <c r="AE340" s="107">
        <f t="shared" si="697"/>
        <v>0</v>
      </c>
      <c r="AF340" s="104">
        <f t="shared" si="698"/>
        <v>0</v>
      </c>
      <c r="AG340" s="109">
        <f t="shared" si="699"/>
        <v>0</v>
      </c>
      <c r="AH340" s="106">
        <f>IF(ISNA(VLOOKUP($B340,'[1]1920  Prog Access'!$F$7:$BA$325,16,FALSE)),"",VLOOKUP($B340,'[1]1920  Prog Access'!$F$7:$BA$325,16,FALSE))</f>
        <v>664182</v>
      </c>
      <c r="AI340" s="102">
        <f>IF(ISNA(VLOOKUP($B340,'[1]1920  Prog Access'!$F$7:$BA$325,17,FALSE)),"",VLOOKUP($B340,'[1]1920  Prog Access'!$F$7:$BA$325,17,FALSE))</f>
        <v>130565.11</v>
      </c>
      <c r="AJ340" s="102">
        <f>IF(ISNA(VLOOKUP($B340,'[1]1920  Prog Access'!$F$7:$BA$325,18,FALSE)),"",VLOOKUP($B340,'[1]1920  Prog Access'!$F$7:$BA$325,18,FALSE))</f>
        <v>0</v>
      </c>
      <c r="AK340" s="102">
        <f>IF(ISNA(VLOOKUP($B340,'[1]1920  Prog Access'!$F$7:$BA$325,19,FALSE)),"",VLOOKUP($B340,'[1]1920  Prog Access'!$F$7:$BA$325,19,FALSE))</f>
        <v>0</v>
      </c>
      <c r="AL340" s="102">
        <f>IF(ISNA(VLOOKUP($B340,'[1]1920  Prog Access'!$F$7:$BA$325,20,FALSE)),"",VLOOKUP($B340,'[1]1920  Prog Access'!$F$7:$BA$325,20,FALSE))</f>
        <v>1810779.87</v>
      </c>
      <c r="AM340" s="102">
        <f>IF(ISNA(VLOOKUP($B340,'[1]1920  Prog Access'!$F$7:$BA$325,21,FALSE)),"",VLOOKUP($B340,'[1]1920  Prog Access'!$F$7:$BA$325,21,FALSE))</f>
        <v>0</v>
      </c>
      <c r="AN340" s="102">
        <f>IF(ISNA(VLOOKUP($B340,'[1]1920  Prog Access'!$F$7:$BA$325,22,FALSE)),"",VLOOKUP($B340,'[1]1920  Prog Access'!$F$7:$BA$325,22,FALSE))</f>
        <v>0</v>
      </c>
      <c r="AO340" s="102">
        <f>IF(ISNA(VLOOKUP($B340,'[1]1920  Prog Access'!$F$7:$BA$325,23,FALSE)),"",VLOOKUP($B340,'[1]1920  Prog Access'!$F$7:$BA$325,23,FALSE))</f>
        <v>138472.45000000001</v>
      </c>
      <c r="AP340" s="102">
        <f>IF(ISNA(VLOOKUP($B340,'[1]1920  Prog Access'!$F$7:$BA$325,24,FALSE)),"",VLOOKUP($B340,'[1]1920  Prog Access'!$F$7:$BA$325,24,FALSE))</f>
        <v>0</v>
      </c>
      <c r="AQ340" s="102">
        <f>IF(ISNA(VLOOKUP($B340,'[1]1920  Prog Access'!$F$7:$BA$325,25,FALSE)),"",VLOOKUP($B340,'[1]1920  Prog Access'!$F$7:$BA$325,25,FALSE))</f>
        <v>0</v>
      </c>
      <c r="AR340" s="102">
        <f>IF(ISNA(VLOOKUP($B340,'[1]1920  Prog Access'!$F$7:$BA$325,26,FALSE)),"",VLOOKUP($B340,'[1]1920  Prog Access'!$F$7:$BA$325,26,FALSE))</f>
        <v>0</v>
      </c>
      <c r="AS340" s="102">
        <f>IF(ISNA(VLOOKUP($B340,'[1]1920  Prog Access'!$F$7:$BA$325,27,FALSE)),"",VLOOKUP($B340,'[1]1920  Prog Access'!$F$7:$BA$325,27,FALSE))</f>
        <v>2609.52</v>
      </c>
      <c r="AT340" s="102">
        <f>IF(ISNA(VLOOKUP($B340,'[1]1920  Prog Access'!$F$7:$BA$325,28,FALSE)),"",VLOOKUP($B340,'[1]1920  Prog Access'!$F$7:$BA$325,28,FALSE))</f>
        <v>228753.3</v>
      </c>
      <c r="AU340" s="102">
        <f>IF(ISNA(VLOOKUP($B340,'[1]1920  Prog Access'!$F$7:$BA$325,29,FALSE)),"",VLOOKUP($B340,'[1]1920  Prog Access'!$F$7:$BA$325,29,FALSE))</f>
        <v>0</v>
      </c>
      <c r="AV340" s="102">
        <f>IF(ISNA(VLOOKUP($B340,'[1]1920  Prog Access'!$F$7:$BA$325,30,FALSE)),"",VLOOKUP($B340,'[1]1920  Prog Access'!$F$7:$BA$325,30,FALSE))</f>
        <v>0</v>
      </c>
      <c r="AW340" s="102">
        <f>IF(ISNA(VLOOKUP($B340,'[1]1920  Prog Access'!$F$7:$BA$325,31,FALSE)),"",VLOOKUP($B340,'[1]1920  Prog Access'!$F$7:$BA$325,31,FALSE))</f>
        <v>0</v>
      </c>
      <c r="AX340" s="108">
        <f t="shared" si="714"/>
        <v>2975362.25</v>
      </c>
      <c r="AY340" s="104">
        <f t="shared" si="715"/>
        <v>6.3033380513875623E-2</v>
      </c>
      <c r="AZ340" s="105">
        <f t="shared" si="716"/>
        <v>802.63346371729176</v>
      </c>
      <c r="BA340" s="106">
        <f>IF(ISNA(VLOOKUP($B340,'[1]1920  Prog Access'!$F$7:$BA$325,32,FALSE)),"",VLOOKUP($B340,'[1]1920  Prog Access'!$F$7:$BA$325,32,FALSE))</f>
        <v>0</v>
      </c>
      <c r="BB340" s="102">
        <f>IF(ISNA(VLOOKUP($B340,'[1]1920  Prog Access'!$F$7:$BA$325,33,FALSE)),"",VLOOKUP($B340,'[1]1920  Prog Access'!$F$7:$BA$325,33,FALSE))</f>
        <v>0</v>
      </c>
      <c r="BC340" s="102">
        <f>IF(ISNA(VLOOKUP($B340,'[1]1920  Prog Access'!$F$7:$BA$325,34,FALSE)),"",VLOOKUP($B340,'[1]1920  Prog Access'!$F$7:$BA$325,34,FALSE))</f>
        <v>85240.09</v>
      </c>
      <c r="BD340" s="102">
        <f>IF(ISNA(VLOOKUP($B340,'[1]1920  Prog Access'!$F$7:$BA$325,35,FALSE)),"",VLOOKUP($B340,'[1]1920  Prog Access'!$F$7:$BA$325,35,FALSE))</f>
        <v>0</v>
      </c>
      <c r="BE340" s="102">
        <f>IF(ISNA(VLOOKUP($B340,'[1]1920  Prog Access'!$F$7:$BA$325,36,FALSE)),"",VLOOKUP($B340,'[1]1920  Prog Access'!$F$7:$BA$325,36,FALSE))</f>
        <v>0</v>
      </c>
      <c r="BF340" s="102">
        <f>IF(ISNA(VLOOKUP($B340,'[1]1920  Prog Access'!$F$7:$BA$325,37,FALSE)),"",VLOOKUP($B340,'[1]1920  Prog Access'!$F$7:$BA$325,37,FALSE))</f>
        <v>0</v>
      </c>
      <c r="BG340" s="102">
        <f>IF(ISNA(VLOOKUP($B340,'[1]1920  Prog Access'!$F$7:$BA$325,38,FALSE)),"",VLOOKUP($B340,'[1]1920  Prog Access'!$F$7:$BA$325,38,FALSE))</f>
        <v>190579.83</v>
      </c>
      <c r="BH340" s="110">
        <f t="shared" si="700"/>
        <v>275819.92</v>
      </c>
      <c r="BI340" s="104">
        <f t="shared" si="701"/>
        <v>5.8432757122823384E-3</v>
      </c>
      <c r="BJ340" s="105">
        <f t="shared" si="702"/>
        <v>74.405157809549507</v>
      </c>
      <c r="BK340" s="106">
        <f>IF(ISNA(VLOOKUP($B340,'[1]1920  Prog Access'!$F$7:$BA$325,39,FALSE)),"",VLOOKUP($B340,'[1]1920  Prog Access'!$F$7:$BA$325,39,FALSE))</f>
        <v>0</v>
      </c>
      <c r="BL340" s="102">
        <f>IF(ISNA(VLOOKUP($B340,'[1]1920  Prog Access'!$F$7:$BA$325,40,FALSE)),"",VLOOKUP($B340,'[1]1920  Prog Access'!$F$7:$BA$325,40,FALSE))</f>
        <v>0</v>
      </c>
      <c r="BM340" s="102">
        <f>IF(ISNA(VLOOKUP($B340,'[1]1920  Prog Access'!$F$7:$BA$325,41,FALSE)),"",VLOOKUP($B340,'[1]1920  Prog Access'!$F$7:$BA$325,41,FALSE))</f>
        <v>455331.32</v>
      </c>
      <c r="BN340" s="102">
        <f>IF(ISNA(VLOOKUP($B340,'[1]1920  Prog Access'!$F$7:$BA$325,42,FALSE)),"",VLOOKUP($B340,'[1]1920  Prog Access'!$F$7:$BA$325,42,FALSE))</f>
        <v>374642.77</v>
      </c>
      <c r="BO340" s="105">
        <f t="shared" si="711"/>
        <v>829974.09000000008</v>
      </c>
      <c r="BP340" s="104">
        <f t="shared" si="712"/>
        <v>1.758309349781784E-2</v>
      </c>
      <c r="BQ340" s="111">
        <f t="shared" si="713"/>
        <v>223.89373887240362</v>
      </c>
      <c r="BR340" s="106">
        <f>IF(ISNA(VLOOKUP($B340,'[1]1920  Prog Access'!$F$7:$BA$325,43,FALSE)),"",VLOOKUP($B340,'[1]1920  Prog Access'!$F$7:$BA$325,43,FALSE))</f>
        <v>7316894.2199999997</v>
      </c>
      <c r="BS340" s="104">
        <f t="shared" si="703"/>
        <v>0.15500921864187703</v>
      </c>
      <c r="BT340" s="111">
        <f t="shared" si="704"/>
        <v>1973.8047531696791</v>
      </c>
      <c r="BU340" s="102">
        <f>IF(ISNA(VLOOKUP($B340,'[1]1920  Prog Access'!$F$7:$BA$325,44,FALSE)),"",VLOOKUP($B340,'[1]1920  Prog Access'!$F$7:$BA$325,44,FALSE))</f>
        <v>1081828.3400000001</v>
      </c>
      <c r="BV340" s="104">
        <f t="shared" si="705"/>
        <v>2.2918653823047738E-2</v>
      </c>
      <c r="BW340" s="111">
        <f t="shared" si="706"/>
        <v>291.83391961154581</v>
      </c>
      <c r="BX340" s="143">
        <f>IF(ISNA(VLOOKUP($B340,'[1]1920  Prog Access'!$F$7:$BA$325,45,FALSE)),"",VLOOKUP($B340,'[1]1920  Prog Access'!$F$7:$BA$325,45,FALSE))</f>
        <v>1552852.14</v>
      </c>
      <c r="BY340" s="97">
        <f t="shared" si="707"/>
        <v>3.2897345465213876E-2</v>
      </c>
      <c r="BZ340" s="112">
        <f t="shared" si="708"/>
        <v>418.89725923927705</v>
      </c>
      <c r="CA340" s="89">
        <f t="shared" si="709"/>
        <v>47202961.760000005</v>
      </c>
      <c r="CB340" s="90">
        <f t="shared" si="710"/>
        <v>0</v>
      </c>
    </row>
    <row r="341" spans="1:80" x14ac:dyDescent="0.25">
      <c r="A341" s="22"/>
      <c r="B341" s="94" t="s">
        <v>584</v>
      </c>
      <c r="C341" s="99" t="s">
        <v>585</v>
      </c>
      <c r="D341" s="100">
        <f>IF(ISNA(VLOOKUP($B341,'[1]1920 enrollment_Rev_Exp by size'!$A$6:$C$339,3,FALSE)),"",VLOOKUP($B341,'[1]1920 enrollment_Rev_Exp by size'!$A$6:$C$339,3,FALSE))</f>
        <v>2568.4099999999994</v>
      </c>
      <c r="E341" s="101">
        <f>IF(ISNA(VLOOKUP($B341,'[1]1920 enrollment_Rev_Exp by size'!$A$6:$D$339,4,FALSE)),"",VLOOKUP($B341,'[1]1920 enrollment_Rev_Exp by size'!$A$6:$D$339,4,FALSE))</f>
        <v>31318634.219999999</v>
      </c>
      <c r="F341" s="102">
        <f>IF(ISNA(VLOOKUP($B341,'[1]1920  Prog Access'!$F$7:$BA$325,2,FALSE)),"",VLOOKUP($B341,'[1]1920  Prog Access'!$F$7:$BA$325,2,FALSE))</f>
        <v>15393555.949999999</v>
      </c>
      <c r="G341" s="102">
        <f>IF(ISNA(VLOOKUP($B341,'[1]1920  Prog Access'!$F$7:$BA$325,3,FALSE)),"",VLOOKUP($B341,'[1]1920  Prog Access'!$F$7:$BA$325,3,FALSE))</f>
        <v>2065976.71</v>
      </c>
      <c r="H341" s="102">
        <f>IF(ISNA(VLOOKUP($B341,'[1]1920  Prog Access'!$F$7:$BA$325,4,FALSE)),"",VLOOKUP($B341,'[1]1920  Prog Access'!$F$7:$BA$325,4,FALSE))</f>
        <v>6858.3</v>
      </c>
      <c r="I341" s="103">
        <f t="shared" si="691"/>
        <v>17466390.960000001</v>
      </c>
      <c r="J341" s="104">
        <f t="shared" si="692"/>
        <v>0.55769963777175213</v>
      </c>
      <c r="K341" s="105">
        <f t="shared" si="693"/>
        <v>6800.4683675892884</v>
      </c>
      <c r="L341" s="106">
        <f>IF(ISNA(VLOOKUP($B341,'[1]1920  Prog Access'!$F$7:$BA$325,5,FALSE)),"",VLOOKUP($B341,'[1]1920  Prog Access'!$F$7:$BA$325,5,FALSE))</f>
        <v>3156127.81</v>
      </c>
      <c r="M341" s="102">
        <f>IF(ISNA(VLOOKUP($B341,'[1]1920  Prog Access'!$F$7:$BA$325,6,FALSE)),"",VLOOKUP($B341,'[1]1920  Prog Access'!$F$7:$BA$325,6,FALSE))</f>
        <v>97932.25</v>
      </c>
      <c r="N341" s="102">
        <f>IF(ISNA(VLOOKUP($B341,'[1]1920  Prog Access'!$F$7:$BA$325,7,FALSE)),"",VLOOKUP($B341,'[1]1920  Prog Access'!$F$7:$BA$325,7,FALSE))</f>
        <v>467499.04</v>
      </c>
      <c r="O341" s="102">
        <v>0</v>
      </c>
      <c r="P341" s="102">
        <f>IF(ISNA(VLOOKUP($B341,'[1]1920  Prog Access'!$F$7:$BA$325,8,FALSE)),"",VLOOKUP($B341,'[1]1920  Prog Access'!$F$7:$BA$325,8,FALSE))</f>
        <v>0</v>
      </c>
      <c r="Q341" s="102">
        <f>IF(ISNA(VLOOKUP($B341,'[1]1920  Prog Access'!$F$7:$BA$325,9,FALSE)),"",VLOOKUP($B341,'[1]1920  Prog Access'!$F$7:$BA$325,9,FALSE))</f>
        <v>0</v>
      </c>
      <c r="R341" s="107">
        <f t="shared" si="643"/>
        <v>3721559.1</v>
      </c>
      <c r="S341" s="104">
        <f t="shared" si="644"/>
        <v>0.11882890785906054</v>
      </c>
      <c r="T341" s="105">
        <f t="shared" si="645"/>
        <v>1448.9739177156298</v>
      </c>
      <c r="U341" s="106">
        <f>IF(ISNA(VLOOKUP($B341,'[1]1920  Prog Access'!$F$7:$BA$325,10,FALSE)),"",VLOOKUP($B341,'[1]1920  Prog Access'!$F$7:$BA$325,10,FALSE))</f>
        <v>926628.94</v>
      </c>
      <c r="V341" s="102">
        <f>IF(ISNA(VLOOKUP($B341,'[1]1920  Prog Access'!$F$7:$BA$325,11,FALSE)),"",VLOOKUP($B341,'[1]1920  Prog Access'!$F$7:$BA$325,11,FALSE))</f>
        <v>0</v>
      </c>
      <c r="W341" s="102">
        <f>IF(ISNA(VLOOKUP($B341,'[1]1920  Prog Access'!$F$7:$BA$325,12,FALSE)),"",VLOOKUP($B341,'[1]1920  Prog Access'!$F$7:$BA$325,12,FALSE))</f>
        <v>0</v>
      </c>
      <c r="X341" s="102">
        <f>IF(ISNA(VLOOKUP($B341,'[1]1920  Prog Access'!$F$7:$BA$325,13,FALSE)),"",VLOOKUP($B341,'[1]1920  Prog Access'!$F$7:$BA$325,13,FALSE))</f>
        <v>0</v>
      </c>
      <c r="Y341" s="108">
        <f t="shared" si="694"/>
        <v>926628.94</v>
      </c>
      <c r="Z341" s="104">
        <f t="shared" si="695"/>
        <v>2.9587143982423635E-2</v>
      </c>
      <c r="AA341" s="105">
        <f t="shared" si="696"/>
        <v>360.77921359907498</v>
      </c>
      <c r="AB341" s="106">
        <f>IF(ISNA(VLOOKUP($B341,'[1]1920  Prog Access'!$F$7:$BA$325,14,FALSE)),"",VLOOKUP($B341,'[1]1920  Prog Access'!$F$7:$BA$325,14,FALSE))</f>
        <v>0</v>
      </c>
      <c r="AC341" s="102">
        <f>IF(ISNA(VLOOKUP($B341,'[1]1920  Prog Access'!$F$7:$BA$325,15,FALSE)),"",VLOOKUP($B341,'[1]1920  Prog Access'!$F$7:$BA$325,15,FALSE))</f>
        <v>0</v>
      </c>
      <c r="AD341" s="102">
        <v>0</v>
      </c>
      <c r="AE341" s="107">
        <f t="shared" si="697"/>
        <v>0</v>
      </c>
      <c r="AF341" s="104">
        <f t="shared" si="698"/>
        <v>0</v>
      </c>
      <c r="AG341" s="109">
        <f t="shared" si="699"/>
        <v>0</v>
      </c>
      <c r="AH341" s="106">
        <f>IF(ISNA(VLOOKUP($B341,'[1]1920  Prog Access'!$F$7:$BA$325,16,FALSE)),"",VLOOKUP($B341,'[1]1920  Prog Access'!$F$7:$BA$325,16,FALSE))</f>
        <v>440251.91</v>
      </c>
      <c r="AI341" s="102">
        <f>IF(ISNA(VLOOKUP($B341,'[1]1920  Prog Access'!$F$7:$BA$325,17,FALSE)),"",VLOOKUP($B341,'[1]1920  Prog Access'!$F$7:$BA$325,17,FALSE))</f>
        <v>90452.08</v>
      </c>
      <c r="AJ341" s="102">
        <f>IF(ISNA(VLOOKUP($B341,'[1]1920  Prog Access'!$F$7:$BA$325,18,FALSE)),"",VLOOKUP($B341,'[1]1920  Prog Access'!$F$7:$BA$325,18,FALSE))</f>
        <v>0</v>
      </c>
      <c r="AK341" s="102">
        <f>IF(ISNA(VLOOKUP($B341,'[1]1920  Prog Access'!$F$7:$BA$325,19,FALSE)),"",VLOOKUP($B341,'[1]1920  Prog Access'!$F$7:$BA$325,19,FALSE))</f>
        <v>0</v>
      </c>
      <c r="AL341" s="102">
        <f>IF(ISNA(VLOOKUP($B341,'[1]1920  Prog Access'!$F$7:$BA$325,20,FALSE)),"",VLOOKUP($B341,'[1]1920  Prog Access'!$F$7:$BA$325,20,FALSE))</f>
        <v>993019.76</v>
      </c>
      <c r="AM341" s="102">
        <f>IF(ISNA(VLOOKUP($B341,'[1]1920  Prog Access'!$F$7:$BA$325,21,FALSE)),"",VLOOKUP($B341,'[1]1920  Prog Access'!$F$7:$BA$325,21,FALSE))</f>
        <v>0</v>
      </c>
      <c r="AN341" s="102">
        <f>IF(ISNA(VLOOKUP($B341,'[1]1920  Prog Access'!$F$7:$BA$325,22,FALSE)),"",VLOOKUP($B341,'[1]1920  Prog Access'!$F$7:$BA$325,22,FALSE))</f>
        <v>0</v>
      </c>
      <c r="AO341" s="102">
        <f>IF(ISNA(VLOOKUP($B341,'[1]1920  Prog Access'!$F$7:$BA$325,23,FALSE)),"",VLOOKUP($B341,'[1]1920  Prog Access'!$F$7:$BA$325,23,FALSE))</f>
        <v>150776.51999999999</v>
      </c>
      <c r="AP341" s="102">
        <f>IF(ISNA(VLOOKUP($B341,'[1]1920  Prog Access'!$F$7:$BA$325,24,FALSE)),"",VLOOKUP($B341,'[1]1920  Prog Access'!$F$7:$BA$325,24,FALSE))</f>
        <v>0</v>
      </c>
      <c r="AQ341" s="102">
        <f>IF(ISNA(VLOOKUP($B341,'[1]1920  Prog Access'!$F$7:$BA$325,25,FALSE)),"",VLOOKUP($B341,'[1]1920  Prog Access'!$F$7:$BA$325,25,FALSE))</f>
        <v>0</v>
      </c>
      <c r="AR341" s="102">
        <f>IF(ISNA(VLOOKUP($B341,'[1]1920  Prog Access'!$F$7:$BA$325,26,FALSE)),"",VLOOKUP($B341,'[1]1920  Prog Access'!$F$7:$BA$325,26,FALSE))</f>
        <v>0</v>
      </c>
      <c r="AS341" s="102">
        <f>IF(ISNA(VLOOKUP($B341,'[1]1920  Prog Access'!$F$7:$BA$325,27,FALSE)),"",VLOOKUP($B341,'[1]1920  Prog Access'!$F$7:$BA$325,27,FALSE))</f>
        <v>0</v>
      </c>
      <c r="AT341" s="102">
        <f>IF(ISNA(VLOOKUP($B341,'[1]1920  Prog Access'!$F$7:$BA$325,28,FALSE)),"",VLOOKUP($B341,'[1]1920  Prog Access'!$F$7:$BA$325,28,FALSE))</f>
        <v>25857.07</v>
      </c>
      <c r="AU341" s="102">
        <f>IF(ISNA(VLOOKUP($B341,'[1]1920  Prog Access'!$F$7:$BA$325,29,FALSE)),"",VLOOKUP($B341,'[1]1920  Prog Access'!$F$7:$BA$325,29,FALSE))</f>
        <v>0</v>
      </c>
      <c r="AV341" s="102">
        <f>IF(ISNA(VLOOKUP($B341,'[1]1920  Prog Access'!$F$7:$BA$325,30,FALSE)),"",VLOOKUP($B341,'[1]1920  Prog Access'!$F$7:$BA$325,30,FALSE))</f>
        <v>0</v>
      </c>
      <c r="AW341" s="102">
        <f>IF(ISNA(VLOOKUP($B341,'[1]1920  Prog Access'!$F$7:$BA$325,31,FALSE)),"",VLOOKUP($B341,'[1]1920  Prog Access'!$F$7:$BA$325,31,FALSE))</f>
        <v>0</v>
      </c>
      <c r="AX341" s="108">
        <f t="shared" si="714"/>
        <v>1700357.34</v>
      </c>
      <c r="AY341" s="104">
        <f t="shared" si="715"/>
        <v>5.429219320535237E-2</v>
      </c>
      <c r="AZ341" s="105">
        <f t="shared" si="716"/>
        <v>662.02722306796829</v>
      </c>
      <c r="BA341" s="106">
        <f>IF(ISNA(VLOOKUP($B341,'[1]1920  Prog Access'!$F$7:$BA$325,32,FALSE)),"",VLOOKUP($B341,'[1]1920  Prog Access'!$F$7:$BA$325,32,FALSE))</f>
        <v>0</v>
      </c>
      <c r="BB341" s="102">
        <f>IF(ISNA(VLOOKUP($B341,'[1]1920  Prog Access'!$F$7:$BA$325,33,FALSE)),"",VLOOKUP($B341,'[1]1920  Prog Access'!$F$7:$BA$325,33,FALSE))</f>
        <v>0</v>
      </c>
      <c r="BC341" s="102">
        <f>IF(ISNA(VLOOKUP($B341,'[1]1920  Prog Access'!$F$7:$BA$325,34,FALSE)),"",VLOOKUP($B341,'[1]1920  Prog Access'!$F$7:$BA$325,34,FALSE))</f>
        <v>39964.199999999997</v>
      </c>
      <c r="BD341" s="102">
        <f>IF(ISNA(VLOOKUP($B341,'[1]1920  Prog Access'!$F$7:$BA$325,35,FALSE)),"",VLOOKUP($B341,'[1]1920  Prog Access'!$F$7:$BA$325,35,FALSE))</f>
        <v>0</v>
      </c>
      <c r="BE341" s="102">
        <f>IF(ISNA(VLOOKUP($B341,'[1]1920  Prog Access'!$F$7:$BA$325,36,FALSE)),"",VLOOKUP($B341,'[1]1920  Prog Access'!$F$7:$BA$325,36,FALSE))</f>
        <v>0</v>
      </c>
      <c r="BF341" s="102">
        <f>IF(ISNA(VLOOKUP($B341,'[1]1920  Prog Access'!$F$7:$BA$325,37,FALSE)),"",VLOOKUP($B341,'[1]1920  Prog Access'!$F$7:$BA$325,37,FALSE))</f>
        <v>0</v>
      </c>
      <c r="BG341" s="102">
        <f>IF(ISNA(VLOOKUP($B341,'[1]1920  Prog Access'!$F$7:$BA$325,38,FALSE)),"",VLOOKUP($B341,'[1]1920  Prog Access'!$F$7:$BA$325,38,FALSE))</f>
        <v>0</v>
      </c>
      <c r="BH341" s="110">
        <f t="shared" si="700"/>
        <v>39964.199999999997</v>
      </c>
      <c r="BI341" s="104">
        <f t="shared" si="701"/>
        <v>1.2760518137307202E-3</v>
      </c>
      <c r="BJ341" s="105">
        <f t="shared" si="702"/>
        <v>15.55989892579456</v>
      </c>
      <c r="BK341" s="106">
        <f>IF(ISNA(VLOOKUP($B341,'[1]1920  Prog Access'!$F$7:$BA$325,39,FALSE)),"",VLOOKUP($B341,'[1]1920  Prog Access'!$F$7:$BA$325,39,FALSE))</f>
        <v>0</v>
      </c>
      <c r="BL341" s="102">
        <f>IF(ISNA(VLOOKUP($B341,'[1]1920  Prog Access'!$F$7:$BA$325,40,FALSE)),"",VLOOKUP($B341,'[1]1920  Prog Access'!$F$7:$BA$325,40,FALSE))</f>
        <v>0</v>
      </c>
      <c r="BM341" s="102">
        <f>IF(ISNA(VLOOKUP($B341,'[1]1920  Prog Access'!$F$7:$BA$325,41,FALSE)),"",VLOOKUP($B341,'[1]1920  Prog Access'!$F$7:$BA$325,41,FALSE))</f>
        <v>440826.49</v>
      </c>
      <c r="BN341" s="102">
        <f>IF(ISNA(VLOOKUP($B341,'[1]1920  Prog Access'!$F$7:$BA$325,42,FALSE)),"",VLOOKUP($B341,'[1]1920  Prog Access'!$F$7:$BA$325,42,FALSE))</f>
        <v>210900.36</v>
      </c>
      <c r="BO341" s="105">
        <f t="shared" si="711"/>
        <v>651726.85</v>
      </c>
      <c r="BP341" s="104">
        <f t="shared" si="712"/>
        <v>2.0809555276960604E-2</v>
      </c>
      <c r="BQ341" s="111">
        <f t="shared" si="713"/>
        <v>253.7472015760724</v>
      </c>
      <c r="BR341" s="106">
        <f>IF(ISNA(VLOOKUP($B341,'[1]1920  Prog Access'!$F$7:$BA$325,43,FALSE)),"",VLOOKUP($B341,'[1]1920  Prog Access'!$F$7:$BA$325,43,FALSE))</f>
        <v>4782936.8899999997</v>
      </c>
      <c r="BS341" s="104">
        <f t="shared" si="703"/>
        <v>0.15271856545218146</v>
      </c>
      <c r="BT341" s="111">
        <f t="shared" si="704"/>
        <v>1862.217048679923</v>
      </c>
      <c r="BU341" s="102">
        <f>IF(ISNA(VLOOKUP($B341,'[1]1920  Prog Access'!$F$7:$BA$325,44,FALSE)),"",VLOOKUP($B341,'[1]1920  Prog Access'!$F$7:$BA$325,44,FALSE))</f>
        <v>658315.38</v>
      </c>
      <c r="BV341" s="104">
        <f t="shared" si="705"/>
        <v>2.1019926200345016E-2</v>
      </c>
      <c r="BW341" s="111">
        <f t="shared" si="706"/>
        <v>256.31241896737674</v>
      </c>
      <c r="BX341" s="143">
        <f>IF(ISNA(VLOOKUP($B341,'[1]1920  Prog Access'!$F$7:$BA$325,45,FALSE)),"",VLOOKUP($B341,'[1]1920  Prog Access'!$F$7:$BA$325,45,FALSE))</f>
        <v>1370754.56</v>
      </c>
      <c r="BY341" s="97">
        <f t="shared" si="707"/>
        <v>4.3768018438193571E-2</v>
      </c>
      <c r="BZ341" s="112">
        <f t="shared" si="708"/>
        <v>533.69771960084267</v>
      </c>
      <c r="CA341" s="89">
        <f t="shared" si="709"/>
        <v>31318634.219999999</v>
      </c>
      <c r="CB341" s="90">
        <f t="shared" si="710"/>
        <v>0</v>
      </c>
    </row>
    <row r="342" spans="1:80" x14ac:dyDescent="0.25">
      <c r="A342" s="22"/>
      <c r="B342" s="94" t="s">
        <v>586</v>
      </c>
      <c r="C342" s="99" t="s">
        <v>587</v>
      </c>
      <c r="D342" s="100">
        <f>IF(ISNA(VLOOKUP($B342,'[1]1920 enrollment_Rev_Exp by size'!$A$6:$C$339,3,FALSE)),"",VLOOKUP($B342,'[1]1920 enrollment_Rev_Exp by size'!$A$6:$C$339,3,FALSE))</f>
        <v>1479.0800000000002</v>
      </c>
      <c r="E342" s="101">
        <f>IF(ISNA(VLOOKUP($B342,'[1]1920 enrollment_Rev_Exp by size'!$A$6:$D$339,4,FALSE)),"",VLOOKUP($B342,'[1]1920 enrollment_Rev_Exp by size'!$A$6:$D$339,4,FALSE))</f>
        <v>20491058.48</v>
      </c>
      <c r="F342" s="102">
        <f>IF(ISNA(VLOOKUP($B342,'[1]1920  Prog Access'!$F$7:$BA$325,2,FALSE)),"",VLOOKUP($B342,'[1]1920  Prog Access'!$F$7:$BA$325,2,FALSE))</f>
        <v>8944737.8000000007</v>
      </c>
      <c r="G342" s="102">
        <f>IF(ISNA(VLOOKUP($B342,'[1]1920  Prog Access'!$F$7:$BA$325,3,FALSE)),"",VLOOKUP($B342,'[1]1920  Prog Access'!$F$7:$BA$325,3,FALSE))</f>
        <v>500238.54</v>
      </c>
      <c r="H342" s="102">
        <f>IF(ISNA(VLOOKUP($B342,'[1]1920  Prog Access'!$F$7:$BA$325,4,FALSE)),"",VLOOKUP($B342,'[1]1920  Prog Access'!$F$7:$BA$325,4,FALSE))</f>
        <v>36359.53</v>
      </c>
      <c r="I342" s="103">
        <f t="shared" si="691"/>
        <v>9481335.8699999992</v>
      </c>
      <c r="J342" s="104">
        <f t="shared" si="692"/>
        <v>0.46270600805000478</v>
      </c>
      <c r="K342" s="105">
        <f t="shared" si="693"/>
        <v>6410.2927968737313</v>
      </c>
      <c r="L342" s="106">
        <f>IF(ISNA(VLOOKUP($B342,'[1]1920  Prog Access'!$F$7:$BA$325,5,FALSE)),"",VLOOKUP($B342,'[1]1920  Prog Access'!$F$7:$BA$325,5,FALSE))</f>
        <v>2190905.54</v>
      </c>
      <c r="M342" s="102">
        <f>IF(ISNA(VLOOKUP($B342,'[1]1920  Prog Access'!$F$7:$BA$325,6,FALSE)),"",VLOOKUP($B342,'[1]1920  Prog Access'!$F$7:$BA$325,6,FALSE))</f>
        <v>124292.61</v>
      </c>
      <c r="N342" s="102">
        <f>IF(ISNA(VLOOKUP($B342,'[1]1920  Prog Access'!$F$7:$BA$325,7,FALSE)),"",VLOOKUP($B342,'[1]1920  Prog Access'!$F$7:$BA$325,7,FALSE))</f>
        <v>340593</v>
      </c>
      <c r="O342" s="102">
        <v>0</v>
      </c>
      <c r="P342" s="102">
        <f>IF(ISNA(VLOOKUP($B342,'[1]1920  Prog Access'!$F$7:$BA$325,8,FALSE)),"",VLOOKUP($B342,'[1]1920  Prog Access'!$F$7:$BA$325,8,FALSE))</f>
        <v>0</v>
      </c>
      <c r="Q342" s="102">
        <f>IF(ISNA(VLOOKUP($B342,'[1]1920  Prog Access'!$F$7:$BA$325,9,FALSE)),"",VLOOKUP($B342,'[1]1920  Prog Access'!$F$7:$BA$325,9,FALSE))</f>
        <v>0</v>
      </c>
      <c r="R342" s="107">
        <f t="shared" si="643"/>
        <v>2655791.15</v>
      </c>
      <c r="S342" s="104">
        <f t="shared" si="644"/>
        <v>0.12960731885042182</v>
      </c>
      <c r="T342" s="105">
        <f t="shared" si="645"/>
        <v>1795.5696446439676</v>
      </c>
      <c r="U342" s="106">
        <f>IF(ISNA(VLOOKUP($B342,'[1]1920  Prog Access'!$F$7:$BA$325,10,FALSE)),"",VLOOKUP($B342,'[1]1920  Prog Access'!$F$7:$BA$325,10,FALSE))</f>
        <v>679588.98</v>
      </c>
      <c r="V342" s="102">
        <f>IF(ISNA(VLOOKUP($B342,'[1]1920  Prog Access'!$F$7:$BA$325,11,FALSE)),"",VLOOKUP($B342,'[1]1920  Prog Access'!$F$7:$BA$325,11,FALSE))</f>
        <v>381669.2</v>
      </c>
      <c r="W342" s="102">
        <f>IF(ISNA(VLOOKUP($B342,'[1]1920  Prog Access'!$F$7:$BA$325,12,FALSE)),"",VLOOKUP($B342,'[1]1920  Prog Access'!$F$7:$BA$325,12,FALSE))</f>
        <v>14840</v>
      </c>
      <c r="X342" s="102">
        <f>IF(ISNA(VLOOKUP($B342,'[1]1920  Prog Access'!$F$7:$BA$325,13,FALSE)),"",VLOOKUP($B342,'[1]1920  Prog Access'!$F$7:$BA$325,13,FALSE))</f>
        <v>0</v>
      </c>
      <c r="Y342" s="108">
        <f t="shared" si="694"/>
        <v>1076098.18</v>
      </c>
      <c r="Z342" s="104">
        <f t="shared" si="695"/>
        <v>5.2515499921602878E-2</v>
      </c>
      <c r="AA342" s="105">
        <f t="shared" si="696"/>
        <v>727.54562295480957</v>
      </c>
      <c r="AB342" s="106">
        <f>IF(ISNA(VLOOKUP($B342,'[1]1920  Prog Access'!$F$7:$BA$325,14,FALSE)),"",VLOOKUP($B342,'[1]1920  Prog Access'!$F$7:$BA$325,14,FALSE))</f>
        <v>0</v>
      </c>
      <c r="AC342" s="102">
        <f>IF(ISNA(VLOOKUP($B342,'[1]1920  Prog Access'!$F$7:$BA$325,15,FALSE)),"",VLOOKUP($B342,'[1]1920  Prog Access'!$F$7:$BA$325,15,FALSE))</f>
        <v>0</v>
      </c>
      <c r="AD342" s="102">
        <v>0</v>
      </c>
      <c r="AE342" s="107">
        <f t="shared" si="697"/>
        <v>0</v>
      </c>
      <c r="AF342" s="104">
        <f t="shared" si="698"/>
        <v>0</v>
      </c>
      <c r="AG342" s="109">
        <f t="shared" si="699"/>
        <v>0</v>
      </c>
      <c r="AH342" s="106">
        <f>IF(ISNA(VLOOKUP($B342,'[1]1920  Prog Access'!$F$7:$BA$325,16,FALSE)),"",VLOOKUP($B342,'[1]1920  Prog Access'!$F$7:$BA$325,16,FALSE))</f>
        <v>378620.98</v>
      </c>
      <c r="AI342" s="102">
        <f>IF(ISNA(VLOOKUP($B342,'[1]1920  Prog Access'!$F$7:$BA$325,17,FALSE)),"",VLOOKUP($B342,'[1]1920  Prog Access'!$F$7:$BA$325,17,FALSE))</f>
        <v>71502.240000000005</v>
      </c>
      <c r="AJ342" s="102">
        <f>IF(ISNA(VLOOKUP($B342,'[1]1920  Prog Access'!$F$7:$BA$325,18,FALSE)),"",VLOOKUP($B342,'[1]1920  Prog Access'!$F$7:$BA$325,18,FALSE))</f>
        <v>0</v>
      </c>
      <c r="AK342" s="102">
        <f>IF(ISNA(VLOOKUP($B342,'[1]1920  Prog Access'!$F$7:$BA$325,19,FALSE)),"",VLOOKUP($B342,'[1]1920  Prog Access'!$F$7:$BA$325,19,FALSE))</f>
        <v>0</v>
      </c>
      <c r="AL342" s="102">
        <f>IF(ISNA(VLOOKUP($B342,'[1]1920  Prog Access'!$F$7:$BA$325,20,FALSE)),"",VLOOKUP($B342,'[1]1920  Prog Access'!$F$7:$BA$325,20,FALSE))</f>
        <v>559769.43999999994</v>
      </c>
      <c r="AM342" s="102">
        <f>IF(ISNA(VLOOKUP($B342,'[1]1920  Prog Access'!$F$7:$BA$325,21,FALSE)),"",VLOOKUP($B342,'[1]1920  Prog Access'!$F$7:$BA$325,21,FALSE))</f>
        <v>0</v>
      </c>
      <c r="AN342" s="102">
        <f>IF(ISNA(VLOOKUP($B342,'[1]1920  Prog Access'!$F$7:$BA$325,22,FALSE)),"",VLOOKUP($B342,'[1]1920  Prog Access'!$F$7:$BA$325,22,FALSE))</f>
        <v>0</v>
      </c>
      <c r="AO342" s="102">
        <f>IF(ISNA(VLOOKUP($B342,'[1]1920  Prog Access'!$F$7:$BA$325,23,FALSE)),"",VLOOKUP($B342,'[1]1920  Prog Access'!$F$7:$BA$325,23,FALSE))</f>
        <v>39721.919999999998</v>
      </c>
      <c r="AP342" s="102">
        <f>IF(ISNA(VLOOKUP($B342,'[1]1920  Prog Access'!$F$7:$BA$325,24,FALSE)),"",VLOOKUP($B342,'[1]1920  Prog Access'!$F$7:$BA$325,24,FALSE))</f>
        <v>0</v>
      </c>
      <c r="AQ342" s="102">
        <f>IF(ISNA(VLOOKUP($B342,'[1]1920  Prog Access'!$F$7:$BA$325,25,FALSE)),"",VLOOKUP($B342,'[1]1920  Prog Access'!$F$7:$BA$325,25,FALSE))</f>
        <v>0</v>
      </c>
      <c r="AR342" s="102">
        <f>IF(ISNA(VLOOKUP($B342,'[1]1920  Prog Access'!$F$7:$BA$325,26,FALSE)),"",VLOOKUP($B342,'[1]1920  Prog Access'!$F$7:$BA$325,26,FALSE))</f>
        <v>0</v>
      </c>
      <c r="AS342" s="102">
        <f>IF(ISNA(VLOOKUP($B342,'[1]1920  Prog Access'!$F$7:$BA$325,27,FALSE)),"",VLOOKUP($B342,'[1]1920  Prog Access'!$F$7:$BA$325,27,FALSE))</f>
        <v>0</v>
      </c>
      <c r="AT342" s="102">
        <f>IF(ISNA(VLOOKUP($B342,'[1]1920  Prog Access'!$F$7:$BA$325,28,FALSE)),"",VLOOKUP($B342,'[1]1920  Prog Access'!$F$7:$BA$325,28,FALSE))</f>
        <v>20012.57</v>
      </c>
      <c r="AU342" s="102">
        <f>IF(ISNA(VLOOKUP($B342,'[1]1920  Prog Access'!$F$7:$BA$325,29,FALSE)),"",VLOOKUP($B342,'[1]1920  Prog Access'!$F$7:$BA$325,29,FALSE))</f>
        <v>0</v>
      </c>
      <c r="AV342" s="102">
        <f>IF(ISNA(VLOOKUP($B342,'[1]1920  Prog Access'!$F$7:$BA$325,30,FALSE)),"",VLOOKUP($B342,'[1]1920  Prog Access'!$F$7:$BA$325,30,FALSE))</f>
        <v>0</v>
      </c>
      <c r="AW342" s="102">
        <f>IF(ISNA(VLOOKUP($B342,'[1]1920  Prog Access'!$F$7:$BA$325,31,FALSE)),"",VLOOKUP($B342,'[1]1920  Prog Access'!$F$7:$BA$325,31,FALSE))</f>
        <v>0</v>
      </c>
      <c r="AX342" s="108">
        <f t="shared" si="714"/>
        <v>1069627.1499999999</v>
      </c>
      <c r="AY342" s="104">
        <f t="shared" si="715"/>
        <v>5.219970217956256E-2</v>
      </c>
      <c r="AZ342" s="105">
        <f t="shared" si="716"/>
        <v>723.17058576953229</v>
      </c>
      <c r="BA342" s="106">
        <f>IF(ISNA(VLOOKUP($B342,'[1]1920  Prog Access'!$F$7:$BA$325,32,FALSE)),"",VLOOKUP($B342,'[1]1920  Prog Access'!$F$7:$BA$325,32,FALSE))</f>
        <v>0</v>
      </c>
      <c r="BB342" s="102">
        <f>IF(ISNA(VLOOKUP($B342,'[1]1920  Prog Access'!$F$7:$BA$325,33,FALSE)),"",VLOOKUP($B342,'[1]1920  Prog Access'!$F$7:$BA$325,33,FALSE))</f>
        <v>0</v>
      </c>
      <c r="BC342" s="102">
        <f>IF(ISNA(VLOOKUP($B342,'[1]1920  Prog Access'!$F$7:$BA$325,34,FALSE)),"",VLOOKUP($B342,'[1]1920  Prog Access'!$F$7:$BA$325,34,FALSE))</f>
        <v>31471.25</v>
      </c>
      <c r="BD342" s="102">
        <f>IF(ISNA(VLOOKUP($B342,'[1]1920  Prog Access'!$F$7:$BA$325,35,FALSE)),"",VLOOKUP($B342,'[1]1920  Prog Access'!$F$7:$BA$325,35,FALSE))</f>
        <v>0</v>
      </c>
      <c r="BE342" s="102">
        <f>IF(ISNA(VLOOKUP($B342,'[1]1920  Prog Access'!$F$7:$BA$325,36,FALSE)),"",VLOOKUP($B342,'[1]1920  Prog Access'!$F$7:$BA$325,36,FALSE))</f>
        <v>0</v>
      </c>
      <c r="BF342" s="102">
        <f>IF(ISNA(VLOOKUP($B342,'[1]1920  Prog Access'!$F$7:$BA$325,37,FALSE)),"",VLOOKUP($B342,'[1]1920  Prog Access'!$F$7:$BA$325,37,FALSE))</f>
        <v>0</v>
      </c>
      <c r="BG342" s="102">
        <f>IF(ISNA(VLOOKUP($B342,'[1]1920  Prog Access'!$F$7:$BA$325,38,FALSE)),"",VLOOKUP($B342,'[1]1920  Prog Access'!$F$7:$BA$325,38,FALSE))</f>
        <v>0</v>
      </c>
      <c r="BH342" s="110">
        <f t="shared" si="700"/>
        <v>31471.25</v>
      </c>
      <c r="BI342" s="104">
        <f t="shared" si="701"/>
        <v>1.5358528223769921E-3</v>
      </c>
      <c r="BJ342" s="105">
        <f t="shared" si="702"/>
        <v>21.277584714822726</v>
      </c>
      <c r="BK342" s="106">
        <f>IF(ISNA(VLOOKUP($B342,'[1]1920  Prog Access'!$F$7:$BA$325,39,FALSE)),"",VLOOKUP($B342,'[1]1920  Prog Access'!$F$7:$BA$325,39,FALSE))</f>
        <v>0</v>
      </c>
      <c r="BL342" s="102">
        <f>IF(ISNA(VLOOKUP($B342,'[1]1920  Prog Access'!$F$7:$BA$325,40,FALSE)),"",VLOOKUP($B342,'[1]1920  Prog Access'!$F$7:$BA$325,40,FALSE))</f>
        <v>0</v>
      </c>
      <c r="BM342" s="102">
        <f>IF(ISNA(VLOOKUP($B342,'[1]1920  Prog Access'!$F$7:$BA$325,41,FALSE)),"",VLOOKUP($B342,'[1]1920  Prog Access'!$F$7:$BA$325,41,FALSE))</f>
        <v>416481.2</v>
      </c>
      <c r="BN342" s="102">
        <f>IF(ISNA(VLOOKUP($B342,'[1]1920  Prog Access'!$F$7:$BA$325,42,FALSE)),"",VLOOKUP($B342,'[1]1920  Prog Access'!$F$7:$BA$325,42,FALSE))</f>
        <v>186810.55</v>
      </c>
      <c r="BO342" s="105">
        <f t="shared" si="711"/>
        <v>603291.75</v>
      </c>
      <c r="BP342" s="104">
        <f t="shared" si="712"/>
        <v>2.9441707493482298E-2</v>
      </c>
      <c r="BQ342" s="111">
        <f t="shared" si="713"/>
        <v>407.88310977093863</v>
      </c>
      <c r="BR342" s="106">
        <f>IF(ISNA(VLOOKUP($B342,'[1]1920  Prog Access'!$F$7:$BA$325,43,FALSE)),"",VLOOKUP($B342,'[1]1920  Prog Access'!$F$7:$BA$325,43,FALSE))</f>
        <v>3458910.18</v>
      </c>
      <c r="BS342" s="104">
        <f t="shared" si="703"/>
        <v>0.1688009520531123</v>
      </c>
      <c r="BT342" s="111">
        <f t="shared" si="704"/>
        <v>2338.5551694296455</v>
      </c>
      <c r="BU342" s="102">
        <f>IF(ISNA(VLOOKUP($B342,'[1]1920  Prog Access'!$F$7:$BA$325,44,FALSE)),"",VLOOKUP($B342,'[1]1920  Prog Access'!$F$7:$BA$325,44,FALSE))</f>
        <v>503499.42</v>
      </c>
      <c r="BV342" s="104">
        <f t="shared" si="705"/>
        <v>2.457166478205278E-2</v>
      </c>
      <c r="BW342" s="111">
        <f t="shared" si="706"/>
        <v>340.41391946345021</v>
      </c>
      <c r="BX342" s="143">
        <f>IF(ISNA(VLOOKUP($B342,'[1]1920  Prog Access'!$F$7:$BA$325,45,FALSE)),"",VLOOKUP($B342,'[1]1920  Prog Access'!$F$7:$BA$325,45,FALSE))</f>
        <v>1611033.53</v>
      </c>
      <c r="BY342" s="97">
        <f t="shared" si="707"/>
        <v>7.8621293847383519E-2</v>
      </c>
      <c r="BZ342" s="112">
        <f t="shared" si="708"/>
        <v>1089.2132474240743</v>
      </c>
      <c r="CA342" s="89">
        <f t="shared" si="709"/>
        <v>20491058.48</v>
      </c>
      <c r="CB342" s="90">
        <f t="shared" si="710"/>
        <v>0</v>
      </c>
    </row>
    <row r="343" spans="1:80" s="127" customFormat="1" x14ac:dyDescent="0.25">
      <c r="A343" s="22"/>
      <c r="B343" s="128" t="s">
        <v>588</v>
      </c>
      <c r="C343" s="99" t="s">
        <v>589</v>
      </c>
      <c r="D343" s="100">
        <f>IF(ISNA(VLOOKUP($B343,'[1]1920 enrollment_Rev_Exp by size'!$A$6:$C$339,3,FALSE)),"",VLOOKUP($B343,'[1]1920 enrollment_Rev_Exp by size'!$A$6:$C$339,3,FALSE))</f>
        <v>564.7700000000001</v>
      </c>
      <c r="E343" s="101">
        <f>IF(ISNA(VLOOKUP($B343,'[1]1920 enrollment_Rev_Exp by size'!$A$6:$D$339,4,FALSE)),"",VLOOKUP($B343,'[1]1920 enrollment_Rev_Exp by size'!$A$6:$D$339,4,FALSE))</f>
        <v>7640639.4400000004</v>
      </c>
      <c r="F343" s="102">
        <f>IF(ISNA(VLOOKUP($B343,'[1]1920  Prog Access'!$F$7:$BA$325,2,FALSE)),"",VLOOKUP($B343,'[1]1920  Prog Access'!$F$7:$BA$325,2,FALSE))</f>
        <v>3500185.64</v>
      </c>
      <c r="G343" s="102">
        <f>IF(ISNA(VLOOKUP($B343,'[1]1920  Prog Access'!$F$7:$BA$325,3,FALSE)),"",VLOOKUP($B343,'[1]1920  Prog Access'!$F$7:$BA$325,3,FALSE))</f>
        <v>0</v>
      </c>
      <c r="H343" s="102">
        <f>IF(ISNA(VLOOKUP($B343,'[1]1920  Prog Access'!$F$7:$BA$325,4,FALSE)),"",VLOOKUP($B343,'[1]1920  Prog Access'!$F$7:$BA$325,4,FALSE))</f>
        <v>0</v>
      </c>
      <c r="I343" s="103">
        <f t="shared" si="691"/>
        <v>3500185.64</v>
      </c>
      <c r="J343" s="104">
        <f t="shared" si="692"/>
        <v>0.45810114028885518</v>
      </c>
      <c r="K343" s="105">
        <f t="shared" si="693"/>
        <v>6197.5417249499787</v>
      </c>
      <c r="L343" s="106">
        <f>IF(ISNA(VLOOKUP($B343,'[1]1920  Prog Access'!$F$7:$BA$325,5,FALSE)),"",VLOOKUP($B343,'[1]1920  Prog Access'!$F$7:$BA$325,5,FALSE))</f>
        <v>805265.51</v>
      </c>
      <c r="M343" s="102">
        <f>IF(ISNA(VLOOKUP($B343,'[1]1920  Prog Access'!$F$7:$BA$325,6,FALSE)),"",VLOOKUP($B343,'[1]1920  Prog Access'!$F$7:$BA$325,6,FALSE))</f>
        <v>0</v>
      </c>
      <c r="N343" s="102">
        <f>IF(ISNA(VLOOKUP($B343,'[1]1920  Prog Access'!$F$7:$BA$325,7,FALSE)),"",VLOOKUP($B343,'[1]1920  Prog Access'!$F$7:$BA$325,7,FALSE))</f>
        <v>145326.34</v>
      </c>
      <c r="O343" s="102">
        <v>0</v>
      </c>
      <c r="P343" s="102">
        <f>IF(ISNA(VLOOKUP($B343,'[1]1920  Prog Access'!$F$7:$BA$325,8,FALSE)),"",VLOOKUP($B343,'[1]1920  Prog Access'!$F$7:$BA$325,8,FALSE))</f>
        <v>0</v>
      </c>
      <c r="Q343" s="102">
        <f>IF(ISNA(VLOOKUP($B343,'[1]1920  Prog Access'!$F$7:$BA$325,9,FALSE)),"",VLOOKUP($B343,'[1]1920  Prog Access'!$F$7:$BA$325,9,FALSE))</f>
        <v>0</v>
      </c>
      <c r="R343" s="107">
        <f t="shared" si="643"/>
        <v>950591.85</v>
      </c>
      <c r="S343" s="104">
        <f t="shared" si="644"/>
        <v>0.12441260413670298</v>
      </c>
      <c r="T343" s="105">
        <f t="shared" si="645"/>
        <v>1683.1486268746567</v>
      </c>
      <c r="U343" s="106">
        <f>IF(ISNA(VLOOKUP($B343,'[1]1920  Prog Access'!$F$7:$BA$325,10,FALSE)),"",VLOOKUP($B343,'[1]1920  Prog Access'!$F$7:$BA$325,10,FALSE))</f>
        <v>0</v>
      </c>
      <c r="V343" s="102">
        <f>IF(ISNA(VLOOKUP($B343,'[1]1920  Prog Access'!$F$7:$BA$325,11,FALSE)),"",VLOOKUP($B343,'[1]1920  Prog Access'!$F$7:$BA$325,11,FALSE))</f>
        <v>0</v>
      </c>
      <c r="W343" s="102">
        <f>IF(ISNA(VLOOKUP($B343,'[1]1920  Prog Access'!$F$7:$BA$325,12,FALSE)),"",VLOOKUP($B343,'[1]1920  Prog Access'!$F$7:$BA$325,12,FALSE))</f>
        <v>0</v>
      </c>
      <c r="X343" s="102">
        <f>IF(ISNA(VLOOKUP($B343,'[1]1920  Prog Access'!$F$7:$BA$325,13,FALSE)),"",VLOOKUP($B343,'[1]1920  Prog Access'!$F$7:$BA$325,13,FALSE))</f>
        <v>0</v>
      </c>
      <c r="Y343" s="108">
        <f t="shared" si="694"/>
        <v>0</v>
      </c>
      <c r="Z343" s="104">
        <f t="shared" si="695"/>
        <v>0</v>
      </c>
      <c r="AA343" s="105">
        <f t="shared" si="696"/>
        <v>0</v>
      </c>
      <c r="AB343" s="106">
        <f>IF(ISNA(VLOOKUP($B343,'[1]1920  Prog Access'!$F$7:$BA$325,14,FALSE)),"",VLOOKUP($B343,'[1]1920  Prog Access'!$F$7:$BA$325,14,FALSE))</f>
        <v>0</v>
      </c>
      <c r="AC343" s="102">
        <f>IF(ISNA(VLOOKUP($B343,'[1]1920  Prog Access'!$F$7:$BA$325,15,FALSE)),"",VLOOKUP($B343,'[1]1920  Prog Access'!$F$7:$BA$325,15,FALSE))</f>
        <v>0</v>
      </c>
      <c r="AD343" s="102">
        <v>0</v>
      </c>
      <c r="AE343" s="107">
        <f t="shared" si="697"/>
        <v>0</v>
      </c>
      <c r="AF343" s="104">
        <f t="shared" si="698"/>
        <v>0</v>
      </c>
      <c r="AG343" s="109">
        <f t="shared" si="699"/>
        <v>0</v>
      </c>
      <c r="AH343" s="106">
        <f>IF(ISNA(VLOOKUP($B343,'[1]1920  Prog Access'!$F$7:$BA$325,16,FALSE)),"",VLOOKUP($B343,'[1]1920  Prog Access'!$F$7:$BA$325,16,FALSE))</f>
        <v>100920.14</v>
      </c>
      <c r="AI343" s="102">
        <f>IF(ISNA(VLOOKUP($B343,'[1]1920  Prog Access'!$F$7:$BA$325,17,FALSE)),"",VLOOKUP($B343,'[1]1920  Prog Access'!$F$7:$BA$325,17,FALSE))</f>
        <v>22646.25</v>
      </c>
      <c r="AJ343" s="102">
        <f>IF(ISNA(VLOOKUP($B343,'[1]1920  Prog Access'!$F$7:$BA$325,18,FALSE)),"",VLOOKUP($B343,'[1]1920  Prog Access'!$F$7:$BA$325,18,FALSE))</f>
        <v>0</v>
      </c>
      <c r="AK343" s="102">
        <f>IF(ISNA(VLOOKUP($B343,'[1]1920  Prog Access'!$F$7:$BA$325,19,FALSE)),"",VLOOKUP($B343,'[1]1920  Prog Access'!$F$7:$BA$325,19,FALSE))</f>
        <v>0</v>
      </c>
      <c r="AL343" s="102">
        <f>IF(ISNA(VLOOKUP($B343,'[1]1920  Prog Access'!$F$7:$BA$325,20,FALSE)),"",VLOOKUP($B343,'[1]1920  Prog Access'!$F$7:$BA$325,20,FALSE))</f>
        <v>170616.07</v>
      </c>
      <c r="AM343" s="102">
        <f>IF(ISNA(VLOOKUP($B343,'[1]1920  Prog Access'!$F$7:$BA$325,21,FALSE)),"",VLOOKUP($B343,'[1]1920  Prog Access'!$F$7:$BA$325,21,FALSE))</f>
        <v>0</v>
      </c>
      <c r="AN343" s="102">
        <f>IF(ISNA(VLOOKUP($B343,'[1]1920  Prog Access'!$F$7:$BA$325,22,FALSE)),"",VLOOKUP($B343,'[1]1920  Prog Access'!$F$7:$BA$325,22,FALSE))</f>
        <v>0</v>
      </c>
      <c r="AO343" s="102">
        <f>IF(ISNA(VLOOKUP($B343,'[1]1920  Prog Access'!$F$7:$BA$325,23,FALSE)),"",VLOOKUP($B343,'[1]1920  Prog Access'!$F$7:$BA$325,23,FALSE))</f>
        <v>0</v>
      </c>
      <c r="AP343" s="102">
        <f>IF(ISNA(VLOOKUP($B343,'[1]1920  Prog Access'!$F$7:$BA$325,24,FALSE)),"",VLOOKUP($B343,'[1]1920  Prog Access'!$F$7:$BA$325,24,FALSE))</f>
        <v>0</v>
      </c>
      <c r="AQ343" s="102">
        <f>IF(ISNA(VLOOKUP($B343,'[1]1920  Prog Access'!$F$7:$BA$325,25,FALSE)),"",VLOOKUP($B343,'[1]1920  Prog Access'!$F$7:$BA$325,25,FALSE))</f>
        <v>0</v>
      </c>
      <c r="AR343" s="102">
        <f>IF(ISNA(VLOOKUP($B343,'[1]1920  Prog Access'!$F$7:$BA$325,26,FALSE)),"",VLOOKUP($B343,'[1]1920  Prog Access'!$F$7:$BA$325,26,FALSE))</f>
        <v>0</v>
      </c>
      <c r="AS343" s="102">
        <f>IF(ISNA(VLOOKUP($B343,'[1]1920  Prog Access'!$F$7:$BA$325,27,FALSE)),"",VLOOKUP($B343,'[1]1920  Prog Access'!$F$7:$BA$325,27,FALSE))</f>
        <v>0</v>
      </c>
      <c r="AT343" s="102">
        <f>IF(ISNA(VLOOKUP($B343,'[1]1920  Prog Access'!$F$7:$BA$325,28,FALSE)),"",VLOOKUP($B343,'[1]1920  Prog Access'!$F$7:$BA$325,28,FALSE))</f>
        <v>28.3</v>
      </c>
      <c r="AU343" s="102">
        <f>IF(ISNA(VLOOKUP($B343,'[1]1920  Prog Access'!$F$7:$BA$325,29,FALSE)),"",VLOOKUP($B343,'[1]1920  Prog Access'!$F$7:$BA$325,29,FALSE))</f>
        <v>0</v>
      </c>
      <c r="AV343" s="102">
        <f>IF(ISNA(VLOOKUP($B343,'[1]1920  Prog Access'!$F$7:$BA$325,30,FALSE)),"",VLOOKUP($B343,'[1]1920  Prog Access'!$F$7:$BA$325,30,FALSE))</f>
        <v>0</v>
      </c>
      <c r="AW343" s="102">
        <f>IF(ISNA(VLOOKUP($B343,'[1]1920  Prog Access'!$F$7:$BA$325,31,FALSE)),"",VLOOKUP($B343,'[1]1920  Prog Access'!$F$7:$BA$325,31,FALSE))</f>
        <v>0</v>
      </c>
      <c r="AX343" s="108">
        <f t="shared" si="714"/>
        <v>294210.76</v>
      </c>
      <c r="AY343" s="104">
        <f t="shared" si="715"/>
        <v>3.8506038965764884E-2</v>
      </c>
      <c r="AZ343" s="105">
        <f t="shared" si="716"/>
        <v>520.93907254280498</v>
      </c>
      <c r="BA343" s="106">
        <f>IF(ISNA(VLOOKUP($B343,'[1]1920  Prog Access'!$F$7:$BA$325,32,FALSE)),"",VLOOKUP($B343,'[1]1920  Prog Access'!$F$7:$BA$325,32,FALSE))</f>
        <v>0</v>
      </c>
      <c r="BB343" s="102">
        <f>IF(ISNA(VLOOKUP($B343,'[1]1920  Prog Access'!$F$7:$BA$325,33,FALSE)),"",VLOOKUP($B343,'[1]1920  Prog Access'!$F$7:$BA$325,33,FALSE))</f>
        <v>0</v>
      </c>
      <c r="BC343" s="102">
        <f>IF(ISNA(VLOOKUP($B343,'[1]1920  Prog Access'!$F$7:$BA$325,34,FALSE)),"",VLOOKUP($B343,'[1]1920  Prog Access'!$F$7:$BA$325,34,FALSE))</f>
        <v>0</v>
      </c>
      <c r="BD343" s="102">
        <f>IF(ISNA(VLOOKUP($B343,'[1]1920  Prog Access'!$F$7:$BA$325,35,FALSE)),"",VLOOKUP($B343,'[1]1920  Prog Access'!$F$7:$BA$325,35,FALSE))</f>
        <v>0</v>
      </c>
      <c r="BE343" s="102">
        <f>IF(ISNA(VLOOKUP($B343,'[1]1920  Prog Access'!$F$7:$BA$325,36,FALSE)),"",VLOOKUP($B343,'[1]1920  Prog Access'!$F$7:$BA$325,36,FALSE))</f>
        <v>0</v>
      </c>
      <c r="BF343" s="102">
        <f>IF(ISNA(VLOOKUP($B343,'[1]1920  Prog Access'!$F$7:$BA$325,37,FALSE)),"",VLOOKUP($B343,'[1]1920  Prog Access'!$F$7:$BA$325,37,FALSE))</f>
        <v>0</v>
      </c>
      <c r="BG343" s="102">
        <f>IF(ISNA(VLOOKUP($B343,'[1]1920  Prog Access'!$F$7:$BA$325,38,FALSE)),"",VLOOKUP($B343,'[1]1920  Prog Access'!$F$7:$BA$325,38,FALSE))</f>
        <v>0</v>
      </c>
      <c r="BH343" s="110">
        <f t="shared" si="700"/>
        <v>0</v>
      </c>
      <c r="BI343" s="104">
        <f t="shared" si="701"/>
        <v>0</v>
      </c>
      <c r="BJ343" s="105">
        <f t="shared" si="702"/>
        <v>0</v>
      </c>
      <c r="BK343" s="106">
        <f>IF(ISNA(VLOOKUP($B343,'[1]1920  Prog Access'!$F$7:$BA$325,39,FALSE)),"",VLOOKUP($B343,'[1]1920  Prog Access'!$F$7:$BA$325,39,FALSE))</f>
        <v>0</v>
      </c>
      <c r="BL343" s="102">
        <f>IF(ISNA(VLOOKUP($B343,'[1]1920  Prog Access'!$F$7:$BA$325,40,FALSE)),"",VLOOKUP($B343,'[1]1920  Prog Access'!$F$7:$BA$325,40,FALSE))</f>
        <v>0</v>
      </c>
      <c r="BM343" s="102">
        <f>IF(ISNA(VLOOKUP($B343,'[1]1920  Prog Access'!$F$7:$BA$325,41,FALSE)),"",VLOOKUP($B343,'[1]1920  Prog Access'!$F$7:$BA$325,41,FALSE))</f>
        <v>0</v>
      </c>
      <c r="BN343" s="102">
        <f>IF(ISNA(VLOOKUP($B343,'[1]1920  Prog Access'!$F$7:$BA$325,42,FALSE)),"",VLOOKUP($B343,'[1]1920  Prog Access'!$F$7:$BA$325,42,FALSE))</f>
        <v>4560.12</v>
      </c>
      <c r="BO343" s="105">
        <f t="shared" si="711"/>
        <v>4560.12</v>
      </c>
      <c r="BP343" s="104">
        <f t="shared" si="712"/>
        <v>5.9682439353531385E-4</v>
      </c>
      <c r="BQ343" s="111">
        <f t="shared" si="713"/>
        <v>8.0742957310055399</v>
      </c>
      <c r="BR343" s="106">
        <f>IF(ISNA(VLOOKUP($B343,'[1]1920  Prog Access'!$F$7:$BA$325,43,FALSE)),"",VLOOKUP($B343,'[1]1920  Prog Access'!$F$7:$BA$325,43,FALSE))</f>
        <v>2045444.04</v>
      </c>
      <c r="BS343" s="104">
        <f t="shared" si="703"/>
        <v>0.26770587148658853</v>
      </c>
      <c r="BT343" s="111">
        <f t="shared" si="704"/>
        <v>3621.7292703224316</v>
      </c>
      <c r="BU343" s="102">
        <f>IF(ISNA(VLOOKUP($B343,'[1]1920  Prog Access'!$F$7:$BA$325,44,FALSE)),"",VLOOKUP($B343,'[1]1920  Prog Access'!$F$7:$BA$325,44,FALSE))</f>
        <v>223432.17</v>
      </c>
      <c r="BV343" s="104">
        <f t="shared" si="705"/>
        <v>2.9242600930793301E-2</v>
      </c>
      <c r="BW343" s="111">
        <f t="shared" si="706"/>
        <v>395.61621545053737</v>
      </c>
      <c r="BX343" s="143">
        <f>IF(ISNA(VLOOKUP($B343,'[1]1920  Prog Access'!$F$7:$BA$325,45,FALSE)),"",VLOOKUP($B343,'[1]1920  Prog Access'!$F$7:$BA$325,45,FALSE))</f>
        <v>622214.86</v>
      </c>
      <c r="BY343" s="97">
        <f t="shared" si="707"/>
        <v>8.1434919797759742E-2</v>
      </c>
      <c r="BZ343" s="112">
        <f t="shared" si="708"/>
        <v>1101.7137241709013</v>
      </c>
      <c r="CA343" s="89">
        <f t="shared" si="709"/>
        <v>7640639.4400000004</v>
      </c>
      <c r="CB343" s="90">
        <f t="shared" si="710"/>
        <v>0</v>
      </c>
    </row>
    <row r="344" spans="1:80" x14ac:dyDescent="0.25">
      <c r="A344" s="22"/>
      <c r="B344" s="128" t="s">
        <v>590</v>
      </c>
      <c r="C344" s="99" t="s">
        <v>591</v>
      </c>
      <c r="D344" s="100">
        <f>IF(ISNA(VLOOKUP($B344,'[1]1920 enrollment_Rev_Exp by size'!$A$6:$C$339,3,FALSE)),"",VLOOKUP($B344,'[1]1920 enrollment_Rev_Exp by size'!$A$6:$C$339,3,FALSE))</f>
        <v>459.01</v>
      </c>
      <c r="E344" s="101">
        <f>IF(ISNA(VLOOKUP($B344,'[1]1920 enrollment_Rev_Exp by size'!$A$6:$D$339,4,FALSE)),"",VLOOKUP($B344,'[1]1920 enrollment_Rev_Exp by size'!$A$6:$D$339,4,FALSE))</f>
        <v>10063654.34</v>
      </c>
      <c r="F344" s="102">
        <f>IF(ISNA(VLOOKUP($B344,'[1]1920  Prog Access'!$F$7:$BA$325,2,FALSE)),"",VLOOKUP($B344,'[1]1920  Prog Access'!$F$7:$BA$325,2,FALSE))</f>
        <v>2849086.62</v>
      </c>
      <c r="G344" s="102">
        <f>IF(ISNA(VLOOKUP($B344,'[1]1920  Prog Access'!$F$7:$BA$325,3,FALSE)),"",VLOOKUP($B344,'[1]1920  Prog Access'!$F$7:$BA$325,3,FALSE))</f>
        <v>0</v>
      </c>
      <c r="H344" s="102">
        <f>IF(ISNA(VLOOKUP($B344,'[1]1920  Prog Access'!$F$7:$BA$325,4,FALSE)),"",VLOOKUP($B344,'[1]1920  Prog Access'!$F$7:$BA$325,4,FALSE))</f>
        <v>0</v>
      </c>
      <c r="I344" s="103">
        <f t="shared" si="691"/>
        <v>2849086.62</v>
      </c>
      <c r="J344" s="104">
        <f t="shared" si="692"/>
        <v>0.28310656584017768</v>
      </c>
      <c r="K344" s="105">
        <f t="shared" si="693"/>
        <v>6207.025162850483</v>
      </c>
      <c r="L344" s="106">
        <f>IF(ISNA(VLOOKUP($B344,'[1]1920  Prog Access'!$F$7:$BA$325,5,FALSE)),"",VLOOKUP($B344,'[1]1920  Prog Access'!$F$7:$BA$325,5,FALSE))</f>
        <v>460168.03</v>
      </c>
      <c r="M344" s="102">
        <f>IF(ISNA(VLOOKUP($B344,'[1]1920  Prog Access'!$F$7:$BA$325,6,FALSE)),"",VLOOKUP($B344,'[1]1920  Prog Access'!$F$7:$BA$325,6,FALSE))</f>
        <v>0</v>
      </c>
      <c r="N344" s="102">
        <f>IF(ISNA(VLOOKUP($B344,'[1]1920  Prog Access'!$F$7:$BA$325,7,FALSE)),"",VLOOKUP($B344,'[1]1920  Prog Access'!$F$7:$BA$325,7,FALSE))</f>
        <v>84205.13</v>
      </c>
      <c r="O344" s="102">
        <v>0</v>
      </c>
      <c r="P344" s="102">
        <f>IF(ISNA(VLOOKUP($B344,'[1]1920  Prog Access'!$F$7:$BA$325,8,FALSE)),"",VLOOKUP($B344,'[1]1920  Prog Access'!$F$7:$BA$325,8,FALSE))</f>
        <v>0</v>
      </c>
      <c r="Q344" s="102">
        <f>IF(ISNA(VLOOKUP($B344,'[1]1920  Prog Access'!$F$7:$BA$325,9,FALSE)),"",VLOOKUP($B344,'[1]1920  Prog Access'!$F$7:$BA$325,9,FALSE))</f>
        <v>0</v>
      </c>
      <c r="R344" s="107">
        <f t="shared" si="643"/>
        <v>544373.16</v>
      </c>
      <c r="S344" s="104">
        <f t="shared" si="644"/>
        <v>5.4092990638229733E-2</v>
      </c>
      <c r="T344" s="105">
        <f t="shared" si="645"/>
        <v>1185.9723317574781</v>
      </c>
      <c r="U344" s="106">
        <f>IF(ISNA(VLOOKUP($B344,'[1]1920  Prog Access'!$F$7:$BA$325,10,FALSE)),"",VLOOKUP($B344,'[1]1920  Prog Access'!$F$7:$BA$325,10,FALSE))</f>
        <v>0</v>
      </c>
      <c r="V344" s="102">
        <f>IF(ISNA(VLOOKUP($B344,'[1]1920  Prog Access'!$F$7:$BA$325,11,FALSE)),"",VLOOKUP($B344,'[1]1920  Prog Access'!$F$7:$BA$325,11,FALSE))</f>
        <v>0</v>
      </c>
      <c r="W344" s="102">
        <f>IF(ISNA(VLOOKUP($B344,'[1]1920  Prog Access'!$F$7:$BA$325,12,FALSE)),"",VLOOKUP($B344,'[1]1920  Prog Access'!$F$7:$BA$325,12,FALSE))</f>
        <v>0</v>
      </c>
      <c r="X344" s="102">
        <f>IF(ISNA(VLOOKUP($B344,'[1]1920  Prog Access'!$F$7:$BA$325,13,FALSE)),"",VLOOKUP($B344,'[1]1920  Prog Access'!$F$7:$BA$325,13,FALSE))</f>
        <v>0</v>
      </c>
      <c r="Y344" s="108">
        <f t="shared" si="694"/>
        <v>0</v>
      </c>
      <c r="Z344" s="104">
        <f t="shared" si="695"/>
        <v>0</v>
      </c>
      <c r="AA344" s="105">
        <f t="shared" si="696"/>
        <v>0</v>
      </c>
      <c r="AB344" s="106">
        <f>IF(ISNA(VLOOKUP($B344,'[1]1920  Prog Access'!$F$7:$BA$325,14,FALSE)),"",VLOOKUP($B344,'[1]1920  Prog Access'!$F$7:$BA$325,14,FALSE))</f>
        <v>0</v>
      </c>
      <c r="AC344" s="102">
        <f>IF(ISNA(VLOOKUP($B344,'[1]1920  Prog Access'!$F$7:$BA$325,15,FALSE)),"",VLOOKUP($B344,'[1]1920  Prog Access'!$F$7:$BA$325,15,FALSE))</f>
        <v>0</v>
      </c>
      <c r="AD344" s="102">
        <v>0</v>
      </c>
      <c r="AE344" s="107">
        <f t="shared" si="697"/>
        <v>0</v>
      </c>
      <c r="AF344" s="104">
        <f t="shared" si="698"/>
        <v>0</v>
      </c>
      <c r="AG344" s="109">
        <f t="shared" si="699"/>
        <v>0</v>
      </c>
      <c r="AH344" s="106">
        <f>IF(ISNA(VLOOKUP($B344,'[1]1920  Prog Access'!$F$7:$BA$325,16,FALSE)),"",VLOOKUP($B344,'[1]1920  Prog Access'!$F$7:$BA$325,16,FALSE))</f>
        <v>138705.85</v>
      </c>
      <c r="AI344" s="102">
        <f>IF(ISNA(VLOOKUP($B344,'[1]1920  Prog Access'!$F$7:$BA$325,17,FALSE)),"",VLOOKUP($B344,'[1]1920  Prog Access'!$F$7:$BA$325,17,FALSE))</f>
        <v>8560.57</v>
      </c>
      <c r="AJ344" s="102">
        <f>IF(ISNA(VLOOKUP($B344,'[1]1920  Prog Access'!$F$7:$BA$325,18,FALSE)),"",VLOOKUP($B344,'[1]1920  Prog Access'!$F$7:$BA$325,18,FALSE))</f>
        <v>0</v>
      </c>
      <c r="AK344" s="102">
        <f>IF(ISNA(VLOOKUP($B344,'[1]1920  Prog Access'!$F$7:$BA$325,19,FALSE)),"",VLOOKUP($B344,'[1]1920  Prog Access'!$F$7:$BA$325,19,FALSE))</f>
        <v>0</v>
      </c>
      <c r="AL344" s="102">
        <f>IF(ISNA(VLOOKUP($B344,'[1]1920  Prog Access'!$F$7:$BA$325,20,FALSE)),"",VLOOKUP($B344,'[1]1920  Prog Access'!$F$7:$BA$325,20,FALSE))</f>
        <v>158872.79999999999</v>
      </c>
      <c r="AM344" s="102">
        <f>IF(ISNA(VLOOKUP($B344,'[1]1920  Prog Access'!$F$7:$BA$325,21,FALSE)),"",VLOOKUP($B344,'[1]1920  Prog Access'!$F$7:$BA$325,21,FALSE))</f>
        <v>0</v>
      </c>
      <c r="AN344" s="102">
        <f>IF(ISNA(VLOOKUP($B344,'[1]1920  Prog Access'!$F$7:$BA$325,22,FALSE)),"",VLOOKUP($B344,'[1]1920  Prog Access'!$F$7:$BA$325,22,FALSE))</f>
        <v>0</v>
      </c>
      <c r="AO344" s="102">
        <f>IF(ISNA(VLOOKUP($B344,'[1]1920  Prog Access'!$F$7:$BA$325,23,FALSE)),"",VLOOKUP($B344,'[1]1920  Prog Access'!$F$7:$BA$325,23,FALSE))</f>
        <v>12851.58</v>
      </c>
      <c r="AP344" s="102">
        <f>IF(ISNA(VLOOKUP($B344,'[1]1920  Prog Access'!$F$7:$BA$325,24,FALSE)),"",VLOOKUP($B344,'[1]1920  Prog Access'!$F$7:$BA$325,24,FALSE))</f>
        <v>0</v>
      </c>
      <c r="AQ344" s="102">
        <f>IF(ISNA(VLOOKUP($B344,'[1]1920  Prog Access'!$F$7:$BA$325,25,FALSE)),"",VLOOKUP($B344,'[1]1920  Prog Access'!$F$7:$BA$325,25,FALSE))</f>
        <v>0</v>
      </c>
      <c r="AR344" s="102">
        <f>IF(ISNA(VLOOKUP($B344,'[1]1920  Prog Access'!$F$7:$BA$325,26,FALSE)),"",VLOOKUP($B344,'[1]1920  Prog Access'!$F$7:$BA$325,26,FALSE))</f>
        <v>0</v>
      </c>
      <c r="AS344" s="102">
        <f>IF(ISNA(VLOOKUP($B344,'[1]1920  Prog Access'!$F$7:$BA$325,27,FALSE)),"",VLOOKUP($B344,'[1]1920  Prog Access'!$F$7:$BA$325,27,FALSE))</f>
        <v>0</v>
      </c>
      <c r="AT344" s="102">
        <f>IF(ISNA(VLOOKUP($B344,'[1]1920  Prog Access'!$F$7:$BA$325,28,FALSE)),"",VLOOKUP($B344,'[1]1920  Prog Access'!$F$7:$BA$325,28,FALSE))</f>
        <v>120</v>
      </c>
      <c r="AU344" s="102">
        <f>IF(ISNA(VLOOKUP($B344,'[1]1920  Prog Access'!$F$7:$BA$325,29,FALSE)),"",VLOOKUP($B344,'[1]1920  Prog Access'!$F$7:$BA$325,29,FALSE))</f>
        <v>0</v>
      </c>
      <c r="AV344" s="102">
        <f>IF(ISNA(VLOOKUP($B344,'[1]1920  Prog Access'!$F$7:$BA$325,30,FALSE)),"",VLOOKUP($B344,'[1]1920  Prog Access'!$F$7:$BA$325,30,FALSE))</f>
        <v>0</v>
      </c>
      <c r="AW344" s="102">
        <f>IF(ISNA(VLOOKUP($B344,'[1]1920  Prog Access'!$F$7:$BA$325,31,FALSE)),"",VLOOKUP($B344,'[1]1920  Prog Access'!$F$7:$BA$325,31,FALSE))</f>
        <v>0</v>
      </c>
      <c r="AX344" s="108">
        <f t="shared" si="714"/>
        <v>319110.8</v>
      </c>
      <c r="AY344" s="104">
        <f t="shared" si="715"/>
        <v>3.170923694503601E-2</v>
      </c>
      <c r="AZ344" s="105">
        <f t="shared" si="716"/>
        <v>695.21535478529881</v>
      </c>
      <c r="BA344" s="106">
        <f>IF(ISNA(VLOOKUP($B344,'[1]1920  Prog Access'!$F$7:$BA$325,32,FALSE)),"",VLOOKUP($B344,'[1]1920  Prog Access'!$F$7:$BA$325,32,FALSE))</f>
        <v>0</v>
      </c>
      <c r="BB344" s="102">
        <f>IF(ISNA(VLOOKUP($B344,'[1]1920  Prog Access'!$F$7:$BA$325,33,FALSE)),"",VLOOKUP($B344,'[1]1920  Prog Access'!$F$7:$BA$325,33,FALSE))</f>
        <v>0</v>
      </c>
      <c r="BC344" s="102">
        <f>IF(ISNA(VLOOKUP($B344,'[1]1920  Prog Access'!$F$7:$BA$325,34,FALSE)),"",VLOOKUP($B344,'[1]1920  Prog Access'!$F$7:$BA$325,34,FALSE))</f>
        <v>9652.3799999999992</v>
      </c>
      <c r="BD344" s="102">
        <f>IF(ISNA(VLOOKUP($B344,'[1]1920  Prog Access'!$F$7:$BA$325,35,FALSE)),"",VLOOKUP($B344,'[1]1920  Prog Access'!$F$7:$BA$325,35,FALSE))</f>
        <v>0</v>
      </c>
      <c r="BE344" s="102">
        <f>IF(ISNA(VLOOKUP($B344,'[1]1920  Prog Access'!$F$7:$BA$325,36,FALSE)),"",VLOOKUP($B344,'[1]1920  Prog Access'!$F$7:$BA$325,36,FALSE))</f>
        <v>0</v>
      </c>
      <c r="BF344" s="102">
        <f>IF(ISNA(VLOOKUP($B344,'[1]1920  Prog Access'!$F$7:$BA$325,37,FALSE)),"",VLOOKUP($B344,'[1]1920  Prog Access'!$F$7:$BA$325,37,FALSE))</f>
        <v>0</v>
      </c>
      <c r="BG344" s="102">
        <f>IF(ISNA(VLOOKUP($B344,'[1]1920  Prog Access'!$F$7:$BA$325,38,FALSE)),"",VLOOKUP($B344,'[1]1920  Prog Access'!$F$7:$BA$325,38,FALSE))</f>
        <v>131192.21</v>
      </c>
      <c r="BH344" s="110">
        <f t="shared" si="700"/>
        <v>140844.59</v>
      </c>
      <c r="BI344" s="104">
        <f t="shared" si="701"/>
        <v>1.3995372380804566E-2</v>
      </c>
      <c r="BJ344" s="105">
        <f t="shared" si="702"/>
        <v>306.84427354523865</v>
      </c>
      <c r="BK344" s="106">
        <f>IF(ISNA(VLOOKUP($B344,'[1]1920  Prog Access'!$F$7:$BA$325,39,FALSE)),"",VLOOKUP($B344,'[1]1920  Prog Access'!$F$7:$BA$325,39,FALSE))</f>
        <v>0</v>
      </c>
      <c r="BL344" s="102">
        <f>IF(ISNA(VLOOKUP($B344,'[1]1920  Prog Access'!$F$7:$BA$325,40,FALSE)),"",VLOOKUP($B344,'[1]1920  Prog Access'!$F$7:$BA$325,40,FALSE))</f>
        <v>0</v>
      </c>
      <c r="BM344" s="102">
        <f>IF(ISNA(VLOOKUP($B344,'[1]1920  Prog Access'!$F$7:$BA$325,41,FALSE)),"",VLOOKUP($B344,'[1]1920  Prog Access'!$F$7:$BA$325,41,FALSE))</f>
        <v>4577.42</v>
      </c>
      <c r="BN344" s="102">
        <f>IF(ISNA(VLOOKUP($B344,'[1]1920  Prog Access'!$F$7:$BA$325,42,FALSE)),"",VLOOKUP($B344,'[1]1920  Prog Access'!$F$7:$BA$325,42,FALSE))</f>
        <v>0</v>
      </c>
      <c r="BO344" s="105">
        <f t="shared" si="711"/>
        <v>4577.42</v>
      </c>
      <c r="BP344" s="104">
        <f t="shared" si="712"/>
        <v>4.5484670332983634E-4</v>
      </c>
      <c r="BQ344" s="111">
        <f t="shared" si="713"/>
        <v>9.9723753295135182</v>
      </c>
      <c r="BR344" s="106">
        <f>IF(ISNA(VLOOKUP($B344,'[1]1920  Prog Access'!$F$7:$BA$325,43,FALSE)),"",VLOOKUP($B344,'[1]1920  Prog Access'!$F$7:$BA$325,43,FALSE))</f>
        <v>5696449.2999999998</v>
      </c>
      <c r="BS344" s="104">
        <f t="shared" si="703"/>
        <v>0.56604182810197756</v>
      </c>
      <c r="BT344" s="111">
        <f t="shared" si="704"/>
        <v>12410.294546959762</v>
      </c>
      <c r="BU344" s="102">
        <f>IF(ISNA(VLOOKUP($B344,'[1]1920  Prog Access'!$F$7:$BA$325,44,FALSE)),"",VLOOKUP($B344,'[1]1920  Prog Access'!$F$7:$BA$325,44,FALSE))</f>
        <v>249004.59</v>
      </c>
      <c r="BV344" s="104">
        <f t="shared" si="705"/>
        <v>2.4742959325449169E-2</v>
      </c>
      <c r="BW344" s="111">
        <f t="shared" si="706"/>
        <v>542.48184135421889</v>
      </c>
      <c r="BX344" s="143">
        <f>IF(ISNA(VLOOKUP($B344,'[1]1920  Prog Access'!$F$7:$BA$325,45,FALSE)),"",VLOOKUP($B344,'[1]1920  Prog Access'!$F$7:$BA$325,45,FALSE))</f>
        <v>260207.86</v>
      </c>
      <c r="BY344" s="97">
        <f t="shared" si="707"/>
        <v>2.5856200064995474E-2</v>
      </c>
      <c r="BZ344" s="112">
        <f t="shared" si="708"/>
        <v>566.88930524389446</v>
      </c>
      <c r="CA344" s="89">
        <f t="shared" si="709"/>
        <v>10063654.34</v>
      </c>
      <c r="CB344" s="90">
        <f t="shared" si="710"/>
        <v>0</v>
      </c>
    </row>
    <row r="345" spans="1:80" s="127" customFormat="1" x14ac:dyDescent="0.25">
      <c r="A345" s="66"/>
      <c r="B345" s="114" t="s">
        <v>592</v>
      </c>
      <c r="C345" s="115" t="s">
        <v>52</v>
      </c>
      <c r="D345" s="116">
        <f>SUM(D329:D344)</f>
        <v>79161.330000000016</v>
      </c>
      <c r="E345" s="116">
        <f t="shared" ref="E345:H345" si="717">SUM(E329:E344)</f>
        <v>1071965666.9100002</v>
      </c>
      <c r="F345" s="116">
        <f t="shared" si="717"/>
        <v>558608279.3299998</v>
      </c>
      <c r="G345" s="116">
        <f t="shared" si="717"/>
        <v>21661969.920000006</v>
      </c>
      <c r="H345" s="116">
        <f t="shared" si="717"/>
        <v>2044913.1199999999</v>
      </c>
      <c r="I345" s="117">
        <f t="shared" si="691"/>
        <v>582315162.36999977</v>
      </c>
      <c r="J345" s="118">
        <f t="shared" si="692"/>
        <v>0.54322184034919252</v>
      </c>
      <c r="K345" s="75">
        <f t="shared" si="693"/>
        <v>7356.0558213208351</v>
      </c>
      <c r="L345" s="119">
        <f>SUM(L329:L344)</f>
        <v>131774432.80000001</v>
      </c>
      <c r="M345" s="119">
        <f t="shared" ref="M345:Q345" si="718">SUM(M329:M344)</f>
        <v>10452231.310000001</v>
      </c>
      <c r="N345" s="119">
        <f t="shared" si="718"/>
        <v>15002582.390000001</v>
      </c>
      <c r="O345" s="119">
        <f t="shared" si="718"/>
        <v>0</v>
      </c>
      <c r="P345" s="119">
        <f t="shared" si="718"/>
        <v>193771.44</v>
      </c>
      <c r="Q345" s="119">
        <f t="shared" si="718"/>
        <v>83082.64</v>
      </c>
      <c r="R345" s="120">
        <f t="shared" si="643"/>
        <v>157506100.57999998</v>
      </c>
      <c r="S345" s="118">
        <f t="shared" si="644"/>
        <v>0.14693203844300345</v>
      </c>
      <c r="T345" s="75">
        <f t="shared" si="645"/>
        <v>1989.684869872701</v>
      </c>
      <c r="U345" s="119">
        <f>SUM(U329:U344)</f>
        <v>26494530.509999998</v>
      </c>
      <c r="V345" s="119">
        <f t="shared" ref="V345:X345" si="719">SUM(V329:V344)</f>
        <v>7770054.4300000016</v>
      </c>
      <c r="W345" s="119">
        <f t="shared" si="719"/>
        <v>505207.31</v>
      </c>
      <c r="X345" s="119">
        <f t="shared" si="719"/>
        <v>1422</v>
      </c>
      <c r="Y345" s="122">
        <f t="shared" si="694"/>
        <v>34771214.25</v>
      </c>
      <c r="Z345" s="118">
        <f t="shared" si="695"/>
        <v>3.2436873048583663E-2</v>
      </c>
      <c r="AA345" s="75">
        <f t="shared" si="696"/>
        <v>439.24494762783792</v>
      </c>
      <c r="AB345" s="119">
        <f>SUM(AB329:AB344)</f>
        <v>4068773.92</v>
      </c>
      <c r="AC345" s="119">
        <f t="shared" ref="AC345:AD345" si="720">SUM(AC329:AC344)</f>
        <v>65986.960000000006</v>
      </c>
      <c r="AD345" s="119">
        <f t="shared" si="720"/>
        <v>0</v>
      </c>
      <c r="AE345" s="120">
        <f t="shared" si="697"/>
        <v>4134760.88</v>
      </c>
      <c r="AF345" s="118">
        <f t="shared" si="698"/>
        <v>3.8571765940215927E-3</v>
      </c>
      <c r="AG345" s="123">
        <f t="shared" si="699"/>
        <v>52.232079476178569</v>
      </c>
      <c r="AH345" s="119">
        <f>SUM(AH329:AH344)</f>
        <v>19402382.970000003</v>
      </c>
      <c r="AI345" s="119">
        <f t="shared" ref="AI345:AW345" si="721">SUM(AI329:AI344)</f>
        <v>3318711.67</v>
      </c>
      <c r="AJ345" s="119">
        <f t="shared" si="721"/>
        <v>0</v>
      </c>
      <c r="AK345" s="119">
        <f t="shared" si="721"/>
        <v>0</v>
      </c>
      <c r="AL345" s="119">
        <f t="shared" si="721"/>
        <v>30530542.890000004</v>
      </c>
      <c r="AM345" s="119">
        <f t="shared" si="721"/>
        <v>0</v>
      </c>
      <c r="AN345" s="119">
        <f t="shared" si="721"/>
        <v>0</v>
      </c>
      <c r="AO345" s="119">
        <f t="shared" si="721"/>
        <v>8233614</v>
      </c>
      <c r="AP345" s="119">
        <f t="shared" si="721"/>
        <v>0</v>
      </c>
      <c r="AQ345" s="119">
        <f t="shared" si="721"/>
        <v>0</v>
      </c>
      <c r="AR345" s="119">
        <f t="shared" si="721"/>
        <v>0</v>
      </c>
      <c r="AS345" s="119">
        <f t="shared" si="721"/>
        <v>301975.59000000008</v>
      </c>
      <c r="AT345" s="119">
        <f t="shared" si="721"/>
        <v>7825144.540000001</v>
      </c>
      <c r="AU345" s="119">
        <f t="shared" si="721"/>
        <v>0</v>
      </c>
      <c r="AV345" s="119">
        <f t="shared" si="721"/>
        <v>208293.33</v>
      </c>
      <c r="AW345" s="119">
        <f t="shared" si="721"/>
        <v>264565.07</v>
      </c>
      <c r="AX345" s="122">
        <f t="shared" si="714"/>
        <v>70085230.060000002</v>
      </c>
      <c r="AY345" s="118">
        <f t="shared" si="715"/>
        <v>6.5380107053264608E-2</v>
      </c>
      <c r="AZ345" s="75">
        <f t="shared" si="716"/>
        <v>885.34679824100965</v>
      </c>
      <c r="BA345" s="119">
        <f>SUM(BA329:BA344)</f>
        <v>0</v>
      </c>
      <c r="BB345" s="119">
        <f t="shared" ref="BB345:BG345" si="722">SUM(BB329:BB344)</f>
        <v>69645.179999999993</v>
      </c>
      <c r="BC345" s="119">
        <f t="shared" si="722"/>
        <v>3016856.3499999996</v>
      </c>
      <c r="BD345" s="119">
        <f t="shared" si="722"/>
        <v>0</v>
      </c>
      <c r="BE345" s="119">
        <f t="shared" si="722"/>
        <v>519098.69999999995</v>
      </c>
      <c r="BF345" s="119">
        <f t="shared" si="722"/>
        <v>0</v>
      </c>
      <c r="BG345" s="119">
        <f t="shared" si="722"/>
        <v>1781140.9800000002</v>
      </c>
      <c r="BH345" s="124">
        <f t="shared" si="700"/>
        <v>5386741.21</v>
      </c>
      <c r="BI345" s="118">
        <f t="shared" si="701"/>
        <v>5.0251060983394899E-3</v>
      </c>
      <c r="BJ345" s="75">
        <f t="shared" si="702"/>
        <v>68.047633989979687</v>
      </c>
      <c r="BK345" s="119">
        <f>SUM(BK329:BK344)</f>
        <v>0</v>
      </c>
      <c r="BL345" s="119">
        <f t="shared" ref="BL345:BN345" si="723">SUM(BL329:BL344)</f>
        <v>5424.3</v>
      </c>
      <c r="BM345" s="119">
        <f t="shared" si="723"/>
        <v>9137427.459999999</v>
      </c>
      <c r="BN345" s="119">
        <f t="shared" si="723"/>
        <v>12332719.23</v>
      </c>
      <c r="BO345" s="75">
        <f t="shared" si="711"/>
        <v>21475570.990000002</v>
      </c>
      <c r="BP345" s="118">
        <f t="shared" si="712"/>
        <v>2.0033823519651064E-2</v>
      </c>
      <c r="BQ345" s="86">
        <f t="shared" si="713"/>
        <v>271.28865811122677</v>
      </c>
      <c r="BR345" s="119">
        <f>SUM(BR329:BR344)</f>
        <v>132393327.42000002</v>
      </c>
      <c r="BS345" s="118">
        <f t="shared" si="703"/>
        <v>0.12350519378258731</v>
      </c>
      <c r="BT345" s="86">
        <f t="shared" si="704"/>
        <v>1672.4495081121047</v>
      </c>
      <c r="BU345" s="121">
        <f>SUM(BU329:BU344)</f>
        <v>25599611.43</v>
      </c>
      <c r="BV345" s="118">
        <f t="shared" si="705"/>
        <v>2.3880999382930129E-2</v>
      </c>
      <c r="BW345" s="86">
        <f t="shared" si="706"/>
        <v>323.38531237410984</v>
      </c>
      <c r="BX345" s="144">
        <f>SUM(BX329:BX344)</f>
        <v>38297947.719999999</v>
      </c>
      <c r="BY345" s="125">
        <f t="shared" si="707"/>
        <v>3.5726841728425808E-2</v>
      </c>
      <c r="BZ345" s="126">
        <f t="shared" si="708"/>
        <v>483.79616310135253</v>
      </c>
      <c r="CA345" s="89">
        <f t="shared" si="709"/>
        <v>1071965666.9099998</v>
      </c>
      <c r="CB345" s="90">
        <f t="shared" si="710"/>
        <v>0</v>
      </c>
    </row>
    <row r="346" spans="1:80" x14ac:dyDescent="0.25">
      <c r="A346" s="22"/>
      <c r="B346" s="128"/>
      <c r="C346" s="99"/>
      <c r="D346" s="100" t="str">
        <f>IF(ISNA(VLOOKUP($B346,'[1]1920 enrollment_Rev_Exp by size'!$A$6:$C$339,3,FALSE)),"",VLOOKUP($B346,'[1]1920 enrollment_Rev_Exp by size'!$A$6:$C$339,3,FALSE))</f>
        <v/>
      </c>
      <c r="E346" s="101" t="str">
        <f>IF(ISNA(VLOOKUP($B346,'[1]1920 enrollment_Rev_Exp by size'!$A$6:$D$339,4,FALSE)),"",VLOOKUP($B346,'[1]1920 enrollment_Rev_Exp by size'!$A$6:$D$339,4,FALSE))</f>
        <v/>
      </c>
      <c r="F346" s="102" t="str">
        <f>IF(ISNA(VLOOKUP($B346,'[1]1920  Prog Access'!$F$7:$BA$325,2,FALSE)),"",VLOOKUP($B346,'[1]1920  Prog Access'!$F$7:$BA$325,2,FALSE))</f>
        <v/>
      </c>
      <c r="G346" s="102" t="str">
        <f>IF(ISNA(VLOOKUP($B346,'[1]1920  Prog Access'!$F$7:$BA$325,3,FALSE)),"",VLOOKUP($B346,'[1]1920  Prog Access'!$F$7:$BA$325,3,FALSE))</f>
        <v/>
      </c>
      <c r="H346" s="102" t="str">
        <f>IF(ISNA(VLOOKUP($B346,'[1]1920  Prog Access'!$F$7:$BA$325,4,FALSE)),"",VLOOKUP($B346,'[1]1920  Prog Access'!$F$7:$BA$325,4,FALSE))</f>
        <v/>
      </c>
      <c r="I346" s="103"/>
      <c r="J346" s="104"/>
      <c r="K346" s="105"/>
      <c r="L346" s="106" t="str">
        <f>IF(ISNA(VLOOKUP($B346,'[1]1920  Prog Access'!$F$7:$BA$325,5,FALSE)),"",VLOOKUP($B346,'[1]1920  Prog Access'!$F$7:$BA$325,5,FALSE))</f>
        <v/>
      </c>
      <c r="M346" s="102" t="str">
        <f>IF(ISNA(VLOOKUP($B346,'[1]1920  Prog Access'!$F$7:$BA$325,6,FALSE)),"",VLOOKUP($B346,'[1]1920  Prog Access'!$F$7:$BA$325,6,FALSE))</f>
        <v/>
      </c>
      <c r="N346" s="102" t="str">
        <f>IF(ISNA(VLOOKUP($B346,'[1]1920  Prog Access'!$F$7:$BA$325,7,FALSE)),"",VLOOKUP($B346,'[1]1920  Prog Access'!$F$7:$BA$325,7,FALSE))</f>
        <v/>
      </c>
      <c r="O346" s="102">
        <v>0</v>
      </c>
      <c r="P346" s="102" t="str">
        <f>IF(ISNA(VLOOKUP($B346,'[1]1920  Prog Access'!$F$7:$BA$325,8,FALSE)),"",VLOOKUP($B346,'[1]1920  Prog Access'!$F$7:$BA$325,8,FALSE))</f>
        <v/>
      </c>
      <c r="Q346" s="102" t="str">
        <f>IF(ISNA(VLOOKUP($B346,'[1]1920  Prog Access'!$F$7:$BA$325,9,FALSE)),"",VLOOKUP($B346,'[1]1920  Prog Access'!$F$7:$BA$325,9,FALSE))</f>
        <v/>
      </c>
      <c r="R346" s="107"/>
      <c r="S346" s="104"/>
      <c r="T346" s="105"/>
      <c r="U346" s="106" t="str">
        <f>IF(ISNA(VLOOKUP($B346,'[1]1920  Prog Access'!$F$7:$BA$325,17,FALSE)),"",VLOOKUP($B346,'[1]1920  Prog Access'!$F$7:$BA$325,17,FALSE))</f>
        <v/>
      </c>
      <c r="V346" s="102" t="str">
        <f>IF(ISNA(VLOOKUP($B346,'[1]1920  Prog Access'!$F$7:$BA$325,18,FALSE)),"",VLOOKUP($B346,'[1]1920  Prog Access'!$F$7:$BA$325,18,FALSE))</f>
        <v/>
      </c>
      <c r="W346" s="102" t="str">
        <f>IF(ISNA(VLOOKUP($B346,'[1]1920  Prog Access'!$F$7:$BA$325,19,FALSE)),"",VLOOKUP($B346,'[1]1920  Prog Access'!$F$7:$BA$325,19,FALSE))</f>
        <v/>
      </c>
      <c r="X346" s="102" t="str">
        <f>IF(ISNA(VLOOKUP($B346,'[1]1920  Prog Access'!$F$7:$BA$325,20,FALSE)),"",VLOOKUP($B346,'[1]1920  Prog Access'!$F$7:$BA$325,20,FALSE))</f>
        <v/>
      </c>
      <c r="Y346" s="108"/>
      <c r="Z346" s="104"/>
      <c r="AA346" s="105"/>
      <c r="AB346" s="106" t="str">
        <f>IF(ISNA(VLOOKUP($B346,'[1]1920  Prog Access'!$F$7:$BA$325,21,FALSE)),"",VLOOKUP($B346,'[1]1920  Prog Access'!$F$7:$BA$325,21,FALSE))</f>
        <v/>
      </c>
      <c r="AC346" s="102" t="str">
        <f>IF(ISNA(VLOOKUP($B346,'[1]1920  Prog Access'!$F$7:$BA$325,22,FALSE)),"",VLOOKUP($B346,'[1]1920  Prog Access'!$F$7:$BA$325,22,FALSE))</f>
        <v/>
      </c>
      <c r="AD346" s="102"/>
      <c r="AE346" s="107"/>
      <c r="AF346" s="104"/>
      <c r="AG346" s="109"/>
      <c r="AH346" s="106" t="str">
        <f>IF(ISNA(VLOOKUP($B346,'[1]1920  Prog Access'!$F$7:$BA$325,23,FALSE)),"",VLOOKUP($B346,'[1]1920  Prog Access'!$F$7:$BA$325,23,FALSE))</f>
        <v/>
      </c>
      <c r="AI346" s="102" t="str">
        <f>IF(ISNA(VLOOKUP($B346,'[1]1920  Prog Access'!$F$7:$BA$325,24,FALSE)),"",VLOOKUP($B346,'[1]1920  Prog Access'!$F$7:$BA$325,24,FALSE))</f>
        <v/>
      </c>
      <c r="AJ346" s="102" t="str">
        <f>IF(ISNA(VLOOKUP($B346,'[1]1920  Prog Access'!$F$7:$BA$325,25,FALSE)),"",VLOOKUP($B346,'[1]1920  Prog Access'!$F$7:$BA$325,25,FALSE))</f>
        <v/>
      </c>
      <c r="AK346" s="102" t="str">
        <f>IF(ISNA(VLOOKUP($B346,'[1]1920  Prog Access'!$F$7:$BA$325,26,FALSE)),"",VLOOKUP($B346,'[1]1920  Prog Access'!$F$7:$BA$325,26,FALSE))</f>
        <v/>
      </c>
      <c r="AL346" s="102" t="str">
        <f>IF(ISNA(VLOOKUP($B346,'[1]1920  Prog Access'!$F$7:$BA$325,27,FALSE)),"",VLOOKUP($B346,'[1]1920  Prog Access'!$F$7:$BA$325,27,FALSE))</f>
        <v/>
      </c>
      <c r="AM346" s="102" t="str">
        <f>IF(ISNA(VLOOKUP($B346,'[1]1920  Prog Access'!$F$7:$BA$325,28,FALSE)),"",VLOOKUP($B346,'[1]1920  Prog Access'!$F$7:$BA$325,28,FALSE))</f>
        <v/>
      </c>
      <c r="AN346" s="102" t="str">
        <f>IF(ISNA(VLOOKUP($B346,'[1]1920  Prog Access'!$F$7:$BA$325,29,FALSE)),"",VLOOKUP($B346,'[1]1920  Prog Access'!$F$7:$BA$325,29,FALSE))</f>
        <v/>
      </c>
      <c r="AO346" s="102" t="str">
        <f>IF(ISNA(VLOOKUP($B346,'[1]1920  Prog Access'!$F$7:$BA$325,30,FALSE)),"",VLOOKUP($B346,'[1]1920  Prog Access'!$F$7:$BA$325,30,FALSE))</f>
        <v/>
      </c>
      <c r="AP346" s="102" t="str">
        <f>IF(ISNA(VLOOKUP($B346,'[1]1920  Prog Access'!$F$7:$BA$325,31,FALSE)),"",VLOOKUP($B346,'[1]1920  Prog Access'!$F$7:$BA$325,31,FALSE))</f>
        <v/>
      </c>
      <c r="AQ346" s="102" t="str">
        <f>IF(ISNA(VLOOKUP($B346,'[1]1920  Prog Access'!$F$7:$BA$325,32,FALSE)),"",VLOOKUP($B346,'[1]1920  Prog Access'!$F$7:$BA$325,32,FALSE))</f>
        <v/>
      </c>
      <c r="AR346" s="102" t="str">
        <f>IF(ISNA(VLOOKUP($B346,'[1]1920  Prog Access'!$F$7:$BA$325,33,FALSE)),"",VLOOKUP($B346,'[1]1920  Prog Access'!$F$7:$BA$325,33,FALSE))</f>
        <v/>
      </c>
      <c r="AS346" s="102" t="str">
        <f>IF(ISNA(VLOOKUP($B346,'[1]1920  Prog Access'!$F$7:$BA$325,34,FALSE)),"",VLOOKUP($B346,'[1]1920  Prog Access'!$F$7:$BA$325,34,FALSE))</f>
        <v/>
      </c>
      <c r="AT346" s="102" t="str">
        <f>IF(ISNA(VLOOKUP($B346,'[1]1920  Prog Access'!$F$7:$BA$325,35,FALSE)),"",VLOOKUP($B346,'[1]1920  Prog Access'!$F$7:$BA$325,35,FALSE))</f>
        <v/>
      </c>
      <c r="AU346" s="102" t="str">
        <f>IF(ISNA(VLOOKUP($B346,'[1]1920  Prog Access'!$F$7:$BA$325,36,FALSE)),"",VLOOKUP($B346,'[1]1920  Prog Access'!$F$7:$BA$325,36,FALSE))</f>
        <v/>
      </c>
      <c r="AV346" s="102" t="str">
        <f>IF(ISNA(VLOOKUP($B346,'[1]1920  Prog Access'!$F$7:$BA$325,37,FALSE)),"",VLOOKUP($B346,'[1]1920  Prog Access'!$F$7:$BA$325,37,FALSE))</f>
        <v/>
      </c>
      <c r="AW346" s="102" t="str">
        <f>IF(ISNA(VLOOKUP($B346,'[1]1920  Prog Access'!$F$7:$BA$325,38,FALSE)),"",VLOOKUP($B346,'[1]1920  Prog Access'!$F$7:$BA$325,38,FALSE))</f>
        <v/>
      </c>
      <c r="AX346" s="108"/>
      <c r="AY346" s="104"/>
      <c r="AZ346" s="105"/>
      <c r="BA346" s="106" t="str">
        <f>IF(ISNA(VLOOKUP($B346,'[1]1920  Prog Access'!$F$7:$BA$325,32,FALSE)),"",VLOOKUP($B346,'[1]1920  Prog Access'!$F$7:$BA$325,32,FALSE))</f>
        <v/>
      </c>
      <c r="BB346" s="102" t="str">
        <f>IF(ISNA(VLOOKUP($B346,'[1]1920  Prog Access'!$F$7:$BA$325,33,FALSE)),"",VLOOKUP($B346,'[1]1920  Prog Access'!$F$7:$BA$325,33,FALSE))</f>
        <v/>
      </c>
      <c r="BC346" s="102" t="str">
        <f>IF(ISNA(VLOOKUP($B346,'[1]1920  Prog Access'!$F$7:$BA$325,34,FALSE)),"",VLOOKUP($B346,'[1]1920  Prog Access'!$F$7:$BA$325,34,FALSE))</f>
        <v/>
      </c>
      <c r="BD346" s="102" t="str">
        <f>IF(ISNA(VLOOKUP($B346,'[1]1920  Prog Access'!$F$7:$BA$325,35,FALSE)),"",VLOOKUP($B346,'[1]1920  Prog Access'!$F$7:$BA$325,35,FALSE))</f>
        <v/>
      </c>
      <c r="BE346" s="102" t="str">
        <f>IF(ISNA(VLOOKUP($B346,'[1]1920  Prog Access'!$F$7:$BA$325,36,FALSE)),"",VLOOKUP($B346,'[1]1920  Prog Access'!$F$7:$BA$325,36,FALSE))</f>
        <v/>
      </c>
      <c r="BF346" s="102" t="str">
        <f>IF(ISNA(VLOOKUP($B346,'[1]1920  Prog Access'!$F$7:$BA$325,37,FALSE)),"",VLOOKUP($B346,'[1]1920  Prog Access'!$F$7:$BA$325,37,FALSE))</f>
        <v/>
      </c>
      <c r="BG346" s="102" t="str">
        <f>IF(ISNA(VLOOKUP($B346,'[1]1920  Prog Access'!$F$7:$BA$325,38,FALSE)),"",VLOOKUP($B346,'[1]1920  Prog Access'!$F$7:$BA$325,38,FALSE))</f>
        <v/>
      </c>
      <c r="BH346" s="110"/>
      <c r="BI346" s="104"/>
      <c r="BJ346" s="105"/>
      <c r="BK346" s="106" t="str">
        <f>IF(ISNA(VLOOKUP($B346,'[1]1920  Prog Access'!$F$7:$BA$325,39,FALSE)),"",VLOOKUP($B346,'[1]1920  Prog Access'!$F$7:$BA$325,39,FALSE))</f>
        <v/>
      </c>
      <c r="BL346" s="102" t="str">
        <f>IF(ISNA(VLOOKUP($B346,'[1]1920  Prog Access'!$F$7:$BA$325,40,FALSE)),"",VLOOKUP($B346,'[1]1920  Prog Access'!$F$7:$BA$325,40,FALSE))</f>
        <v/>
      </c>
      <c r="BM346" s="102" t="str">
        <f>IF(ISNA(VLOOKUP($B346,'[1]1920  Prog Access'!$F$7:$BA$325,41,FALSE)),"",VLOOKUP($B346,'[1]1920  Prog Access'!$F$7:$BA$325,41,FALSE))</f>
        <v/>
      </c>
      <c r="BN346" s="102" t="str">
        <f>IF(ISNA(VLOOKUP($B346,'[1]1920  Prog Access'!$F$7:$BA$325,42,FALSE)),"",VLOOKUP($B346,'[1]1920  Prog Access'!$F$7:$BA$325,42,FALSE))</f>
        <v/>
      </c>
      <c r="BO346" s="105"/>
      <c r="BP346" s="104"/>
      <c r="BQ346" s="111"/>
      <c r="BR346" s="106" t="str">
        <f>IF(ISNA(VLOOKUP($B346,'[1]1920  Prog Access'!$F$7:$BA$325,43,FALSE)),"",VLOOKUP($B346,'[1]1920  Prog Access'!$F$7:$BA$325,43,FALSE))</f>
        <v/>
      </c>
      <c r="BS346" s="104"/>
      <c r="BT346" s="111"/>
      <c r="BU346" s="102"/>
      <c r="BV346" s="104"/>
      <c r="BW346" s="111"/>
      <c r="BX346" s="143"/>
      <c r="BZ346" s="112"/>
      <c r="CA346" s="89"/>
      <c r="CB346" s="90"/>
    </row>
    <row r="347" spans="1:80" x14ac:dyDescent="0.25">
      <c r="A347" s="66" t="s">
        <v>593</v>
      </c>
      <c r="B347" s="94"/>
      <c r="C347" s="99"/>
      <c r="D347" s="100" t="str">
        <f>IF(ISNA(VLOOKUP($B347,'[1]1920 enrollment_Rev_Exp by size'!$A$6:$C$339,3,FALSE)),"",VLOOKUP($B347,'[1]1920 enrollment_Rev_Exp by size'!$A$6:$C$339,3,FALSE))</f>
        <v/>
      </c>
      <c r="E347" s="101" t="str">
        <f>IF(ISNA(VLOOKUP($B347,'[1]1920 enrollment_Rev_Exp by size'!$A$6:$D$339,4,FALSE)),"",VLOOKUP($B347,'[1]1920 enrollment_Rev_Exp by size'!$A$6:$D$339,4,FALSE))</f>
        <v/>
      </c>
      <c r="F347" s="102" t="str">
        <f>IF(ISNA(VLOOKUP($B347,'[1]1920  Prog Access'!$F$7:$BA$325,2,FALSE)),"",VLOOKUP($B347,'[1]1920  Prog Access'!$F$7:$BA$325,2,FALSE))</f>
        <v/>
      </c>
      <c r="G347" s="102" t="str">
        <f>IF(ISNA(VLOOKUP($B347,'[1]1920  Prog Access'!$F$7:$BA$325,3,FALSE)),"",VLOOKUP($B347,'[1]1920  Prog Access'!$F$7:$BA$325,3,FALSE))</f>
        <v/>
      </c>
      <c r="H347" s="102" t="str">
        <f>IF(ISNA(VLOOKUP($B347,'[1]1920  Prog Access'!$F$7:$BA$325,4,FALSE)),"",VLOOKUP($B347,'[1]1920  Prog Access'!$F$7:$BA$325,4,FALSE))</f>
        <v/>
      </c>
      <c r="I347" s="103"/>
      <c r="J347" s="104"/>
      <c r="K347" s="105"/>
      <c r="L347" s="106" t="str">
        <f>IF(ISNA(VLOOKUP($B347,'[1]1920  Prog Access'!$F$7:$BA$325,5,FALSE)),"",VLOOKUP($B347,'[1]1920  Prog Access'!$F$7:$BA$325,5,FALSE))</f>
        <v/>
      </c>
      <c r="M347" s="102" t="str">
        <f>IF(ISNA(VLOOKUP($B347,'[1]1920  Prog Access'!$F$7:$BA$325,6,FALSE)),"",VLOOKUP($B347,'[1]1920  Prog Access'!$F$7:$BA$325,6,FALSE))</f>
        <v/>
      </c>
      <c r="N347" s="102" t="str">
        <f>IF(ISNA(VLOOKUP($B347,'[1]1920  Prog Access'!$F$7:$BA$325,7,FALSE)),"",VLOOKUP($B347,'[1]1920  Prog Access'!$F$7:$BA$325,7,FALSE))</f>
        <v/>
      </c>
      <c r="O347" s="102">
        <v>0</v>
      </c>
      <c r="P347" s="102" t="str">
        <f>IF(ISNA(VLOOKUP($B347,'[1]1920  Prog Access'!$F$7:$BA$325,8,FALSE)),"",VLOOKUP($B347,'[1]1920  Prog Access'!$F$7:$BA$325,8,FALSE))</f>
        <v/>
      </c>
      <c r="Q347" s="102" t="str">
        <f>IF(ISNA(VLOOKUP($B347,'[1]1920  Prog Access'!$F$7:$BA$325,9,FALSE)),"",VLOOKUP($B347,'[1]1920  Prog Access'!$F$7:$BA$325,9,FALSE))</f>
        <v/>
      </c>
      <c r="R347" s="107"/>
      <c r="S347" s="104"/>
      <c r="T347" s="105"/>
      <c r="U347" s="106" t="str">
        <f>IF(ISNA(VLOOKUP($B347,'[1]1920  Prog Access'!$F$7:$BA$325,17,FALSE)),"",VLOOKUP($B347,'[1]1920  Prog Access'!$F$7:$BA$325,17,FALSE))</f>
        <v/>
      </c>
      <c r="V347" s="102" t="str">
        <f>IF(ISNA(VLOOKUP($B347,'[1]1920  Prog Access'!$F$7:$BA$325,18,FALSE)),"",VLOOKUP($B347,'[1]1920  Prog Access'!$F$7:$BA$325,18,FALSE))</f>
        <v/>
      </c>
      <c r="W347" s="102" t="str">
        <f>IF(ISNA(VLOOKUP($B347,'[1]1920  Prog Access'!$F$7:$BA$325,19,FALSE)),"",VLOOKUP($B347,'[1]1920  Prog Access'!$F$7:$BA$325,19,FALSE))</f>
        <v/>
      </c>
      <c r="X347" s="102" t="str">
        <f>IF(ISNA(VLOOKUP($B347,'[1]1920  Prog Access'!$F$7:$BA$325,20,FALSE)),"",VLOOKUP($B347,'[1]1920  Prog Access'!$F$7:$BA$325,20,FALSE))</f>
        <v/>
      </c>
      <c r="Y347" s="108"/>
      <c r="Z347" s="104"/>
      <c r="AA347" s="105"/>
      <c r="AB347" s="106" t="str">
        <f>IF(ISNA(VLOOKUP($B347,'[1]1920  Prog Access'!$F$7:$BA$325,21,FALSE)),"",VLOOKUP($B347,'[1]1920  Prog Access'!$F$7:$BA$325,21,FALSE))</f>
        <v/>
      </c>
      <c r="AC347" s="102" t="str">
        <f>IF(ISNA(VLOOKUP($B347,'[1]1920  Prog Access'!$F$7:$BA$325,22,FALSE)),"",VLOOKUP($B347,'[1]1920  Prog Access'!$F$7:$BA$325,22,FALSE))</f>
        <v/>
      </c>
      <c r="AD347" s="102"/>
      <c r="AE347" s="107"/>
      <c r="AF347" s="104"/>
      <c r="AG347" s="109"/>
      <c r="AH347" s="106" t="str">
        <f>IF(ISNA(VLOOKUP($B347,'[1]1920  Prog Access'!$F$7:$BA$325,23,FALSE)),"",VLOOKUP($B347,'[1]1920  Prog Access'!$F$7:$BA$325,23,FALSE))</f>
        <v/>
      </c>
      <c r="AI347" s="102" t="str">
        <f>IF(ISNA(VLOOKUP($B347,'[1]1920  Prog Access'!$F$7:$BA$325,24,FALSE)),"",VLOOKUP($B347,'[1]1920  Prog Access'!$F$7:$BA$325,24,FALSE))</f>
        <v/>
      </c>
      <c r="AJ347" s="102" t="str">
        <f>IF(ISNA(VLOOKUP($B347,'[1]1920  Prog Access'!$F$7:$BA$325,25,FALSE)),"",VLOOKUP($B347,'[1]1920  Prog Access'!$F$7:$BA$325,25,FALSE))</f>
        <v/>
      </c>
      <c r="AK347" s="102" t="str">
        <f>IF(ISNA(VLOOKUP($B347,'[1]1920  Prog Access'!$F$7:$BA$325,26,FALSE)),"",VLOOKUP($B347,'[1]1920  Prog Access'!$F$7:$BA$325,26,FALSE))</f>
        <v/>
      </c>
      <c r="AL347" s="102" t="str">
        <f>IF(ISNA(VLOOKUP($B347,'[1]1920  Prog Access'!$F$7:$BA$325,27,FALSE)),"",VLOOKUP($B347,'[1]1920  Prog Access'!$F$7:$BA$325,27,FALSE))</f>
        <v/>
      </c>
      <c r="AM347" s="102" t="str">
        <f>IF(ISNA(VLOOKUP($B347,'[1]1920  Prog Access'!$F$7:$BA$325,28,FALSE)),"",VLOOKUP($B347,'[1]1920  Prog Access'!$F$7:$BA$325,28,FALSE))</f>
        <v/>
      </c>
      <c r="AN347" s="102" t="str">
        <f>IF(ISNA(VLOOKUP($B347,'[1]1920  Prog Access'!$F$7:$BA$325,29,FALSE)),"",VLOOKUP($B347,'[1]1920  Prog Access'!$F$7:$BA$325,29,FALSE))</f>
        <v/>
      </c>
      <c r="AO347" s="102" t="str">
        <f>IF(ISNA(VLOOKUP($B347,'[1]1920  Prog Access'!$F$7:$BA$325,30,FALSE)),"",VLOOKUP($B347,'[1]1920  Prog Access'!$F$7:$BA$325,30,FALSE))</f>
        <v/>
      </c>
      <c r="AP347" s="102" t="str">
        <f>IF(ISNA(VLOOKUP($B347,'[1]1920  Prog Access'!$F$7:$BA$325,31,FALSE)),"",VLOOKUP($B347,'[1]1920  Prog Access'!$F$7:$BA$325,31,FALSE))</f>
        <v/>
      </c>
      <c r="AQ347" s="102" t="str">
        <f>IF(ISNA(VLOOKUP($B347,'[1]1920  Prog Access'!$F$7:$BA$325,32,FALSE)),"",VLOOKUP($B347,'[1]1920  Prog Access'!$F$7:$BA$325,32,FALSE))</f>
        <v/>
      </c>
      <c r="AR347" s="102" t="str">
        <f>IF(ISNA(VLOOKUP($B347,'[1]1920  Prog Access'!$F$7:$BA$325,33,FALSE)),"",VLOOKUP($B347,'[1]1920  Prog Access'!$F$7:$BA$325,33,FALSE))</f>
        <v/>
      </c>
      <c r="AS347" s="102" t="str">
        <f>IF(ISNA(VLOOKUP($B347,'[1]1920  Prog Access'!$F$7:$BA$325,34,FALSE)),"",VLOOKUP($B347,'[1]1920  Prog Access'!$F$7:$BA$325,34,FALSE))</f>
        <v/>
      </c>
      <c r="AT347" s="102" t="str">
        <f>IF(ISNA(VLOOKUP($B347,'[1]1920  Prog Access'!$F$7:$BA$325,35,FALSE)),"",VLOOKUP($B347,'[1]1920  Prog Access'!$F$7:$BA$325,35,FALSE))</f>
        <v/>
      </c>
      <c r="AU347" s="102" t="str">
        <f>IF(ISNA(VLOOKUP($B347,'[1]1920  Prog Access'!$F$7:$BA$325,36,FALSE)),"",VLOOKUP($B347,'[1]1920  Prog Access'!$F$7:$BA$325,36,FALSE))</f>
        <v/>
      </c>
      <c r="AV347" s="102" t="str">
        <f>IF(ISNA(VLOOKUP($B347,'[1]1920  Prog Access'!$F$7:$BA$325,37,FALSE)),"",VLOOKUP($B347,'[1]1920  Prog Access'!$F$7:$BA$325,37,FALSE))</f>
        <v/>
      </c>
      <c r="AW347" s="102" t="str">
        <f>IF(ISNA(VLOOKUP($B347,'[1]1920  Prog Access'!$F$7:$BA$325,38,FALSE)),"",VLOOKUP($B347,'[1]1920  Prog Access'!$F$7:$BA$325,38,FALSE))</f>
        <v/>
      </c>
      <c r="AX347" s="108"/>
      <c r="AY347" s="104"/>
      <c r="AZ347" s="105"/>
      <c r="BA347" s="106" t="str">
        <f>IF(ISNA(VLOOKUP($B347,'[1]1920  Prog Access'!$F$7:$BA$325,32,FALSE)),"",VLOOKUP($B347,'[1]1920  Prog Access'!$F$7:$BA$325,32,FALSE))</f>
        <v/>
      </c>
      <c r="BB347" s="102" t="str">
        <f>IF(ISNA(VLOOKUP($B347,'[1]1920  Prog Access'!$F$7:$BA$325,33,FALSE)),"",VLOOKUP($B347,'[1]1920  Prog Access'!$F$7:$BA$325,33,FALSE))</f>
        <v/>
      </c>
      <c r="BC347" s="102" t="str">
        <f>IF(ISNA(VLOOKUP($B347,'[1]1920  Prog Access'!$F$7:$BA$325,34,FALSE)),"",VLOOKUP($B347,'[1]1920  Prog Access'!$F$7:$BA$325,34,FALSE))</f>
        <v/>
      </c>
      <c r="BD347" s="102" t="str">
        <f>IF(ISNA(VLOOKUP($B347,'[1]1920  Prog Access'!$F$7:$BA$325,35,FALSE)),"",VLOOKUP($B347,'[1]1920  Prog Access'!$F$7:$BA$325,35,FALSE))</f>
        <v/>
      </c>
      <c r="BE347" s="102" t="str">
        <f>IF(ISNA(VLOOKUP($B347,'[1]1920  Prog Access'!$F$7:$BA$325,36,FALSE)),"",VLOOKUP($B347,'[1]1920  Prog Access'!$F$7:$BA$325,36,FALSE))</f>
        <v/>
      </c>
      <c r="BF347" s="102" t="str">
        <f>IF(ISNA(VLOOKUP($B347,'[1]1920  Prog Access'!$F$7:$BA$325,37,FALSE)),"",VLOOKUP($B347,'[1]1920  Prog Access'!$F$7:$BA$325,37,FALSE))</f>
        <v/>
      </c>
      <c r="BG347" s="102" t="str">
        <f>IF(ISNA(VLOOKUP($B347,'[1]1920  Prog Access'!$F$7:$BA$325,38,FALSE)),"",VLOOKUP($B347,'[1]1920  Prog Access'!$F$7:$BA$325,38,FALSE))</f>
        <v/>
      </c>
      <c r="BH347" s="110"/>
      <c r="BI347" s="104"/>
      <c r="BJ347" s="105"/>
      <c r="BK347" s="106" t="str">
        <f>IF(ISNA(VLOOKUP($B347,'[1]1920  Prog Access'!$F$7:$BA$325,39,FALSE)),"",VLOOKUP($B347,'[1]1920  Prog Access'!$F$7:$BA$325,39,FALSE))</f>
        <v/>
      </c>
      <c r="BL347" s="102" t="str">
        <f>IF(ISNA(VLOOKUP($B347,'[1]1920  Prog Access'!$F$7:$BA$325,40,FALSE)),"",VLOOKUP($B347,'[1]1920  Prog Access'!$F$7:$BA$325,40,FALSE))</f>
        <v/>
      </c>
      <c r="BM347" s="102" t="str">
        <f>IF(ISNA(VLOOKUP($B347,'[1]1920  Prog Access'!$F$7:$BA$325,41,FALSE)),"",VLOOKUP($B347,'[1]1920  Prog Access'!$F$7:$BA$325,41,FALSE))</f>
        <v/>
      </c>
      <c r="BN347" s="102" t="str">
        <f>IF(ISNA(VLOOKUP($B347,'[1]1920  Prog Access'!$F$7:$BA$325,42,FALSE)),"",VLOOKUP($B347,'[1]1920  Prog Access'!$F$7:$BA$325,42,FALSE))</f>
        <v/>
      </c>
      <c r="BO347" s="105"/>
      <c r="BP347" s="104"/>
      <c r="BQ347" s="111"/>
      <c r="BR347" s="106" t="str">
        <f>IF(ISNA(VLOOKUP($B347,'[1]1920  Prog Access'!$F$7:$BA$325,43,FALSE)),"",VLOOKUP($B347,'[1]1920  Prog Access'!$F$7:$BA$325,43,FALSE))</f>
        <v/>
      </c>
      <c r="BS347" s="104"/>
      <c r="BT347" s="111"/>
      <c r="BU347" s="102"/>
      <c r="BV347" s="104"/>
      <c r="BW347" s="111"/>
      <c r="BX347" s="143"/>
      <c r="BZ347" s="112"/>
      <c r="CA347" s="89"/>
      <c r="CB347" s="90"/>
    </row>
    <row r="348" spans="1:80" x14ac:dyDescent="0.25">
      <c r="A348" s="22"/>
      <c r="B348" s="94" t="s">
        <v>594</v>
      </c>
      <c r="C348" s="99" t="s">
        <v>595</v>
      </c>
      <c r="D348" s="100">
        <f>IF(ISNA(VLOOKUP($B348,'[1]1920 enrollment_Rev_Exp by size'!$A$6:$C$339,3,FALSE)),"",VLOOKUP($B348,'[1]1920 enrollment_Rev_Exp by size'!$A$6:$C$339,3,FALSE))</f>
        <v>37.69</v>
      </c>
      <c r="E348" s="101">
        <f>IF(ISNA(VLOOKUP($B348,'[1]1920 enrollment_Rev_Exp by size'!$A$6:$D$339,4,FALSE)),"",VLOOKUP($B348,'[1]1920 enrollment_Rev_Exp by size'!$A$6:$D$339,4,FALSE))</f>
        <v>932325.93</v>
      </c>
      <c r="F348" s="102">
        <f>IF(ISNA(VLOOKUP($B348,'[1]1920  Prog Access'!$F$7:$BA$325,2,FALSE)),"",VLOOKUP($B348,'[1]1920  Prog Access'!$F$7:$BA$325,2,FALSE))</f>
        <v>384718.63</v>
      </c>
      <c r="G348" s="102">
        <f>IF(ISNA(VLOOKUP($B348,'[1]1920  Prog Access'!$F$7:$BA$325,3,FALSE)),"",VLOOKUP($B348,'[1]1920  Prog Access'!$F$7:$BA$325,3,FALSE))</f>
        <v>0</v>
      </c>
      <c r="H348" s="102">
        <f>IF(ISNA(VLOOKUP($B348,'[1]1920  Prog Access'!$F$7:$BA$325,4,FALSE)),"",VLOOKUP($B348,'[1]1920  Prog Access'!$F$7:$BA$325,4,FALSE))</f>
        <v>0</v>
      </c>
      <c r="I348" s="103">
        <f t="shared" ref="I348:I360" si="724">SUM(F348:H348)</f>
        <v>384718.63</v>
      </c>
      <c r="J348" s="104">
        <f t="shared" ref="J348:J360" si="725">I348/E348</f>
        <v>0.41264392378317738</v>
      </c>
      <c r="K348" s="105">
        <f t="shared" ref="K348:K360" si="726">I348/D348</f>
        <v>10207.445741576015</v>
      </c>
      <c r="L348" s="106">
        <f>IF(ISNA(VLOOKUP($B348,'[1]1920  Prog Access'!$F$7:$BA$325,5,FALSE)),"",VLOOKUP($B348,'[1]1920  Prog Access'!$F$7:$BA$325,5,FALSE))</f>
        <v>33214.44</v>
      </c>
      <c r="M348" s="102">
        <f>IF(ISNA(VLOOKUP($B348,'[1]1920  Prog Access'!$F$7:$BA$325,6,FALSE)),"",VLOOKUP($B348,'[1]1920  Prog Access'!$F$7:$BA$325,6,FALSE))</f>
        <v>0</v>
      </c>
      <c r="N348" s="102">
        <f>IF(ISNA(VLOOKUP($B348,'[1]1920  Prog Access'!$F$7:$BA$325,7,FALSE)),"",VLOOKUP($B348,'[1]1920  Prog Access'!$F$7:$BA$325,7,FALSE))</f>
        <v>8278.7199999999993</v>
      </c>
      <c r="O348" s="102">
        <v>0</v>
      </c>
      <c r="P348" s="102">
        <f>IF(ISNA(VLOOKUP($B348,'[1]1920  Prog Access'!$F$7:$BA$325,8,FALSE)),"",VLOOKUP($B348,'[1]1920  Prog Access'!$F$7:$BA$325,8,FALSE))</f>
        <v>0</v>
      </c>
      <c r="Q348" s="102">
        <f>IF(ISNA(VLOOKUP($B348,'[1]1920  Prog Access'!$F$7:$BA$325,9,FALSE)),"",VLOOKUP($B348,'[1]1920  Prog Access'!$F$7:$BA$325,9,FALSE))</f>
        <v>0</v>
      </c>
      <c r="R348" s="107">
        <f t="shared" si="643"/>
        <v>41493.160000000003</v>
      </c>
      <c r="S348" s="104">
        <f t="shared" si="644"/>
        <v>4.4504994085062081E-2</v>
      </c>
      <c r="T348" s="105">
        <f t="shared" si="645"/>
        <v>1100.9063412045637</v>
      </c>
      <c r="U348" s="106">
        <f>IF(ISNA(VLOOKUP($B348,'[1]1920  Prog Access'!$F$7:$BA$325,10,FALSE)),"",VLOOKUP($B348,'[1]1920  Prog Access'!$F$7:$BA$325,10,FALSE))</f>
        <v>0</v>
      </c>
      <c r="V348" s="102">
        <f>IF(ISNA(VLOOKUP($B348,'[1]1920  Prog Access'!$F$7:$BA$325,11,FALSE)),"",VLOOKUP($B348,'[1]1920  Prog Access'!$F$7:$BA$325,11,FALSE))</f>
        <v>0</v>
      </c>
      <c r="W348" s="102">
        <f>IF(ISNA(VLOOKUP($B348,'[1]1920  Prog Access'!$F$7:$BA$325,12,FALSE)),"",VLOOKUP($B348,'[1]1920  Prog Access'!$F$7:$BA$325,12,FALSE))</f>
        <v>0</v>
      </c>
      <c r="X348" s="102">
        <f>IF(ISNA(VLOOKUP($B348,'[1]1920  Prog Access'!$F$7:$BA$325,13,FALSE)),"",VLOOKUP($B348,'[1]1920  Prog Access'!$F$7:$BA$325,13,FALSE))</f>
        <v>0</v>
      </c>
      <c r="Y348" s="108">
        <f t="shared" ref="Y348:Y360" si="727">SUM(U348:X348)</f>
        <v>0</v>
      </c>
      <c r="Z348" s="104">
        <f t="shared" ref="Z348:Z360" si="728">Y348/E348</f>
        <v>0</v>
      </c>
      <c r="AA348" s="105">
        <f t="shared" ref="AA348:AA360" si="729">Y348/D348</f>
        <v>0</v>
      </c>
      <c r="AB348" s="106">
        <f>IF(ISNA(VLOOKUP($B348,'[1]1920  Prog Access'!$F$7:$BA$325,14,FALSE)),"",VLOOKUP($B348,'[1]1920  Prog Access'!$F$7:$BA$325,14,FALSE))</f>
        <v>0</v>
      </c>
      <c r="AC348" s="102">
        <f>IF(ISNA(VLOOKUP($B348,'[1]1920  Prog Access'!$F$7:$BA$325,15,FALSE)),"",VLOOKUP($B348,'[1]1920  Prog Access'!$F$7:$BA$325,15,FALSE))</f>
        <v>0</v>
      </c>
      <c r="AD348" s="102">
        <v>0</v>
      </c>
      <c r="AE348" s="107">
        <f t="shared" ref="AE348:AE360" si="730">SUM(AB348:AC348)</f>
        <v>0</v>
      </c>
      <c r="AF348" s="104">
        <f t="shared" ref="AF348:AF360" si="731">AE348/E348</f>
        <v>0</v>
      </c>
      <c r="AG348" s="109">
        <f t="shared" ref="AG348:AG360" si="732">AE348/D348</f>
        <v>0</v>
      </c>
      <c r="AH348" s="106">
        <f>IF(ISNA(VLOOKUP($B348,'[1]1920  Prog Access'!$F$7:$BA$325,16,FALSE)),"",VLOOKUP($B348,'[1]1920  Prog Access'!$F$7:$BA$325,16,FALSE))</f>
        <v>32241.13</v>
      </c>
      <c r="AI348" s="102">
        <f>IF(ISNA(VLOOKUP($B348,'[1]1920  Prog Access'!$F$7:$BA$325,17,FALSE)),"",VLOOKUP($B348,'[1]1920  Prog Access'!$F$7:$BA$325,17,FALSE))</f>
        <v>15499.85</v>
      </c>
      <c r="AJ348" s="102">
        <f>IF(ISNA(VLOOKUP($B348,'[1]1920  Prog Access'!$F$7:$BA$325,18,FALSE)),"",VLOOKUP($B348,'[1]1920  Prog Access'!$F$7:$BA$325,18,FALSE))</f>
        <v>0</v>
      </c>
      <c r="AK348" s="102">
        <f>IF(ISNA(VLOOKUP($B348,'[1]1920  Prog Access'!$F$7:$BA$325,19,FALSE)),"",VLOOKUP($B348,'[1]1920  Prog Access'!$F$7:$BA$325,19,FALSE))</f>
        <v>0</v>
      </c>
      <c r="AL348" s="102">
        <f>IF(ISNA(VLOOKUP($B348,'[1]1920  Prog Access'!$F$7:$BA$325,20,FALSE)),"",VLOOKUP($B348,'[1]1920  Prog Access'!$F$7:$BA$325,20,FALSE))</f>
        <v>31516.3</v>
      </c>
      <c r="AM348" s="102">
        <f>IF(ISNA(VLOOKUP($B348,'[1]1920  Prog Access'!$F$7:$BA$325,21,FALSE)),"",VLOOKUP($B348,'[1]1920  Prog Access'!$F$7:$BA$325,21,FALSE))</f>
        <v>0</v>
      </c>
      <c r="AN348" s="102">
        <f>IF(ISNA(VLOOKUP($B348,'[1]1920  Prog Access'!$F$7:$BA$325,22,FALSE)),"",VLOOKUP($B348,'[1]1920  Prog Access'!$F$7:$BA$325,22,FALSE))</f>
        <v>0</v>
      </c>
      <c r="AO348" s="102">
        <f>IF(ISNA(VLOOKUP($B348,'[1]1920  Prog Access'!$F$7:$BA$325,23,FALSE)),"",VLOOKUP($B348,'[1]1920  Prog Access'!$F$7:$BA$325,23,FALSE))</f>
        <v>16033.03</v>
      </c>
      <c r="AP348" s="102">
        <f>IF(ISNA(VLOOKUP($B348,'[1]1920  Prog Access'!$F$7:$BA$325,24,FALSE)),"",VLOOKUP($B348,'[1]1920  Prog Access'!$F$7:$BA$325,24,FALSE))</f>
        <v>0</v>
      </c>
      <c r="AQ348" s="102">
        <f>IF(ISNA(VLOOKUP($B348,'[1]1920  Prog Access'!$F$7:$BA$325,25,FALSE)),"",VLOOKUP($B348,'[1]1920  Prog Access'!$F$7:$BA$325,25,FALSE))</f>
        <v>0</v>
      </c>
      <c r="AR348" s="102">
        <f>IF(ISNA(VLOOKUP($B348,'[1]1920  Prog Access'!$F$7:$BA$325,26,FALSE)),"",VLOOKUP($B348,'[1]1920  Prog Access'!$F$7:$BA$325,26,FALSE))</f>
        <v>0</v>
      </c>
      <c r="AS348" s="102">
        <f>IF(ISNA(VLOOKUP($B348,'[1]1920  Prog Access'!$F$7:$BA$325,27,FALSE)),"",VLOOKUP($B348,'[1]1920  Prog Access'!$F$7:$BA$325,27,FALSE))</f>
        <v>0</v>
      </c>
      <c r="AT348" s="102">
        <f>IF(ISNA(VLOOKUP($B348,'[1]1920  Prog Access'!$F$7:$BA$325,28,FALSE)),"",VLOOKUP($B348,'[1]1920  Prog Access'!$F$7:$BA$325,28,FALSE))</f>
        <v>0</v>
      </c>
      <c r="AU348" s="102">
        <f>IF(ISNA(VLOOKUP($B348,'[1]1920  Prog Access'!$F$7:$BA$325,29,FALSE)),"",VLOOKUP($B348,'[1]1920  Prog Access'!$F$7:$BA$325,29,FALSE))</f>
        <v>0</v>
      </c>
      <c r="AV348" s="102">
        <f>IF(ISNA(VLOOKUP($B348,'[1]1920  Prog Access'!$F$7:$BA$325,30,FALSE)),"",VLOOKUP($B348,'[1]1920  Prog Access'!$F$7:$BA$325,30,FALSE))</f>
        <v>0</v>
      </c>
      <c r="AW348" s="102">
        <f>IF(ISNA(VLOOKUP($B348,'[1]1920  Prog Access'!$F$7:$BA$325,31,FALSE)),"",VLOOKUP($B348,'[1]1920  Prog Access'!$F$7:$BA$325,31,FALSE))</f>
        <v>0</v>
      </c>
      <c r="AX348" s="108">
        <f t="shared" ref="AX348:AX360" si="733">SUM(AH348:AW348)</f>
        <v>95290.31</v>
      </c>
      <c r="AY348" s="104">
        <f t="shared" ref="AY348:AY360" si="734">AX348/E348</f>
        <v>0.1022070790201019</v>
      </c>
      <c r="AZ348" s="105">
        <f t="shared" ref="AZ348:AZ360" si="735">AX348/D348</f>
        <v>2528.2650570443088</v>
      </c>
      <c r="BA348" s="106">
        <f>IF(ISNA(VLOOKUP($B348,'[1]1920  Prog Access'!$F$7:$BA$325,32,FALSE)),"",VLOOKUP($B348,'[1]1920  Prog Access'!$F$7:$BA$325,32,FALSE))</f>
        <v>0</v>
      </c>
      <c r="BB348" s="102">
        <f>IF(ISNA(VLOOKUP($B348,'[1]1920  Prog Access'!$F$7:$BA$325,33,FALSE)),"",VLOOKUP($B348,'[1]1920  Prog Access'!$F$7:$BA$325,33,FALSE))</f>
        <v>0</v>
      </c>
      <c r="BC348" s="102">
        <f>IF(ISNA(VLOOKUP($B348,'[1]1920  Prog Access'!$F$7:$BA$325,34,FALSE)),"",VLOOKUP($B348,'[1]1920  Prog Access'!$F$7:$BA$325,34,FALSE))</f>
        <v>207.5</v>
      </c>
      <c r="BD348" s="102">
        <f>IF(ISNA(VLOOKUP($B348,'[1]1920  Prog Access'!$F$7:$BA$325,35,FALSE)),"",VLOOKUP($B348,'[1]1920  Prog Access'!$F$7:$BA$325,35,FALSE))</f>
        <v>0</v>
      </c>
      <c r="BE348" s="102">
        <f>IF(ISNA(VLOOKUP($B348,'[1]1920  Prog Access'!$F$7:$BA$325,36,FALSE)),"",VLOOKUP($B348,'[1]1920  Prog Access'!$F$7:$BA$325,36,FALSE))</f>
        <v>0</v>
      </c>
      <c r="BF348" s="102">
        <f>IF(ISNA(VLOOKUP($B348,'[1]1920  Prog Access'!$F$7:$BA$325,37,FALSE)),"",VLOOKUP($B348,'[1]1920  Prog Access'!$F$7:$BA$325,37,FALSE))</f>
        <v>0</v>
      </c>
      <c r="BG348" s="102">
        <f>IF(ISNA(VLOOKUP($B348,'[1]1920  Prog Access'!$F$7:$BA$325,38,FALSE)),"",VLOOKUP($B348,'[1]1920  Prog Access'!$F$7:$BA$325,38,FALSE))</f>
        <v>0</v>
      </c>
      <c r="BH348" s="110">
        <f t="shared" ref="BH348:BH360" si="736">SUM(BA348:BG348)</f>
        <v>207.5</v>
      </c>
      <c r="BI348" s="104">
        <f t="shared" ref="BI348:BI360" si="737">BH348/E348</f>
        <v>2.2256165287604947E-4</v>
      </c>
      <c r="BJ348" s="105">
        <f t="shared" ref="BJ348:BJ360" si="738">BH348/D348</f>
        <v>5.5054391085168479</v>
      </c>
      <c r="BK348" s="106">
        <f>IF(ISNA(VLOOKUP($B348,'[1]1920  Prog Access'!$F$7:$BA$325,39,FALSE)),"",VLOOKUP($B348,'[1]1920  Prog Access'!$F$7:$BA$325,39,FALSE))</f>
        <v>0</v>
      </c>
      <c r="BL348" s="102">
        <f>IF(ISNA(VLOOKUP($B348,'[1]1920  Prog Access'!$F$7:$BA$325,40,FALSE)),"",VLOOKUP($B348,'[1]1920  Prog Access'!$F$7:$BA$325,40,FALSE))</f>
        <v>0</v>
      </c>
      <c r="BM348" s="102">
        <f>IF(ISNA(VLOOKUP($B348,'[1]1920  Prog Access'!$F$7:$BA$325,41,FALSE)),"",VLOOKUP($B348,'[1]1920  Prog Access'!$F$7:$BA$325,41,FALSE))</f>
        <v>13927.57</v>
      </c>
      <c r="BN348" s="102">
        <f>IF(ISNA(VLOOKUP($B348,'[1]1920  Prog Access'!$F$7:$BA$325,42,FALSE)),"",VLOOKUP($B348,'[1]1920  Prog Access'!$F$7:$BA$325,42,FALSE))</f>
        <v>10874.82</v>
      </c>
      <c r="BO348" s="105">
        <f t="shared" si="711"/>
        <v>24802.39</v>
      </c>
      <c r="BP348" s="104">
        <f t="shared" si="712"/>
        <v>2.6602703198440485E-2</v>
      </c>
      <c r="BQ348" s="111">
        <f t="shared" si="713"/>
        <v>658.06288140090214</v>
      </c>
      <c r="BR348" s="106">
        <f>IF(ISNA(VLOOKUP($B348,'[1]1920  Prog Access'!$F$7:$BA$325,43,FALSE)),"",VLOOKUP($B348,'[1]1920  Prog Access'!$F$7:$BA$325,43,FALSE))</f>
        <v>208516.62</v>
      </c>
      <c r="BS348" s="104">
        <f t="shared" si="703"/>
        <v>0.22365206553892583</v>
      </c>
      <c r="BT348" s="111">
        <f t="shared" si="704"/>
        <v>5532.412310957814</v>
      </c>
      <c r="BU348" s="102">
        <f>IF(ISNA(VLOOKUP($B348,'[1]1920  Prog Access'!$F$7:$BA$325,44,FALSE)),"",VLOOKUP($B348,'[1]1920  Prog Access'!$F$7:$BA$325,44,FALSE))</f>
        <v>72627.31</v>
      </c>
      <c r="BV348" s="104">
        <f t="shared" si="705"/>
        <v>7.7899056180921619E-2</v>
      </c>
      <c r="BW348" s="111">
        <f t="shared" si="706"/>
        <v>1926.9649774475988</v>
      </c>
      <c r="BX348" s="143">
        <f>IF(ISNA(VLOOKUP($B348,'[1]1920  Prog Access'!$F$7:$BA$325,45,FALSE)),"",VLOOKUP($B348,'[1]1920  Prog Access'!$F$7:$BA$325,45,FALSE))</f>
        <v>104670.01</v>
      </c>
      <c r="BY348" s="97">
        <f t="shared" si="707"/>
        <v>0.11226761654049458</v>
      </c>
      <c r="BZ348" s="112">
        <f t="shared" si="708"/>
        <v>2777.1294773149375</v>
      </c>
      <c r="CA348" s="89">
        <f t="shared" si="709"/>
        <v>932325.93</v>
      </c>
      <c r="CB348" s="90">
        <f t="shared" si="710"/>
        <v>0</v>
      </c>
    </row>
    <row r="349" spans="1:80" x14ac:dyDescent="0.25">
      <c r="A349" s="22"/>
      <c r="B349" s="94" t="s">
        <v>596</v>
      </c>
      <c r="C349" s="99" t="s">
        <v>597</v>
      </c>
      <c r="D349" s="100">
        <f>IF(ISNA(VLOOKUP($B349,'[1]1920 enrollment_Rev_Exp by size'!$A$6:$C$339,3,FALSE)),"",VLOOKUP($B349,'[1]1920 enrollment_Rev_Exp by size'!$A$6:$C$339,3,FALSE))</f>
        <v>787.45000000000016</v>
      </c>
      <c r="E349" s="101">
        <f>IF(ISNA(VLOOKUP($B349,'[1]1920 enrollment_Rev_Exp by size'!$A$6:$D$339,4,FALSE)),"",VLOOKUP($B349,'[1]1920 enrollment_Rev_Exp by size'!$A$6:$D$339,4,FALSE))</f>
        <v>10705665.380000001</v>
      </c>
      <c r="F349" s="102">
        <f>IF(ISNA(VLOOKUP($B349,'[1]1920  Prog Access'!$F$7:$BA$325,2,FALSE)),"",VLOOKUP($B349,'[1]1920  Prog Access'!$F$7:$BA$325,2,FALSE))</f>
        <v>4768646.8600000003</v>
      </c>
      <c r="G349" s="102">
        <f>IF(ISNA(VLOOKUP($B349,'[1]1920  Prog Access'!$F$7:$BA$325,3,FALSE)),"",VLOOKUP($B349,'[1]1920  Prog Access'!$F$7:$BA$325,3,FALSE))</f>
        <v>627994.06999999995</v>
      </c>
      <c r="H349" s="102">
        <f>IF(ISNA(VLOOKUP($B349,'[1]1920  Prog Access'!$F$7:$BA$325,4,FALSE)),"",VLOOKUP($B349,'[1]1920  Prog Access'!$F$7:$BA$325,4,FALSE))</f>
        <v>25280.77</v>
      </c>
      <c r="I349" s="103">
        <f t="shared" si="724"/>
        <v>5421921.7000000002</v>
      </c>
      <c r="J349" s="104">
        <f t="shared" si="725"/>
        <v>0.50645349985710086</v>
      </c>
      <c r="K349" s="105">
        <f t="shared" si="726"/>
        <v>6885.4171058479888</v>
      </c>
      <c r="L349" s="106">
        <f>IF(ISNA(VLOOKUP($B349,'[1]1920  Prog Access'!$F$7:$BA$325,5,FALSE)),"",VLOOKUP($B349,'[1]1920  Prog Access'!$F$7:$BA$325,5,FALSE))</f>
        <v>1101948.6499999999</v>
      </c>
      <c r="M349" s="102">
        <f>IF(ISNA(VLOOKUP($B349,'[1]1920  Prog Access'!$F$7:$BA$325,6,FALSE)),"",VLOOKUP($B349,'[1]1920  Prog Access'!$F$7:$BA$325,6,FALSE))</f>
        <v>18782.5</v>
      </c>
      <c r="N349" s="102">
        <f>IF(ISNA(VLOOKUP($B349,'[1]1920  Prog Access'!$F$7:$BA$325,7,FALSE)),"",VLOOKUP($B349,'[1]1920  Prog Access'!$F$7:$BA$325,7,FALSE))</f>
        <v>180078.18</v>
      </c>
      <c r="O349" s="102">
        <v>0</v>
      </c>
      <c r="P349" s="102">
        <f>IF(ISNA(VLOOKUP($B349,'[1]1920  Prog Access'!$F$7:$BA$325,8,FALSE)),"",VLOOKUP($B349,'[1]1920  Prog Access'!$F$7:$BA$325,8,FALSE))</f>
        <v>0</v>
      </c>
      <c r="Q349" s="102">
        <f>IF(ISNA(VLOOKUP($B349,'[1]1920  Prog Access'!$F$7:$BA$325,9,FALSE)),"",VLOOKUP($B349,'[1]1920  Prog Access'!$F$7:$BA$325,9,FALSE))</f>
        <v>0</v>
      </c>
      <c r="R349" s="107">
        <f t="shared" si="643"/>
        <v>1300809.3299999998</v>
      </c>
      <c r="S349" s="104">
        <f t="shared" si="644"/>
        <v>0.12150663072564666</v>
      </c>
      <c r="T349" s="105">
        <f t="shared" si="645"/>
        <v>1651.9262556352778</v>
      </c>
      <c r="U349" s="106">
        <f>IF(ISNA(VLOOKUP($B349,'[1]1920  Prog Access'!$F$7:$BA$325,10,FALSE)),"",VLOOKUP($B349,'[1]1920  Prog Access'!$F$7:$BA$325,10,FALSE))</f>
        <v>337875.19</v>
      </c>
      <c r="V349" s="102">
        <f>IF(ISNA(VLOOKUP($B349,'[1]1920  Prog Access'!$F$7:$BA$325,11,FALSE)),"",VLOOKUP($B349,'[1]1920  Prog Access'!$F$7:$BA$325,11,FALSE))</f>
        <v>93783.039999999994</v>
      </c>
      <c r="W349" s="102">
        <f>IF(ISNA(VLOOKUP($B349,'[1]1920  Prog Access'!$F$7:$BA$325,12,FALSE)),"",VLOOKUP($B349,'[1]1920  Prog Access'!$F$7:$BA$325,12,FALSE))</f>
        <v>14139.58</v>
      </c>
      <c r="X349" s="102">
        <f>IF(ISNA(VLOOKUP($B349,'[1]1920  Prog Access'!$F$7:$BA$325,13,FALSE)),"",VLOOKUP($B349,'[1]1920  Prog Access'!$F$7:$BA$325,13,FALSE))</f>
        <v>0</v>
      </c>
      <c r="Y349" s="108">
        <f t="shared" si="727"/>
        <v>445797.81</v>
      </c>
      <c r="Z349" s="104">
        <f t="shared" si="728"/>
        <v>4.1641298712065664E-2</v>
      </c>
      <c r="AA349" s="105">
        <f t="shared" si="729"/>
        <v>566.12840180328897</v>
      </c>
      <c r="AB349" s="106">
        <f>IF(ISNA(VLOOKUP($B349,'[1]1920  Prog Access'!$F$7:$BA$325,14,FALSE)),"",VLOOKUP($B349,'[1]1920  Prog Access'!$F$7:$BA$325,14,FALSE))</f>
        <v>0</v>
      </c>
      <c r="AC349" s="102">
        <f>IF(ISNA(VLOOKUP($B349,'[1]1920  Prog Access'!$F$7:$BA$325,15,FALSE)),"",VLOOKUP($B349,'[1]1920  Prog Access'!$F$7:$BA$325,15,FALSE))</f>
        <v>0</v>
      </c>
      <c r="AD349" s="102">
        <v>0</v>
      </c>
      <c r="AE349" s="107">
        <f t="shared" si="730"/>
        <v>0</v>
      </c>
      <c r="AF349" s="104">
        <f t="shared" si="731"/>
        <v>0</v>
      </c>
      <c r="AG349" s="109">
        <f t="shared" si="732"/>
        <v>0</v>
      </c>
      <c r="AH349" s="106">
        <f>IF(ISNA(VLOOKUP($B349,'[1]1920  Prog Access'!$F$7:$BA$325,16,FALSE)),"",VLOOKUP($B349,'[1]1920  Prog Access'!$F$7:$BA$325,16,FALSE))</f>
        <v>340075.95</v>
      </c>
      <c r="AI349" s="102">
        <f>IF(ISNA(VLOOKUP($B349,'[1]1920  Prog Access'!$F$7:$BA$325,17,FALSE)),"",VLOOKUP($B349,'[1]1920  Prog Access'!$F$7:$BA$325,17,FALSE))</f>
        <v>33298.97</v>
      </c>
      <c r="AJ349" s="102">
        <f>IF(ISNA(VLOOKUP($B349,'[1]1920  Prog Access'!$F$7:$BA$325,18,FALSE)),"",VLOOKUP($B349,'[1]1920  Prog Access'!$F$7:$BA$325,18,FALSE))</f>
        <v>0</v>
      </c>
      <c r="AK349" s="102">
        <f>IF(ISNA(VLOOKUP($B349,'[1]1920  Prog Access'!$F$7:$BA$325,19,FALSE)),"",VLOOKUP($B349,'[1]1920  Prog Access'!$F$7:$BA$325,19,FALSE))</f>
        <v>0</v>
      </c>
      <c r="AL349" s="102">
        <f>IF(ISNA(VLOOKUP($B349,'[1]1920  Prog Access'!$F$7:$BA$325,20,FALSE)),"",VLOOKUP($B349,'[1]1920  Prog Access'!$F$7:$BA$325,20,FALSE))</f>
        <v>441537.59</v>
      </c>
      <c r="AM349" s="102">
        <f>IF(ISNA(VLOOKUP($B349,'[1]1920  Prog Access'!$F$7:$BA$325,21,FALSE)),"",VLOOKUP($B349,'[1]1920  Prog Access'!$F$7:$BA$325,21,FALSE))</f>
        <v>0</v>
      </c>
      <c r="AN349" s="102">
        <f>IF(ISNA(VLOOKUP($B349,'[1]1920  Prog Access'!$F$7:$BA$325,22,FALSE)),"",VLOOKUP($B349,'[1]1920  Prog Access'!$F$7:$BA$325,22,FALSE))</f>
        <v>0</v>
      </c>
      <c r="AO349" s="102">
        <f>IF(ISNA(VLOOKUP($B349,'[1]1920  Prog Access'!$F$7:$BA$325,23,FALSE)),"",VLOOKUP($B349,'[1]1920  Prog Access'!$F$7:$BA$325,23,FALSE))</f>
        <v>105099.68</v>
      </c>
      <c r="AP349" s="102">
        <f>IF(ISNA(VLOOKUP($B349,'[1]1920  Prog Access'!$F$7:$BA$325,24,FALSE)),"",VLOOKUP($B349,'[1]1920  Prog Access'!$F$7:$BA$325,24,FALSE))</f>
        <v>0</v>
      </c>
      <c r="AQ349" s="102">
        <f>IF(ISNA(VLOOKUP($B349,'[1]1920  Prog Access'!$F$7:$BA$325,25,FALSE)),"",VLOOKUP($B349,'[1]1920  Prog Access'!$F$7:$BA$325,25,FALSE))</f>
        <v>0</v>
      </c>
      <c r="AR349" s="102">
        <f>IF(ISNA(VLOOKUP($B349,'[1]1920  Prog Access'!$F$7:$BA$325,26,FALSE)),"",VLOOKUP($B349,'[1]1920  Prog Access'!$F$7:$BA$325,26,FALSE))</f>
        <v>0</v>
      </c>
      <c r="AS349" s="102">
        <f>IF(ISNA(VLOOKUP($B349,'[1]1920  Prog Access'!$F$7:$BA$325,27,FALSE)),"",VLOOKUP($B349,'[1]1920  Prog Access'!$F$7:$BA$325,27,FALSE))</f>
        <v>0</v>
      </c>
      <c r="AT349" s="102">
        <f>IF(ISNA(VLOOKUP($B349,'[1]1920  Prog Access'!$F$7:$BA$325,28,FALSE)),"",VLOOKUP($B349,'[1]1920  Prog Access'!$F$7:$BA$325,28,FALSE))</f>
        <v>0</v>
      </c>
      <c r="AU349" s="102">
        <f>IF(ISNA(VLOOKUP($B349,'[1]1920  Prog Access'!$F$7:$BA$325,29,FALSE)),"",VLOOKUP($B349,'[1]1920  Prog Access'!$F$7:$BA$325,29,FALSE))</f>
        <v>0</v>
      </c>
      <c r="AV349" s="102">
        <f>IF(ISNA(VLOOKUP($B349,'[1]1920  Prog Access'!$F$7:$BA$325,30,FALSE)),"",VLOOKUP($B349,'[1]1920  Prog Access'!$F$7:$BA$325,30,FALSE))</f>
        <v>0</v>
      </c>
      <c r="AW349" s="102">
        <f>IF(ISNA(VLOOKUP($B349,'[1]1920  Prog Access'!$F$7:$BA$325,31,FALSE)),"",VLOOKUP($B349,'[1]1920  Prog Access'!$F$7:$BA$325,31,FALSE))</f>
        <v>1107.73</v>
      </c>
      <c r="AX349" s="108">
        <f t="shared" si="733"/>
        <v>921119.91999999993</v>
      </c>
      <c r="AY349" s="104">
        <f t="shared" si="734"/>
        <v>8.6040417601768893E-2</v>
      </c>
      <c r="AZ349" s="105">
        <f t="shared" si="735"/>
        <v>1169.7503587529363</v>
      </c>
      <c r="BA349" s="106">
        <f>IF(ISNA(VLOOKUP($B349,'[1]1920  Prog Access'!$F$7:$BA$325,32,FALSE)),"",VLOOKUP($B349,'[1]1920  Prog Access'!$F$7:$BA$325,32,FALSE))</f>
        <v>0</v>
      </c>
      <c r="BB349" s="102">
        <f>IF(ISNA(VLOOKUP($B349,'[1]1920  Prog Access'!$F$7:$BA$325,33,FALSE)),"",VLOOKUP($B349,'[1]1920  Prog Access'!$F$7:$BA$325,33,FALSE))</f>
        <v>0</v>
      </c>
      <c r="BC349" s="102">
        <f>IF(ISNA(VLOOKUP($B349,'[1]1920  Prog Access'!$F$7:$BA$325,34,FALSE)),"",VLOOKUP($B349,'[1]1920  Prog Access'!$F$7:$BA$325,34,FALSE))</f>
        <v>21270.45</v>
      </c>
      <c r="BD349" s="102">
        <f>IF(ISNA(VLOOKUP($B349,'[1]1920  Prog Access'!$F$7:$BA$325,35,FALSE)),"",VLOOKUP($B349,'[1]1920  Prog Access'!$F$7:$BA$325,35,FALSE))</f>
        <v>0</v>
      </c>
      <c r="BE349" s="102">
        <f>IF(ISNA(VLOOKUP($B349,'[1]1920  Prog Access'!$F$7:$BA$325,36,FALSE)),"",VLOOKUP($B349,'[1]1920  Prog Access'!$F$7:$BA$325,36,FALSE))</f>
        <v>0</v>
      </c>
      <c r="BF349" s="102">
        <f>IF(ISNA(VLOOKUP($B349,'[1]1920  Prog Access'!$F$7:$BA$325,37,FALSE)),"",VLOOKUP($B349,'[1]1920  Prog Access'!$F$7:$BA$325,37,FALSE))</f>
        <v>0</v>
      </c>
      <c r="BG349" s="102">
        <f>IF(ISNA(VLOOKUP($B349,'[1]1920  Prog Access'!$F$7:$BA$325,38,FALSE)),"",VLOOKUP($B349,'[1]1920  Prog Access'!$F$7:$BA$325,38,FALSE))</f>
        <v>0</v>
      </c>
      <c r="BH349" s="110">
        <f t="shared" si="736"/>
        <v>21270.45</v>
      </c>
      <c r="BI349" s="104">
        <f t="shared" si="737"/>
        <v>1.9868405414330257E-3</v>
      </c>
      <c r="BJ349" s="105">
        <f t="shared" si="738"/>
        <v>27.011810273668164</v>
      </c>
      <c r="BK349" s="106">
        <f>IF(ISNA(VLOOKUP($B349,'[1]1920  Prog Access'!$F$7:$BA$325,39,FALSE)),"",VLOOKUP($B349,'[1]1920  Prog Access'!$F$7:$BA$325,39,FALSE))</f>
        <v>0</v>
      </c>
      <c r="BL349" s="102">
        <f>IF(ISNA(VLOOKUP($B349,'[1]1920  Prog Access'!$F$7:$BA$325,40,FALSE)),"",VLOOKUP($B349,'[1]1920  Prog Access'!$F$7:$BA$325,40,FALSE))</f>
        <v>0</v>
      </c>
      <c r="BM349" s="102">
        <f>IF(ISNA(VLOOKUP($B349,'[1]1920  Prog Access'!$F$7:$BA$325,41,FALSE)),"",VLOOKUP($B349,'[1]1920  Prog Access'!$F$7:$BA$325,41,FALSE))</f>
        <v>6643.37</v>
      </c>
      <c r="BN349" s="102">
        <f>IF(ISNA(VLOOKUP($B349,'[1]1920  Prog Access'!$F$7:$BA$325,42,FALSE)),"",VLOOKUP($B349,'[1]1920  Prog Access'!$F$7:$BA$325,42,FALSE))</f>
        <v>207806.23</v>
      </c>
      <c r="BO349" s="105">
        <f t="shared" si="711"/>
        <v>214449.6</v>
      </c>
      <c r="BP349" s="104">
        <f t="shared" si="712"/>
        <v>2.0031412564101642E-2</v>
      </c>
      <c r="BQ349" s="111">
        <f t="shared" si="713"/>
        <v>272.33424344402812</v>
      </c>
      <c r="BR349" s="106">
        <f>IF(ISNA(VLOOKUP($B349,'[1]1920  Prog Access'!$F$7:$BA$325,43,FALSE)),"",VLOOKUP($B349,'[1]1920  Prog Access'!$F$7:$BA$325,43,FALSE))</f>
        <v>1572409.16</v>
      </c>
      <c r="BS349" s="104">
        <f t="shared" si="703"/>
        <v>0.14687635977652794</v>
      </c>
      <c r="BT349" s="111">
        <f t="shared" si="704"/>
        <v>1996.8368277350937</v>
      </c>
      <c r="BU349" s="102">
        <f>IF(ISNA(VLOOKUP($B349,'[1]1920  Prog Access'!$F$7:$BA$325,44,FALSE)),"",VLOOKUP($B349,'[1]1920  Prog Access'!$F$7:$BA$325,44,FALSE))</f>
        <v>166676.6</v>
      </c>
      <c r="BV349" s="104">
        <f t="shared" si="705"/>
        <v>1.5569008939078198E-2</v>
      </c>
      <c r="BW349" s="111">
        <f t="shared" si="706"/>
        <v>211.6662645247317</v>
      </c>
      <c r="BX349" s="143">
        <f>IF(ISNA(VLOOKUP($B349,'[1]1920  Prog Access'!$F$7:$BA$325,45,FALSE)),"",VLOOKUP($B349,'[1]1920  Prog Access'!$F$7:$BA$325,45,FALSE))</f>
        <v>641210.81000000006</v>
      </c>
      <c r="BY349" s="97">
        <f t="shared" si="707"/>
        <v>5.9894531282277008E-2</v>
      </c>
      <c r="BZ349" s="112">
        <f t="shared" si="708"/>
        <v>814.28765000952433</v>
      </c>
      <c r="CA349" s="89">
        <f t="shared" si="709"/>
        <v>10705665.379999999</v>
      </c>
      <c r="CB349" s="90">
        <f t="shared" si="710"/>
        <v>0</v>
      </c>
    </row>
    <row r="350" spans="1:80" x14ac:dyDescent="0.25">
      <c r="A350" s="22"/>
      <c r="B350" s="94" t="s">
        <v>598</v>
      </c>
      <c r="C350" s="99" t="s">
        <v>599</v>
      </c>
      <c r="D350" s="100">
        <f>IF(ISNA(VLOOKUP($B350,'[1]1920 enrollment_Rev_Exp by size'!$A$6:$C$339,3,FALSE)),"",VLOOKUP($B350,'[1]1920 enrollment_Rev_Exp by size'!$A$6:$C$339,3,FALSE))</f>
        <v>447.15</v>
      </c>
      <c r="E350" s="101">
        <f>IF(ISNA(VLOOKUP($B350,'[1]1920 enrollment_Rev_Exp by size'!$A$6:$D$339,4,FALSE)),"",VLOOKUP($B350,'[1]1920 enrollment_Rev_Exp by size'!$A$6:$D$339,4,FALSE))</f>
        <v>9916016.9199999999</v>
      </c>
      <c r="F350" s="102">
        <f>IF(ISNA(VLOOKUP($B350,'[1]1920  Prog Access'!$F$7:$BA$325,2,FALSE)),"",VLOOKUP($B350,'[1]1920  Prog Access'!$F$7:$BA$325,2,FALSE))</f>
        <v>3502981.18</v>
      </c>
      <c r="G350" s="102">
        <f>IF(ISNA(VLOOKUP($B350,'[1]1920  Prog Access'!$F$7:$BA$325,3,FALSE)),"",VLOOKUP($B350,'[1]1920  Prog Access'!$F$7:$BA$325,3,FALSE))</f>
        <v>0</v>
      </c>
      <c r="H350" s="102">
        <f>IF(ISNA(VLOOKUP($B350,'[1]1920  Prog Access'!$F$7:$BA$325,4,FALSE)),"",VLOOKUP($B350,'[1]1920  Prog Access'!$F$7:$BA$325,4,FALSE))</f>
        <v>650194.32999999996</v>
      </c>
      <c r="I350" s="103">
        <f t="shared" si="724"/>
        <v>4153175.5100000002</v>
      </c>
      <c r="J350" s="104">
        <f t="shared" si="725"/>
        <v>0.41883505680827343</v>
      </c>
      <c r="K350" s="105">
        <f t="shared" si="726"/>
        <v>9288.1035670356705</v>
      </c>
      <c r="L350" s="106">
        <f>IF(ISNA(VLOOKUP($B350,'[1]1920  Prog Access'!$F$7:$BA$325,5,FALSE)),"",VLOOKUP($B350,'[1]1920  Prog Access'!$F$7:$BA$325,5,FALSE))</f>
        <v>733747.83</v>
      </c>
      <c r="M350" s="102">
        <f>IF(ISNA(VLOOKUP($B350,'[1]1920  Prog Access'!$F$7:$BA$325,6,FALSE)),"",VLOOKUP($B350,'[1]1920  Prog Access'!$F$7:$BA$325,6,FALSE))</f>
        <v>20218.16</v>
      </c>
      <c r="N350" s="102">
        <f>IF(ISNA(VLOOKUP($B350,'[1]1920  Prog Access'!$F$7:$BA$325,7,FALSE)),"",VLOOKUP($B350,'[1]1920  Prog Access'!$F$7:$BA$325,7,FALSE))</f>
        <v>122759.81</v>
      </c>
      <c r="O350" s="102">
        <v>0</v>
      </c>
      <c r="P350" s="102">
        <f>IF(ISNA(VLOOKUP($B350,'[1]1920  Prog Access'!$F$7:$BA$325,8,FALSE)),"",VLOOKUP($B350,'[1]1920  Prog Access'!$F$7:$BA$325,8,FALSE))</f>
        <v>0</v>
      </c>
      <c r="Q350" s="102">
        <f>IF(ISNA(VLOOKUP($B350,'[1]1920  Prog Access'!$F$7:$BA$325,9,FALSE)),"",VLOOKUP($B350,'[1]1920  Prog Access'!$F$7:$BA$325,9,FALSE))</f>
        <v>79962.98</v>
      </c>
      <c r="R350" s="107">
        <f t="shared" si="643"/>
        <v>956688.78</v>
      </c>
      <c r="S350" s="104">
        <f t="shared" si="644"/>
        <v>9.6479139529342395E-2</v>
      </c>
      <c r="T350" s="105">
        <f t="shared" si="645"/>
        <v>2139.5253941630326</v>
      </c>
      <c r="U350" s="106">
        <f>IF(ISNA(VLOOKUP($B350,'[1]1920  Prog Access'!$F$7:$BA$325,10,FALSE)),"",VLOOKUP($B350,'[1]1920  Prog Access'!$F$7:$BA$325,10,FALSE))</f>
        <v>292377.7</v>
      </c>
      <c r="V350" s="102">
        <f>IF(ISNA(VLOOKUP($B350,'[1]1920  Prog Access'!$F$7:$BA$325,11,FALSE)),"",VLOOKUP($B350,'[1]1920  Prog Access'!$F$7:$BA$325,11,FALSE))</f>
        <v>0</v>
      </c>
      <c r="W350" s="102">
        <f>IF(ISNA(VLOOKUP($B350,'[1]1920  Prog Access'!$F$7:$BA$325,12,FALSE)),"",VLOOKUP($B350,'[1]1920  Prog Access'!$F$7:$BA$325,12,FALSE))</f>
        <v>0</v>
      </c>
      <c r="X350" s="102">
        <f>IF(ISNA(VLOOKUP($B350,'[1]1920  Prog Access'!$F$7:$BA$325,13,FALSE)),"",VLOOKUP($B350,'[1]1920  Prog Access'!$F$7:$BA$325,13,FALSE))</f>
        <v>0</v>
      </c>
      <c r="Y350" s="108">
        <f t="shared" si="727"/>
        <v>292377.7</v>
      </c>
      <c r="Z350" s="104">
        <f t="shared" si="728"/>
        <v>2.948539744928148E-2</v>
      </c>
      <c r="AA350" s="105">
        <f t="shared" si="729"/>
        <v>653.86939505758698</v>
      </c>
      <c r="AB350" s="106">
        <f>IF(ISNA(VLOOKUP($B350,'[1]1920  Prog Access'!$F$7:$BA$325,14,FALSE)),"",VLOOKUP($B350,'[1]1920  Prog Access'!$F$7:$BA$325,14,FALSE))</f>
        <v>0</v>
      </c>
      <c r="AC350" s="102">
        <f>IF(ISNA(VLOOKUP($B350,'[1]1920  Prog Access'!$F$7:$BA$325,15,FALSE)),"",VLOOKUP($B350,'[1]1920  Prog Access'!$F$7:$BA$325,15,FALSE))</f>
        <v>0</v>
      </c>
      <c r="AD350" s="102">
        <v>0</v>
      </c>
      <c r="AE350" s="107">
        <f t="shared" si="730"/>
        <v>0</v>
      </c>
      <c r="AF350" s="104">
        <f t="shared" si="731"/>
        <v>0</v>
      </c>
      <c r="AG350" s="109">
        <f t="shared" si="732"/>
        <v>0</v>
      </c>
      <c r="AH350" s="106">
        <f>IF(ISNA(VLOOKUP($B350,'[1]1920  Prog Access'!$F$7:$BA$325,16,FALSE)),"",VLOOKUP($B350,'[1]1920  Prog Access'!$F$7:$BA$325,16,FALSE))</f>
        <v>139587.60999999999</v>
      </c>
      <c r="AI350" s="102">
        <f>IF(ISNA(VLOOKUP($B350,'[1]1920  Prog Access'!$F$7:$BA$325,17,FALSE)),"",VLOOKUP($B350,'[1]1920  Prog Access'!$F$7:$BA$325,17,FALSE))</f>
        <v>46072.19</v>
      </c>
      <c r="AJ350" s="102">
        <f>IF(ISNA(VLOOKUP($B350,'[1]1920  Prog Access'!$F$7:$BA$325,18,FALSE)),"",VLOOKUP($B350,'[1]1920  Prog Access'!$F$7:$BA$325,18,FALSE))</f>
        <v>0</v>
      </c>
      <c r="AK350" s="102">
        <f>IF(ISNA(VLOOKUP($B350,'[1]1920  Prog Access'!$F$7:$BA$325,19,FALSE)),"",VLOOKUP($B350,'[1]1920  Prog Access'!$F$7:$BA$325,19,FALSE))</f>
        <v>0</v>
      </c>
      <c r="AL350" s="102">
        <f>IF(ISNA(VLOOKUP($B350,'[1]1920  Prog Access'!$F$7:$BA$325,20,FALSE)),"",VLOOKUP($B350,'[1]1920  Prog Access'!$F$7:$BA$325,20,FALSE))</f>
        <v>296257.36</v>
      </c>
      <c r="AM350" s="102">
        <f>IF(ISNA(VLOOKUP($B350,'[1]1920  Prog Access'!$F$7:$BA$325,21,FALSE)),"",VLOOKUP($B350,'[1]1920  Prog Access'!$F$7:$BA$325,21,FALSE))</f>
        <v>0</v>
      </c>
      <c r="AN350" s="102">
        <f>IF(ISNA(VLOOKUP($B350,'[1]1920  Prog Access'!$F$7:$BA$325,22,FALSE)),"",VLOOKUP($B350,'[1]1920  Prog Access'!$F$7:$BA$325,22,FALSE))</f>
        <v>0</v>
      </c>
      <c r="AO350" s="102">
        <f>IF(ISNA(VLOOKUP($B350,'[1]1920  Prog Access'!$F$7:$BA$325,23,FALSE)),"",VLOOKUP($B350,'[1]1920  Prog Access'!$F$7:$BA$325,23,FALSE))</f>
        <v>291947.96000000002</v>
      </c>
      <c r="AP350" s="102">
        <f>IF(ISNA(VLOOKUP($B350,'[1]1920  Prog Access'!$F$7:$BA$325,24,FALSE)),"",VLOOKUP($B350,'[1]1920  Prog Access'!$F$7:$BA$325,24,FALSE))</f>
        <v>0</v>
      </c>
      <c r="AQ350" s="102">
        <f>IF(ISNA(VLOOKUP($B350,'[1]1920  Prog Access'!$F$7:$BA$325,25,FALSE)),"",VLOOKUP($B350,'[1]1920  Prog Access'!$F$7:$BA$325,25,FALSE))</f>
        <v>0</v>
      </c>
      <c r="AR350" s="102">
        <f>IF(ISNA(VLOOKUP($B350,'[1]1920  Prog Access'!$F$7:$BA$325,26,FALSE)),"",VLOOKUP($B350,'[1]1920  Prog Access'!$F$7:$BA$325,26,FALSE))</f>
        <v>618.73</v>
      </c>
      <c r="AS350" s="102">
        <f>IF(ISNA(VLOOKUP($B350,'[1]1920  Prog Access'!$F$7:$BA$325,27,FALSE)),"",VLOOKUP($B350,'[1]1920  Prog Access'!$F$7:$BA$325,27,FALSE))</f>
        <v>8909.1299999999992</v>
      </c>
      <c r="AT350" s="102">
        <f>IF(ISNA(VLOOKUP($B350,'[1]1920  Prog Access'!$F$7:$BA$325,28,FALSE)),"",VLOOKUP($B350,'[1]1920  Prog Access'!$F$7:$BA$325,28,FALSE))</f>
        <v>0</v>
      </c>
      <c r="AU350" s="102">
        <f>IF(ISNA(VLOOKUP($B350,'[1]1920  Prog Access'!$F$7:$BA$325,29,FALSE)),"",VLOOKUP($B350,'[1]1920  Prog Access'!$F$7:$BA$325,29,FALSE))</f>
        <v>0</v>
      </c>
      <c r="AV350" s="102">
        <f>IF(ISNA(VLOOKUP($B350,'[1]1920  Prog Access'!$F$7:$BA$325,30,FALSE)),"",VLOOKUP($B350,'[1]1920  Prog Access'!$F$7:$BA$325,30,FALSE))</f>
        <v>111373.99</v>
      </c>
      <c r="AW350" s="102">
        <f>IF(ISNA(VLOOKUP($B350,'[1]1920  Prog Access'!$F$7:$BA$325,31,FALSE)),"",VLOOKUP($B350,'[1]1920  Prog Access'!$F$7:$BA$325,31,FALSE))</f>
        <v>0</v>
      </c>
      <c r="AX350" s="108">
        <f t="shared" si="733"/>
        <v>894766.97</v>
      </c>
      <c r="AY350" s="104">
        <f t="shared" si="734"/>
        <v>9.0234514242841776E-2</v>
      </c>
      <c r="AZ350" s="105">
        <f t="shared" si="735"/>
        <v>2001.0443251705244</v>
      </c>
      <c r="BA350" s="106">
        <f>IF(ISNA(VLOOKUP($B350,'[1]1920  Prog Access'!$F$7:$BA$325,32,FALSE)),"",VLOOKUP($B350,'[1]1920  Prog Access'!$F$7:$BA$325,32,FALSE))</f>
        <v>0</v>
      </c>
      <c r="BB350" s="102">
        <f>IF(ISNA(VLOOKUP($B350,'[1]1920  Prog Access'!$F$7:$BA$325,33,FALSE)),"",VLOOKUP($B350,'[1]1920  Prog Access'!$F$7:$BA$325,33,FALSE))</f>
        <v>0</v>
      </c>
      <c r="BC350" s="102">
        <f>IF(ISNA(VLOOKUP($B350,'[1]1920  Prog Access'!$F$7:$BA$325,34,FALSE)),"",VLOOKUP($B350,'[1]1920  Prog Access'!$F$7:$BA$325,34,FALSE))</f>
        <v>20238.419999999998</v>
      </c>
      <c r="BD350" s="102">
        <f>IF(ISNA(VLOOKUP($B350,'[1]1920  Prog Access'!$F$7:$BA$325,35,FALSE)),"",VLOOKUP($B350,'[1]1920  Prog Access'!$F$7:$BA$325,35,FALSE))</f>
        <v>0</v>
      </c>
      <c r="BE350" s="102">
        <f>IF(ISNA(VLOOKUP($B350,'[1]1920  Prog Access'!$F$7:$BA$325,36,FALSE)),"",VLOOKUP($B350,'[1]1920  Prog Access'!$F$7:$BA$325,36,FALSE))</f>
        <v>5461.68</v>
      </c>
      <c r="BF350" s="102">
        <f>IF(ISNA(VLOOKUP($B350,'[1]1920  Prog Access'!$F$7:$BA$325,37,FALSE)),"",VLOOKUP($B350,'[1]1920  Prog Access'!$F$7:$BA$325,37,FALSE))</f>
        <v>280909.65000000002</v>
      </c>
      <c r="BG350" s="102">
        <f>IF(ISNA(VLOOKUP($B350,'[1]1920  Prog Access'!$F$7:$BA$325,38,FALSE)),"",VLOOKUP($B350,'[1]1920  Prog Access'!$F$7:$BA$325,38,FALSE))</f>
        <v>33454</v>
      </c>
      <c r="BH350" s="110">
        <f t="shared" si="736"/>
        <v>340063.75</v>
      </c>
      <c r="BI350" s="104">
        <f t="shared" si="737"/>
        <v>3.4294389848620793E-2</v>
      </c>
      <c r="BJ350" s="105">
        <f t="shared" si="738"/>
        <v>760.51380968355147</v>
      </c>
      <c r="BK350" s="106">
        <f>IF(ISNA(VLOOKUP($B350,'[1]1920  Prog Access'!$F$7:$BA$325,39,FALSE)),"",VLOOKUP($B350,'[1]1920  Prog Access'!$F$7:$BA$325,39,FALSE))</f>
        <v>0</v>
      </c>
      <c r="BL350" s="102">
        <f>IF(ISNA(VLOOKUP($B350,'[1]1920  Prog Access'!$F$7:$BA$325,40,FALSE)),"",VLOOKUP($B350,'[1]1920  Prog Access'!$F$7:$BA$325,40,FALSE))</f>
        <v>0</v>
      </c>
      <c r="BM350" s="102">
        <f>IF(ISNA(VLOOKUP($B350,'[1]1920  Prog Access'!$F$7:$BA$325,41,FALSE)),"",VLOOKUP($B350,'[1]1920  Prog Access'!$F$7:$BA$325,41,FALSE))</f>
        <v>0</v>
      </c>
      <c r="BN350" s="102">
        <f>IF(ISNA(VLOOKUP($B350,'[1]1920  Prog Access'!$F$7:$BA$325,42,FALSE)),"",VLOOKUP($B350,'[1]1920  Prog Access'!$F$7:$BA$325,42,FALSE))</f>
        <v>0</v>
      </c>
      <c r="BO350" s="105">
        <f t="shared" si="711"/>
        <v>0</v>
      </c>
      <c r="BP350" s="104">
        <f t="shared" si="712"/>
        <v>0</v>
      </c>
      <c r="BQ350" s="111">
        <f t="shared" si="713"/>
        <v>0</v>
      </c>
      <c r="BR350" s="106">
        <f>IF(ISNA(VLOOKUP($B350,'[1]1920  Prog Access'!$F$7:$BA$325,43,FALSE)),"",VLOOKUP($B350,'[1]1920  Prog Access'!$F$7:$BA$325,43,FALSE))</f>
        <v>2657236.7200000002</v>
      </c>
      <c r="BS350" s="104">
        <f t="shared" si="703"/>
        <v>0.2679742018834716</v>
      </c>
      <c r="BT350" s="111">
        <f t="shared" si="704"/>
        <v>5942.6069998881812</v>
      </c>
      <c r="BU350" s="102">
        <f>IF(ISNA(VLOOKUP($B350,'[1]1920  Prog Access'!$F$7:$BA$325,44,FALSE)),"",VLOOKUP($B350,'[1]1920  Prog Access'!$F$7:$BA$325,44,FALSE))</f>
        <v>377996.59</v>
      </c>
      <c r="BV350" s="104">
        <f t="shared" si="705"/>
        <v>3.8119800828254335E-2</v>
      </c>
      <c r="BW350" s="111">
        <f t="shared" si="706"/>
        <v>845.34628200827478</v>
      </c>
      <c r="BX350" s="143">
        <f>IF(ISNA(VLOOKUP($B350,'[1]1920  Prog Access'!$F$7:$BA$325,45,FALSE)),"",VLOOKUP($B350,'[1]1920  Prog Access'!$F$7:$BA$325,45,FALSE))</f>
        <v>243710.9</v>
      </c>
      <c r="BY350" s="97">
        <f t="shared" si="707"/>
        <v>2.4577499409914279E-2</v>
      </c>
      <c r="BZ350" s="112">
        <f t="shared" si="708"/>
        <v>545.03164486190315</v>
      </c>
      <c r="CA350" s="89">
        <f t="shared" si="709"/>
        <v>9916016.9199999999</v>
      </c>
      <c r="CB350" s="90">
        <f t="shared" si="710"/>
        <v>0</v>
      </c>
    </row>
    <row r="351" spans="1:80" x14ac:dyDescent="0.25">
      <c r="A351" s="99"/>
      <c r="B351" s="94" t="s">
        <v>600</v>
      </c>
      <c r="C351" s="99" t="s">
        <v>601</v>
      </c>
      <c r="D351" s="100">
        <f>IF(ISNA(VLOOKUP($B351,'[1]1920 enrollment_Rev_Exp by size'!$A$6:$C$339,3,FALSE)),"",VLOOKUP($B351,'[1]1920 enrollment_Rev_Exp by size'!$A$6:$C$339,3,FALSE))</f>
        <v>979.05</v>
      </c>
      <c r="E351" s="101">
        <f>IF(ISNA(VLOOKUP($B351,'[1]1920 enrollment_Rev_Exp by size'!$A$6:$D$339,4,FALSE)),"",VLOOKUP($B351,'[1]1920 enrollment_Rev_Exp by size'!$A$6:$D$339,4,FALSE))</f>
        <v>12612497.869999999</v>
      </c>
      <c r="F351" s="102">
        <f>IF(ISNA(VLOOKUP($B351,'[1]1920  Prog Access'!$F$7:$BA$325,2,FALSE)),"",VLOOKUP($B351,'[1]1920  Prog Access'!$F$7:$BA$325,2,FALSE))</f>
        <v>3124400.97</v>
      </c>
      <c r="G351" s="102">
        <f>IF(ISNA(VLOOKUP($B351,'[1]1920  Prog Access'!$F$7:$BA$325,3,FALSE)),"",VLOOKUP($B351,'[1]1920  Prog Access'!$F$7:$BA$325,3,FALSE))</f>
        <v>3784391.59</v>
      </c>
      <c r="H351" s="102">
        <f>IF(ISNA(VLOOKUP($B351,'[1]1920  Prog Access'!$F$7:$BA$325,4,FALSE)),"",VLOOKUP($B351,'[1]1920  Prog Access'!$F$7:$BA$325,4,FALSE))</f>
        <v>0</v>
      </c>
      <c r="I351" s="103">
        <f t="shared" si="724"/>
        <v>6908792.5600000005</v>
      </c>
      <c r="J351" s="104">
        <f t="shared" si="725"/>
        <v>0.54777353631378656</v>
      </c>
      <c r="K351" s="105">
        <f t="shared" si="726"/>
        <v>7056.6289362136777</v>
      </c>
      <c r="L351" s="106">
        <f>IF(ISNA(VLOOKUP($B351,'[1]1920  Prog Access'!$F$7:$BA$325,5,FALSE)),"",VLOOKUP($B351,'[1]1920  Prog Access'!$F$7:$BA$325,5,FALSE))</f>
        <v>913423.24</v>
      </c>
      <c r="M351" s="102">
        <f>IF(ISNA(VLOOKUP($B351,'[1]1920  Prog Access'!$F$7:$BA$325,6,FALSE)),"",VLOOKUP($B351,'[1]1920  Prog Access'!$F$7:$BA$325,6,FALSE))</f>
        <v>0</v>
      </c>
      <c r="N351" s="102">
        <f>IF(ISNA(VLOOKUP($B351,'[1]1920  Prog Access'!$F$7:$BA$325,7,FALSE)),"",VLOOKUP($B351,'[1]1920  Prog Access'!$F$7:$BA$325,7,FALSE))</f>
        <v>107545.21</v>
      </c>
      <c r="O351" s="102">
        <v>0</v>
      </c>
      <c r="P351" s="102">
        <f>IF(ISNA(VLOOKUP($B351,'[1]1920  Prog Access'!$F$7:$BA$325,8,FALSE)),"",VLOOKUP($B351,'[1]1920  Prog Access'!$F$7:$BA$325,8,FALSE))</f>
        <v>0</v>
      </c>
      <c r="Q351" s="102">
        <f>IF(ISNA(VLOOKUP($B351,'[1]1920  Prog Access'!$F$7:$BA$325,9,FALSE)),"",VLOOKUP($B351,'[1]1920  Prog Access'!$F$7:$BA$325,9,FALSE))</f>
        <v>0</v>
      </c>
      <c r="R351" s="107">
        <f t="shared" si="643"/>
        <v>1020968.45</v>
      </c>
      <c r="S351" s="104">
        <f t="shared" si="644"/>
        <v>8.0948949250446933E-2</v>
      </c>
      <c r="T351" s="105">
        <f t="shared" si="645"/>
        <v>1042.8154333282264</v>
      </c>
      <c r="U351" s="106">
        <f>IF(ISNA(VLOOKUP($B351,'[1]1920  Prog Access'!$F$7:$BA$325,10,FALSE)),"",VLOOKUP($B351,'[1]1920  Prog Access'!$F$7:$BA$325,10,FALSE))</f>
        <v>0</v>
      </c>
      <c r="V351" s="102">
        <f>IF(ISNA(VLOOKUP($B351,'[1]1920  Prog Access'!$F$7:$BA$325,11,FALSE)),"",VLOOKUP($B351,'[1]1920  Prog Access'!$F$7:$BA$325,11,FALSE))</f>
        <v>0</v>
      </c>
      <c r="W351" s="102">
        <f>IF(ISNA(VLOOKUP($B351,'[1]1920  Prog Access'!$F$7:$BA$325,12,FALSE)),"",VLOOKUP($B351,'[1]1920  Prog Access'!$F$7:$BA$325,12,FALSE))</f>
        <v>0</v>
      </c>
      <c r="X351" s="102">
        <f>IF(ISNA(VLOOKUP($B351,'[1]1920  Prog Access'!$F$7:$BA$325,13,FALSE)),"",VLOOKUP($B351,'[1]1920  Prog Access'!$F$7:$BA$325,13,FALSE))</f>
        <v>0</v>
      </c>
      <c r="Y351" s="108">
        <f t="shared" si="727"/>
        <v>0</v>
      </c>
      <c r="Z351" s="104">
        <f t="shared" si="728"/>
        <v>0</v>
      </c>
      <c r="AA351" s="105">
        <f t="shared" si="729"/>
        <v>0</v>
      </c>
      <c r="AB351" s="106">
        <f>IF(ISNA(VLOOKUP($B351,'[1]1920  Prog Access'!$F$7:$BA$325,14,FALSE)),"",VLOOKUP($B351,'[1]1920  Prog Access'!$F$7:$BA$325,14,FALSE))</f>
        <v>0</v>
      </c>
      <c r="AC351" s="102">
        <f>IF(ISNA(VLOOKUP($B351,'[1]1920  Prog Access'!$F$7:$BA$325,15,FALSE)),"",VLOOKUP($B351,'[1]1920  Prog Access'!$F$7:$BA$325,15,FALSE))</f>
        <v>0</v>
      </c>
      <c r="AD351" s="102">
        <v>0</v>
      </c>
      <c r="AE351" s="107">
        <f t="shared" si="730"/>
        <v>0</v>
      </c>
      <c r="AF351" s="104">
        <f t="shared" si="731"/>
        <v>0</v>
      </c>
      <c r="AG351" s="109">
        <f t="shared" si="732"/>
        <v>0</v>
      </c>
      <c r="AH351" s="106">
        <f>IF(ISNA(VLOOKUP($B351,'[1]1920  Prog Access'!$F$7:$BA$325,16,FALSE)),"",VLOOKUP($B351,'[1]1920  Prog Access'!$F$7:$BA$325,16,FALSE))</f>
        <v>82751.13</v>
      </c>
      <c r="AI351" s="102">
        <f>IF(ISNA(VLOOKUP($B351,'[1]1920  Prog Access'!$F$7:$BA$325,17,FALSE)),"",VLOOKUP($B351,'[1]1920  Prog Access'!$F$7:$BA$325,17,FALSE))</f>
        <v>15386.97</v>
      </c>
      <c r="AJ351" s="102">
        <f>IF(ISNA(VLOOKUP($B351,'[1]1920  Prog Access'!$F$7:$BA$325,18,FALSE)),"",VLOOKUP($B351,'[1]1920  Prog Access'!$F$7:$BA$325,18,FALSE))</f>
        <v>0</v>
      </c>
      <c r="AK351" s="102">
        <f>IF(ISNA(VLOOKUP($B351,'[1]1920  Prog Access'!$F$7:$BA$325,19,FALSE)),"",VLOOKUP($B351,'[1]1920  Prog Access'!$F$7:$BA$325,19,FALSE))</f>
        <v>0</v>
      </c>
      <c r="AL351" s="102">
        <f>IF(ISNA(VLOOKUP($B351,'[1]1920  Prog Access'!$F$7:$BA$325,20,FALSE)),"",VLOOKUP($B351,'[1]1920  Prog Access'!$F$7:$BA$325,20,FALSE))</f>
        <v>165089.54999999999</v>
      </c>
      <c r="AM351" s="102">
        <f>IF(ISNA(VLOOKUP($B351,'[1]1920  Prog Access'!$F$7:$BA$325,21,FALSE)),"",VLOOKUP($B351,'[1]1920  Prog Access'!$F$7:$BA$325,21,FALSE))</f>
        <v>0</v>
      </c>
      <c r="AN351" s="102">
        <f>IF(ISNA(VLOOKUP($B351,'[1]1920  Prog Access'!$F$7:$BA$325,22,FALSE)),"",VLOOKUP($B351,'[1]1920  Prog Access'!$F$7:$BA$325,22,FALSE))</f>
        <v>0</v>
      </c>
      <c r="AO351" s="102">
        <f>IF(ISNA(VLOOKUP($B351,'[1]1920  Prog Access'!$F$7:$BA$325,23,FALSE)),"",VLOOKUP($B351,'[1]1920  Prog Access'!$F$7:$BA$325,23,FALSE))</f>
        <v>14264.11</v>
      </c>
      <c r="AP351" s="102">
        <f>IF(ISNA(VLOOKUP($B351,'[1]1920  Prog Access'!$F$7:$BA$325,24,FALSE)),"",VLOOKUP($B351,'[1]1920  Prog Access'!$F$7:$BA$325,24,FALSE))</f>
        <v>0</v>
      </c>
      <c r="AQ351" s="102">
        <f>IF(ISNA(VLOOKUP($B351,'[1]1920  Prog Access'!$F$7:$BA$325,25,FALSE)),"",VLOOKUP($B351,'[1]1920  Prog Access'!$F$7:$BA$325,25,FALSE))</f>
        <v>0</v>
      </c>
      <c r="AR351" s="102">
        <f>IF(ISNA(VLOOKUP($B351,'[1]1920  Prog Access'!$F$7:$BA$325,26,FALSE)),"",VLOOKUP($B351,'[1]1920  Prog Access'!$F$7:$BA$325,26,FALSE))</f>
        <v>0</v>
      </c>
      <c r="AS351" s="102">
        <f>IF(ISNA(VLOOKUP($B351,'[1]1920  Prog Access'!$F$7:$BA$325,27,FALSE)),"",VLOOKUP($B351,'[1]1920  Prog Access'!$F$7:$BA$325,27,FALSE))</f>
        <v>0</v>
      </c>
      <c r="AT351" s="102">
        <f>IF(ISNA(VLOOKUP($B351,'[1]1920  Prog Access'!$F$7:$BA$325,28,FALSE)),"",VLOOKUP($B351,'[1]1920  Prog Access'!$F$7:$BA$325,28,FALSE))</f>
        <v>0</v>
      </c>
      <c r="AU351" s="102">
        <f>IF(ISNA(VLOOKUP($B351,'[1]1920  Prog Access'!$F$7:$BA$325,29,FALSE)),"",VLOOKUP($B351,'[1]1920  Prog Access'!$F$7:$BA$325,29,FALSE))</f>
        <v>0</v>
      </c>
      <c r="AV351" s="102">
        <f>IF(ISNA(VLOOKUP($B351,'[1]1920  Prog Access'!$F$7:$BA$325,30,FALSE)),"",VLOOKUP($B351,'[1]1920  Prog Access'!$F$7:$BA$325,30,FALSE))</f>
        <v>0</v>
      </c>
      <c r="AW351" s="102">
        <f>IF(ISNA(VLOOKUP($B351,'[1]1920  Prog Access'!$F$7:$BA$325,31,FALSE)),"",VLOOKUP($B351,'[1]1920  Prog Access'!$F$7:$BA$325,31,FALSE))</f>
        <v>0</v>
      </c>
      <c r="AX351" s="108">
        <f t="shared" si="733"/>
        <v>277491.76</v>
      </c>
      <c r="AY351" s="104">
        <f t="shared" si="734"/>
        <v>2.2001332556022865E-2</v>
      </c>
      <c r="AZ351" s="105">
        <f t="shared" si="735"/>
        <v>283.42961033655075</v>
      </c>
      <c r="BA351" s="106">
        <f>IF(ISNA(VLOOKUP($B351,'[1]1920  Prog Access'!$F$7:$BA$325,32,FALSE)),"",VLOOKUP($B351,'[1]1920  Prog Access'!$F$7:$BA$325,32,FALSE))</f>
        <v>0</v>
      </c>
      <c r="BB351" s="102">
        <f>IF(ISNA(VLOOKUP($B351,'[1]1920  Prog Access'!$F$7:$BA$325,33,FALSE)),"",VLOOKUP($B351,'[1]1920  Prog Access'!$F$7:$BA$325,33,FALSE))</f>
        <v>0</v>
      </c>
      <c r="BC351" s="102">
        <f>IF(ISNA(VLOOKUP($B351,'[1]1920  Prog Access'!$F$7:$BA$325,34,FALSE)),"",VLOOKUP($B351,'[1]1920  Prog Access'!$F$7:$BA$325,34,FALSE))</f>
        <v>3361.37</v>
      </c>
      <c r="BD351" s="102">
        <f>IF(ISNA(VLOOKUP($B351,'[1]1920  Prog Access'!$F$7:$BA$325,35,FALSE)),"",VLOOKUP($B351,'[1]1920  Prog Access'!$F$7:$BA$325,35,FALSE))</f>
        <v>0</v>
      </c>
      <c r="BE351" s="102">
        <f>IF(ISNA(VLOOKUP($B351,'[1]1920  Prog Access'!$F$7:$BA$325,36,FALSE)),"",VLOOKUP($B351,'[1]1920  Prog Access'!$F$7:$BA$325,36,FALSE))</f>
        <v>0</v>
      </c>
      <c r="BF351" s="102">
        <f>IF(ISNA(VLOOKUP($B351,'[1]1920  Prog Access'!$F$7:$BA$325,37,FALSE)),"",VLOOKUP($B351,'[1]1920  Prog Access'!$F$7:$BA$325,37,FALSE))</f>
        <v>0</v>
      </c>
      <c r="BG351" s="102">
        <f>IF(ISNA(VLOOKUP($B351,'[1]1920  Prog Access'!$F$7:$BA$325,38,FALSE)),"",VLOOKUP($B351,'[1]1920  Prog Access'!$F$7:$BA$325,38,FALSE))</f>
        <v>0</v>
      </c>
      <c r="BH351" s="110">
        <f t="shared" si="736"/>
        <v>3361.37</v>
      </c>
      <c r="BI351" s="104">
        <f t="shared" si="737"/>
        <v>2.6651104599948686E-4</v>
      </c>
      <c r="BJ351" s="105">
        <f t="shared" si="738"/>
        <v>3.433297584393034</v>
      </c>
      <c r="BK351" s="106">
        <f>IF(ISNA(VLOOKUP($B351,'[1]1920  Prog Access'!$F$7:$BA$325,39,FALSE)),"",VLOOKUP($B351,'[1]1920  Prog Access'!$F$7:$BA$325,39,FALSE))</f>
        <v>0</v>
      </c>
      <c r="BL351" s="102">
        <f>IF(ISNA(VLOOKUP($B351,'[1]1920  Prog Access'!$F$7:$BA$325,40,FALSE)),"",VLOOKUP($B351,'[1]1920  Prog Access'!$F$7:$BA$325,40,FALSE))</f>
        <v>0</v>
      </c>
      <c r="BM351" s="102">
        <f>IF(ISNA(VLOOKUP($B351,'[1]1920  Prog Access'!$F$7:$BA$325,41,FALSE)),"",VLOOKUP($B351,'[1]1920  Prog Access'!$F$7:$BA$325,41,FALSE))</f>
        <v>564661.74</v>
      </c>
      <c r="BN351" s="102">
        <f>IF(ISNA(VLOOKUP($B351,'[1]1920  Prog Access'!$F$7:$BA$325,42,FALSE)),"",VLOOKUP($B351,'[1]1920  Prog Access'!$F$7:$BA$325,42,FALSE))</f>
        <v>284591.53000000003</v>
      </c>
      <c r="BO351" s="105">
        <f t="shared" si="711"/>
        <v>849253.27</v>
      </c>
      <c r="BP351" s="104">
        <f t="shared" si="712"/>
        <v>6.733426469153489E-2</v>
      </c>
      <c r="BQ351" s="111">
        <f t="shared" si="713"/>
        <v>867.42584137684491</v>
      </c>
      <c r="BR351" s="106">
        <f>IF(ISNA(VLOOKUP($B351,'[1]1920  Prog Access'!$F$7:$BA$325,43,FALSE)),"",VLOOKUP($B351,'[1]1920  Prog Access'!$F$7:$BA$325,43,FALSE))</f>
        <v>2399575.7000000002</v>
      </c>
      <c r="BS351" s="104">
        <f t="shared" si="703"/>
        <v>0.19025380418161372</v>
      </c>
      <c r="BT351" s="111">
        <f t="shared" si="704"/>
        <v>2450.9225269393805</v>
      </c>
      <c r="BU351" s="102">
        <f>IF(ISNA(VLOOKUP($B351,'[1]1920  Prog Access'!$F$7:$BA$325,44,FALSE)),"",VLOOKUP($B351,'[1]1920  Prog Access'!$F$7:$BA$325,44,FALSE))</f>
        <v>155079.56</v>
      </c>
      <c r="BV351" s="104">
        <f t="shared" si="705"/>
        <v>1.22957055452807E-2</v>
      </c>
      <c r="BW351" s="111">
        <f t="shared" si="706"/>
        <v>158.39799805934325</v>
      </c>
      <c r="BX351" s="143">
        <f>IF(ISNA(VLOOKUP($B351,'[1]1920  Prog Access'!$F$7:$BA$325,45,FALSE)),"",VLOOKUP($B351,'[1]1920  Prog Access'!$F$7:$BA$325,45,FALSE))</f>
        <v>997975.2</v>
      </c>
      <c r="BY351" s="97">
        <f t="shared" si="707"/>
        <v>7.9125896415314922E-2</v>
      </c>
      <c r="BZ351" s="112">
        <f t="shared" si="708"/>
        <v>1019.3301669986212</v>
      </c>
      <c r="CA351" s="89">
        <f t="shared" si="709"/>
        <v>12612497.870000001</v>
      </c>
      <c r="CB351" s="90">
        <f t="shared" si="710"/>
        <v>0</v>
      </c>
    </row>
    <row r="352" spans="1:80" x14ac:dyDescent="0.25">
      <c r="A352" s="66"/>
      <c r="B352" s="94" t="s">
        <v>602</v>
      </c>
      <c r="C352" s="99" t="s">
        <v>603</v>
      </c>
      <c r="D352" s="100">
        <f>IF(ISNA(VLOOKUP($B352,'[1]1920 enrollment_Rev_Exp by size'!$A$6:$C$339,3,FALSE)),"",VLOOKUP($B352,'[1]1920 enrollment_Rev_Exp by size'!$A$6:$C$339,3,FALSE))</f>
        <v>1761.84</v>
      </c>
      <c r="E352" s="101">
        <f>IF(ISNA(VLOOKUP($B352,'[1]1920 enrollment_Rev_Exp by size'!$A$6:$D$339,4,FALSE)),"",VLOOKUP($B352,'[1]1920 enrollment_Rev_Exp by size'!$A$6:$D$339,4,FALSE))</f>
        <v>24138525.539999999</v>
      </c>
      <c r="F352" s="102">
        <f>IF(ISNA(VLOOKUP($B352,'[1]1920  Prog Access'!$F$7:$BA$325,2,FALSE)),"",VLOOKUP($B352,'[1]1920  Prog Access'!$F$7:$BA$325,2,FALSE))</f>
        <v>11390432.220000001</v>
      </c>
      <c r="G352" s="102">
        <f>IF(ISNA(VLOOKUP($B352,'[1]1920  Prog Access'!$F$7:$BA$325,3,FALSE)),"",VLOOKUP($B352,'[1]1920  Prog Access'!$F$7:$BA$325,3,FALSE))</f>
        <v>196102.88</v>
      </c>
      <c r="H352" s="102">
        <f>IF(ISNA(VLOOKUP($B352,'[1]1920  Prog Access'!$F$7:$BA$325,4,FALSE)),"",VLOOKUP($B352,'[1]1920  Prog Access'!$F$7:$BA$325,4,FALSE))</f>
        <v>87607</v>
      </c>
      <c r="I352" s="103">
        <f t="shared" si="724"/>
        <v>11674142.100000001</v>
      </c>
      <c r="J352" s="104">
        <f t="shared" si="725"/>
        <v>0.4836311182576068</v>
      </c>
      <c r="K352" s="105">
        <f t="shared" si="726"/>
        <v>6626.1079893747456</v>
      </c>
      <c r="L352" s="106">
        <f>IF(ISNA(VLOOKUP($B352,'[1]1920  Prog Access'!$F$7:$BA$325,5,FALSE)),"",VLOOKUP($B352,'[1]1920  Prog Access'!$F$7:$BA$325,5,FALSE))</f>
        <v>2758468.5</v>
      </c>
      <c r="M352" s="102">
        <f>IF(ISNA(VLOOKUP($B352,'[1]1920  Prog Access'!$F$7:$BA$325,6,FALSE)),"",VLOOKUP($B352,'[1]1920  Prog Access'!$F$7:$BA$325,6,FALSE))</f>
        <v>71264.02</v>
      </c>
      <c r="N352" s="102">
        <f>IF(ISNA(VLOOKUP($B352,'[1]1920  Prog Access'!$F$7:$BA$325,7,FALSE)),"",VLOOKUP($B352,'[1]1920  Prog Access'!$F$7:$BA$325,7,FALSE))</f>
        <v>412675.41</v>
      </c>
      <c r="O352" s="102">
        <v>0</v>
      </c>
      <c r="P352" s="102">
        <f>IF(ISNA(VLOOKUP($B352,'[1]1920  Prog Access'!$F$7:$BA$325,8,FALSE)),"",VLOOKUP($B352,'[1]1920  Prog Access'!$F$7:$BA$325,8,FALSE))</f>
        <v>0</v>
      </c>
      <c r="Q352" s="102">
        <f>IF(ISNA(VLOOKUP($B352,'[1]1920  Prog Access'!$F$7:$BA$325,9,FALSE)),"",VLOOKUP($B352,'[1]1920  Prog Access'!$F$7:$BA$325,9,FALSE))</f>
        <v>0</v>
      </c>
      <c r="R352" s="107">
        <f t="shared" si="643"/>
        <v>3242407.93</v>
      </c>
      <c r="S352" s="104">
        <f t="shared" si="644"/>
        <v>0.13432502016856826</v>
      </c>
      <c r="T352" s="105">
        <f t="shared" si="645"/>
        <v>1840.3532273078147</v>
      </c>
      <c r="U352" s="106">
        <f>IF(ISNA(VLOOKUP($B352,'[1]1920  Prog Access'!$F$7:$BA$325,10,FALSE)),"",VLOOKUP($B352,'[1]1920  Prog Access'!$F$7:$BA$325,10,FALSE))</f>
        <v>784098.43</v>
      </c>
      <c r="V352" s="102">
        <f>IF(ISNA(VLOOKUP($B352,'[1]1920  Prog Access'!$F$7:$BA$325,11,FALSE)),"",VLOOKUP($B352,'[1]1920  Prog Access'!$F$7:$BA$325,11,FALSE))</f>
        <v>119341.99</v>
      </c>
      <c r="W352" s="102">
        <f>IF(ISNA(VLOOKUP($B352,'[1]1920  Prog Access'!$F$7:$BA$325,12,FALSE)),"",VLOOKUP($B352,'[1]1920  Prog Access'!$F$7:$BA$325,12,FALSE))</f>
        <v>15462.76</v>
      </c>
      <c r="X352" s="102">
        <f>IF(ISNA(VLOOKUP($B352,'[1]1920  Prog Access'!$F$7:$BA$325,13,FALSE)),"",VLOOKUP($B352,'[1]1920  Prog Access'!$F$7:$BA$325,13,FALSE))</f>
        <v>0</v>
      </c>
      <c r="Y352" s="108">
        <f t="shared" si="727"/>
        <v>918903.18</v>
      </c>
      <c r="Z352" s="104">
        <f t="shared" si="728"/>
        <v>3.806790843447682E-2</v>
      </c>
      <c r="AA352" s="105">
        <f t="shared" si="729"/>
        <v>521.55881351314542</v>
      </c>
      <c r="AB352" s="106">
        <f>IF(ISNA(VLOOKUP($B352,'[1]1920  Prog Access'!$F$7:$BA$325,14,FALSE)),"",VLOOKUP($B352,'[1]1920  Prog Access'!$F$7:$BA$325,14,FALSE))</f>
        <v>109984.86</v>
      </c>
      <c r="AC352" s="102">
        <f>IF(ISNA(VLOOKUP($B352,'[1]1920  Prog Access'!$F$7:$BA$325,15,FALSE)),"",VLOOKUP($B352,'[1]1920  Prog Access'!$F$7:$BA$325,15,FALSE))</f>
        <v>0</v>
      </c>
      <c r="AD352" s="102">
        <v>0</v>
      </c>
      <c r="AE352" s="107">
        <f t="shared" si="730"/>
        <v>109984.86</v>
      </c>
      <c r="AF352" s="104">
        <f t="shared" si="731"/>
        <v>4.5564034065686352E-3</v>
      </c>
      <c r="AG352" s="109">
        <f t="shared" si="732"/>
        <v>62.426134041683696</v>
      </c>
      <c r="AH352" s="106">
        <f>IF(ISNA(VLOOKUP($B352,'[1]1920  Prog Access'!$F$7:$BA$325,16,FALSE)),"",VLOOKUP($B352,'[1]1920  Prog Access'!$F$7:$BA$325,16,FALSE))</f>
        <v>621726.94999999995</v>
      </c>
      <c r="AI352" s="102">
        <f>IF(ISNA(VLOOKUP($B352,'[1]1920  Prog Access'!$F$7:$BA$325,17,FALSE)),"",VLOOKUP($B352,'[1]1920  Prog Access'!$F$7:$BA$325,17,FALSE))</f>
        <v>123133.37</v>
      </c>
      <c r="AJ352" s="102">
        <f>IF(ISNA(VLOOKUP($B352,'[1]1920  Prog Access'!$F$7:$BA$325,18,FALSE)),"",VLOOKUP($B352,'[1]1920  Prog Access'!$F$7:$BA$325,18,FALSE))</f>
        <v>0</v>
      </c>
      <c r="AK352" s="102">
        <f>IF(ISNA(VLOOKUP($B352,'[1]1920  Prog Access'!$F$7:$BA$325,19,FALSE)),"",VLOOKUP($B352,'[1]1920  Prog Access'!$F$7:$BA$325,19,FALSE))</f>
        <v>0</v>
      </c>
      <c r="AL352" s="102">
        <f>IF(ISNA(VLOOKUP($B352,'[1]1920  Prog Access'!$F$7:$BA$325,20,FALSE)),"",VLOOKUP($B352,'[1]1920  Prog Access'!$F$7:$BA$325,20,FALSE))</f>
        <v>1084365.3</v>
      </c>
      <c r="AM352" s="102">
        <f>IF(ISNA(VLOOKUP($B352,'[1]1920  Prog Access'!$F$7:$BA$325,21,FALSE)),"",VLOOKUP($B352,'[1]1920  Prog Access'!$F$7:$BA$325,21,FALSE))</f>
        <v>0</v>
      </c>
      <c r="AN352" s="102">
        <f>IF(ISNA(VLOOKUP($B352,'[1]1920  Prog Access'!$F$7:$BA$325,22,FALSE)),"",VLOOKUP($B352,'[1]1920  Prog Access'!$F$7:$BA$325,22,FALSE))</f>
        <v>0</v>
      </c>
      <c r="AO352" s="102">
        <f>IF(ISNA(VLOOKUP($B352,'[1]1920  Prog Access'!$F$7:$BA$325,23,FALSE)),"",VLOOKUP($B352,'[1]1920  Prog Access'!$F$7:$BA$325,23,FALSE))</f>
        <v>105350.68</v>
      </c>
      <c r="AP352" s="102">
        <f>IF(ISNA(VLOOKUP($B352,'[1]1920  Prog Access'!$F$7:$BA$325,24,FALSE)),"",VLOOKUP($B352,'[1]1920  Prog Access'!$F$7:$BA$325,24,FALSE))</f>
        <v>0</v>
      </c>
      <c r="AQ352" s="102">
        <f>IF(ISNA(VLOOKUP($B352,'[1]1920  Prog Access'!$F$7:$BA$325,25,FALSE)),"",VLOOKUP($B352,'[1]1920  Prog Access'!$F$7:$BA$325,25,FALSE))</f>
        <v>0</v>
      </c>
      <c r="AR352" s="102">
        <f>IF(ISNA(VLOOKUP($B352,'[1]1920  Prog Access'!$F$7:$BA$325,26,FALSE)),"",VLOOKUP($B352,'[1]1920  Prog Access'!$F$7:$BA$325,26,FALSE))</f>
        <v>0</v>
      </c>
      <c r="AS352" s="102">
        <f>IF(ISNA(VLOOKUP($B352,'[1]1920  Prog Access'!$F$7:$BA$325,27,FALSE)),"",VLOOKUP($B352,'[1]1920  Prog Access'!$F$7:$BA$325,27,FALSE))</f>
        <v>0</v>
      </c>
      <c r="AT352" s="102">
        <f>IF(ISNA(VLOOKUP($B352,'[1]1920  Prog Access'!$F$7:$BA$325,28,FALSE)),"",VLOOKUP($B352,'[1]1920  Prog Access'!$F$7:$BA$325,28,FALSE))</f>
        <v>37636.449999999997</v>
      </c>
      <c r="AU352" s="102">
        <f>IF(ISNA(VLOOKUP($B352,'[1]1920  Prog Access'!$F$7:$BA$325,29,FALSE)),"",VLOOKUP($B352,'[1]1920  Prog Access'!$F$7:$BA$325,29,FALSE))</f>
        <v>0</v>
      </c>
      <c r="AV352" s="102">
        <f>IF(ISNA(VLOOKUP($B352,'[1]1920  Prog Access'!$F$7:$BA$325,30,FALSE)),"",VLOOKUP($B352,'[1]1920  Prog Access'!$F$7:$BA$325,30,FALSE))</f>
        <v>0</v>
      </c>
      <c r="AW352" s="102">
        <f>IF(ISNA(VLOOKUP($B352,'[1]1920  Prog Access'!$F$7:$BA$325,31,FALSE)),"",VLOOKUP($B352,'[1]1920  Prog Access'!$F$7:$BA$325,31,FALSE))</f>
        <v>0</v>
      </c>
      <c r="AX352" s="108">
        <f t="shared" si="733"/>
        <v>1972212.75</v>
      </c>
      <c r="AY352" s="104">
        <f t="shared" si="734"/>
        <v>8.1703944457247074E-2</v>
      </c>
      <c r="AZ352" s="105">
        <f t="shared" si="735"/>
        <v>1119.4051389456479</v>
      </c>
      <c r="BA352" s="106">
        <f>IF(ISNA(VLOOKUP($B352,'[1]1920  Prog Access'!$F$7:$BA$325,32,FALSE)),"",VLOOKUP($B352,'[1]1920  Prog Access'!$F$7:$BA$325,32,FALSE))</f>
        <v>0</v>
      </c>
      <c r="BB352" s="102">
        <f>IF(ISNA(VLOOKUP($B352,'[1]1920  Prog Access'!$F$7:$BA$325,33,FALSE)),"",VLOOKUP($B352,'[1]1920  Prog Access'!$F$7:$BA$325,33,FALSE))</f>
        <v>0</v>
      </c>
      <c r="BC352" s="102">
        <f>IF(ISNA(VLOOKUP($B352,'[1]1920  Prog Access'!$F$7:$BA$325,34,FALSE)),"",VLOOKUP($B352,'[1]1920  Prog Access'!$F$7:$BA$325,34,FALSE))</f>
        <v>47793.77</v>
      </c>
      <c r="BD352" s="102">
        <f>IF(ISNA(VLOOKUP($B352,'[1]1920  Prog Access'!$F$7:$BA$325,35,FALSE)),"",VLOOKUP($B352,'[1]1920  Prog Access'!$F$7:$BA$325,35,FALSE))</f>
        <v>0</v>
      </c>
      <c r="BE352" s="102">
        <f>IF(ISNA(VLOOKUP($B352,'[1]1920  Prog Access'!$F$7:$BA$325,36,FALSE)),"",VLOOKUP($B352,'[1]1920  Prog Access'!$F$7:$BA$325,36,FALSE))</f>
        <v>0</v>
      </c>
      <c r="BF352" s="102">
        <f>IF(ISNA(VLOOKUP($B352,'[1]1920  Prog Access'!$F$7:$BA$325,37,FALSE)),"",VLOOKUP($B352,'[1]1920  Prog Access'!$F$7:$BA$325,37,FALSE))</f>
        <v>0</v>
      </c>
      <c r="BG352" s="102">
        <f>IF(ISNA(VLOOKUP($B352,'[1]1920  Prog Access'!$F$7:$BA$325,38,FALSE)),"",VLOOKUP($B352,'[1]1920  Prog Access'!$F$7:$BA$325,38,FALSE))</f>
        <v>0</v>
      </c>
      <c r="BH352" s="110">
        <f t="shared" si="736"/>
        <v>47793.77</v>
      </c>
      <c r="BI352" s="104">
        <f t="shared" si="737"/>
        <v>1.9799788483683828E-3</v>
      </c>
      <c r="BJ352" s="105">
        <f t="shared" si="738"/>
        <v>27.12719089134087</v>
      </c>
      <c r="BK352" s="106">
        <f>IF(ISNA(VLOOKUP($B352,'[1]1920  Prog Access'!$F$7:$BA$325,39,FALSE)),"",VLOOKUP($B352,'[1]1920  Prog Access'!$F$7:$BA$325,39,FALSE))</f>
        <v>0</v>
      </c>
      <c r="BL352" s="102">
        <f>IF(ISNA(VLOOKUP($B352,'[1]1920  Prog Access'!$F$7:$BA$325,40,FALSE)),"",VLOOKUP($B352,'[1]1920  Prog Access'!$F$7:$BA$325,40,FALSE))</f>
        <v>0</v>
      </c>
      <c r="BM352" s="102">
        <f>IF(ISNA(VLOOKUP($B352,'[1]1920  Prog Access'!$F$7:$BA$325,41,FALSE)),"",VLOOKUP($B352,'[1]1920  Prog Access'!$F$7:$BA$325,41,FALSE))</f>
        <v>0</v>
      </c>
      <c r="BN352" s="102">
        <f>IF(ISNA(VLOOKUP($B352,'[1]1920  Prog Access'!$F$7:$BA$325,42,FALSE)),"",VLOOKUP($B352,'[1]1920  Prog Access'!$F$7:$BA$325,42,FALSE))</f>
        <v>0</v>
      </c>
      <c r="BO352" s="105">
        <f t="shared" si="711"/>
        <v>0</v>
      </c>
      <c r="BP352" s="104">
        <f t="shared" si="712"/>
        <v>0</v>
      </c>
      <c r="BQ352" s="111">
        <f t="shared" si="713"/>
        <v>0</v>
      </c>
      <c r="BR352" s="106">
        <f>IF(ISNA(VLOOKUP($B352,'[1]1920  Prog Access'!$F$7:$BA$325,43,FALSE)),"",VLOOKUP($B352,'[1]1920  Prog Access'!$F$7:$BA$325,43,FALSE))</f>
        <v>3767289.72</v>
      </c>
      <c r="BS352" s="104">
        <f t="shared" si="703"/>
        <v>0.15606958733901194</v>
      </c>
      <c r="BT352" s="111">
        <f t="shared" si="704"/>
        <v>2138.2700585751263</v>
      </c>
      <c r="BU352" s="102">
        <f>IF(ISNA(VLOOKUP($B352,'[1]1920  Prog Access'!$F$7:$BA$325,44,FALSE)),"",VLOOKUP($B352,'[1]1920  Prog Access'!$F$7:$BA$325,44,FALSE))</f>
        <v>762599.29</v>
      </c>
      <c r="BV352" s="104">
        <f t="shared" si="705"/>
        <v>3.1592621046231478E-2</v>
      </c>
      <c r="BW352" s="111">
        <f t="shared" si="706"/>
        <v>432.84253394178819</v>
      </c>
      <c r="BX352" s="143">
        <f>IF(ISNA(VLOOKUP($B352,'[1]1920  Prog Access'!$F$7:$BA$325,45,FALSE)),"",VLOOKUP($B352,'[1]1920  Prog Access'!$F$7:$BA$325,45,FALSE))</f>
        <v>1643191.94</v>
      </c>
      <c r="BY352" s="97">
        <f t="shared" si="707"/>
        <v>6.8073418041920714E-2</v>
      </c>
      <c r="BZ352" s="112">
        <f t="shared" si="708"/>
        <v>932.65673386913681</v>
      </c>
      <c r="CA352" s="89">
        <f t="shared" si="709"/>
        <v>24138525.539999999</v>
      </c>
      <c r="CB352" s="90">
        <f t="shared" si="710"/>
        <v>0</v>
      </c>
    </row>
    <row r="353" spans="1:80" x14ac:dyDescent="0.25">
      <c r="A353" s="22"/>
      <c r="B353" s="94" t="s">
        <v>604</v>
      </c>
      <c r="C353" s="99" t="s">
        <v>605</v>
      </c>
      <c r="D353" s="100">
        <f>IF(ISNA(VLOOKUP($B353,'[1]1920 enrollment_Rev_Exp by size'!$A$6:$C$339,3,FALSE)),"",VLOOKUP($B353,'[1]1920 enrollment_Rev_Exp by size'!$A$6:$C$339,3,FALSE))</f>
        <v>228.78</v>
      </c>
      <c r="E353" s="101">
        <f>IF(ISNA(VLOOKUP($B353,'[1]1920 enrollment_Rev_Exp by size'!$A$6:$D$339,4,FALSE)),"",VLOOKUP($B353,'[1]1920 enrollment_Rev_Exp by size'!$A$6:$D$339,4,FALSE))</f>
        <v>2706697.44</v>
      </c>
      <c r="F353" s="102">
        <f>IF(ISNA(VLOOKUP($B353,'[1]1920  Prog Access'!$F$7:$BA$325,2,FALSE)),"",VLOOKUP($B353,'[1]1920  Prog Access'!$F$7:$BA$325,2,FALSE))</f>
        <v>904025.32</v>
      </c>
      <c r="G353" s="102">
        <f>IF(ISNA(VLOOKUP($B353,'[1]1920  Prog Access'!$F$7:$BA$325,3,FALSE)),"",VLOOKUP($B353,'[1]1920  Prog Access'!$F$7:$BA$325,3,FALSE))</f>
        <v>386733.61</v>
      </c>
      <c r="H353" s="102">
        <f>IF(ISNA(VLOOKUP($B353,'[1]1920  Prog Access'!$F$7:$BA$325,4,FALSE)),"",VLOOKUP($B353,'[1]1920  Prog Access'!$F$7:$BA$325,4,FALSE))</f>
        <v>0</v>
      </c>
      <c r="I353" s="103">
        <f t="shared" si="724"/>
        <v>1290758.93</v>
      </c>
      <c r="J353" s="104">
        <f t="shared" si="725"/>
        <v>0.47687595625760076</v>
      </c>
      <c r="K353" s="105">
        <f t="shared" si="726"/>
        <v>5641.9220648658093</v>
      </c>
      <c r="L353" s="106">
        <f>IF(ISNA(VLOOKUP($B353,'[1]1920  Prog Access'!$F$7:$BA$325,5,FALSE)),"",VLOOKUP($B353,'[1]1920  Prog Access'!$F$7:$BA$325,5,FALSE))</f>
        <v>183427.44</v>
      </c>
      <c r="M353" s="102">
        <f>IF(ISNA(VLOOKUP($B353,'[1]1920  Prog Access'!$F$7:$BA$325,6,FALSE)),"",VLOOKUP($B353,'[1]1920  Prog Access'!$F$7:$BA$325,6,FALSE))</f>
        <v>8567.64</v>
      </c>
      <c r="N353" s="102">
        <f>IF(ISNA(VLOOKUP($B353,'[1]1920  Prog Access'!$F$7:$BA$325,7,FALSE)),"",VLOOKUP($B353,'[1]1920  Prog Access'!$F$7:$BA$325,7,FALSE))</f>
        <v>81642.259999999995</v>
      </c>
      <c r="O353" s="102">
        <v>0</v>
      </c>
      <c r="P353" s="102">
        <f>IF(ISNA(VLOOKUP($B353,'[1]1920  Prog Access'!$F$7:$BA$325,8,FALSE)),"",VLOOKUP($B353,'[1]1920  Prog Access'!$F$7:$BA$325,8,FALSE))</f>
        <v>0</v>
      </c>
      <c r="Q353" s="102">
        <f>IF(ISNA(VLOOKUP($B353,'[1]1920  Prog Access'!$F$7:$BA$325,9,FALSE)),"",VLOOKUP($B353,'[1]1920  Prog Access'!$F$7:$BA$325,9,FALSE))</f>
        <v>0</v>
      </c>
      <c r="R353" s="107">
        <f t="shared" si="643"/>
        <v>273637.34000000003</v>
      </c>
      <c r="S353" s="104">
        <f t="shared" si="644"/>
        <v>0.10109638999769403</v>
      </c>
      <c r="T353" s="105">
        <f t="shared" si="645"/>
        <v>1196.0719468485008</v>
      </c>
      <c r="U353" s="106">
        <f>IF(ISNA(VLOOKUP($B353,'[1]1920  Prog Access'!$F$7:$BA$325,10,FALSE)),"",VLOOKUP($B353,'[1]1920  Prog Access'!$F$7:$BA$325,10,FALSE))</f>
        <v>0</v>
      </c>
      <c r="V353" s="102">
        <f>IF(ISNA(VLOOKUP($B353,'[1]1920  Prog Access'!$F$7:$BA$325,11,FALSE)),"",VLOOKUP($B353,'[1]1920  Prog Access'!$F$7:$BA$325,11,FALSE))</f>
        <v>0</v>
      </c>
      <c r="W353" s="102">
        <f>IF(ISNA(VLOOKUP($B353,'[1]1920  Prog Access'!$F$7:$BA$325,12,FALSE)),"",VLOOKUP($B353,'[1]1920  Prog Access'!$F$7:$BA$325,12,FALSE))</f>
        <v>0</v>
      </c>
      <c r="X353" s="102">
        <f>IF(ISNA(VLOOKUP($B353,'[1]1920  Prog Access'!$F$7:$BA$325,13,FALSE)),"",VLOOKUP($B353,'[1]1920  Prog Access'!$F$7:$BA$325,13,FALSE))</f>
        <v>0</v>
      </c>
      <c r="Y353" s="108">
        <f t="shared" si="727"/>
        <v>0</v>
      </c>
      <c r="Z353" s="104">
        <f t="shared" si="728"/>
        <v>0</v>
      </c>
      <c r="AA353" s="105">
        <f t="shared" si="729"/>
        <v>0</v>
      </c>
      <c r="AB353" s="106">
        <f>IF(ISNA(VLOOKUP($B353,'[1]1920  Prog Access'!$F$7:$BA$325,14,FALSE)),"",VLOOKUP($B353,'[1]1920  Prog Access'!$F$7:$BA$325,14,FALSE))</f>
        <v>0</v>
      </c>
      <c r="AC353" s="102">
        <f>IF(ISNA(VLOOKUP($B353,'[1]1920  Prog Access'!$F$7:$BA$325,15,FALSE)),"",VLOOKUP($B353,'[1]1920  Prog Access'!$F$7:$BA$325,15,FALSE))</f>
        <v>0</v>
      </c>
      <c r="AD353" s="102">
        <v>0</v>
      </c>
      <c r="AE353" s="107">
        <f t="shared" si="730"/>
        <v>0</v>
      </c>
      <c r="AF353" s="104">
        <f t="shared" si="731"/>
        <v>0</v>
      </c>
      <c r="AG353" s="109">
        <f t="shared" si="732"/>
        <v>0</v>
      </c>
      <c r="AH353" s="106">
        <f>IF(ISNA(VLOOKUP($B353,'[1]1920  Prog Access'!$F$7:$BA$325,16,FALSE)),"",VLOOKUP($B353,'[1]1920  Prog Access'!$F$7:$BA$325,16,FALSE))</f>
        <v>105416.24</v>
      </c>
      <c r="AI353" s="102">
        <f>IF(ISNA(VLOOKUP($B353,'[1]1920  Prog Access'!$F$7:$BA$325,17,FALSE)),"",VLOOKUP($B353,'[1]1920  Prog Access'!$F$7:$BA$325,17,FALSE))</f>
        <v>20207.46</v>
      </c>
      <c r="AJ353" s="102">
        <f>IF(ISNA(VLOOKUP($B353,'[1]1920  Prog Access'!$F$7:$BA$325,18,FALSE)),"",VLOOKUP($B353,'[1]1920  Prog Access'!$F$7:$BA$325,18,FALSE))</f>
        <v>0</v>
      </c>
      <c r="AK353" s="102">
        <f>IF(ISNA(VLOOKUP($B353,'[1]1920  Prog Access'!$F$7:$BA$325,19,FALSE)),"",VLOOKUP($B353,'[1]1920  Prog Access'!$F$7:$BA$325,19,FALSE))</f>
        <v>0</v>
      </c>
      <c r="AL353" s="102">
        <f>IF(ISNA(VLOOKUP($B353,'[1]1920  Prog Access'!$F$7:$BA$325,20,FALSE)),"",VLOOKUP($B353,'[1]1920  Prog Access'!$F$7:$BA$325,20,FALSE))</f>
        <v>97559.11</v>
      </c>
      <c r="AM353" s="102">
        <f>IF(ISNA(VLOOKUP($B353,'[1]1920  Prog Access'!$F$7:$BA$325,21,FALSE)),"",VLOOKUP($B353,'[1]1920  Prog Access'!$F$7:$BA$325,21,FALSE))</f>
        <v>0</v>
      </c>
      <c r="AN353" s="102">
        <f>IF(ISNA(VLOOKUP($B353,'[1]1920  Prog Access'!$F$7:$BA$325,22,FALSE)),"",VLOOKUP($B353,'[1]1920  Prog Access'!$F$7:$BA$325,22,FALSE))</f>
        <v>0</v>
      </c>
      <c r="AO353" s="102">
        <f>IF(ISNA(VLOOKUP($B353,'[1]1920  Prog Access'!$F$7:$BA$325,23,FALSE)),"",VLOOKUP($B353,'[1]1920  Prog Access'!$F$7:$BA$325,23,FALSE))</f>
        <v>0</v>
      </c>
      <c r="AP353" s="102">
        <f>IF(ISNA(VLOOKUP($B353,'[1]1920  Prog Access'!$F$7:$BA$325,24,FALSE)),"",VLOOKUP($B353,'[1]1920  Prog Access'!$F$7:$BA$325,24,FALSE))</f>
        <v>0</v>
      </c>
      <c r="AQ353" s="102">
        <f>IF(ISNA(VLOOKUP($B353,'[1]1920  Prog Access'!$F$7:$BA$325,25,FALSE)),"",VLOOKUP($B353,'[1]1920  Prog Access'!$F$7:$BA$325,25,FALSE))</f>
        <v>0</v>
      </c>
      <c r="AR353" s="102">
        <f>IF(ISNA(VLOOKUP($B353,'[1]1920  Prog Access'!$F$7:$BA$325,26,FALSE)),"",VLOOKUP($B353,'[1]1920  Prog Access'!$F$7:$BA$325,26,FALSE))</f>
        <v>0</v>
      </c>
      <c r="AS353" s="102">
        <f>IF(ISNA(VLOOKUP($B353,'[1]1920  Prog Access'!$F$7:$BA$325,27,FALSE)),"",VLOOKUP($B353,'[1]1920  Prog Access'!$F$7:$BA$325,27,FALSE))</f>
        <v>0</v>
      </c>
      <c r="AT353" s="102">
        <f>IF(ISNA(VLOOKUP($B353,'[1]1920  Prog Access'!$F$7:$BA$325,28,FALSE)),"",VLOOKUP($B353,'[1]1920  Prog Access'!$F$7:$BA$325,28,FALSE))</f>
        <v>0</v>
      </c>
      <c r="AU353" s="102">
        <f>IF(ISNA(VLOOKUP($B353,'[1]1920  Prog Access'!$F$7:$BA$325,29,FALSE)),"",VLOOKUP($B353,'[1]1920  Prog Access'!$F$7:$BA$325,29,FALSE))</f>
        <v>0</v>
      </c>
      <c r="AV353" s="102">
        <f>IF(ISNA(VLOOKUP($B353,'[1]1920  Prog Access'!$F$7:$BA$325,30,FALSE)),"",VLOOKUP($B353,'[1]1920  Prog Access'!$F$7:$BA$325,30,FALSE))</f>
        <v>0</v>
      </c>
      <c r="AW353" s="102">
        <f>IF(ISNA(VLOOKUP($B353,'[1]1920  Prog Access'!$F$7:$BA$325,31,FALSE)),"",VLOOKUP($B353,'[1]1920  Prog Access'!$F$7:$BA$325,31,FALSE))</f>
        <v>0</v>
      </c>
      <c r="AX353" s="108">
        <f t="shared" si="733"/>
        <v>223182.81</v>
      </c>
      <c r="AY353" s="104">
        <f t="shared" si="734"/>
        <v>8.2455765724594621E-2</v>
      </c>
      <c r="AZ353" s="105">
        <f t="shared" si="735"/>
        <v>975.5346184107002</v>
      </c>
      <c r="BA353" s="106">
        <f>IF(ISNA(VLOOKUP($B353,'[1]1920  Prog Access'!$F$7:$BA$325,32,FALSE)),"",VLOOKUP($B353,'[1]1920  Prog Access'!$F$7:$BA$325,32,FALSE))</f>
        <v>0</v>
      </c>
      <c r="BB353" s="102">
        <f>IF(ISNA(VLOOKUP($B353,'[1]1920  Prog Access'!$F$7:$BA$325,33,FALSE)),"",VLOOKUP($B353,'[1]1920  Prog Access'!$F$7:$BA$325,33,FALSE))</f>
        <v>0</v>
      </c>
      <c r="BC353" s="102">
        <f>IF(ISNA(VLOOKUP($B353,'[1]1920  Prog Access'!$F$7:$BA$325,34,FALSE)),"",VLOOKUP($B353,'[1]1920  Prog Access'!$F$7:$BA$325,34,FALSE))</f>
        <v>485.5</v>
      </c>
      <c r="BD353" s="102">
        <f>IF(ISNA(VLOOKUP($B353,'[1]1920  Prog Access'!$F$7:$BA$325,35,FALSE)),"",VLOOKUP($B353,'[1]1920  Prog Access'!$F$7:$BA$325,35,FALSE))</f>
        <v>0</v>
      </c>
      <c r="BE353" s="102">
        <f>IF(ISNA(VLOOKUP($B353,'[1]1920  Prog Access'!$F$7:$BA$325,36,FALSE)),"",VLOOKUP($B353,'[1]1920  Prog Access'!$F$7:$BA$325,36,FALSE))</f>
        <v>0</v>
      </c>
      <c r="BF353" s="102">
        <f>IF(ISNA(VLOOKUP($B353,'[1]1920  Prog Access'!$F$7:$BA$325,37,FALSE)),"",VLOOKUP($B353,'[1]1920  Prog Access'!$F$7:$BA$325,37,FALSE))</f>
        <v>0</v>
      </c>
      <c r="BG353" s="102">
        <f>IF(ISNA(VLOOKUP($B353,'[1]1920  Prog Access'!$F$7:$BA$325,38,FALSE)),"",VLOOKUP($B353,'[1]1920  Prog Access'!$F$7:$BA$325,38,FALSE))</f>
        <v>39103.440000000002</v>
      </c>
      <c r="BH353" s="110">
        <f t="shared" si="736"/>
        <v>39588.94</v>
      </c>
      <c r="BI353" s="104">
        <f t="shared" si="737"/>
        <v>1.4626289372040047E-2</v>
      </c>
      <c r="BJ353" s="105">
        <f t="shared" si="738"/>
        <v>173.04371011452051</v>
      </c>
      <c r="BK353" s="106">
        <f>IF(ISNA(VLOOKUP($B353,'[1]1920  Prog Access'!$F$7:$BA$325,39,FALSE)),"",VLOOKUP($B353,'[1]1920  Prog Access'!$F$7:$BA$325,39,FALSE))</f>
        <v>0</v>
      </c>
      <c r="BL353" s="102">
        <f>IF(ISNA(VLOOKUP($B353,'[1]1920  Prog Access'!$F$7:$BA$325,40,FALSE)),"",VLOOKUP($B353,'[1]1920  Prog Access'!$F$7:$BA$325,40,FALSE))</f>
        <v>0</v>
      </c>
      <c r="BM353" s="102">
        <f>IF(ISNA(VLOOKUP($B353,'[1]1920  Prog Access'!$F$7:$BA$325,41,FALSE)),"",VLOOKUP($B353,'[1]1920  Prog Access'!$F$7:$BA$325,41,FALSE))</f>
        <v>0</v>
      </c>
      <c r="BN353" s="102">
        <f>IF(ISNA(VLOOKUP($B353,'[1]1920  Prog Access'!$F$7:$BA$325,42,FALSE)),"",VLOOKUP($B353,'[1]1920  Prog Access'!$F$7:$BA$325,42,FALSE))</f>
        <v>65242.37</v>
      </c>
      <c r="BO353" s="105">
        <f t="shared" si="711"/>
        <v>65242.37</v>
      </c>
      <c r="BP353" s="104">
        <f t="shared" si="712"/>
        <v>2.4104049841640225E-2</v>
      </c>
      <c r="BQ353" s="111">
        <f t="shared" si="713"/>
        <v>285.17514642888364</v>
      </c>
      <c r="BR353" s="106">
        <f>IF(ISNA(VLOOKUP($B353,'[1]1920  Prog Access'!$F$7:$BA$325,43,FALSE)),"",VLOOKUP($B353,'[1]1920  Prog Access'!$F$7:$BA$325,43,FALSE))</f>
        <v>649508.93999999994</v>
      </c>
      <c r="BS353" s="104">
        <f t="shared" si="703"/>
        <v>0.23996362888642625</v>
      </c>
      <c r="BT353" s="111">
        <f t="shared" si="704"/>
        <v>2839.0110149488587</v>
      </c>
      <c r="BU353" s="102">
        <f>IF(ISNA(VLOOKUP($B353,'[1]1920  Prog Access'!$F$7:$BA$325,44,FALSE)),"",VLOOKUP($B353,'[1]1920  Prog Access'!$F$7:$BA$325,44,FALSE))</f>
        <v>164778.10999999999</v>
      </c>
      <c r="BV353" s="104">
        <f t="shared" si="705"/>
        <v>6.0877919920004062E-2</v>
      </c>
      <c r="BW353" s="111">
        <f t="shared" si="706"/>
        <v>720.24700585715527</v>
      </c>
      <c r="BX353" s="143">
        <f>IF(ISNA(VLOOKUP($B353,'[1]1920  Prog Access'!$F$7:$BA$325,45,FALSE)),"",VLOOKUP($B353,'[1]1920  Prog Access'!$F$7:$BA$325,45,FALSE))</f>
        <v>0</v>
      </c>
      <c r="BY353" s="97">
        <f t="shared" si="707"/>
        <v>0</v>
      </c>
      <c r="BZ353" s="112">
        <f t="shared" si="708"/>
        <v>0</v>
      </c>
      <c r="CA353" s="89">
        <f t="shared" si="709"/>
        <v>2706697.44</v>
      </c>
      <c r="CB353" s="90">
        <f t="shared" si="710"/>
        <v>0</v>
      </c>
    </row>
    <row r="354" spans="1:80" x14ac:dyDescent="0.25">
      <c r="A354" s="99"/>
      <c r="B354" s="94" t="s">
        <v>606</v>
      </c>
      <c r="C354" s="99" t="s">
        <v>607</v>
      </c>
      <c r="D354" s="100">
        <f>IF(ISNA(VLOOKUP($B354,'[1]1920 enrollment_Rev_Exp by size'!$A$6:$C$339,3,FALSE)),"",VLOOKUP($B354,'[1]1920 enrollment_Rev_Exp by size'!$A$6:$C$339,3,FALSE))</f>
        <v>67.17</v>
      </c>
      <c r="E354" s="101">
        <f>IF(ISNA(VLOOKUP($B354,'[1]1920 enrollment_Rev_Exp by size'!$A$6:$D$339,4,FALSE)),"",VLOOKUP($B354,'[1]1920 enrollment_Rev_Exp by size'!$A$6:$D$339,4,FALSE))</f>
        <v>1076711.5900000001</v>
      </c>
      <c r="F354" s="102">
        <f>IF(ISNA(VLOOKUP($B354,'[1]1920  Prog Access'!$F$7:$BA$325,2,FALSE)),"",VLOOKUP($B354,'[1]1920  Prog Access'!$F$7:$BA$325,2,FALSE))</f>
        <v>550866.19999999995</v>
      </c>
      <c r="G354" s="102">
        <f>IF(ISNA(VLOOKUP($B354,'[1]1920  Prog Access'!$F$7:$BA$325,3,FALSE)),"",VLOOKUP($B354,'[1]1920  Prog Access'!$F$7:$BA$325,3,FALSE))</f>
        <v>0</v>
      </c>
      <c r="H354" s="102">
        <f>IF(ISNA(VLOOKUP($B354,'[1]1920  Prog Access'!$F$7:$BA$325,4,FALSE)),"",VLOOKUP($B354,'[1]1920  Prog Access'!$F$7:$BA$325,4,FALSE))</f>
        <v>0</v>
      </c>
      <c r="I354" s="103">
        <f t="shared" si="724"/>
        <v>550866.19999999995</v>
      </c>
      <c r="J354" s="104">
        <f t="shared" si="725"/>
        <v>0.5116190864073451</v>
      </c>
      <c r="K354" s="105">
        <f t="shared" si="726"/>
        <v>8201.07488462111</v>
      </c>
      <c r="L354" s="106">
        <f>IF(ISNA(VLOOKUP($B354,'[1]1920  Prog Access'!$F$7:$BA$325,5,FALSE)),"",VLOOKUP($B354,'[1]1920  Prog Access'!$F$7:$BA$325,5,FALSE))</f>
        <v>96983.85</v>
      </c>
      <c r="M354" s="102">
        <f>IF(ISNA(VLOOKUP($B354,'[1]1920  Prog Access'!$F$7:$BA$325,6,FALSE)),"",VLOOKUP($B354,'[1]1920  Prog Access'!$F$7:$BA$325,6,FALSE))</f>
        <v>0</v>
      </c>
      <c r="N354" s="102">
        <f>IF(ISNA(VLOOKUP($B354,'[1]1920  Prog Access'!$F$7:$BA$325,7,FALSE)),"",VLOOKUP($B354,'[1]1920  Prog Access'!$F$7:$BA$325,7,FALSE))</f>
        <v>14039.44</v>
      </c>
      <c r="O354" s="102">
        <v>0</v>
      </c>
      <c r="P354" s="102">
        <f>IF(ISNA(VLOOKUP($B354,'[1]1920  Prog Access'!$F$7:$BA$325,8,FALSE)),"",VLOOKUP($B354,'[1]1920  Prog Access'!$F$7:$BA$325,8,FALSE))</f>
        <v>0</v>
      </c>
      <c r="Q354" s="102">
        <f>IF(ISNA(VLOOKUP($B354,'[1]1920  Prog Access'!$F$7:$BA$325,9,FALSE)),"",VLOOKUP($B354,'[1]1920  Prog Access'!$F$7:$BA$325,9,FALSE))</f>
        <v>0</v>
      </c>
      <c r="R354" s="107">
        <f t="shared" si="643"/>
        <v>111023.29000000001</v>
      </c>
      <c r="S354" s="104">
        <f t="shared" si="644"/>
        <v>0.10311330446438308</v>
      </c>
      <c r="T354" s="105">
        <f t="shared" si="645"/>
        <v>1652.8701801399436</v>
      </c>
      <c r="U354" s="106">
        <f>IF(ISNA(VLOOKUP($B354,'[1]1920  Prog Access'!$F$7:$BA$325,10,FALSE)),"",VLOOKUP($B354,'[1]1920  Prog Access'!$F$7:$BA$325,10,FALSE))</f>
        <v>0</v>
      </c>
      <c r="V354" s="102">
        <f>IF(ISNA(VLOOKUP($B354,'[1]1920  Prog Access'!$F$7:$BA$325,11,FALSE)),"",VLOOKUP($B354,'[1]1920  Prog Access'!$F$7:$BA$325,11,FALSE))</f>
        <v>0</v>
      </c>
      <c r="W354" s="102">
        <f>IF(ISNA(VLOOKUP($B354,'[1]1920  Prog Access'!$F$7:$BA$325,12,FALSE)),"",VLOOKUP($B354,'[1]1920  Prog Access'!$F$7:$BA$325,12,FALSE))</f>
        <v>0</v>
      </c>
      <c r="X354" s="102">
        <f>IF(ISNA(VLOOKUP($B354,'[1]1920  Prog Access'!$F$7:$BA$325,13,FALSE)),"",VLOOKUP($B354,'[1]1920  Prog Access'!$F$7:$BA$325,13,FALSE))</f>
        <v>0</v>
      </c>
      <c r="Y354" s="108">
        <f t="shared" si="727"/>
        <v>0</v>
      </c>
      <c r="Z354" s="104">
        <f t="shared" si="728"/>
        <v>0</v>
      </c>
      <c r="AA354" s="105">
        <f t="shared" si="729"/>
        <v>0</v>
      </c>
      <c r="AB354" s="106">
        <f>IF(ISNA(VLOOKUP($B354,'[1]1920  Prog Access'!$F$7:$BA$325,14,FALSE)),"",VLOOKUP($B354,'[1]1920  Prog Access'!$F$7:$BA$325,14,FALSE))</f>
        <v>0</v>
      </c>
      <c r="AC354" s="102">
        <f>IF(ISNA(VLOOKUP($B354,'[1]1920  Prog Access'!$F$7:$BA$325,15,FALSE)),"",VLOOKUP($B354,'[1]1920  Prog Access'!$F$7:$BA$325,15,FALSE))</f>
        <v>0</v>
      </c>
      <c r="AD354" s="102">
        <v>0</v>
      </c>
      <c r="AE354" s="107">
        <f t="shared" si="730"/>
        <v>0</v>
      </c>
      <c r="AF354" s="104">
        <f t="shared" si="731"/>
        <v>0</v>
      </c>
      <c r="AG354" s="109">
        <f t="shared" si="732"/>
        <v>0</v>
      </c>
      <c r="AH354" s="106">
        <f>IF(ISNA(VLOOKUP($B354,'[1]1920  Prog Access'!$F$7:$BA$325,16,FALSE)),"",VLOOKUP($B354,'[1]1920  Prog Access'!$F$7:$BA$325,16,FALSE))</f>
        <v>47835.3</v>
      </c>
      <c r="AI354" s="102">
        <f>IF(ISNA(VLOOKUP($B354,'[1]1920  Prog Access'!$F$7:$BA$325,17,FALSE)),"",VLOOKUP($B354,'[1]1920  Prog Access'!$F$7:$BA$325,17,FALSE))</f>
        <v>14921.21</v>
      </c>
      <c r="AJ354" s="102">
        <f>IF(ISNA(VLOOKUP($B354,'[1]1920  Prog Access'!$F$7:$BA$325,18,FALSE)),"",VLOOKUP($B354,'[1]1920  Prog Access'!$F$7:$BA$325,18,FALSE))</f>
        <v>0</v>
      </c>
      <c r="AK354" s="102">
        <f>IF(ISNA(VLOOKUP($B354,'[1]1920  Prog Access'!$F$7:$BA$325,19,FALSE)),"",VLOOKUP($B354,'[1]1920  Prog Access'!$F$7:$BA$325,19,FALSE))</f>
        <v>0</v>
      </c>
      <c r="AL354" s="102">
        <f>IF(ISNA(VLOOKUP($B354,'[1]1920  Prog Access'!$F$7:$BA$325,20,FALSE)),"",VLOOKUP($B354,'[1]1920  Prog Access'!$F$7:$BA$325,20,FALSE))</f>
        <v>58057.94</v>
      </c>
      <c r="AM354" s="102">
        <f>IF(ISNA(VLOOKUP($B354,'[1]1920  Prog Access'!$F$7:$BA$325,21,FALSE)),"",VLOOKUP($B354,'[1]1920  Prog Access'!$F$7:$BA$325,21,FALSE))</f>
        <v>0</v>
      </c>
      <c r="AN354" s="102">
        <f>IF(ISNA(VLOOKUP($B354,'[1]1920  Prog Access'!$F$7:$BA$325,22,FALSE)),"",VLOOKUP($B354,'[1]1920  Prog Access'!$F$7:$BA$325,22,FALSE))</f>
        <v>0</v>
      </c>
      <c r="AO354" s="102">
        <f>IF(ISNA(VLOOKUP($B354,'[1]1920  Prog Access'!$F$7:$BA$325,23,FALSE)),"",VLOOKUP($B354,'[1]1920  Prog Access'!$F$7:$BA$325,23,FALSE))</f>
        <v>469.15</v>
      </c>
      <c r="AP354" s="102">
        <f>IF(ISNA(VLOOKUP($B354,'[1]1920  Prog Access'!$F$7:$BA$325,24,FALSE)),"",VLOOKUP($B354,'[1]1920  Prog Access'!$F$7:$BA$325,24,FALSE))</f>
        <v>0</v>
      </c>
      <c r="AQ354" s="102">
        <f>IF(ISNA(VLOOKUP($B354,'[1]1920  Prog Access'!$F$7:$BA$325,25,FALSE)),"",VLOOKUP($B354,'[1]1920  Prog Access'!$F$7:$BA$325,25,FALSE))</f>
        <v>0</v>
      </c>
      <c r="AR354" s="102">
        <f>IF(ISNA(VLOOKUP($B354,'[1]1920  Prog Access'!$F$7:$BA$325,26,FALSE)),"",VLOOKUP($B354,'[1]1920  Prog Access'!$F$7:$BA$325,26,FALSE))</f>
        <v>0</v>
      </c>
      <c r="AS354" s="102">
        <f>IF(ISNA(VLOOKUP($B354,'[1]1920  Prog Access'!$F$7:$BA$325,27,FALSE)),"",VLOOKUP($B354,'[1]1920  Prog Access'!$F$7:$BA$325,27,FALSE))</f>
        <v>0</v>
      </c>
      <c r="AT354" s="102">
        <f>IF(ISNA(VLOOKUP($B354,'[1]1920  Prog Access'!$F$7:$BA$325,28,FALSE)),"",VLOOKUP($B354,'[1]1920  Prog Access'!$F$7:$BA$325,28,FALSE))</f>
        <v>0</v>
      </c>
      <c r="AU354" s="102">
        <f>IF(ISNA(VLOOKUP($B354,'[1]1920  Prog Access'!$F$7:$BA$325,29,FALSE)),"",VLOOKUP($B354,'[1]1920  Prog Access'!$F$7:$BA$325,29,FALSE))</f>
        <v>0</v>
      </c>
      <c r="AV354" s="102">
        <f>IF(ISNA(VLOOKUP($B354,'[1]1920  Prog Access'!$F$7:$BA$325,30,FALSE)),"",VLOOKUP($B354,'[1]1920  Prog Access'!$F$7:$BA$325,30,FALSE))</f>
        <v>0</v>
      </c>
      <c r="AW354" s="102">
        <f>IF(ISNA(VLOOKUP($B354,'[1]1920  Prog Access'!$F$7:$BA$325,31,FALSE)),"",VLOOKUP($B354,'[1]1920  Prog Access'!$F$7:$BA$325,31,FALSE))</f>
        <v>0</v>
      </c>
      <c r="AX354" s="108">
        <f t="shared" si="733"/>
        <v>121283.6</v>
      </c>
      <c r="AY354" s="104">
        <f t="shared" si="734"/>
        <v>0.11264260654981897</v>
      </c>
      <c r="AZ354" s="105">
        <f t="shared" si="735"/>
        <v>1805.6215572428168</v>
      </c>
      <c r="BA354" s="106">
        <f>IF(ISNA(VLOOKUP($B354,'[1]1920  Prog Access'!$F$7:$BA$325,32,FALSE)),"",VLOOKUP($B354,'[1]1920  Prog Access'!$F$7:$BA$325,32,FALSE))</f>
        <v>0</v>
      </c>
      <c r="BB354" s="102">
        <f>IF(ISNA(VLOOKUP($B354,'[1]1920  Prog Access'!$F$7:$BA$325,33,FALSE)),"",VLOOKUP($B354,'[1]1920  Prog Access'!$F$7:$BA$325,33,FALSE))</f>
        <v>0</v>
      </c>
      <c r="BC354" s="102">
        <f>IF(ISNA(VLOOKUP($B354,'[1]1920  Prog Access'!$F$7:$BA$325,34,FALSE)),"",VLOOKUP($B354,'[1]1920  Prog Access'!$F$7:$BA$325,34,FALSE))</f>
        <v>1812.29</v>
      </c>
      <c r="BD354" s="102">
        <f>IF(ISNA(VLOOKUP($B354,'[1]1920  Prog Access'!$F$7:$BA$325,35,FALSE)),"",VLOOKUP($B354,'[1]1920  Prog Access'!$F$7:$BA$325,35,FALSE))</f>
        <v>0</v>
      </c>
      <c r="BE354" s="102">
        <f>IF(ISNA(VLOOKUP($B354,'[1]1920  Prog Access'!$F$7:$BA$325,36,FALSE)),"",VLOOKUP($B354,'[1]1920  Prog Access'!$F$7:$BA$325,36,FALSE))</f>
        <v>0</v>
      </c>
      <c r="BF354" s="102">
        <f>IF(ISNA(VLOOKUP($B354,'[1]1920  Prog Access'!$F$7:$BA$325,37,FALSE)),"",VLOOKUP($B354,'[1]1920  Prog Access'!$F$7:$BA$325,37,FALSE))</f>
        <v>0</v>
      </c>
      <c r="BG354" s="102">
        <f>IF(ISNA(VLOOKUP($B354,'[1]1920  Prog Access'!$F$7:$BA$325,38,FALSE)),"",VLOOKUP($B354,'[1]1920  Prog Access'!$F$7:$BA$325,38,FALSE))</f>
        <v>0</v>
      </c>
      <c r="BH354" s="110">
        <f t="shared" si="736"/>
        <v>1812.29</v>
      </c>
      <c r="BI354" s="104">
        <f t="shared" si="737"/>
        <v>1.683171256659362E-3</v>
      </c>
      <c r="BJ354" s="105">
        <f t="shared" si="738"/>
        <v>26.980646121780556</v>
      </c>
      <c r="BK354" s="106">
        <f>IF(ISNA(VLOOKUP($B354,'[1]1920  Prog Access'!$F$7:$BA$325,39,FALSE)),"",VLOOKUP($B354,'[1]1920  Prog Access'!$F$7:$BA$325,39,FALSE))</f>
        <v>0</v>
      </c>
      <c r="BL354" s="102">
        <f>IF(ISNA(VLOOKUP($B354,'[1]1920  Prog Access'!$F$7:$BA$325,40,FALSE)),"",VLOOKUP($B354,'[1]1920  Prog Access'!$F$7:$BA$325,40,FALSE))</f>
        <v>0</v>
      </c>
      <c r="BM354" s="102">
        <f>IF(ISNA(VLOOKUP($B354,'[1]1920  Prog Access'!$F$7:$BA$325,41,FALSE)),"",VLOOKUP($B354,'[1]1920  Prog Access'!$F$7:$BA$325,41,FALSE))</f>
        <v>0</v>
      </c>
      <c r="BN354" s="102">
        <f>IF(ISNA(VLOOKUP($B354,'[1]1920  Prog Access'!$F$7:$BA$325,42,FALSE)),"",VLOOKUP($B354,'[1]1920  Prog Access'!$F$7:$BA$325,42,FALSE))</f>
        <v>0</v>
      </c>
      <c r="BO354" s="105">
        <f t="shared" si="711"/>
        <v>0</v>
      </c>
      <c r="BP354" s="104">
        <f t="shared" si="712"/>
        <v>0</v>
      </c>
      <c r="BQ354" s="111">
        <f t="shared" si="713"/>
        <v>0</v>
      </c>
      <c r="BR354" s="106">
        <f>IF(ISNA(VLOOKUP($B354,'[1]1920  Prog Access'!$F$7:$BA$325,43,FALSE)),"",VLOOKUP($B354,'[1]1920  Prog Access'!$F$7:$BA$325,43,FALSE))</f>
        <v>217301.5</v>
      </c>
      <c r="BS354" s="104">
        <f t="shared" si="703"/>
        <v>0.20181959776247971</v>
      </c>
      <c r="BT354" s="111">
        <f t="shared" si="704"/>
        <v>3235.0975137710288</v>
      </c>
      <c r="BU354" s="102">
        <f>IF(ISNA(VLOOKUP($B354,'[1]1920  Prog Access'!$F$7:$BA$325,44,FALSE)),"",VLOOKUP($B354,'[1]1920  Prog Access'!$F$7:$BA$325,44,FALSE))</f>
        <v>74424.710000000006</v>
      </c>
      <c r="BV354" s="104">
        <f t="shared" si="705"/>
        <v>6.9122233559313684E-2</v>
      </c>
      <c r="BW354" s="111">
        <f t="shared" si="706"/>
        <v>1108.0052106595208</v>
      </c>
      <c r="BX354" s="143">
        <f>IF(ISNA(VLOOKUP($B354,'[1]1920  Prog Access'!$F$7:$BA$325,45,FALSE)),"",VLOOKUP($B354,'[1]1920  Prog Access'!$F$7:$BA$325,45,FALSE))</f>
        <v>0</v>
      </c>
      <c r="BY354" s="97">
        <f t="shared" si="707"/>
        <v>0</v>
      </c>
      <c r="BZ354" s="112">
        <f t="shared" si="708"/>
        <v>0</v>
      </c>
      <c r="CA354" s="89">
        <f t="shared" si="709"/>
        <v>1076711.5899999999</v>
      </c>
      <c r="CB354" s="90">
        <f t="shared" si="710"/>
        <v>0</v>
      </c>
    </row>
    <row r="355" spans="1:80" x14ac:dyDescent="0.25">
      <c r="A355" s="22"/>
      <c r="B355" s="94" t="s">
        <v>608</v>
      </c>
      <c r="C355" s="99" t="s">
        <v>609</v>
      </c>
      <c r="D355" s="100">
        <f>IF(ISNA(VLOOKUP($B355,'[1]1920 enrollment_Rev_Exp by size'!$A$6:$C$339,3,FALSE)),"",VLOOKUP($B355,'[1]1920 enrollment_Rev_Exp by size'!$A$6:$C$339,3,FALSE))</f>
        <v>35.229999999999997</v>
      </c>
      <c r="E355" s="101">
        <f>IF(ISNA(VLOOKUP($B355,'[1]1920 enrollment_Rev_Exp by size'!$A$6:$D$339,4,FALSE)),"",VLOOKUP($B355,'[1]1920 enrollment_Rev_Exp by size'!$A$6:$D$339,4,FALSE))</f>
        <v>606463.06999999995</v>
      </c>
      <c r="F355" s="102">
        <f>IF(ISNA(VLOOKUP($B355,'[1]1920  Prog Access'!$F$7:$BA$325,2,FALSE)),"",VLOOKUP($B355,'[1]1920  Prog Access'!$F$7:$BA$325,2,FALSE))</f>
        <v>321150.34000000003</v>
      </c>
      <c r="G355" s="102">
        <f>IF(ISNA(VLOOKUP($B355,'[1]1920  Prog Access'!$F$7:$BA$325,3,FALSE)),"",VLOOKUP($B355,'[1]1920  Prog Access'!$F$7:$BA$325,3,FALSE))</f>
        <v>0</v>
      </c>
      <c r="H355" s="102">
        <f>IF(ISNA(VLOOKUP($B355,'[1]1920  Prog Access'!$F$7:$BA$325,4,FALSE)),"",VLOOKUP($B355,'[1]1920  Prog Access'!$F$7:$BA$325,4,FALSE))</f>
        <v>0</v>
      </c>
      <c r="I355" s="103">
        <f t="shared" si="724"/>
        <v>321150.34000000003</v>
      </c>
      <c r="J355" s="104">
        <f t="shared" si="725"/>
        <v>0.52954640750013027</v>
      </c>
      <c r="K355" s="105">
        <f t="shared" si="726"/>
        <v>9115.8200397388609</v>
      </c>
      <c r="L355" s="106">
        <f>IF(ISNA(VLOOKUP($B355,'[1]1920  Prog Access'!$F$7:$BA$325,5,FALSE)),"",VLOOKUP($B355,'[1]1920  Prog Access'!$F$7:$BA$325,5,FALSE))</f>
        <v>31991.61</v>
      </c>
      <c r="M355" s="102">
        <f>IF(ISNA(VLOOKUP($B355,'[1]1920  Prog Access'!$F$7:$BA$325,6,FALSE)),"",VLOOKUP($B355,'[1]1920  Prog Access'!$F$7:$BA$325,6,FALSE))</f>
        <v>0</v>
      </c>
      <c r="N355" s="102">
        <f>IF(ISNA(VLOOKUP($B355,'[1]1920  Prog Access'!$F$7:$BA$325,7,FALSE)),"",VLOOKUP($B355,'[1]1920  Prog Access'!$F$7:$BA$325,7,FALSE))</f>
        <v>9168.86</v>
      </c>
      <c r="O355" s="102">
        <v>0</v>
      </c>
      <c r="P355" s="102">
        <f>IF(ISNA(VLOOKUP($B355,'[1]1920  Prog Access'!$F$7:$BA$325,8,FALSE)),"",VLOOKUP($B355,'[1]1920  Prog Access'!$F$7:$BA$325,8,FALSE))</f>
        <v>0</v>
      </c>
      <c r="Q355" s="102">
        <f>IF(ISNA(VLOOKUP($B355,'[1]1920  Prog Access'!$F$7:$BA$325,9,FALSE)),"",VLOOKUP($B355,'[1]1920  Prog Access'!$F$7:$BA$325,9,FALSE))</f>
        <v>0</v>
      </c>
      <c r="R355" s="107">
        <f t="shared" si="643"/>
        <v>41160.47</v>
      </c>
      <c r="S355" s="104">
        <f t="shared" si="644"/>
        <v>6.7869705570035785E-2</v>
      </c>
      <c r="T355" s="105">
        <f t="shared" si="645"/>
        <v>1168.3357933579337</v>
      </c>
      <c r="U355" s="106">
        <f>IF(ISNA(VLOOKUP($B355,'[1]1920  Prog Access'!$F$7:$BA$325,10,FALSE)),"",VLOOKUP($B355,'[1]1920  Prog Access'!$F$7:$BA$325,10,FALSE))</f>
        <v>0</v>
      </c>
      <c r="V355" s="102">
        <f>IF(ISNA(VLOOKUP($B355,'[1]1920  Prog Access'!$F$7:$BA$325,11,FALSE)),"",VLOOKUP($B355,'[1]1920  Prog Access'!$F$7:$BA$325,11,FALSE))</f>
        <v>0</v>
      </c>
      <c r="W355" s="102">
        <f>IF(ISNA(VLOOKUP($B355,'[1]1920  Prog Access'!$F$7:$BA$325,12,FALSE)),"",VLOOKUP($B355,'[1]1920  Prog Access'!$F$7:$BA$325,12,FALSE))</f>
        <v>0</v>
      </c>
      <c r="X355" s="102">
        <f>IF(ISNA(VLOOKUP($B355,'[1]1920  Prog Access'!$F$7:$BA$325,13,FALSE)),"",VLOOKUP($B355,'[1]1920  Prog Access'!$F$7:$BA$325,13,FALSE))</f>
        <v>0</v>
      </c>
      <c r="Y355" s="108">
        <f t="shared" si="727"/>
        <v>0</v>
      </c>
      <c r="Z355" s="104">
        <f t="shared" si="728"/>
        <v>0</v>
      </c>
      <c r="AA355" s="105">
        <f t="shared" si="729"/>
        <v>0</v>
      </c>
      <c r="AB355" s="106">
        <f>IF(ISNA(VLOOKUP($B355,'[1]1920  Prog Access'!$F$7:$BA$325,14,FALSE)),"",VLOOKUP($B355,'[1]1920  Prog Access'!$F$7:$BA$325,14,FALSE))</f>
        <v>0</v>
      </c>
      <c r="AC355" s="102">
        <f>IF(ISNA(VLOOKUP($B355,'[1]1920  Prog Access'!$F$7:$BA$325,15,FALSE)),"",VLOOKUP($B355,'[1]1920  Prog Access'!$F$7:$BA$325,15,FALSE))</f>
        <v>0</v>
      </c>
      <c r="AD355" s="102">
        <v>0</v>
      </c>
      <c r="AE355" s="107">
        <f t="shared" si="730"/>
        <v>0</v>
      </c>
      <c r="AF355" s="104">
        <f t="shared" si="731"/>
        <v>0</v>
      </c>
      <c r="AG355" s="109">
        <f t="shared" si="732"/>
        <v>0</v>
      </c>
      <c r="AH355" s="106">
        <f>IF(ISNA(VLOOKUP($B355,'[1]1920  Prog Access'!$F$7:$BA$325,16,FALSE)),"",VLOOKUP($B355,'[1]1920  Prog Access'!$F$7:$BA$325,16,FALSE))</f>
        <v>33037.050000000003</v>
      </c>
      <c r="AI355" s="102">
        <f>IF(ISNA(VLOOKUP($B355,'[1]1920  Prog Access'!$F$7:$BA$325,17,FALSE)),"",VLOOKUP($B355,'[1]1920  Prog Access'!$F$7:$BA$325,17,FALSE))</f>
        <v>17041.54</v>
      </c>
      <c r="AJ355" s="102">
        <f>IF(ISNA(VLOOKUP($B355,'[1]1920  Prog Access'!$F$7:$BA$325,18,FALSE)),"",VLOOKUP($B355,'[1]1920  Prog Access'!$F$7:$BA$325,18,FALSE))</f>
        <v>0</v>
      </c>
      <c r="AK355" s="102">
        <f>IF(ISNA(VLOOKUP($B355,'[1]1920  Prog Access'!$F$7:$BA$325,19,FALSE)),"",VLOOKUP($B355,'[1]1920  Prog Access'!$F$7:$BA$325,19,FALSE))</f>
        <v>0</v>
      </c>
      <c r="AL355" s="102">
        <f>IF(ISNA(VLOOKUP($B355,'[1]1920  Prog Access'!$F$7:$BA$325,20,FALSE)),"",VLOOKUP($B355,'[1]1920  Prog Access'!$F$7:$BA$325,20,FALSE))</f>
        <v>26574.23</v>
      </c>
      <c r="AM355" s="102">
        <f>IF(ISNA(VLOOKUP($B355,'[1]1920  Prog Access'!$F$7:$BA$325,21,FALSE)),"",VLOOKUP($B355,'[1]1920  Prog Access'!$F$7:$BA$325,21,FALSE))</f>
        <v>0</v>
      </c>
      <c r="AN355" s="102">
        <f>IF(ISNA(VLOOKUP($B355,'[1]1920  Prog Access'!$F$7:$BA$325,22,FALSE)),"",VLOOKUP($B355,'[1]1920  Prog Access'!$F$7:$BA$325,22,FALSE))</f>
        <v>0</v>
      </c>
      <c r="AO355" s="102">
        <f>IF(ISNA(VLOOKUP($B355,'[1]1920  Prog Access'!$F$7:$BA$325,23,FALSE)),"",VLOOKUP($B355,'[1]1920  Prog Access'!$F$7:$BA$325,23,FALSE))</f>
        <v>0</v>
      </c>
      <c r="AP355" s="102">
        <f>IF(ISNA(VLOOKUP($B355,'[1]1920  Prog Access'!$F$7:$BA$325,24,FALSE)),"",VLOOKUP($B355,'[1]1920  Prog Access'!$F$7:$BA$325,24,FALSE))</f>
        <v>0</v>
      </c>
      <c r="AQ355" s="102">
        <f>IF(ISNA(VLOOKUP($B355,'[1]1920  Prog Access'!$F$7:$BA$325,25,FALSE)),"",VLOOKUP($B355,'[1]1920  Prog Access'!$F$7:$BA$325,25,FALSE))</f>
        <v>0</v>
      </c>
      <c r="AR355" s="102">
        <f>IF(ISNA(VLOOKUP($B355,'[1]1920  Prog Access'!$F$7:$BA$325,26,FALSE)),"",VLOOKUP($B355,'[1]1920  Prog Access'!$F$7:$BA$325,26,FALSE))</f>
        <v>0</v>
      </c>
      <c r="AS355" s="102">
        <f>IF(ISNA(VLOOKUP($B355,'[1]1920  Prog Access'!$F$7:$BA$325,27,FALSE)),"",VLOOKUP($B355,'[1]1920  Prog Access'!$F$7:$BA$325,27,FALSE))</f>
        <v>0</v>
      </c>
      <c r="AT355" s="102">
        <f>IF(ISNA(VLOOKUP($B355,'[1]1920  Prog Access'!$F$7:$BA$325,28,FALSE)),"",VLOOKUP($B355,'[1]1920  Prog Access'!$F$7:$BA$325,28,FALSE))</f>
        <v>0</v>
      </c>
      <c r="AU355" s="102">
        <f>IF(ISNA(VLOOKUP($B355,'[1]1920  Prog Access'!$F$7:$BA$325,29,FALSE)),"",VLOOKUP($B355,'[1]1920  Prog Access'!$F$7:$BA$325,29,FALSE))</f>
        <v>0</v>
      </c>
      <c r="AV355" s="102">
        <f>IF(ISNA(VLOOKUP($B355,'[1]1920  Prog Access'!$F$7:$BA$325,30,FALSE)),"",VLOOKUP($B355,'[1]1920  Prog Access'!$F$7:$BA$325,30,FALSE))</f>
        <v>0</v>
      </c>
      <c r="AW355" s="102">
        <f>IF(ISNA(VLOOKUP($B355,'[1]1920  Prog Access'!$F$7:$BA$325,31,FALSE)),"",VLOOKUP($B355,'[1]1920  Prog Access'!$F$7:$BA$325,31,FALSE))</f>
        <v>0</v>
      </c>
      <c r="AX355" s="108">
        <f t="shared" si="733"/>
        <v>76652.820000000007</v>
      </c>
      <c r="AY355" s="104">
        <f t="shared" si="734"/>
        <v>0.12639321962341418</v>
      </c>
      <c r="AZ355" s="105">
        <f t="shared" si="735"/>
        <v>2175.7825716718708</v>
      </c>
      <c r="BA355" s="106">
        <f>IF(ISNA(VLOOKUP($B355,'[1]1920  Prog Access'!$F$7:$BA$325,32,FALSE)),"",VLOOKUP($B355,'[1]1920  Prog Access'!$F$7:$BA$325,32,FALSE))</f>
        <v>0</v>
      </c>
      <c r="BB355" s="102">
        <f>IF(ISNA(VLOOKUP($B355,'[1]1920  Prog Access'!$F$7:$BA$325,33,FALSE)),"",VLOOKUP($B355,'[1]1920  Prog Access'!$F$7:$BA$325,33,FALSE))</f>
        <v>0</v>
      </c>
      <c r="BC355" s="102">
        <f>IF(ISNA(VLOOKUP($B355,'[1]1920  Prog Access'!$F$7:$BA$325,34,FALSE)),"",VLOOKUP($B355,'[1]1920  Prog Access'!$F$7:$BA$325,34,FALSE))</f>
        <v>953.83</v>
      </c>
      <c r="BD355" s="102">
        <f>IF(ISNA(VLOOKUP($B355,'[1]1920  Prog Access'!$F$7:$BA$325,35,FALSE)),"",VLOOKUP($B355,'[1]1920  Prog Access'!$F$7:$BA$325,35,FALSE))</f>
        <v>0</v>
      </c>
      <c r="BE355" s="102">
        <f>IF(ISNA(VLOOKUP($B355,'[1]1920  Prog Access'!$F$7:$BA$325,36,FALSE)),"",VLOOKUP($B355,'[1]1920  Prog Access'!$F$7:$BA$325,36,FALSE))</f>
        <v>0</v>
      </c>
      <c r="BF355" s="102">
        <f>IF(ISNA(VLOOKUP($B355,'[1]1920  Prog Access'!$F$7:$BA$325,37,FALSE)),"",VLOOKUP($B355,'[1]1920  Prog Access'!$F$7:$BA$325,37,FALSE))</f>
        <v>0</v>
      </c>
      <c r="BG355" s="102">
        <f>IF(ISNA(VLOOKUP($B355,'[1]1920  Prog Access'!$F$7:$BA$325,38,FALSE)),"",VLOOKUP($B355,'[1]1920  Prog Access'!$F$7:$BA$325,38,FALSE))</f>
        <v>0</v>
      </c>
      <c r="BH355" s="110">
        <f t="shared" si="736"/>
        <v>953.83</v>
      </c>
      <c r="BI355" s="104">
        <f t="shared" si="737"/>
        <v>1.5727750743338752E-3</v>
      </c>
      <c r="BJ355" s="105">
        <f t="shared" si="738"/>
        <v>27.074368435992056</v>
      </c>
      <c r="BK355" s="106">
        <f>IF(ISNA(VLOOKUP($B355,'[1]1920  Prog Access'!$F$7:$BA$325,39,FALSE)),"",VLOOKUP($B355,'[1]1920  Prog Access'!$F$7:$BA$325,39,FALSE))</f>
        <v>0</v>
      </c>
      <c r="BL355" s="102">
        <f>IF(ISNA(VLOOKUP($B355,'[1]1920  Prog Access'!$F$7:$BA$325,40,FALSE)),"",VLOOKUP($B355,'[1]1920  Prog Access'!$F$7:$BA$325,40,FALSE))</f>
        <v>0</v>
      </c>
      <c r="BM355" s="102">
        <f>IF(ISNA(VLOOKUP($B355,'[1]1920  Prog Access'!$F$7:$BA$325,41,FALSE)),"",VLOOKUP($B355,'[1]1920  Prog Access'!$F$7:$BA$325,41,FALSE))</f>
        <v>0</v>
      </c>
      <c r="BN355" s="102">
        <f>IF(ISNA(VLOOKUP($B355,'[1]1920  Prog Access'!$F$7:$BA$325,42,FALSE)),"",VLOOKUP($B355,'[1]1920  Prog Access'!$F$7:$BA$325,42,FALSE))</f>
        <v>0</v>
      </c>
      <c r="BO355" s="105">
        <f t="shared" si="711"/>
        <v>0</v>
      </c>
      <c r="BP355" s="104">
        <f t="shared" si="712"/>
        <v>0</v>
      </c>
      <c r="BQ355" s="111">
        <f t="shared" si="713"/>
        <v>0</v>
      </c>
      <c r="BR355" s="106">
        <f>IF(ISNA(VLOOKUP($B355,'[1]1920  Prog Access'!$F$7:$BA$325,43,FALSE)),"",VLOOKUP($B355,'[1]1920  Prog Access'!$F$7:$BA$325,43,FALSE))</f>
        <v>110642.03</v>
      </c>
      <c r="BS355" s="104">
        <f t="shared" si="703"/>
        <v>0.18243819858643662</v>
      </c>
      <c r="BT355" s="111">
        <f t="shared" si="704"/>
        <v>3140.5628725518027</v>
      </c>
      <c r="BU355" s="102">
        <f>IF(ISNA(VLOOKUP($B355,'[1]1920  Prog Access'!$F$7:$BA$325,44,FALSE)),"",VLOOKUP($B355,'[1]1920  Prog Access'!$F$7:$BA$325,44,FALSE))</f>
        <v>55903.58</v>
      </c>
      <c r="BV355" s="104">
        <f t="shared" si="705"/>
        <v>9.217969364564936E-2</v>
      </c>
      <c r="BW355" s="111">
        <f t="shared" si="706"/>
        <v>1586.8174850979281</v>
      </c>
      <c r="BX355" s="143">
        <f>IF(ISNA(VLOOKUP($B355,'[1]1920  Prog Access'!$F$7:$BA$325,45,FALSE)),"",VLOOKUP($B355,'[1]1920  Prog Access'!$F$7:$BA$325,45,FALSE))</f>
        <v>0</v>
      </c>
      <c r="BY355" s="97">
        <f t="shared" si="707"/>
        <v>0</v>
      </c>
      <c r="BZ355" s="112">
        <f t="shared" si="708"/>
        <v>0</v>
      </c>
      <c r="CA355" s="89">
        <f t="shared" si="709"/>
        <v>606463.07000000007</v>
      </c>
      <c r="CB355" s="90">
        <f t="shared" si="710"/>
        <v>0</v>
      </c>
    </row>
    <row r="356" spans="1:80" x14ac:dyDescent="0.25">
      <c r="A356" s="22"/>
      <c r="B356" s="94" t="s">
        <v>610</v>
      </c>
      <c r="C356" s="99" t="s">
        <v>611</v>
      </c>
      <c r="D356" s="100">
        <f>IF(ISNA(VLOOKUP($B356,'[1]1920 enrollment_Rev_Exp by size'!$A$6:$C$339,3,FALSE)),"",VLOOKUP($B356,'[1]1920 enrollment_Rev_Exp by size'!$A$6:$C$339,3,FALSE))</f>
        <v>104.6</v>
      </c>
      <c r="E356" s="101">
        <f>IF(ISNA(VLOOKUP($B356,'[1]1920 enrollment_Rev_Exp by size'!$A$6:$D$339,4,FALSE)),"",VLOOKUP($B356,'[1]1920 enrollment_Rev_Exp by size'!$A$6:$D$339,4,FALSE))</f>
        <v>3067969.61</v>
      </c>
      <c r="F356" s="102">
        <f>IF(ISNA(VLOOKUP($B356,'[1]1920  Prog Access'!$F$7:$BA$325,2,FALSE)),"",VLOOKUP($B356,'[1]1920  Prog Access'!$F$7:$BA$325,2,FALSE))</f>
        <v>1408026.54</v>
      </c>
      <c r="G356" s="102">
        <f>IF(ISNA(VLOOKUP($B356,'[1]1920  Prog Access'!$F$7:$BA$325,3,FALSE)),"",VLOOKUP($B356,'[1]1920  Prog Access'!$F$7:$BA$325,3,FALSE))</f>
        <v>0</v>
      </c>
      <c r="H356" s="102">
        <f>IF(ISNA(VLOOKUP($B356,'[1]1920  Prog Access'!$F$7:$BA$325,4,FALSE)),"",VLOOKUP($B356,'[1]1920  Prog Access'!$F$7:$BA$325,4,FALSE))</f>
        <v>0</v>
      </c>
      <c r="I356" s="103">
        <f t="shared" si="724"/>
        <v>1408026.54</v>
      </c>
      <c r="J356" s="104">
        <f t="shared" si="725"/>
        <v>0.45894409625524291</v>
      </c>
      <c r="K356" s="105">
        <f t="shared" si="726"/>
        <v>13461.056787762907</v>
      </c>
      <c r="L356" s="106">
        <f>IF(ISNA(VLOOKUP($B356,'[1]1920  Prog Access'!$F$7:$BA$325,5,FALSE)),"",VLOOKUP($B356,'[1]1920  Prog Access'!$F$7:$BA$325,5,FALSE))</f>
        <v>207989.57</v>
      </c>
      <c r="M356" s="102">
        <f>IF(ISNA(VLOOKUP($B356,'[1]1920  Prog Access'!$F$7:$BA$325,6,FALSE)),"",VLOOKUP($B356,'[1]1920  Prog Access'!$F$7:$BA$325,6,FALSE))</f>
        <v>0</v>
      </c>
      <c r="N356" s="102">
        <f>IF(ISNA(VLOOKUP($B356,'[1]1920  Prog Access'!$F$7:$BA$325,7,FALSE)),"",VLOOKUP($B356,'[1]1920  Prog Access'!$F$7:$BA$325,7,FALSE))</f>
        <v>31680.98</v>
      </c>
      <c r="O356" s="102">
        <v>0</v>
      </c>
      <c r="P356" s="102">
        <f>IF(ISNA(VLOOKUP($B356,'[1]1920  Prog Access'!$F$7:$BA$325,8,FALSE)),"",VLOOKUP($B356,'[1]1920  Prog Access'!$F$7:$BA$325,8,FALSE))</f>
        <v>0</v>
      </c>
      <c r="Q356" s="102">
        <f>IF(ISNA(VLOOKUP($B356,'[1]1920  Prog Access'!$F$7:$BA$325,9,FALSE)),"",VLOOKUP($B356,'[1]1920  Prog Access'!$F$7:$BA$325,9,FALSE))</f>
        <v>23300.98</v>
      </c>
      <c r="R356" s="107">
        <f t="shared" si="643"/>
        <v>262971.53000000003</v>
      </c>
      <c r="S356" s="104">
        <f t="shared" si="644"/>
        <v>8.5715167823973343E-2</v>
      </c>
      <c r="T356" s="105">
        <f t="shared" si="645"/>
        <v>2514.068164435947</v>
      </c>
      <c r="U356" s="106">
        <f>IF(ISNA(VLOOKUP($B356,'[1]1920  Prog Access'!$F$7:$BA$325,10,FALSE)),"",VLOOKUP($B356,'[1]1920  Prog Access'!$F$7:$BA$325,10,FALSE))</f>
        <v>109359.82</v>
      </c>
      <c r="V356" s="102">
        <f>IF(ISNA(VLOOKUP($B356,'[1]1920  Prog Access'!$F$7:$BA$325,11,FALSE)),"",VLOOKUP($B356,'[1]1920  Prog Access'!$F$7:$BA$325,11,FALSE))</f>
        <v>0</v>
      </c>
      <c r="W356" s="102">
        <f>IF(ISNA(VLOOKUP($B356,'[1]1920  Prog Access'!$F$7:$BA$325,12,FALSE)),"",VLOOKUP($B356,'[1]1920  Prog Access'!$F$7:$BA$325,12,FALSE))</f>
        <v>2405.94</v>
      </c>
      <c r="X356" s="102">
        <f>IF(ISNA(VLOOKUP($B356,'[1]1920  Prog Access'!$F$7:$BA$325,13,FALSE)),"",VLOOKUP($B356,'[1]1920  Prog Access'!$F$7:$BA$325,13,FALSE))</f>
        <v>0</v>
      </c>
      <c r="Y356" s="108">
        <f t="shared" si="727"/>
        <v>111765.76000000001</v>
      </c>
      <c r="Z356" s="104">
        <f t="shared" si="728"/>
        <v>3.6429878456325393E-2</v>
      </c>
      <c r="AA356" s="105">
        <f t="shared" si="729"/>
        <v>1068.5063097514342</v>
      </c>
      <c r="AB356" s="106">
        <f>IF(ISNA(VLOOKUP($B356,'[1]1920  Prog Access'!$F$7:$BA$325,14,FALSE)),"",VLOOKUP($B356,'[1]1920  Prog Access'!$F$7:$BA$325,14,FALSE))</f>
        <v>0</v>
      </c>
      <c r="AC356" s="102">
        <f>IF(ISNA(VLOOKUP($B356,'[1]1920  Prog Access'!$F$7:$BA$325,15,FALSE)),"",VLOOKUP($B356,'[1]1920  Prog Access'!$F$7:$BA$325,15,FALSE))</f>
        <v>0</v>
      </c>
      <c r="AD356" s="102">
        <v>0</v>
      </c>
      <c r="AE356" s="107">
        <f t="shared" si="730"/>
        <v>0</v>
      </c>
      <c r="AF356" s="104">
        <f t="shared" si="731"/>
        <v>0</v>
      </c>
      <c r="AG356" s="109">
        <f t="shared" si="732"/>
        <v>0</v>
      </c>
      <c r="AH356" s="106">
        <f>IF(ISNA(VLOOKUP($B356,'[1]1920  Prog Access'!$F$7:$BA$325,16,FALSE)),"",VLOOKUP($B356,'[1]1920  Prog Access'!$F$7:$BA$325,16,FALSE))</f>
        <v>80690.69</v>
      </c>
      <c r="AI356" s="102">
        <f>IF(ISNA(VLOOKUP($B356,'[1]1920  Prog Access'!$F$7:$BA$325,17,FALSE)),"",VLOOKUP($B356,'[1]1920  Prog Access'!$F$7:$BA$325,17,FALSE))</f>
        <v>30327.9</v>
      </c>
      <c r="AJ356" s="102">
        <f>IF(ISNA(VLOOKUP($B356,'[1]1920  Prog Access'!$F$7:$BA$325,18,FALSE)),"",VLOOKUP($B356,'[1]1920  Prog Access'!$F$7:$BA$325,18,FALSE))</f>
        <v>0</v>
      </c>
      <c r="AK356" s="102">
        <f>IF(ISNA(VLOOKUP($B356,'[1]1920  Prog Access'!$F$7:$BA$325,19,FALSE)),"",VLOOKUP($B356,'[1]1920  Prog Access'!$F$7:$BA$325,19,FALSE))</f>
        <v>0</v>
      </c>
      <c r="AL356" s="102">
        <f>IF(ISNA(VLOOKUP($B356,'[1]1920  Prog Access'!$F$7:$BA$325,20,FALSE)),"",VLOOKUP($B356,'[1]1920  Prog Access'!$F$7:$BA$325,20,FALSE))</f>
        <v>108541.75999999999</v>
      </c>
      <c r="AM356" s="102">
        <f>IF(ISNA(VLOOKUP($B356,'[1]1920  Prog Access'!$F$7:$BA$325,21,FALSE)),"",VLOOKUP($B356,'[1]1920  Prog Access'!$F$7:$BA$325,21,FALSE))</f>
        <v>0</v>
      </c>
      <c r="AN356" s="102">
        <f>IF(ISNA(VLOOKUP($B356,'[1]1920  Prog Access'!$F$7:$BA$325,22,FALSE)),"",VLOOKUP($B356,'[1]1920  Prog Access'!$F$7:$BA$325,22,FALSE))</f>
        <v>0</v>
      </c>
      <c r="AO356" s="102">
        <f>IF(ISNA(VLOOKUP($B356,'[1]1920  Prog Access'!$F$7:$BA$325,23,FALSE)),"",VLOOKUP($B356,'[1]1920  Prog Access'!$F$7:$BA$325,23,FALSE))</f>
        <v>25538.71</v>
      </c>
      <c r="AP356" s="102">
        <f>IF(ISNA(VLOOKUP($B356,'[1]1920  Prog Access'!$F$7:$BA$325,24,FALSE)),"",VLOOKUP($B356,'[1]1920  Prog Access'!$F$7:$BA$325,24,FALSE))</f>
        <v>0</v>
      </c>
      <c r="AQ356" s="102">
        <f>IF(ISNA(VLOOKUP($B356,'[1]1920  Prog Access'!$F$7:$BA$325,25,FALSE)),"",VLOOKUP($B356,'[1]1920  Prog Access'!$F$7:$BA$325,25,FALSE))</f>
        <v>0</v>
      </c>
      <c r="AR356" s="102">
        <f>IF(ISNA(VLOOKUP($B356,'[1]1920  Prog Access'!$F$7:$BA$325,26,FALSE)),"",VLOOKUP($B356,'[1]1920  Prog Access'!$F$7:$BA$325,26,FALSE))</f>
        <v>0</v>
      </c>
      <c r="AS356" s="102">
        <f>IF(ISNA(VLOOKUP($B356,'[1]1920  Prog Access'!$F$7:$BA$325,27,FALSE)),"",VLOOKUP($B356,'[1]1920  Prog Access'!$F$7:$BA$325,27,FALSE))</f>
        <v>0</v>
      </c>
      <c r="AT356" s="102">
        <f>IF(ISNA(VLOOKUP($B356,'[1]1920  Prog Access'!$F$7:$BA$325,28,FALSE)),"",VLOOKUP($B356,'[1]1920  Prog Access'!$F$7:$BA$325,28,FALSE))</f>
        <v>0</v>
      </c>
      <c r="AU356" s="102">
        <f>IF(ISNA(VLOOKUP($B356,'[1]1920  Prog Access'!$F$7:$BA$325,29,FALSE)),"",VLOOKUP($B356,'[1]1920  Prog Access'!$F$7:$BA$325,29,FALSE))</f>
        <v>0</v>
      </c>
      <c r="AV356" s="102">
        <f>IF(ISNA(VLOOKUP($B356,'[1]1920  Prog Access'!$F$7:$BA$325,30,FALSE)),"",VLOOKUP($B356,'[1]1920  Prog Access'!$F$7:$BA$325,30,FALSE))</f>
        <v>14510.3</v>
      </c>
      <c r="AW356" s="102">
        <f>IF(ISNA(VLOOKUP($B356,'[1]1920  Prog Access'!$F$7:$BA$325,31,FALSE)),"",VLOOKUP($B356,'[1]1920  Prog Access'!$F$7:$BA$325,31,FALSE))</f>
        <v>0</v>
      </c>
      <c r="AX356" s="108">
        <f t="shared" si="733"/>
        <v>259609.35999999996</v>
      </c>
      <c r="AY356" s="104">
        <f t="shared" si="734"/>
        <v>8.4619273657016422E-2</v>
      </c>
      <c r="AZ356" s="105">
        <f t="shared" si="735"/>
        <v>2481.9250478011468</v>
      </c>
      <c r="BA356" s="106">
        <f>IF(ISNA(VLOOKUP($B356,'[1]1920  Prog Access'!$F$7:$BA$325,32,FALSE)),"",VLOOKUP($B356,'[1]1920  Prog Access'!$F$7:$BA$325,32,FALSE))</f>
        <v>0</v>
      </c>
      <c r="BB356" s="102">
        <f>IF(ISNA(VLOOKUP($B356,'[1]1920  Prog Access'!$F$7:$BA$325,33,FALSE)),"",VLOOKUP($B356,'[1]1920  Prog Access'!$F$7:$BA$325,33,FALSE))</f>
        <v>0</v>
      </c>
      <c r="BC356" s="102">
        <f>IF(ISNA(VLOOKUP($B356,'[1]1920  Prog Access'!$F$7:$BA$325,34,FALSE)),"",VLOOKUP($B356,'[1]1920  Prog Access'!$F$7:$BA$325,34,FALSE))</f>
        <v>2470.5</v>
      </c>
      <c r="BD356" s="102">
        <f>IF(ISNA(VLOOKUP($B356,'[1]1920  Prog Access'!$F$7:$BA$325,35,FALSE)),"",VLOOKUP($B356,'[1]1920  Prog Access'!$F$7:$BA$325,35,FALSE))</f>
        <v>0</v>
      </c>
      <c r="BE356" s="102">
        <f>IF(ISNA(VLOOKUP($B356,'[1]1920  Prog Access'!$F$7:$BA$325,36,FALSE)),"",VLOOKUP($B356,'[1]1920  Prog Access'!$F$7:$BA$325,36,FALSE))</f>
        <v>0</v>
      </c>
      <c r="BF356" s="102">
        <f>IF(ISNA(VLOOKUP($B356,'[1]1920  Prog Access'!$F$7:$BA$325,37,FALSE)),"",VLOOKUP($B356,'[1]1920  Prog Access'!$F$7:$BA$325,37,FALSE))</f>
        <v>0</v>
      </c>
      <c r="BG356" s="102">
        <f>IF(ISNA(VLOOKUP($B356,'[1]1920  Prog Access'!$F$7:$BA$325,38,FALSE)),"",VLOOKUP($B356,'[1]1920  Prog Access'!$F$7:$BA$325,38,FALSE))</f>
        <v>0</v>
      </c>
      <c r="BH356" s="110">
        <f t="shared" si="736"/>
        <v>2470.5</v>
      </c>
      <c r="BI356" s="104">
        <f t="shared" si="737"/>
        <v>8.0525569482417395E-4</v>
      </c>
      <c r="BJ356" s="105">
        <f t="shared" si="738"/>
        <v>23.618546845124285</v>
      </c>
      <c r="BK356" s="106">
        <f>IF(ISNA(VLOOKUP($B356,'[1]1920  Prog Access'!$F$7:$BA$325,39,FALSE)),"",VLOOKUP($B356,'[1]1920  Prog Access'!$F$7:$BA$325,39,FALSE))</f>
        <v>0</v>
      </c>
      <c r="BL356" s="102">
        <f>IF(ISNA(VLOOKUP($B356,'[1]1920  Prog Access'!$F$7:$BA$325,40,FALSE)),"",VLOOKUP($B356,'[1]1920  Prog Access'!$F$7:$BA$325,40,FALSE))</f>
        <v>0</v>
      </c>
      <c r="BM356" s="102">
        <f>IF(ISNA(VLOOKUP($B356,'[1]1920  Prog Access'!$F$7:$BA$325,41,FALSE)),"",VLOOKUP($B356,'[1]1920  Prog Access'!$F$7:$BA$325,41,FALSE))</f>
        <v>0</v>
      </c>
      <c r="BN356" s="102">
        <f>IF(ISNA(VLOOKUP($B356,'[1]1920  Prog Access'!$F$7:$BA$325,42,FALSE)),"",VLOOKUP($B356,'[1]1920  Prog Access'!$F$7:$BA$325,42,FALSE))</f>
        <v>10858.12</v>
      </c>
      <c r="BO356" s="105">
        <f t="shared" si="711"/>
        <v>10858.12</v>
      </c>
      <c r="BP356" s="104">
        <f t="shared" si="712"/>
        <v>3.5391875997102858E-3</v>
      </c>
      <c r="BQ356" s="111">
        <f t="shared" si="713"/>
        <v>103.80611854684514</v>
      </c>
      <c r="BR356" s="106">
        <f>IF(ISNA(VLOOKUP($B356,'[1]1920  Prog Access'!$F$7:$BA$325,43,FALSE)),"",VLOOKUP($B356,'[1]1920  Prog Access'!$F$7:$BA$325,43,FALSE))</f>
        <v>681422.18</v>
      </c>
      <c r="BS356" s="104">
        <f t="shared" si="703"/>
        <v>0.22210851690933148</v>
      </c>
      <c r="BT356" s="111">
        <f t="shared" si="704"/>
        <v>6514.5523900573626</v>
      </c>
      <c r="BU356" s="102">
        <f>IF(ISNA(VLOOKUP($B356,'[1]1920  Prog Access'!$F$7:$BA$325,44,FALSE)),"",VLOOKUP($B356,'[1]1920  Prog Access'!$F$7:$BA$325,44,FALSE))</f>
        <v>133912.95999999999</v>
      </c>
      <c r="BV356" s="104">
        <f t="shared" si="705"/>
        <v>4.3648724408322938E-2</v>
      </c>
      <c r="BW356" s="111">
        <f t="shared" si="706"/>
        <v>1280.2386233269599</v>
      </c>
      <c r="BX356" s="143">
        <f>IF(ISNA(VLOOKUP($B356,'[1]1920  Prog Access'!$F$7:$BA$325,45,FALSE)),"",VLOOKUP($B356,'[1]1920  Prog Access'!$F$7:$BA$325,45,FALSE))</f>
        <v>196932.66</v>
      </c>
      <c r="BY356" s="97">
        <f t="shared" si="707"/>
        <v>6.4189899195253114E-2</v>
      </c>
      <c r="BZ356" s="112">
        <f t="shared" si="708"/>
        <v>1882.7214149139581</v>
      </c>
      <c r="CA356" s="89">
        <f t="shared" si="709"/>
        <v>3067969.6100000003</v>
      </c>
      <c r="CB356" s="90">
        <f t="shared" si="710"/>
        <v>0</v>
      </c>
    </row>
    <row r="357" spans="1:80" x14ac:dyDescent="0.25">
      <c r="A357" s="22"/>
      <c r="B357" s="94" t="s">
        <v>612</v>
      </c>
      <c r="C357" s="99" t="s">
        <v>613</v>
      </c>
      <c r="D357" s="100">
        <f>IF(ISNA(VLOOKUP($B357,'[1]1920 enrollment_Rev_Exp by size'!$A$6:$C$339,3,FALSE)),"",VLOOKUP($B357,'[1]1920 enrollment_Rev_Exp by size'!$A$6:$C$339,3,FALSE))</f>
        <v>473.35</v>
      </c>
      <c r="E357" s="101">
        <f>IF(ISNA(VLOOKUP($B357,'[1]1920 enrollment_Rev_Exp by size'!$A$6:$D$339,4,FALSE)),"",VLOOKUP($B357,'[1]1920 enrollment_Rev_Exp by size'!$A$6:$D$339,4,FALSE))</f>
        <v>7009111.1900000004</v>
      </c>
      <c r="F357" s="102">
        <f>IF(ISNA(VLOOKUP($B357,'[1]1920  Prog Access'!$F$7:$BA$325,2,FALSE)),"",VLOOKUP($B357,'[1]1920  Prog Access'!$F$7:$BA$325,2,FALSE))</f>
        <v>2806958.25</v>
      </c>
      <c r="G357" s="102">
        <f>IF(ISNA(VLOOKUP($B357,'[1]1920  Prog Access'!$F$7:$BA$325,3,FALSE)),"",VLOOKUP($B357,'[1]1920  Prog Access'!$F$7:$BA$325,3,FALSE))</f>
        <v>75313.490000000005</v>
      </c>
      <c r="H357" s="102">
        <f>IF(ISNA(VLOOKUP($B357,'[1]1920  Prog Access'!$F$7:$BA$325,4,FALSE)),"",VLOOKUP($B357,'[1]1920  Prog Access'!$F$7:$BA$325,4,FALSE))</f>
        <v>0</v>
      </c>
      <c r="I357" s="103">
        <f t="shared" si="724"/>
        <v>2882271.74</v>
      </c>
      <c r="J357" s="104">
        <f t="shared" si="725"/>
        <v>0.41121786512848857</v>
      </c>
      <c r="K357" s="105">
        <f t="shared" si="726"/>
        <v>6089.0920883067502</v>
      </c>
      <c r="L357" s="106">
        <f>IF(ISNA(VLOOKUP($B357,'[1]1920  Prog Access'!$F$7:$BA$325,5,FALSE)),"",VLOOKUP($B357,'[1]1920  Prog Access'!$F$7:$BA$325,5,FALSE))</f>
        <v>630322.47</v>
      </c>
      <c r="M357" s="102">
        <f>IF(ISNA(VLOOKUP($B357,'[1]1920  Prog Access'!$F$7:$BA$325,6,FALSE)),"",VLOOKUP($B357,'[1]1920  Prog Access'!$F$7:$BA$325,6,FALSE))</f>
        <v>0</v>
      </c>
      <c r="N357" s="102">
        <f>IF(ISNA(VLOOKUP($B357,'[1]1920  Prog Access'!$F$7:$BA$325,7,FALSE)),"",VLOOKUP($B357,'[1]1920  Prog Access'!$F$7:$BA$325,7,FALSE))</f>
        <v>149386.60999999999</v>
      </c>
      <c r="O357" s="102">
        <v>0</v>
      </c>
      <c r="P357" s="102">
        <f>IF(ISNA(VLOOKUP($B357,'[1]1920  Prog Access'!$F$7:$BA$325,8,FALSE)),"",VLOOKUP($B357,'[1]1920  Prog Access'!$F$7:$BA$325,8,FALSE))</f>
        <v>0</v>
      </c>
      <c r="Q357" s="102">
        <f>IF(ISNA(VLOOKUP($B357,'[1]1920  Prog Access'!$F$7:$BA$325,9,FALSE)),"",VLOOKUP($B357,'[1]1920  Prog Access'!$F$7:$BA$325,9,FALSE))</f>
        <v>300</v>
      </c>
      <c r="R357" s="107">
        <f t="shared" si="643"/>
        <v>780009.08</v>
      </c>
      <c r="S357" s="104">
        <f t="shared" si="644"/>
        <v>0.11128502014818228</v>
      </c>
      <c r="T357" s="105">
        <f t="shared" si="645"/>
        <v>1647.8484842083024</v>
      </c>
      <c r="U357" s="106">
        <f>IF(ISNA(VLOOKUP($B357,'[1]1920  Prog Access'!$F$7:$BA$325,10,FALSE)),"",VLOOKUP($B357,'[1]1920  Prog Access'!$F$7:$BA$325,10,FALSE))</f>
        <v>260344.62</v>
      </c>
      <c r="V357" s="102">
        <f>IF(ISNA(VLOOKUP($B357,'[1]1920  Prog Access'!$F$7:$BA$325,11,FALSE)),"",VLOOKUP($B357,'[1]1920  Prog Access'!$F$7:$BA$325,11,FALSE))</f>
        <v>0</v>
      </c>
      <c r="W357" s="102">
        <f>IF(ISNA(VLOOKUP($B357,'[1]1920  Prog Access'!$F$7:$BA$325,12,FALSE)),"",VLOOKUP($B357,'[1]1920  Prog Access'!$F$7:$BA$325,12,FALSE))</f>
        <v>0</v>
      </c>
      <c r="X357" s="102">
        <f>IF(ISNA(VLOOKUP($B357,'[1]1920  Prog Access'!$F$7:$BA$325,13,FALSE)),"",VLOOKUP($B357,'[1]1920  Prog Access'!$F$7:$BA$325,13,FALSE))</f>
        <v>0</v>
      </c>
      <c r="Y357" s="108">
        <f t="shared" si="727"/>
        <v>260344.62</v>
      </c>
      <c r="Z357" s="104">
        <f t="shared" si="728"/>
        <v>3.714374232947501E-2</v>
      </c>
      <c r="AA357" s="105">
        <f t="shared" si="729"/>
        <v>550.0044787155382</v>
      </c>
      <c r="AB357" s="106">
        <f>IF(ISNA(VLOOKUP($B357,'[1]1920  Prog Access'!$F$7:$BA$325,14,FALSE)),"",VLOOKUP($B357,'[1]1920  Prog Access'!$F$7:$BA$325,14,FALSE))</f>
        <v>0</v>
      </c>
      <c r="AC357" s="102">
        <f>IF(ISNA(VLOOKUP($B357,'[1]1920  Prog Access'!$F$7:$BA$325,15,FALSE)),"",VLOOKUP($B357,'[1]1920  Prog Access'!$F$7:$BA$325,15,FALSE))</f>
        <v>0</v>
      </c>
      <c r="AD357" s="102">
        <v>0</v>
      </c>
      <c r="AE357" s="107">
        <f t="shared" si="730"/>
        <v>0</v>
      </c>
      <c r="AF357" s="104">
        <f t="shared" si="731"/>
        <v>0</v>
      </c>
      <c r="AG357" s="109">
        <f t="shared" si="732"/>
        <v>0</v>
      </c>
      <c r="AH357" s="106">
        <f>IF(ISNA(VLOOKUP($B357,'[1]1920  Prog Access'!$F$7:$BA$325,16,FALSE)),"",VLOOKUP($B357,'[1]1920  Prog Access'!$F$7:$BA$325,16,FALSE))</f>
        <v>215255.98</v>
      </c>
      <c r="AI357" s="102">
        <f>IF(ISNA(VLOOKUP($B357,'[1]1920  Prog Access'!$F$7:$BA$325,17,FALSE)),"",VLOOKUP($B357,'[1]1920  Prog Access'!$F$7:$BA$325,17,FALSE))</f>
        <v>19749.98</v>
      </c>
      <c r="AJ357" s="102">
        <f>IF(ISNA(VLOOKUP($B357,'[1]1920  Prog Access'!$F$7:$BA$325,18,FALSE)),"",VLOOKUP($B357,'[1]1920  Prog Access'!$F$7:$BA$325,18,FALSE))</f>
        <v>0</v>
      </c>
      <c r="AK357" s="102">
        <f>IF(ISNA(VLOOKUP($B357,'[1]1920  Prog Access'!$F$7:$BA$325,19,FALSE)),"",VLOOKUP($B357,'[1]1920  Prog Access'!$F$7:$BA$325,19,FALSE))</f>
        <v>0</v>
      </c>
      <c r="AL357" s="102">
        <f>IF(ISNA(VLOOKUP($B357,'[1]1920  Prog Access'!$F$7:$BA$325,20,FALSE)),"",VLOOKUP($B357,'[1]1920  Prog Access'!$F$7:$BA$325,20,FALSE))</f>
        <v>328099.02</v>
      </c>
      <c r="AM357" s="102">
        <f>IF(ISNA(VLOOKUP($B357,'[1]1920  Prog Access'!$F$7:$BA$325,21,FALSE)),"",VLOOKUP($B357,'[1]1920  Prog Access'!$F$7:$BA$325,21,FALSE))</f>
        <v>0</v>
      </c>
      <c r="AN357" s="102">
        <f>IF(ISNA(VLOOKUP($B357,'[1]1920  Prog Access'!$F$7:$BA$325,22,FALSE)),"",VLOOKUP($B357,'[1]1920  Prog Access'!$F$7:$BA$325,22,FALSE))</f>
        <v>0</v>
      </c>
      <c r="AO357" s="102">
        <f>IF(ISNA(VLOOKUP($B357,'[1]1920  Prog Access'!$F$7:$BA$325,23,FALSE)),"",VLOOKUP($B357,'[1]1920  Prog Access'!$F$7:$BA$325,23,FALSE))</f>
        <v>87414.59</v>
      </c>
      <c r="AP357" s="102">
        <f>IF(ISNA(VLOOKUP($B357,'[1]1920  Prog Access'!$F$7:$BA$325,24,FALSE)),"",VLOOKUP($B357,'[1]1920  Prog Access'!$F$7:$BA$325,24,FALSE))</f>
        <v>0</v>
      </c>
      <c r="AQ357" s="102">
        <f>IF(ISNA(VLOOKUP($B357,'[1]1920  Prog Access'!$F$7:$BA$325,25,FALSE)),"",VLOOKUP($B357,'[1]1920  Prog Access'!$F$7:$BA$325,25,FALSE))</f>
        <v>0</v>
      </c>
      <c r="AR357" s="102">
        <f>IF(ISNA(VLOOKUP($B357,'[1]1920  Prog Access'!$F$7:$BA$325,26,FALSE)),"",VLOOKUP($B357,'[1]1920  Prog Access'!$F$7:$BA$325,26,FALSE))</f>
        <v>0</v>
      </c>
      <c r="AS357" s="102">
        <f>IF(ISNA(VLOOKUP($B357,'[1]1920  Prog Access'!$F$7:$BA$325,27,FALSE)),"",VLOOKUP($B357,'[1]1920  Prog Access'!$F$7:$BA$325,27,FALSE))</f>
        <v>0</v>
      </c>
      <c r="AT357" s="102">
        <f>IF(ISNA(VLOOKUP($B357,'[1]1920  Prog Access'!$F$7:$BA$325,28,FALSE)),"",VLOOKUP($B357,'[1]1920  Prog Access'!$F$7:$BA$325,28,FALSE))</f>
        <v>0</v>
      </c>
      <c r="AU357" s="102">
        <f>IF(ISNA(VLOOKUP($B357,'[1]1920  Prog Access'!$F$7:$BA$325,29,FALSE)),"",VLOOKUP($B357,'[1]1920  Prog Access'!$F$7:$BA$325,29,FALSE))</f>
        <v>0</v>
      </c>
      <c r="AV357" s="102">
        <f>IF(ISNA(VLOOKUP($B357,'[1]1920  Prog Access'!$F$7:$BA$325,30,FALSE)),"",VLOOKUP($B357,'[1]1920  Prog Access'!$F$7:$BA$325,30,FALSE))</f>
        <v>0</v>
      </c>
      <c r="AW357" s="102">
        <f>IF(ISNA(VLOOKUP($B357,'[1]1920  Prog Access'!$F$7:$BA$325,31,FALSE)),"",VLOOKUP($B357,'[1]1920  Prog Access'!$F$7:$BA$325,31,FALSE))</f>
        <v>0</v>
      </c>
      <c r="AX357" s="108">
        <f t="shared" si="733"/>
        <v>650519.56999999995</v>
      </c>
      <c r="AY357" s="104">
        <f t="shared" si="734"/>
        <v>9.2810565043982399E-2</v>
      </c>
      <c r="AZ357" s="105">
        <f t="shared" si="735"/>
        <v>1374.2887292700959</v>
      </c>
      <c r="BA357" s="106">
        <f>IF(ISNA(VLOOKUP($B357,'[1]1920  Prog Access'!$F$7:$BA$325,32,FALSE)),"",VLOOKUP($B357,'[1]1920  Prog Access'!$F$7:$BA$325,32,FALSE))</f>
        <v>0</v>
      </c>
      <c r="BB357" s="102">
        <f>IF(ISNA(VLOOKUP($B357,'[1]1920  Prog Access'!$F$7:$BA$325,33,FALSE)),"",VLOOKUP($B357,'[1]1920  Prog Access'!$F$7:$BA$325,33,FALSE))</f>
        <v>0</v>
      </c>
      <c r="BC357" s="102">
        <f>IF(ISNA(VLOOKUP($B357,'[1]1920  Prog Access'!$F$7:$BA$325,34,FALSE)),"",VLOOKUP($B357,'[1]1920  Prog Access'!$F$7:$BA$325,34,FALSE))</f>
        <v>10856.16</v>
      </c>
      <c r="BD357" s="102">
        <f>IF(ISNA(VLOOKUP($B357,'[1]1920  Prog Access'!$F$7:$BA$325,35,FALSE)),"",VLOOKUP($B357,'[1]1920  Prog Access'!$F$7:$BA$325,35,FALSE))</f>
        <v>0</v>
      </c>
      <c r="BE357" s="102">
        <f>IF(ISNA(VLOOKUP($B357,'[1]1920  Prog Access'!$F$7:$BA$325,36,FALSE)),"",VLOOKUP($B357,'[1]1920  Prog Access'!$F$7:$BA$325,36,FALSE))</f>
        <v>0</v>
      </c>
      <c r="BF357" s="102">
        <f>IF(ISNA(VLOOKUP($B357,'[1]1920  Prog Access'!$F$7:$BA$325,37,FALSE)),"",VLOOKUP($B357,'[1]1920  Prog Access'!$F$7:$BA$325,37,FALSE))</f>
        <v>0</v>
      </c>
      <c r="BG357" s="102">
        <f>IF(ISNA(VLOOKUP($B357,'[1]1920  Prog Access'!$F$7:$BA$325,38,FALSE)),"",VLOOKUP($B357,'[1]1920  Prog Access'!$F$7:$BA$325,38,FALSE))</f>
        <v>32319.99</v>
      </c>
      <c r="BH357" s="110">
        <f t="shared" si="736"/>
        <v>43176.15</v>
      </c>
      <c r="BI357" s="104">
        <f t="shared" si="737"/>
        <v>6.1600035767159804E-3</v>
      </c>
      <c r="BJ357" s="105">
        <f t="shared" si="738"/>
        <v>91.214006549065175</v>
      </c>
      <c r="BK357" s="106">
        <f>IF(ISNA(VLOOKUP($B357,'[1]1920  Prog Access'!$F$7:$BA$325,39,FALSE)),"",VLOOKUP($B357,'[1]1920  Prog Access'!$F$7:$BA$325,39,FALSE))</f>
        <v>0</v>
      </c>
      <c r="BL357" s="102">
        <f>IF(ISNA(VLOOKUP($B357,'[1]1920  Prog Access'!$F$7:$BA$325,40,FALSE)),"",VLOOKUP($B357,'[1]1920  Prog Access'!$F$7:$BA$325,40,FALSE))</f>
        <v>0</v>
      </c>
      <c r="BM357" s="102">
        <f>IF(ISNA(VLOOKUP($B357,'[1]1920  Prog Access'!$F$7:$BA$325,41,FALSE)),"",VLOOKUP($B357,'[1]1920  Prog Access'!$F$7:$BA$325,41,FALSE))</f>
        <v>0</v>
      </c>
      <c r="BN357" s="102">
        <f>IF(ISNA(VLOOKUP($B357,'[1]1920  Prog Access'!$F$7:$BA$325,42,FALSE)),"",VLOOKUP($B357,'[1]1920  Prog Access'!$F$7:$BA$325,42,FALSE))</f>
        <v>151382.76</v>
      </c>
      <c r="BO357" s="105">
        <f t="shared" si="711"/>
        <v>151382.76</v>
      </c>
      <c r="BP357" s="104">
        <f t="shared" si="712"/>
        <v>2.1597996649843416E-2</v>
      </c>
      <c r="BQ357" s="111">
        <f t="shared" si="713"/>
        <v>319.81147142706243</v>
      </c>
      <c r="BR357" s="106">
        <f>IF(ISNA(VLOOKUP($B357,'[1]1920  Prog Access'!$F$7:$BA$325,43,FALSE)),"",VLOOKUP($B357,'[1]1920  Prog Access'!$F$7:$BA$325,43,FALSE))</f>
        <v>1477981.03</v>
      </c>
      <c r="BS357" s="104">
        <f t="shared" si="703"/>
        <v>0.21086568466892874</v>
      </c>
      <c r="BT357" s="111">
        <f t="shared" si="704"/>
        <v>3122.3851906623004</v>
      </c>
      <c r="BU357" s="102">
        <f>IF(ISNA(VLOOKUP($B357,'[1]1920  Prog Access'!$F$7:$BA$325,44,FALSE)),"",VLOOKUP($B357,'[1]1920  Prog Access'!$F$7:$BA$325,44,FALSE))</f>
        <v>278567.56</v>
      </c>
      <c r="BV357" s="104">
        <f t="shared" si="705"/>
        <v>3.9743635455153907E-2</v>
      </c>
      <c r="BW357" s="111">
        <f t="shared" si="706"/>
        <v>588.50229217281083</v>
      </c>
      <c r="BX357" s="143">
        <f>IF(ISNA(VLOOKUP($B357,'[1]1920  Prog Access'!$F$7:$BA$325,45,FALSE)),"",VLOOKUP($B357,'[1]1920  Prog Access'!$F$7:$BA$325,45,FALSE))</f>
        <v>484858.68</v>
      </c>
      <c r="BY357" s="97">
        <f t="shared" si="707"/>
        <v>6.9175486999229638E-2</v>
      </c>
      <c r="BZ357" s="112">
        <f t="shared" si="708"/>
        <v>1024.3132565754727</v>
      </c>
      <c r="CA357" s="89">
        <f t="shared" si="709"/>
        <v>7009111.1900000004</v>
      </c>
      <c r="CB357" s="90">
        <f t="shared" si="710"/>
        <v>0</v>
      </c>
    </row>
    <row r="358" spans="1:80" s="135" customFormat="1" x14ac:dyDescent="0.25">
      <c r="A358" s="22"/>
      <c r="B358" s="94" t="s">
        <v>614</v>
      </c>
      <c r="C358" s="99" t="s">
        <v>615</v>
      </c>
      <c r="D358" s="100">
        <f>IF(ISNA(VLOOKUP($B358,'[1]1920 enrollment_Rev_Exp by size'!$A$6:$C$339,3,FALSE)),"",VLOOKUP($B358,'[1]1920 enrollment_Rev_Exp by size'!$A$6:$C$339,3,FALSE))</f>
        <v>215.94</v>
      </c>
      <c r="E358" s="101">
        <f>IF(ISNA(VLOOKUP($B358,'[1]1920 enrollment_Rev_Exp by size'!$A$6:$D$339,4,FALSE)),"",VLOOKUP($B358,'[1]1920 enrollment_Rev_Exp by size'!$A$6:$D$339,4,FALSE))</f>
        <v>3861376.12</v>
      </c>
      <c r="F358" s="102">
        <f>IF(ISNA(VLOOKUP($B358,'[1]1920  Prog Access'!$F$7:$BA$325,2,FALSE)),"",VLOOKUP($B358,'[1]1920  Prog Access'!$F$7:$BA$325,2,FALSE))</f>
        <v>1574036.52</v>
      </c>
      <c r="G358" s="102">
        <f>IF(ISNA(VLOOKUP($B358,'[1]1920  Prog Access'!$F$7:$BA$325,3,FALSE)),"",VLOOKUP($B358,'[1]1920  Prog Access'!$F$7:$BA$325,3,FALSE))</f>
        <v>321807.7</v>
      </c>
      <c r="H358" s="102">
        <f>IF(ISNA(VLOOKUP($B358,'[1]1920  Prog Access'!$F$7:$BA$325,4,FALSE)),"",VLOOKUP($B358,'[1]1920  Prog Access'!$F$7:$BA$325,4,FALSE))</f>
        <v>0</v>
      </c>
      <c r="I358" s="103">
        <f t="shared" si="724"/>
        <v>1895844.22</v>
      </c>
      <c r="J358" s="104">
        <f t="shared" si="725"/>
        <v>0.49097631545926684</v>
      </c>
      <c r="K358" s="105">
        <f t="shared" si="726"/>
        <v>8779.4953227748447</v>
      </c>
      <c r="L358" s="106">
        <f>IF(ISNA(VLOOKUP($B358,'[1]1920  Prog Access'!$F$7:$BA$325,5,FALSE)),"",VLOOKUP($B358,'[1]1920  Prog Access'!$F$7:$BA$325,5,FALSE))</f>
        <v>327560.5</v>
      </c>
      <c r="M358" s="102">
        <f>IF(ISNA(VLOOKUP($B358,'[1]1920  Prog Access'!$F$7:$BA$325,6,FALSE)),"",VLOOKUP($B358,'[1]1920  Prog Access'!$F$7:$BA$325,6,FALSE))</f>
        <v>0</v>
      </c>
      <c r="N358" s="102">
        <f>IF(ISNA(VLOOKUP($B358,'[1]1920  Prog Access'!$F$7:$BA$325,7,FALSE)),"",VLOOKUP($B358,'[1]1920  Prog Access'!$F$7:$BA$325,7,FALSE))</f>
        <v>40294.44</v>
      </c>
      <c r="O358" s="102">
        <v>0</v>
      </c>
      <c r="P358" s="102">
        <f>IF(ISNA(VLOOKUP($B358,'[1]1920  Prog Access'!$F$7:$BA$325,8,FALSE)),"",VLOOKUP($B358,'[1]1920  Prog Access'!$F$7:$BA$325,8,FALSE))</f>
        <v>0</v>
      </c>
      <c r="Q358" s="102">
        <f>IF(ISNA(VLOOKUP($B358,'[1]1920  Prog Access'!$F$7:$BA$325,9,FALSE)),"",VLOOKUP($B358,'[1]1920  Prog Access'!$F$7:$BA$325,9,FALSE))</f>
        <v>0</v>
      </c>
      <c r="R358" s="107">
        <f t="shared" si="643"/>
        <v>367854.94</v>
      </c>
      <c r="S358" s="104">
        <f t="shared" si="644"/>
        <v>9.526524445383476E-2</v>
      </c>
      <c r="T358" s="105">
        <f t="shared" si="645"/>
        <v>1703.5053255533944</v>
      </c>
      <c r="U358" s="106">
        <f>IF(ISNA(VLOOKUP($B358,'[1]1920  Prog Access'!$F$7:$BA$325,10,FALSE)),"",VLOOKUP($B358,'[1]1920  Prog Access'!$F$7:$BA$325,10,FALSE))</f>
        <v>79024.5</v>
      </c>
      <c r="V358" s="102">
        <f>IF(ISNA(VLOOKUP($B358,'[1]1920  Prog Access'!$F$7:$BA$325,11,FALSE)),"",VLOOKUP($B358,'[1]1920  Prog Access'!$F$7:$BA$325,11,FALSE))</f>
        <v>0</v>
      </c>
      <c r="W358" s="102">
        <f>IF(ISNA(VLOOKUP($B358,'[1]1920  Prog Access'!$F$7:$BA$325,12,FALSE)),"",VLOOKUP($B358,'[1]1920  Prog Access'!$F$7:$BA$325,12,FALSE))</f>
        <v>2415.5700000000002</v>
      </c>
      <c r="X358" s="102">
        <f>IF(ISNA(VLOOKUP($B358,'[1]1920  Prog Access'!$F$7:$BA$325,13,FALSE)),"",VLOOKUP($B358,'[1]1920  Prog Access'!$F$7:$BA$325,13,FALSE))</f>
        <v>0</v>
      </c>
      <c r="Y358" s="108">
        <f t="shared" si="727"/>
        <v>81440.070000000007</v>
      </c>
      <c r="Z358" s="104">
        <f t="shared" si="728"/>
        <v>2.1090944644884788E-2</v>
      </c>
      <c r="AA358" s="105">
        <f t="shared" si="729"/>
        <v>377.14212281189225</v>
      </c>
      <c r="AB358" s="106">
        <f>IF(ISNA(VLOOKUP($B358,'[1]1920  Prog Access'!$F$7:$BA$325,14,FALSE)),"",VLOOKUP($B358,'[1]1920  Prog Access'!$F$7:$BA$325,14,FALSE))</f>
        <v>0</v>
      </c>
      <c r="AC358" s="102">
        <f>IF(ISNA(VLOOKUP($B358,'[1]1920  Prog Access'!$F$7:$BA$325,15,FALSE)),"",VLOOKUP($B358,'[1]1920  Prog Access'!$F$7:$BA$325,15,FALSE))</f>
        <v>0</v>
      </c>
      <c r="AD358" s="102">
        <v>0</v>
      </c>
      <c r="AE358" s="107">
        <f t="shared" si="730"/>
        <v>0</v>
      </c>
      <c r="AF358" s="104">
        <f t="shared" si="731"/>
        <v>0</v>
      </c>
      <c r="AG358" s="109">
        <f t="shared" si="732"/>
        <v>0</v>
      </c>
      <c r="AH358" s="106">
        <f>IF(ISNA(VLOOKUP($B358,'[1]1920  Prog Access'!$F$7:$BA$325,16,FALSE)),"",VLOOKUP($B358,'[1]1920  Prog Access'!$F$7:$BA$325,16,FALSE))</f>
        <v>100979.33</v>
      </c>
      <c r="AI358" s="102">
        <f>IF(ISNA(VLOOKUP($B358,'[1]1920  Prog Access'!$F$7:$BA$325,17,FALSE)),"",VLOOKUP($B358,'[1]1920  Prog Access'!$F$7:$BA$325,17,FALSE))</f>
        <v>29051.47</v>
      </c>
      <c r="AJ358" s="102">
        <f>IF(ISNA(VLOOKUP($B358,'[1]1920  Prog Access'!$F$7:$BA$325,18,FALSE)),"",VLOOKUP($B358,'[1]1920  Prog Access'!$F$7:$BA$325,18,FALSE))</f>
        <v>0</v>
      </c>
      <c r="AK358" s="102">
        <f>IF(ISNA(VLOOKUP($B358,'[1]1920  Prog Access'!$F$7:$BA$325,19,FALSE)),"",VLOOKUP($B358,'[1]1920  Prog Access'!$F$7:$BA$325,19,FALSE))</f>
        <v>0</v>
      </c>
      <c r="AL358" s="102">
        <f>IF(ISNA(VLOOKUP($B358,'[1]1920  Prog Access'!$F$7:$BA$325,20,FALSE)),"",VLOOKUP($B358,'[1]1920  Prog Access'!$F$7:$BA$325,20,FALSE))</f>
        <v>142098.5</v>
      </c>
      <c r="AM358" s="102">
        <f>IF(ISNA(VLOOKUP($B358,'[1]1920  Prog Access'!$F$7:$BA$325,21,FALSE)),"",VLOOKUP($B358,'[1]1920  Prog Access'!$F$7:$BA$325,21,FALSE))</f>
        <v>0</v>
      </c>
      <c r="AN358" s="102">
        <f>IF(ISNA(VLOOKUP($B358,'[1]1920  Prog Access'!$F$7:$BA$325,22,FALSE)),"",VLOOKUP($B358,'[1]1920  Prog Access'!$F$7:$BA$325,22,FALSE))</f>
        <v>0</v>
      </c>
      <c r="AO358" s="102">
        <f>IF(ISNA(VLOOKUP($B358,'[1]1920  Prog Access'!$F$7:$BA$325,23,FALSE)),"",VLOOKUP($B358,'[1]1920  Prog Access'!$F$7:$BA$325,23,FALSE))</f>
        <v>52129.91</v>
      </c>
      <c r="AP358" s="102">
        <f>IF(ISNA(VLOOKUP($B358,'[1]1920  Prog Access'!$F$7:$BA$325,24,FALSE)),"",VLOOKUP($B358,'[1]1920  Prog Access'!$F$7:$BA$325,24,FALSE))</f>
        <v>0</v>
      </c>
      <c r="AQ358" s="102">
        <f>IF(ISNA(VLOOKUP($B358,'[1]1920  Prog Access'!$F$7:$BA$325,25,FALSE)),"",VLOOKUP($B358,'[1]1920  Prog Access'!$F$7:$BA$325,25,FALSE))</f>
        <v>0</v>
      </c>
      <c r="AR358" s="102">
        <f>IF(ISNA(VLOOKUP($B358,'[1]1920  Prog Access'!$F$7:$BA$325,26,FALSE)),"",VLOOKUP($B358,'[1]1920  Prog Access'!$F$7:$BA$325,26,FALSE))</f>
        <v>0</v>
      </c>
      <c r="AS358" s="102">
        <f>IF(ISNA(VLOOKUP($B358,'[1]1920  Prog Access'!$F$7:$BA$325,27,FALSE)),"",VLOOKUP($B358,'[1]1920  Prog Access'!$F$7:$BA$325,27,FALSE))</f>
        <v>0</v>
      </c>
      <c r="AT358" s="102">
        <f>IF(ISNA(VLOOKUP($B358,'[1]1920  Prog Access'!$F$7:$BA$325,28,FALSE)),"",VLOOKUP($B358,'[1]1920  Prog Access'!$F$7:$BA$325,28,FALSE))</f>
        <v>0</v>
      </c>
      <c r="AU358" s="102">
        <f>IF(ISNA(VLOOKUP($B358,'[1]1920  Prog Access'!$F$7:$BA$325,29,FALSE)),"",VLOOKUP($B358,'[1]1920  Prog Access'!$F$7:$BA$325,29,FALSE))</f>
        <v>0</v>
      </c>
      <c r="AV358" s="102">
        <f>IF(ISNA(VLOOKUP($B358,'[1]1920  Prog Access'!$F$7:$BA$325,30,FALSE)),"",VLOOKUP($B358,'[1]1920  Prog Access'!$F$7:$BA$325,30,FALSE))</f>
        <v>0</v>
      </c>
      <c r="AW358" s="102">
        <f>IF(ISNA(VLOOKUP($B358,'[1]1920  Prog Access'!$F$7:$BA$325,31,FALSE)),"",VLOOKUP($B358,'[1]1920  Prog Access'!$F$7:$BA$325,31,FALSE))</f>
        <v>1390.95</v>
      </c>
      <c r="AX358" s="108">
        <f t="shared" si="733"/>
        <v>325650.15999999997</v>
      </c>
      <c r="AY358" s="104">
        <f t="shared" si="734"/>
        <v>8.4335260249136249E-2</v>
      </c>
      <c r="AZ358" s="105">
        <f t="shared" si="735"/>
        <v>1508.0585347781789</v>
      </c>
      <c r="BA358" s="106">
        <f>IF(ISNA(VLOOKUP($B358,'[1]1920  Prog Access'!$F$7:$BA$325,32,FALSE)),"",VLOOKUP($B358,'[1]1920  Prog Access'!$F$7:$BA$325,32,FALSE))</f>
        <v>0</v>
      </c>
      <c r="BB358" s="102">
        <f>IF(ISNA(VLOOKUP($B358,'[1]1920  Prog Access'!$F$7:$BA$325,33,FALSE)),"",VLOOKUP($B358,'[1]1920  Prog Access'!$F$7:$BA$325,33,FALSE))</f>
        <v>0</v>
      </c>
      <c r="BC358" s="102">
        <f>IF(ISNA(VLOOKUP($B358,'[1]1920  Prog Access'!$F$7:$BA$325,34,FALSE)),"",VLOOKUP($B358,'[1]1920  Prog Access'!$F$7:$BA$325,34,FALSE))</f>
        <v>5818.38</v>
      </c>
      <c r="BD358" s="102">
        <f>IF(ISNA(VLOOKUP($B358,'[1]1920  Prog Access'!$F$7:$BA$325,35,FALSE)),"",VLOOKUP($B358,'[1]1920  Prog Access'!$F$7:$BA$325,35,FALSE))</f>
        <v>0</v>
      </c>
      <c r="BE358" s="102">
        <f>IF(ISNA(VLOOKUP($B358,'[1]1920  Prog Access'!$F$7:$BA$325,36,FALSE)),"",VLOOKUP($B358,'[1]1920  Prog Access'!$F$7:$BA$325,36,FALSE))</f>
        <v>0</v>
      </c>
      <c r="BF358" s="102">
        <f>IF(ISNA(VLOOKUP($B358,'[1]1920  Prog Access'!$F$7:$BA$325,37,FALSE)),"",VLOOKUP($B358,'[1]1920  Prog Access'!$F$7:$BA$325,37,FALSE))</f>
        <v>0</v>
      </c>
      <c r="BG358" s="102">
        <f>IF(ISNA(VLOOKUP($B358,'[1]1920  Prog Access'!$F$7:$BA$325,38,FALSE)),"",VLOOKUP($B358,'[1]1920  Prog Access'!$F$7:$BA$325,38,FALSE))</f>
        <v>148.13999999999999</v>
      </c>
      <c r="BH358" s="110">
        <f t="shared" si="736"/>
        <v>5966.52</v>
      </c>
      <c r="BI358" s="104">
        <f t="shared" si="737"/>
        <v>1.5451797013754775E-3</v>
      </c>
      <c r="BJ358" s="105">
        <f t="shared" si="738"/>
        <v>27.630452903584331</v>
      </c>
      <c r="BK358" s="106">
        <f>IF(ISNA(VLOOKUP($B358,'[1]1920  Prog Access'!$F$7:$BA$325,39,FALSE)),"",VLOOKUP($B358,'[1]1920  Prog Access'!$F$7:$BA$325,39,FALSE))</f>
        <v>0</v>
      </c>
      <c r="BL358" s="102">
        <f>IF(ISNA(VLOOKUP($B358,'[1]1920  Prog Access'!$F$7:$BA$325,40,FALSE)),"",VLOOKUP($B358,'[1]1920  Prog Access'!$F$7:$BA$325,40,FALSE))</f>
        <v>0</v>
      </c>
      <c r="BM358" s="102">
        <f>IF(ISNA(VLOOKUP($B358,'[1]1920  Prog Access'!$F$7:$BA$325,41,FALSE)),"",VLOOKUP($B358,'[1]1920  Prog Access'!$F$7:$BA$325,41,FALSE))</f>
        <v>0</v>
      </c>
      <c r="BN358" s="102">
        <f>IF(ISNA(VLOOKUP($B358,'[1]1920  Prog Access'!$F$7:$BA$325,42,FALSE)),"",VLOOKUP($B358,'[1]1920  Prog Access'!$F$7:$BA$325,42,FALSE))</f>
        <v>67017.86</v>
      </c>
      <c r="BO358" s="105">
        <f t="shared" si="711"/>
        <v>67017.86</v>
      </c>
      <c r="BP358" s="104">
        <f t="shared" si="712"/>
        <v>1.7355952364464303E-2</v>
      </c>
      <c r="BQ358" s="111">
        <f t="shared" si="713"/>
        <v>310.35407983699179</v>
      </c>
      <c r="BR358" s="106">
        <f>IF(ISNA(VLOOKUP($B358,'[1]1920  Prog Access'!$F$7:$BA$325,43,FALSE)),"",VLOOKUP($B358,'[1]1920  Prog Access'!$F$7:$BA$325,43,FALSE))</f>
        <v>720784.86</v>
      </c>
      <c r="BS358" s="104">
        <f t="shared" si="703"/>
        <v>0.18666528139196137</v>
      </c>
      <c r="BT358" s="111">
        <f t="shared" si="704"/>
        <v>3337.8941372603499</v>
      </c>
      <c r="BU358" s="102">
        <f>IF(ISNA(VLOOKUP($B358,'[1]1920  Prog Access'!$F$7:$BA$325,44,FALSE)),"",VLOOKUP($B358,'[1]1920  Prog Access'!$F$7:$BA$325,44,FALSE))</f>
        <v>104259.18</v>
      </c>
      <c r="BV358" s="104">
        <f t="shared" si="705"/>
        <v>2.7000524362283566E-2</v>
      </c>
      <c r="BW358" s="111">
        <f t="shared" si="706"/>
        <v>482.81550430675185</v>
      </c>
      <c r="BX358" s="143">
        <f>IF(ISNA(VLOOKUP($B358,'[1]1920  Prog Access'!$F$7:$BA$325,45,FALSE)),"",VLOOKUP($B358,'[1]1920  Prog Access'!$F$7:$BA$325,45,FALSE))</f>
        <v>292558.31</v>
      </c>
      <c r="BY358" s="97">
        <f t="shared" si="707"/>
        <v>7.576529737279257E-2</v>
      </c>
      <c r="BZ358" s="112">
        <f t="shared" si="708"/>
        <v>1354.8129573029546</v>
      </c>
      <c r="CA358" s="89">
        <f t="shared" si="709"/>
        <v>3861376.12</v>
      </c>
      <c r="CB358" s="90">
        <f t="shared" si="710"/>
        <v>0</v>
      </c>
    </row>
    <row r="359" spans="1:80" x14ac:dyDescent="0.25">
      <c r="A359" s="22"/>
      <c r="B359" s="94" t="s">
        <v>616</v>
      </c>
      <c r="C359" s="99" t="s">
        <v>617</v>
      </c>
      <c r="D359" s="100">
        <f>IF(ISNA(VLOOKUP($B359,'[1]1920 enrollment_Rev_Exp by size'!$A$6:$C$339,3,FALSE)),"",VLOOKUP($B359,'[1]1920 enrollment_Rev_Exp by size'!$A$6:$C$339,3,FALSE))</f>
        <v>1055.8400000000001</v>
      </c>
      <c r="E359" s="101">
        <f>IF(ISNA(VLOOKUP($B359,'[1]1920 enrollment_Rev_Exp by size'!$A$6:$D$339,4,FALSE)),"",VLOOKUP($B359,'[1]1920 enrollment_Rev_Exp by size'!$A$6:$D$339,4,FALSE))</f>
        <v>14209720.77</v>
      </c>
      <c r="F359" s="102">
        <f>IF(ISNA(VLOOKUP($B359,'[1]1920  Prog Access'!$F$7:$BA$325,2,FALSE)),"",VLOOKUP($B359,'[1]1920  Prog Access'!$F$7:$BA$325,2,FALSE))</f>
        <v>5787143.4000000004</v>
      </c>
      <c r="G359" s="102">
        <f>IF(ISNA(VLOOKUP($B359,'[1]1920  Prog Access'!$F$7:$BA$325,3,FALSE)),"",VLOOKUP($B359,'[1]1920  Prog Access'!$F$7:$BA$325,3,FALSE))</f>
        <v>1701945.45</v>
      </c>
      <c r="H359" s="102">
        <f>IF(ISNA(VLOOKUP($B359,'[1]1920  Prog Access'!$F$7:$BA$325,4,FALSE)),"",VLOOKUP($B359,'[1]1920  Prog Access'!$F$7:$BA$325,4,FALSE))</f>
        <v>0</v>
      </c>
      <c r="I359" s="103">
        <f t="shared" si="724"/>
        <v>7489088.8500000006</v>
      </c>
      <c r="J359" s="104">
        <f t="shared" si="725"/>
        <v>0.52703983218383821</v>
      </c>
      <c r="K359" s="105">
        <f t="shared" si="726"/>
        <v>7093.0148980906197</v>
      </c>
      <c r="L359" s="106">
        <f>IF(ISNA(VLOOKUP($B359,'[1]1920  Prog Access'!$F$7:$BA$325,5,FALSE)),"",VLOOKUP($B359,'[1]1920  Prog Access'!$F$7:$BA$325,5,FALSE))</f>
        <v>1226364.78</v>
      </c>
      <c r="M359" s="102">
        <f>IF(ISNA(VLOOKUP($B359,'[1]1920  Prog Access'!$F$7:$BA$325,6,FALSE)),"",VLOOKUP($B359,'[1]1920  Prog Access'!$F$7:$BA$325,6,FALSE))</f>
        <v>17216.57</v>
      </c>
      <c r="N359" s="102">
        <f>IF(ISNA(VLOOKUP($B359,'[1]1920  Prog Access'!$F$7:$BA$325,7,FALSE)),"",VLOOKUP($B359,'[1]1920  Prog Access'!$F$7:$BA$325,7,FALSE))</f>
        <v>184336.3</v>
      </c>
      <c r="O359" s="102">
        <v>0</v>
      </c>
      <c r="P359" s="102">
        <f>IF(ISNA(VLOOKUP($B359,'[1]1920  Prog Access'!$F$7:$BA$325,8,FALSE)),"",VLOOKUP($B359,'[1]1920  Prog Access'!$F$7:$BA$325,8,FALSE))</f>
        <v>0</v>
      </c>
      <c r="Q359" s="102">
        <f>IF(ISNA(VLOOKUP($B359,'[1]1920  Prog Access'!$F$7:$BA$325,9,FALSE)),"",VLOOKUP($B359,'[1]1920  Prog Access'!$F$7:$BA$325,9,FALSE))</f>
        <v>0</v>
      </c>
      <c r="R359" s="107">
        <f t="shared" si="643"/>
        <v>1427917.6500000001</v>
      </c>
      <c r="S359" s="104">
        <f t="shared" si="644"/>
        <v>0.10048879025228025</v>
      </c>
      <c r="T359" s="105">
        <f t="shared" si="645"/>
        <v>1352.3996533565692</v>
      </c>
      <c r="U359" s="106">
        <f>IF(ISNA(VLOOKUP($B359,'[1]1920  Prog Access'!$F$7:$BA$325,10,FALSE)),"",VLOOKUP($B359,'[1]1920  Prog Access'!$F$7:$BA$325,10,FALSE))</f>
        <v>519832.52</v>
      </c>
      <c r="V359" s="102">
        <f>IF(ISNA(VLOOKUP($B359,'[1]1920  Prog Access'!$F$7:$BA$325,11,FALSE)),"",VLOOKUP($B359,'[1]1920  Prog Access'!$F$7:$BA$325,11,FALSE))</f>
        <v>0</v>
      </c>
      <c r="W359" s="102">
        <f>IF(ISNA(VLOOKUP($B359,'[1]1920  Prog Access'!$F$7:$BA$325,12,FALSE)),"",VLOOKUP($B359,'[1]1920  Prog Access'!$F$7:$BA$325,12,FALSE))</f>
        <v>0</v>
      </c>
      <c r="X359" s="102">
        <f>IF(ISNA(VLOOKUP($B359,'[1]1920  Prog Access'!$F$7:$BA$325,13,FALSE)),"",VLOOKUP($B359,'[1]1920  Prog Access'!$F$7:$BA$325,13,FALSE))</f>
        <v>0</v>
      </c>
      <c r="Y359" s="108">
        <f t="shared" si="727"/>
        <v>519832.52</v>
      </c>
      <c r="Z359" s="104">
        <f t="shared" si="728"/>
        <v>3.6582880720463305E-2</v>
      </c>
      <c r="AA359" s="105">
        <f t="shared" si="729"/>
        <v>492.34024094559777</v>
      </c>
      <c r="AB359" s="106">
        <f>IF(ISNA(VLOOKUP($B359,'[1]1920  Prog Access'!$F$7:$BA$325,14,FALSE)),"",VLOOKUP($B359,'[1]1920  Prog Access'!$F$7:$BA$325,14,FALSE))</f>
        <v>0</v>
      </c>
      <c r="AC359" s="102">
        <f>IF(ISNA(VLOOKUP($B359,'[1]1920  Prog Access'!$F$7:$BA$325,15,FALSE)),"",VLOOKUP($B359,'[1]1920  Prog Access'!$F$7:$BA$325,15,FALSE))</f>
        <v>0</v>
      </c>
      <c r="AD359" s="102">
        <v>0</v>
      </c>
      <c r="AE359" s="107">
        <f t="shared" si="730"/>
        <v>0</v>
      </c>
      <c r="AF359" s="104">
        <f t="shared" si="731"/>
        <v>0</v>
      </c>
      <c r="AG359" s="109">
        <f t="shared" si="732"/>
        <v>0</v>
      </c>
      <c r="AH359" s="106">
        <f>IF(ISNA(VLOOKUP($B359,'[1]1920  Prog Access'!$F$7:$BA$325,16,FALSE)),"",VLOOKUP($B359,'[1]1920  Prog Access'!$F$7:$BA$325,16,FALSE))</f>
        <v>214137.55</v>
      </c>
      <c r="AI359" s="102">
        <f>IF(ISNA(VLOOKUP($B359,'[1]1920  Prog Access'!$F$7:$BA$325,17,FALSE)),"",VLOOKUP($B359,'[1]1920  Prog Access'!$F$7:$BA$325,17,FALSE))</f>
        <v>46077.65</v>
      </c>
      <c r="AJ359" s="102">
        <f>IF(ISNA(VLOOKUP($B359,'[1]1920  Prog Access'!$F$7:$BA$325,18,FALSE)),"",VLOOKUP($B359,'[1]1920  Prog Access'!$F$7:$BA$325,18,FALSE))</f>
        <v>0</v>
      </c>
      <c r="AK359" s="102">
        <f>IF(ISNA(VLOOKUP($B359,'[1]1920  Prog Access'!$F$7:$BA$325,19,FALSE)),"",VLOOKUP($B359,'[1]1920  Prog Access'!$F$7:$BA$325,19,FALSE))</f>
        <v>0</v>
      </c>
      <c r="AL359" s="102">
        <f>IF(ISNA(VLOOKUP($B359,'[1]1920  Prog Access'!$F$7:$BA$325,20,FALSE)),"",VLOOKUP($B359,'[1]1920  Prog Access'!$F$7:$BA$325,20,FALSE))</f>
        <v>497208.68</v>
      </c>
      <c r="AM359" s="102">
        <f>IF(ISNA(VLOOKUP($B359,'[1]1920  Prog Access'!$F$7:$BA$325,21,FALSE)),"",VLOOKUP($B359,'[1]1920  Prog Access'!$F$7:$BA$325,21,FALSE))</f>
        <v>0</v>
      </c>
      <c r="AN359" s="102">
        <f>IF(ISNA(VLOOKUP($B359,'[1]1920  Prog Access'!$F$7:$BA$325,22,FALSE)),"",VLOOKUP($B359,'[1]1920  Prog Access'!$F$7:$BA$325,22,FALSE))</f>
        <v>0</v>
      </c>
      <c r="AO359" s="102">
        <f>IF(ISNA(VLOOKUP($B359,'[1]1920  Prog Access'!$F$7:$BA$325,23,FALSE)),"",VLOOKUP($B359,'[1]1920  Prog Access'!$F$7:$BA$325,23,FALSE))</f>
        <v>125972.6</v>
      </c>
      <c r="AP359" s="102">
        <f>IF(ISNA(VLOOKUP($B359,'[1]1920  Prog Access'!$F$7:$BA$325,24,FALSE)),"",VLOOKUP($B359,'[1]1920  Prog Access'!$F$7:$BA$325,24,FALSE))</f>
        <v>0</v>
      </c>
      <c r="AQ359" s="102">
        <f>IF(ISNA(VLOOKUP($B359,'[1]1920  Prog Access'!$F$7:$BA$325,25,FALSE)),"",VLOOKUP($B359,'[1]1920  Prog Access'!$F$7:$BA$325,25,FALSE))</f>
        <v>0</v>
      </c>
      <c r="AR359" s="102">
        <f>IF(ISNA(VLOOKUP($B359,'[1]1920  Prog Access'!$F$7:$BA$325,26,FALSE)),"",VLOOKUP($B359,'[1]1920  Prog Access'!$F$7:$BA$325,26,FALSE))</f>
        <v>0</v>
      </c>
      <c r="AS359" s="102">
        <f>IF(ISNA(VLOOKUP($B359,'[1]1920  Prog Access'!$F$7:$BA$325,27,FALSE)),"",VLOOKUP($B359,'[1]1920  Prog Access'!$F$7:$BA$325,27,FALSE))</f>
        <v>0</v>
      </c>
      <c r="AT359" s="102">
        <f>IF(ISNA(VLOOKUP($B359,'[1]1920  Prog Access'!$F$7:$BA$325,28,FALSE)),"",VLOOKUP($B359,'[1]1920  Prog Access'!$F$7:$BA$325,28,FALSE))</f>
        <v>0</v>
      </c>
      <c r="AU359" s="102">
        <f>IF(ISNA(VLOOKUP($B359,'[1]1920  Prog Access'!$F$7:$BA$325,29,FALSE)),"",VLOOKUP($B359,'[1]1920  Prog Access'!$F$7:$BA$325,29,FALSE))</f>
        <v>0</v>
      </c>
      <c r="AV359" s="102">
        <f>IF(ISNA(VLOOKUP($B359,'[1]1920  Prog Access'!$F$7:$BA$325,30,FALSE)),"",VLOOKUP($B359,'[1]1920  Prog Access'!$F$7:$BA$325,30,FALSE))</f>
        <v>0</v>
      </c>
      <c r="AW359" s="102">
        <f>IF(ISNA(VLOOKUP($B359,'[1]1920  Prog Access'!$F$7:$BA$325,31,FALSE)),"",VLOOKUP($B359,'[1]1920  Prog Access'!$F$7:$BA$325,31,FALSE))</f>
        <v>0</v>
      </c>
      <c r="AX359" s="108">
        <f t="shared" si="733"/>
        <v>883396.48</v>
      </c>
      <c r="AY359" s="104">
        <f t="shared" si="734"/>
        <v>6.2168461597433632E-2</v>
      </c>
      <c r="AZ359" s="105">
        <f t="shared" si="735"/>
        <v>836.6764661312319</v>
      </c>
      <c r="BA359" s="106">
        <f>IF(ISNA(VLOOKUP($B359,'[1]1920  Prog Access'!$F$7:$BA$325,32,FALSE)),"",VLOOKUP($B359,'[1]1920  Prog Access'!$F$7:$BA$325,32,FALSE))</f>
        <v>0</v>
      </c>
      <c r="BB359" s="102">
        <f>IF(ISNA(VLOOKUP($B359,'[1]1920  Prog Access'!$F$7:$BA$325,33,FALSE)),"",VLOOKUP($B359,'[1]1920  Prog Access'!$F$7:$BA$325,33,FALSE))</f>
        <v>0</v>
      </c>
      <c r="BC359" s="102">
        <f>IF(ISNA(VLOOKUP($B359,'[1]1920  Prog Access'!$F$7:$BA$325,34,FALSE)),"",VLOOKUP($B359,'[1]1920  Prog Access'!$F$7:$BA$325,34,FALSE))</f>
        <v>24568.400000000001</v>
      </c>
      <c r="BD359" s="102">
        <f>IF(ISNA(VLOOKUP($B359,'[1]1920  Prog Access'!$F$7:$BA$325,35,FALSE)),"",VLOOKUP($B359,'[1]1920  Prog Access'!$F$7:$BA$325,35,FALSE))</f>
        <v>0</v>
      </c>
      <c r="BE359" s="102">
        <f>IF(ISNA(VLOOKUP($B359,'[1]1920  Prog Access'!$F$7:$BA$325,36,FALSE)),"",VLOOKUP($B359,'[1]1920  Prog Access'!$F$7:$BA$325,36,FALSE))</f>
        <v>0</v>
      </c>
      <c r="BF359" s="102">
        <f>IF(ISNA(VLOOKUP($B359,'[1]1920  Prog Access'!$F$7:$BA$325,37,FALSE)),"",VLOOKUP($B359,'[1]1920  Prog Access'!$F$7:$BA$325,37,FALSE))</f>
        <v>0</v>
      </c>
      <c r="BG359" s="102">
        <f>IF(ISNA(VLOOKUP($B359,'[1]1920  Prog Access'!$F$7:$BA$325,38,FALSE)),"",VLOOKUP($B359,'[1]1920  Prog Access'!$F$7:$BA$325,38,FALSE))</f>
        <v>49132.36</v>
      </c>
      <c r="BH359" s="110">
        <f t="shared" si="736"/>
        <v>73700.760000000009</v>
      </c>
      <c r="BI359" s="104">
        <f t="shared" si="737"/>
        <v>5.1866437907491696E-3</v>
      </c>
      <c r="BJ359" s="105">
        <f t="shared" si="738"/>
        <v>69.802962570086379</v>
      </c>
      <c r="BK359" s="106">
        <f>IF(ISNA(VLOOKUP($B359,'[1]1920  Prog Access'!$F$7:$BA$325,39,FALSE)),"",VLOOKUP($B359,'[1]1920  Prog Access'!$F$7:$BA$325,39,FALSE))</f>
        <v>0</v>
      </c>
      <c r="BL359" s="102">
        <f>IF(ISNA(VLOOKUP($B359,'[1]1920  Prog Access'!$F$7:$BA$325,40,FALSE)),"",VLOOKUP($B359,'[1]1920  Prog Access'!$F$7:$BA$325,40,FALSE))</f>
        <v>0</v>
      </c>
      <c r="BM359" s="102">
        <f>IF(ISNA(VLOOKUP($B359,'[1]1920  Prog Access'!$F$7:$BA$325,41,FALSE)),"",VLOOKUP($B359,'[1]1920  Prog Access'!$F$7:$BA$325,41,FALSE))</f>
        <v>424640.16</v>
      </c>
      <c r="BN359" s="102">
        <f>IF(ISNA(VLOOKUP($B359,'[1]1920  Prog Access'!$F$7:$BA$325,42,FALSE)),"",VLOOKUP($B359,'[1]1920  Prog Access'!$F$7:$BA$325,42,FALSE))</f>
        <v>191255.79</v>
      </c>
      <c r="BO359" s="75">
        <f t="shared" si="711"/>
        <v>615895.94999999995</v>
      </c>
      <c r="BP359" s="118">
        <f t="shared" si="712"/>
        <v>4.3343283092536093E-2</v>
      </c>
      <c r="BQ359" s="86">
        <f t="shared" si="713"/>
        <v>583.32318343688428</v>
      </c>
      <c r="BR359" s="106">
        <f>IF(ISNA(VLOOKUP($B359,'[1]1920  Prog Access'!$F$7:$BA$325,43,FALSE)),"",VLOOKUP($B359,'[1]1920  Prog Access'!$F$7:$BA$325,43,FALSE))</f>
        <v>1907862.44</v>
      </c>
      <c r="BS359" s="104">
        <f t="shared" si="703"/>
        <v>0.13426459751608477</v>
      </c>
      <c r="BT359" s="111">
        <f t="shared" si="704"/>
        <v>1806.9616987422335</v>
      </c>
      <c r="BU359" s="102">
        <f>IF(ISNA(VLOOKUP($B359,'[1]1920  Prog Access'!$F$7:$BA$325,44,FALSE)),"",VLOOKUP($B359,'[1]1920  Prog Access'!$F$7:$BA$325,44,FALSE))</f>
        <v>335929.75</v>
      </c>
      <c r="BV359" s="104">
        <f t="shared" si="705"/>
        <v>2.3640841043775136E-2</v>
      </c>
      <c r="BW359" s="111">
        <f t="shared" si="706"/>
        <v>318.16350015153807</v>
      </c>
      <c r="BX359" s="143">
        <f>IF(ISNA(VLOOKUP($B359,'[1]1920  Prog Access'!$F$7:$BA$325,45,FALSE)),"",VLOOKUP($B359,'[1]1920  Prog Access'!$F$7:$BA$325,45,FALSE))</f>
        <v>956096.37</v>
      </c>
      <c r="BY359" s="97">
        <f t="shared" si="707"/>
        <v>6.7284669802839481E-2</v>
      </c>
      <c r="BZ359" s="112">
        <f t="shared" si="708"/>
        <v>905.5314915138656</v>
      </c>
      <c r="CA359" s="89">
        <f t="shared" si="709"/>
        <v>14209720.77</v>
      </c>
      <c r="CB359" s="90">
        <f t="shared" si="710"/>
        <v>0</v>
      </c>
    </row>
    <row r="360" spans="1:80" s="127" customFormat="1" x14ac:dyDescent="0.25">
      <c r="A360" s="66"/>
      <c r="B360" s="114" t="s">
        <v>618</v>
      </c>
      <c r="C360" s="115" t="s">
        <v>52</v>
      </c>
      <c r="D360" s="116">
        <f>SUM(D348:D359)</f>
        <v>6194.09</v>
      </c>
      <c r="E360" s="116">
        <f t="shared" ref="E360:H360" si="739">SUM(E348:E359)</f>
        <v>90843081.430000007</v>
      </c>
      <c r="F360" s="116">
        <f t="shared" si="739"/>
        <v>36523386.43</v>
      </c>
      <c r="G360" s="116">
        <f t="shared" si="739"/>
        <v>7094288.790000001</v>
      </c>
      <c r="H360" s="116">
        <f t="shared" si="739"/>
        <v>763082.1</v>
      </c>
      <c r="I360" s="117">
        <f t="shared" si="724"/>
        <v>44380757.32</v>
      </c>
      <c r="J360" s="118">
        <f t="shared" si="725"/>
        <v>0.48854306372464934</v>
      </c>
      <c r="K360" s="75">
        <f t="shared" si="726"/>
        <v>7165.016543188749</v>
      </c>
      <c r="L360" s="119">
        <f>SUM(L348:L359)</f>
        <v>8245442.8800000008</v>
      </c>
      <c r="M360" s="119">
        <f t="shared" ref="M360:Q360" si="740">SUM(M348:M359)</f>
        <v>136048.89000000001</v>
      </c>
      <c r="N360" s="119">
        <f t="shared" si="740"/>
        <v>1341886.22</v>
      </c>
      <c r="O360" s="119">
        <f t="shared" si="740"/>
        <v>0</v>
      </c>
      <c r="P360" s="119">
        <f t="shared" si="740"/>
        <v>0</v>
      </c>
      <c r="Q360" s="119">
        <f t="shared" si="740"/>
        <v>103563.95999999999</v>
      </c>
      <c r="R360" s="120">
        <f t="shared" ref="R360:R423" si="741">SUM(L360:Q360)</f>
        <v>9826941.9500000011</v>
      </c>
      <c r="S360" s="118">
        <f t="shared" ref="S360:S423" si="742">R360/E360</f>
        <v>0.10817490771239684</v>
      </c>
      <c r="T360" s="75">
        <f t="shared" ref="T360:T423" si="743">R360/D360</f>
        <v>1586.5029326341723</v>
      </c>
      <c r="U360" s="119">
        <f>SUM(U348:U359)</f>
        <v>2382912.7800000003</v>
      </c>
      <c r="V360" s="119">
        <f t="shared" ref="V360:X360" si="744">SUM(V348:V359)</f>
        <v>213125.03</v>
      </c>
      <c r="W360" s="119">
        <f t="shared" si="744"/>
        <v>34423.85</v>
      </c>
      <c r="X360" s="119">
        <f t="shared" si="744"/>
        <v>0</v>
      </c>
      <c r="Y360" s="122">
        <f t="shared" si="727"/>
        <v>2630461.66</v>
      </c>
      <c r="Z360" s="118">
        <f t="shared" si="728"/>
        <v>2.8956103410328799E-2</v>
      </c>
      <c r="AA360" s="75">
        <f t="shared" si="729"/>
        <v>424.67281876756715</v>
      </c>
      <c r="AB360" s="119">
        <f>SUM(AB348:AB359)</f>
        <v>109984.86</v>
      </c>
      <c r="AC360" s="119">
        <f t="shared" ref="AC360:AD360" si="745">SUM(AC348:AC359)</f>
        <v>0</v>
      </c>
      <c r="AD360" s="119">
        <f t="shared" si="745"/>
        <v>0</v>
      </c>
      <c r="AE360" s="120">
        <f t="shared" si="730"/>
        <v>109984.86</v>
      </c>
      <c r="AF360" s="118">
        <f t="shared" si="731"/>
        <v>1.2107125635621449E-3</v>
      </c>
      <c r="AG360" s="123">
        <f t="shared" si="732"/>
        <v>17.756419425613771</v>
      </c>
      <c r="AH360" s="119">
        <f>SUM(AH348:AH359)</f>
        <v>2013734.9100000001</v>
      </c>
      <c r="AI360" s="119">
        <f t="shared" ref="AI360:AW360" si="746">SUM(AI348:AI359)</f>
        <v>410768.56000000006</v>
      </c>
      <c r="AJ360" s="119">
        <f t="shared" si="746"/>
        <v>0</v>
      </c>
      <c r="AK360" s="119">
        <f t="shared" si="746"/>
        <v>0</v>
      </c>
      <c r="AL360" s="119">
        <f t="shared" si="746"/>
        <v>3276905.34</v>
      </c>
      <c r="AM360" s="119">
        <f t="shared" si="746"/>
        <v>0</v>
      </c>
      <c r="AN360" s="119">
        <f t="shared" si="746"/>
        <v>0</v>
      </c>
      <c r="AO360" s="119">
        <f t="shared" si="746"/>
        <v>824220.41999999993</v>
      </c>
      <c r="AP360" s="119">
        <f t="shared" si="746"/>
        <v>0</v>
      </c>
      <c r="AQ360" s="119">
        <f t="shared" si="746"/>
        <v>0</v>
      </c>
      <c r="AR360" s="119">
        <f t="shared" si="746"/>
        <v>618.73</v>
      </c>
      <c r="AS360" s="119">
        <f t="shared" si="746"/>
        <v>8909.1299999999992</v>
      </c>
      <c r="AT360" s="119">
        <f t="shared" si="746"/>
        <v>37636.449999999997</v>
      </c>
      <c r="AU360" s="119">
        <f t="shared" si="746"/>
        <v>0</v>
      </c>
      <c r="AV360" s="119">
        <f t="shared" si="746"/>
        <v>125884.29000000001</v>
      </c>
      <c r="AW360" s="119">
        <f t="shared" si="746"/>
        <v>2498.6800000000003</v>
      </c>
      <c r="AX360" s="122">
        <f t="shared" si="733"/>
        <v>6701176.5100000007</v>
      </c>
      <c r="AY360" s="118">
        <f t="shared" si="734"/>
        <v>7.376650378338008E-2</v>
      </c>
      <c r="AZ360" s="75">
        <f t="shared" si="735"/>
        <v>1081.8661837332038</v>
      </c>
      <c r="BA360" s="119">
        <f>SUM(BA348:BA359)</f>
        <v>0</v>
      </c>
      <c r="BB360" s="119">
        <f t="shared" ref="BB360:BG360" si="747">SUM(BB348:BB359)</f>
        <v>0</v>
      </c>
      <c r="BC360" s="119">
        <f t="shared" si="747"/>
        <v>139836.57</v>
      </c>
      <c r="BD360" s="119">
        <f t="shared" si="747"/>
        <v>0</v>
      </c>
      <c r="BE360" s="119">
        <f t="shared" si="747"/>
        <v>5461.68</v>
      </c>
      <c r="BF360" s="119">
        <f t="shared" si="747"/>
        <v>280909.65000000002</v>
      </c>
      <c r="BG360" s="119">
        <f t="shared" si="747"/>
        <v>154157.93</v>
      </c>
      <c r="BH360" s="124">
        <f t="shared" si="736"/>
        <v>580365.83000000007</v>
      </c>
      <c r="BI360" s="118">
        <f t="shared" si="737"/>
        <v>6.3886629654588108E-3</v>
      </c>
      <c r="BJ360" s="75">
        <f t="shared" si="738"/>
        <v>93.696706053673751</v>
      </c>
      <c r="BK360" s="119">
        <f>SUM(BK348:BK359)</f>
        <v>0</v>
      </c>
      <c r="BL360" s="119">
        <f t="shared" ref="BL360:BN360" si="748">SUM(BL348:BL359)</f>
        <v>0</v>
      </c>
      <c r="BM360" s="119">
        <f t="shared" si="748"/>
        <v>1009872.8399999999</v>
      </c>
      <c r="BN360" s="119">
        <f t="shared" si="748"/>
        <v>989029.4800000001</v>
      </c>
      <c r="BO360" s="75">
        <f t="shared" si="711"/>
        <v>1998902.3199999998</v>
      </c>
      <c r="BP360" s="118">
        <f t="shared" si="712"/>
        <v>2.2003902647669132E-2</v>
      </c>
      <c r="BQ360" s="86">
        <f t="shared" si="713"/>
        <v>322.71121665975141</v>
      </c>
      <c r="BR360" s="119">
        <f>SUM(BR348:BR359)</f>
        <v>16370530.899999997</v>
      </c>
      <c r="BS360" s="118">
        <f t="shared" si="703"/>
        <v>0.18020668874618112</v>
      </c>
      <c r="BT360" s="86">
        <f t="shared" si="704"/>
        <v>2642.9275163906232</v>
      </c>
      <c r="BU360" s="121">
        <f>SUM(BU348:BU359)</f>
        <v>2682755.2000000002</v>
      </c>
      <c r="BV360" s="118">
        <f t="shared" si="705"/>
        <v>2.9531750330015198E-2</v>
      </c>
      <c r="BW360" s="86">
        <f t="shared" si="706"/>
        <v>433.1153083019459</v>
      </c>
      <c r="BX360" s="144">
        <f>SUM(BX348:BX359)</f>
        <v>5561204.8799999999</v>
      </c>
      <c r="BY360" s="125">
        <f t="shared" si="707"/>
        <v>6.1217704116358476E-2</v>
      </c>
      <c r="BZ360" s="126">
        <f t="shared" si="708"/>
        <v>897.824358380327</v>
      </c>
      <c r="CA360" s="89">
        <f t="shared" si="709"/>
        <v>90843081.430000007</v>
      </c>
      <c r="CB360" s="90">
        <f t="shared" si="710"/>
        <v>0</v>
      </c>
    </row>
    <row r="361" spans="1:80" x14ac:dyDescent="0.25">
      <c r="A361" s="66"/>
      <c r="B361" s="94"/>
      <c r="C361" s="99"/>
      <c r="D361" s="100" t="str">
        <f>IF(ISNA(VLOOKUP($B361,'[1]1920 enrollment_Rev_Exp by size'!$A$6:$C$339,3,FALSE)),"",VLOOKUP($B361,'[1]1920 enrollment_Rev_Exp by size'!$A$6:$C$339,3,FALSE))</f>
        <v/>
      </c>
      <c r="E361" s="101" t="str">
        <f>IF(ISNA(VLOOKUP($B361,'[1]1920 enrollment_Rev_Exp by size'!$A$6:$D$339,4,FALSE)),"",VLOOKUP($B361,'[1]1920 enrollment_Rev_Exp by size'!$A$6:$D$339,4,FALSE))</f>
        <v/>
      </c>
      <c r="F361" s="102" t="str">
        <f>IF(ISNA(VLOOKUP($B361,'[1]1920  Prog Access'!$F$7:$BA$325,2,FALSE)),"",VLOOKUP($B361,'[1]1920  Prog Access'!$F$7:$BA$325,2,FALSE))</f>
        <v/>
      </c>
      <c r="G361" s="102" t="str">
        <f>IF(ISNA(VLOOKUP($B361,'[1]1920  Prog Access'!$F$7:$BA$325,3,FALSE)),"",VLOOKUP($B361,'[1]1920  Prog Access'!$F$7:$BA$325,3,FALSE))</f>
        <v/>
      </c>
      <c r="H361" s="102" t="str">
        <f>IF(ISNA(VLOOKUP($B361,'[1]1920  Prog Access'!$F$7:$BA$325,4,FALSE)),"",VLOOKUP($B361,'[1]1920  Prog Access'!$F$7:$BA$325,4,FALSE))</f>
        <v/>
      </c>
      <c r="I361" s="103"/>
      <c r="J361" s="104"/>
      <c r="K361" s="105"/>
      <c r="L361" s="106" t="str">
        <f>IF(ISNA(VLOOKUP($B361,'[1]1920  Prog Access'!$F$7:$BA$325,5,FALSE)),"",VLOOKUP($B361,'[1]1920  Prog Access'!$F$7:$BA$325,5,FALSE))</f>
        <v/>
      </c>
      <c r="M361" s="102" t="str">
        <f>IF(ISNA(VLOOKUP($B361,'[1]1920  Prog Access'!$F$7:$BA$325,6,FALSE)),"",VLOOKUP($B361,'[1]1920  Prog Access'!$F$7:$BA$325,6,FALSE))</f>
        <v/>
      </c>
      <c r="N361" s="102" t="str">
        <f>IF(ISNA(VLOOKUP($B361,'[1]1920  Prog Access'!$F$7:$BA$325,7,FALSE)),"",VLOOKUP($B361,'[1]1920  Prog Access'!$F$7:$BA$325,7,FALSE))</f>
        <v/>
      </c>
      <c r="O361" s="102">
        <v>0</v>
      </c>
      <c r="P361" s="102" t="str">
        <f>IF(ISNA(VLOOKUP($B361,'[1]1920  Prog Access'!$F$7:$BA$325,8,FALSE)),"",VLOOKUP($B361,'[1]1920  Prog Access'!$F$7:$BA$325,8,FALSE))</f>
        <v/>
      </c>
      <c r="Q361" s="102" t="str">
        <f>IF(ISNA(VLOOKUP($B361,'[1]1920  Prog Access'!$F$7:$BA$325,9,FALSE)),"",VLOOKUP($B361,'[1]1920  Prog Access'!$F$7:$BA$325,9,FALSE))</f>
        <v/>
      </c>
      <c r="R361" s="107"/>
      <c r="S361" s="104"/>
      <c r="T361" s="105"/>
      <c r="U361" s="106" t="str">
        <f>IF(ISNA(VLOOKUP($B361,'[1]1920  Prog Access'!$F$7:$BA$325,17,FALSE)),"",VLOOKUP($B361,'[1]1920  Prog Access'!$F$7:$BA$325,17,FALSE))</f>
        <v/>
      </c>
      <c r="V361" s="102" t="str">
        <f>IF(ISNA(VLOOKUP($B361,'[1]1920  Prog Access'!$F$7:$BA$325,18,FALSE)),"",VLOOKUP($B361,'[1]1920  Prog Access'!$F$7:$BA$325,18,FALSE))</f>
        <v/>
      </c>
      <c r="W361" s="102" t="str">
        <f>IF(ISNA(VLOOKUP($B361,'[1]1920  Prog Access'!$F$7:$BA$325,19,FALSE)),"",VLOOKUP($B361,'[1]1920  Prog Access'!$F$7:$BA$325,19,FALSE))</f>
        <v/>
      </c>
      <c r="X361" s="102" t="str">
        <f>IF(ISNA(VLOOKUP($B361,'[1]1920  Prog Access'!$F$7:$BA$325,20,FALSE)),"",VLOOKUP($B361,'[1]1920  Prog Access'!$F$7:$BA$325,20,FALSE))</f>
        <v/>
      </c>
      <c r="Y361" s="108"/>
      <c r="Z361" s="104"/>
      <c r="AA361" s="105"/>
      <c r="AB361" s="106" t="str">
        <f>IF(ISNA(VLOOKUP($B361,'[1]1920  Prog Access'!$F$7:$BA$325,21,FALSE)),"",VLOOKUP($B361,'[1]1920  Prog Access'!$F$7:$BA$325,21,FALSE))</f>
        <v/>
      </c>
      <c r="AC361" s="102" t="str">
        <f>IF(ISNA(VLOOKUP($B361,'[1]1920  Prog Access'!$F$7:$BA$325,22,FALSE)),"",VLOOKUP($B361,'[1]1920  Prog Access'!$F$7:$BA$325,22,FALSE))</f>
        <v/>
      </c>
      <c r="AD361" s="102"/>
      <c r="AE361" s="107"/>
      <c r="AF361" s="104"/>
      <c r="AG361" s="109"/>
      <c r="AH361" s="106" t="str">
        <f>IF(ISNA(VLOOKUP($B361,'[1]1920  Prog Access'!$F$7:$BA$325,23,FALSE)),"",VLOOKUP($B361,'[1]1920  Prog Access'!$F$7:$BA$325,23,FALSE))</f>
        <v/>
      </c>
      <c r="AI361" s="102" t="str">
        <f>IF(ISNA(VLOOKUP($B361,'[1]1920  Prog Access'!$F$7:$BA$325,24,FALSE)),"",VLOOKUP($B361,'[1]1920  Prog Access'!$F$7:$BA$325,24,FALSE))</f>
        <v/>
      </c>
      <c r="AJ361" s="102" t="str">
        <f>IF(ISNA(VLOOKUP($B361,'[1]1920  Prog Access'!$F$7:$BA$325,25,FALSE)),"",VLOOKUP($B361,'[1]1920  Prog Access'!$F$7:$BA$325,25,FALSE))</f>
        <v/>
      </c>
      <c r="AK361" s="102" t="str">
        <f>IF(ISNA(VLOOKUP($B361,'[1]1920  Prog Access'!$F$7:$BA$325,26,FALSE)),"",VLOOKUP($B361,'[1]1920  Prog Access'!$F$7:$BA$325,26,FALSE))</f>
        <v/>
      </c>
      <c r="AL361" s="102" t="str">
        <f>IF(ISNA(VLOOKUP($B361,'[1]1920  Prog Access'!$F$7:$BA$325,27,FALSE)),"",VLOOKUP($B361,'[1]1920  Prog Access'!$F$7:$BA$325,27,FALSE))</f>
        <v/>
      </c>
      <c r="AM361" s="102" t="str">
        <f>IF(ISNA(VLOOKUP($B361,'[1]1920  Prog Access'!$F$7:$BA$325,28,FALSE)),"",VLOOKUP($B361,'[1]1920  Prog Access'!$F$7:$BA$325,28,FALSE))</f>
        <v/>
      </c>
      <c r="AN361" s="102" t="str">
        <f>IF(ISNA(VLOOKUP($B361,'[1]1920  Prog Access'!$F$7:$BA$325,29,FALSE)),"",VLOOKUP($B361,'[1]1920  Prog Access'!$F$7:$BA$325,29,FALSE))</f>
        <v/>
      </c>
      <c r="AO361" s="102" t="str">
        <f>IF(ISNA(VLOOKUP($B361,'[1]1920  Prog Access'!$F$7:$BA$325,30,FALSE)),"",VLOOKUP($B361,'[1]1920  Prog Access'!$F$7:$BA$325,30,FALSE))</f>
        <v/>
      </c>
      <c r="AP361" s="102" t="str">
        <f>IF(ISNA(VLOOKUP($B361,'[1]1920  Prog Access'!$F$7:$BA$325,31,FALSE)),"",VLOOKUP($B361,'[1]1920  Prog Access'!$F$7:$BA$325,31,FALSE))</f>
        <v/>
      </c>
      <c r="AQ361" s="102" t="str">
        <f>IF(ISNA(VLOOKUP($B361,'[1]1920  Prog Access'!$F$7:$BA$325,32,FALSE)),"",VLOOKUP($B361,'[1]1920  Prog Access'!$F$7:$BA$325,32,FALSE))</f>
        <v/>
      </c>
      <c r="AR361" s="102" t="str">
        <f>IF(ISNA(VLOOKUP($B361,'[1]1920  Prog Access'!$F$7:$BA$325,33,FALSE)),"",VLOOKUP($B361,'[1]1920  Prog Access'!$F$7:$BA$325,33,FALSE))</f>
        <v/>
      </c>
      <c r="AS361" s="102" t="str">
        <f>IF(ISNA(VLOOKUP($B361,'[1]1920  Prog Access'!$F$7:$BA$325,34,FALSE)),"",VLOOKUP($B361,'[1]1920  Prog Access'!$F$7:$BA$325,34,FALSE))</f>
        <v/>
      </c>
      <c r="AT361" s="102" t="str">
        <f>IF(ISNA(VLOOKUP($B361,'[1]1920  Prog Access'!$F$7:$BA$325,35,FALSE)),"",VLOOKUP($B361,'[1]1920  Prog Access'!$F$7:$BA$325,35,FALSE))</f>
        <v/>
      </c>
      <c r="AU361" s="102" t="str">
        <f>IF(ISNA(VLOOKUP($B361,'[1]1920  Prog Access'!$F$7:$BA$325,36,FALSE)),"",VLOOKUP($B361,'[1]1920  Prog Access'!$F$7:$BA$325,36,FALSE))</f>
        <v/>
      </c>
      <c r="AV361" s="102" t="str">
        <f>IF(ISNA(VLOOKUP($B361,'[1]1920  Prog Access'!$F$7:$BA$325,37,FALSE)),"",VLOOKUP($B361,'[1]1920  Prog Access'!$F$7:$BA$325,37,FALSE))</f>
        <v/>
      </c>
      <c r="AW361" s="102" t="str">
        <f>IF(ISNA(VLOOKUP($B361,'[1]1920  Prog Access'!$F$7:$BA$325,38,FALSE)),"",VLOOKUP($B361,'[1]1920  Prog Access'!$F$7:$BA$325,38,FALSE))</f>
        <v/>
      </c>
      <c r="AX361" s="108"/>
      <c r="AY361" s="104"/>
      <c r="AZ361" s="105"/>
      <c r="BA361" s="106" t="str">
        <f>IF(ISNA(VLOOKUP($B361,'[1]1920  Prog Access'!$F$7:$BA$325,32,FALSE)),"",VLOOKUP($B361,'[1]1920  Prog Access'!$F$7:$BA$325,32,FALSE))</f>
        <v/>
      </c>
      <c r="BB361" s="102" t="str">
        <f>IF(ISNA(VLOOKUP($B361,'[1]1920  Prog Access'!$F$7:$BA$325,33,FALSE)),"",VLOOKUP($B361,'[1]1920  Prog Access'!$F$7:$BA$325,33,FALSE))</f>
        <v/>
      </c>
      <c r="BC361" s="102" t="str">
        <f>IF(ISNA(VLOOKUP($B361,'[1]1920  Prog Access'!$F$7:$BA$325,34,FALSE)),"",VLOOKUP($B361,'[1]1920  Prog Access'!$F$7:$BA$325,34,FALSE))</f>
        <v/>
      </c>
      <c r="BD361" s="102" t="str">
        <f>IF(ISNA(VLOOKUP($B361,'[1]1920  Prog Access'!$F$7:$BA$325,35,FALSE)),"",VLOOKUP($B361,'[1]1920  Prog Access'!$F$7:$BA$325,35,FALSE))</f>
        <v/>
      </c>
      <c r="BE361" s="102" t="str">
        <f>IF(ISNA(VLOOKUP($B361,'[1]1920  Prog Access'!$F$7:$BA$325,36,FALSE)),"",VLOOKUP($B361,'[1]1920  Prog Access'!$F$7:$BA$325,36,FALSE))</f>
        <v/>
      </c>
      <c r="BF361" s="102" t="str">
        <f>IF(ISNA(VLOOKUP($B361,'[1]1920  Prog Access'!$F$7:$BA$325,37,FALSE)),"",VLOOKUP($B361,'[1]1920  Prog Access'!$F$7:$BA$325,37,FALSE))</f>
        <v/>
      </c>
      <c r="BG361" s="102" t="str">
        <f>IF(ISNA(VLOOKUP($B361,'[1]1920  Prog Access'!$F$7:$BA$325,38,FALSE)),"",VLOOKUP($B361,'[1]1920  Prog Access'!$F$7:$BA$325,38,FALSE))</f>
        <v/>
      </c>
      <c r="BH361" s="110"/>
      <c r="BI361" s="104"/>
      <c r="BJ361" s="105"/>
      <c r="BK361" s="106" t="str">
        <f>IF(ISNA(VLOOKUP($B361,'[1]1920  Prog Access'!$F$7:$BA$325,39,FALSE)),"",VLOOKUP($B361,'[1]1920  Prog Access'!$F$7:$BA$325,39,FALSE))</f>
        <v/>
      </c>
      <c r="BL361" s="102" t="str">
        <f>IF(ISNA(VLOOKUP($B361,'[1]1920  Prog Access'!$F$7:$BA$325,40,FALSE)),"",VLOOKUP($B361,'[1]1920  Prog Access'!$F$7:$BA$325,40,FALSE))</f>
        <v/>
      </c>
      <c r="BM361" s="102" t="str">
        <f>IF(ISNA(VLOOKUP($B361,'[1]1920  Prog Access'!$F$7:$BA$325,41,FALSE)),"",VLOOKUP($B361,'[1]1920  Prog Access'!$F$7:$BA$325,41,FALSE))</f>
        <v/>
      </c>
      <c r="BN361" s="102" t="str">
        <f>IF(ISNA(VLOOKUP($B361,'[1]1920  Prog Access'!$F$7:$BA$325,42,FALSE)),"",VLOOKUP($B361,'[1]1920  Prog Access'!$F$7:$BA$325,42,FALSE))</f>
        <v/>
      </c>
      <c r="BO361" s="105"/>
      <c r="BP361" s="104"/>
      <c r="BQ361" s="111"/>
      <c r="BR361" s="106" t="str">
        <f>IF(ISNA(VLOOKUP($B361,'[1]1920  Prog Access'!$F$7:$BA$325,43,FALSE)),"",VLOOKUP($B361,'[1]1920  Prog Access'!$F$7:$BA$325,43,FALSE))</f>
        <v/>
      </c>
      <c r="BS361" s="104"/>
      <c r="BT361" s="111"/>
      <c r="BU361" s="102"/>
      <c r="BV361" s="104"/>
      <c r="BW361" s="111"/>
      <c r="BX361" s="143"/>
      <c r="BZ361" s="112"/>
      <c r="CA361" s="89"/>
      <c r="CB361" s="90"/>
    </row>
    <row r="362" spans="1:80" x14ac:dyDescent="0.25">
      <c r="A362" s="66" t="s">
        <v>619</v>
      </c>
      <c r="B362" s="94"/>
      <c r="C362" s="99"/>
      <c r="D362" s="100" t="str">
        <f>IF(ISNA(VLOOKUP($B362,'[1]1920 enrollment_Rev_Exp by size'!$A$6:$C$339,3,FALSE)),"",VLOOKUP($B362,'[1]1920 enrollment_Rev_Exp by size'!$A$6:$C$339,3,FALSE))</f>
        <v/>
      </c>
      <c r="E362" s="101" t="str">
        <f>IF(ISNA(VLOOKUP($B362,'[1]1920 enrollment_Rev_Exp by size'!$A$6:$D$339,4,FALSE)),"",VLOOKUP($B362,'[1]1920 enrollment_Rev_Exp by size'!$A$6:$D$339,4,FALSE))</f>
        <v/>
      </c>
      <c r="F362" s="102" t="str">
        <f>IF(ISNA(VLOOKUP($B362,'[1]1920  Prog Access'!$F$7:$BA$325,2,FALSE)),"",VLOOKUP($B362,'[1]1920  Prog Access'!$F$7:$BA$325,2,FALSE))</f>
        <v/>
      </c>
      <c r="G362" s="102" t="str">
        <f>IF(ISNA(VLOOKUP($B362,'[1]1920  Prog Access'!$F$7:$BA$325,3,FALSE)),"",VLOOKUP($B362,'[1]1920  Prog Access'!$F$7:$BA$325,3,FALSE))</f>
        <v/>
      </c>
      <c r="H362" s="102" t="str">
        <f>IF(ISNA(VLOOKUP($B362,'[1]1920  Prog Access'!$F$7:$BA$325,4,FALSE)),"",VLOOKUP($B362,'[1]1920  Prog Access'!$F$7:$BA$325,4,FALSE))</f>
        <v/>
      </c>
      <c r="I362" s="103"/>
      <c r="J362" s="104"/>
      <c r="K362" s="105"/>
      <c r="L362" s="106" t="str">
        <f>IF(ISNA(VLOOKUP($B362,'[1]1920  Prog Access'!$F$7:$BA$325,5,FALSE)),"",VLOOKUP($B362,'[1]1920  Prog Access'!$F$7:$BA$325,5,FALSE))</f>
        <v/>
      </c>
      <c r="M362" s="102" t="str">
        <f>IF(ISNA(VLOOKUP($B362,'[1]1920  Prog Access'!$F$7:$BA$325,6,FALSE)),"",VLOOKUP($B362,'[1]1920  Prog Access'!$F$7:$BA$325,6,FALSE))</f>
        <v/>
      </c>
      <c r="N362" s="102" t="str">
        <f>IF(ISNA(VLOOKUP($B362,'[1]1920  Prog Access'!$F$7:$BA$325,7,FALSE)),"",VLOOKUP($B362,'[1]1920  Prog Access'!$F$7:$BA$325,7,FALSE))</f>
        <v/>
      </c>
      <c r="O362" s="102">
        <v>0</v>
      </c>
      <c r="P362" s="102" t="str">
        <f>IF(ISNA(VLOOKUP($B362,'[1]1920  Prog Access'!$F$7:$BA$325,8,FALSE)),"",VLOOKUP($B362,'[1]1920  Prog Access'!$F$7:$BA$325,8,FALSE))</f>
        <v/>
      </c>
      <c r="Q362" s="102" t="str">
        <f>IF(ISNA(VLOOKUP($B362,'[1]1920  Prog Access'!$F$7:$BA$325,9,FALSE)),"",VLOOKUP($B362,'[1]1920  Prog Access'!$F$7:$BA$325,9,FALSE))</f>
        <v/>
      </c>
      <c r="R362" s="107"/>
      <c r="S362" s="104"/>
      <c r="T362" s="105"/>
      <c r="U362" s="106" t="str">
        <f>IF(ISNA(VLOOKUP($B362,'[1]1920  Prog Access'!$F$7:$BA$325,17,FALSE)),"",VLOOKUP($B362,'[1]1920  Prog Access'!$F$7:$BA$325,17,FALSE))</f>
        <v/>
      </c>
      <c r="V362" s="102" t="str">
        <f>IF(ISNA(VLOOKUP($B362,'[1]1920  Prog Access'!$F$7:$BA$325,18,FALSE)),"",VLOOKUP($B362,'[1]1920  Prog Access'!$F$7:$BA$325,18,FALSE))</f>
        <v/>
      </c>
      <c r="W362" s="102" t="str">
        <f>IF(ISNA(VLOOKUP($B362,'[1]1920  Prog Access'!$F$7:$BA$325,19,FALSE)),"",VLOOKUP($B362,'[1]1920  Prog Access'!$F$7:$BA$325,19,FALSE))</f>
        <v/>
      </c>
      <c r="X362" s="102" t="str">
        <f>IF(ISNA(VLOOKUP($B362,'[1]1920  Prog Access'!$F$7:$BA$325,20,FALSE)),"",VLOOKUP($B362,'[1]1920  Prog Access'!$F$7:$BA$325,20,FALSE))</f>
        <v/>
      </c>
      <c r="Y362" s="108"/>
      <c r="Z362" s="104"/>
      <c r="AA362" s="105"/>
      <c r="AB362" s="106" t="str">
        <f>IF(ISNA(VLOOKUP($B362,'[1]1920  Prog Access'!$F$7:$BA$325,21,FALSE)),"",VLOOKUP($B362,'[1]1920  Prog Access'!$F$7:$BA$325,21,FALSE))</f>
        <v/>
      </c>
      <c r="AC362" s="102" t="str">
        <f>IF(ISNA(VLOOKUP($B362,'[1]1920  Prog Access'!$F$7:$BA$325,22,FALSE)),"",VLOOKUP($B362,'[1]1920  Prog Access'!$F$7:$BA$325,22,FALSE))</f>
        <v/>
      </c>
      <c r="AD362" s="102"/>
      <c r="AE362" s="107"/>
      <c r="AF362" s="104"/>
      <c r="AG362" s="109"/>
      <c r="AH362" s="106" t="str">
        <f>IF(ISNA(VLOOKUP($B362,'[1]1920  Prog Access'!$F$7:$BA$325,23,FALSE)),"",VLOOKUP($B362,'[1]1920  Prog Access'!$F$7:$BA$325,23,FALSE))</f>
        <v/>
      </c>
      <c r="AI362" s="102" t="str">
        <f>IF(ISNA(VLOOKUP($B362,'[1]1920  Prog Access'!$F$7:$BA$325,24,FALSE)),"",VLOOKUP($B362,'[1]1920  Prog Access'!$F$7:$BA$325,24,FALSE))</f>
        <v/>
      </c>
      <c r="AJ362" s="102" t="str">
        <f>IF(ISNA(VLOOKUP($B362,'[1]1920  Prog Access'!$F$7:$BA$325,25,FALSE)),"",VLOOKUP($B362,'[1]1920  Prog Access'!$F$7:$BA$325,25,FALSE))</f>
        <v/>
      </c>
      <c r="AK362" s="102" t="str">
        <f>IF(ISNA(VLOOKUP($B362,'[1]1920  Prog Access'!$F$7:$BA$325,26,FALSE)),"",VLOOKUP($B362,'[1]1920  Prog Access'!$F$7:$BA$325,26,FALSE))</f>
        <v/>
      </c>
      <c r="AL362" s="102" t="str">
        <f>IF(ISNA(VLOOKUP($B362,'[1]1920  Prog Access'!$F$7:$BA$325,27,FALSE)),"",VLOOKUP($B362,'[1]1920  Prog Access'!$F$7:$BA$325,27,FALSE))</f>
        <v/>
      </c>
      <c r="AM362" s="102" t="str">
        <f>IF(ISNA(VLOOKUP($B362,'[1]1920  Prog Access'!$F$7:$BA$325,28,FALSE)),"",VLOOKUP($B362,'[1]1920  Prog Access'!$F$7:$BA$325,28,FALSE))</f>
        <v/>
      </c>
      <c r="AN362" s="102" t="str">
        <f>IF(ISNA(VLOOKUP($B362,'[1]1920  Prog Access'!$F$7:$BA$325,29,FALSE)),"",VLOOKUP($B362,'[1]1920  Prog Access'!$F$7:$BA$325,29,FALSE))</f>
        <v/>
      </c>
      <c r="AO362" s="102" t="str">
        <f>IF(ISNA(VLOOKUP($B362,'[1]1920  Prog Access'!$F$7:$BA$325,30,FALSE)),"",VLOOKUP($B362,'[1]1920  Prog Access'!$F$7:$BA$325,30,FALSE))</f>
        <v/>
      </c>
      <c r="AP362" s="102" t="str">
        <f>IF(ISNA(VLOOKUP($B362,'[1]1920  Prog Access'!$F$7:$BA$325,31,FALSE)),"",VLOOKUP($B362,'[1]1920  Prog Access'!$F$7:$BA$325,31,FALSE))</f>
        <v/>
      </c>
      <c r="AQ362" s="102" t="str">
        <f>IF(ISNA(VLOOKUP($B362,'[1]1920  Prog Access'!$F$7:$BA$325,32,FALSE)),"",VLOOKUP($B362,'[1]1920  Prog Access'!$F$7:$BA$325,32,FALSE))</f>
        <v/>
      </c>
      <c r="AR362" s="102" t="str">
        <f>IF(ISNA(VLOOKUP($B362,'[1]1920  Prog Access'!$F$7:$BA$325,33,FALSE)),"",VLOOKUP($B362,'[1]1920  Prog Access'!$F$7:$BA$325,33,FALSE))</f>
        <v/>
      </c>
      <c r="AS362" s="102" t="str">
        <f>IF(ISNA(VLOOKUP($B362,'[1]1920  Prog Access'!$F$7:$BA$325,34,FALSE)),"",VLOOKUP($B362,'[1]1920  Prog Access'!$F$7:$BA$325,34,FALSE))</f>
        <v/>
      </c>
      <c r="AT362" s="102" t="str">
        <f>IF(ISNA(VLOOKUP($B362,'[1]1920  Prog Access'!$F$7:$BA$325,35,FALSE)),"",VLOOKUP($B362,'[1]1920  Prog Access'!$F$7:$BA$325,35,FALSE))</f>
        <v/>
      </c>
      <c r="AU362" s="102" t="str">
        <f>IF(ISNA(VLOOKUP($B362,'[1]1920  Prog Access'!$F$7:$BA$325,36,FALSE)),"",VLOOKUP($B362,'[1]1920  Prog Access'!$F$7:$BA$325,36,FALSE))</f>
        <v/>
      </c>
      <c r="AV362" s="102" t="str">
        <f>IF(ISNA(VLOOKUP($B362,'[1]1920  Prog Access'!$F$7:$BA$325,37,FALSE)),"",VLOOKUP($B362,'[1]1920  Prog Access'!$F$7:$BA$325,37,FALSE))</f>
        <v/>
      </c>
      <c r="AW362" s="102" t="str">
        <f>IF(ISNA(VLOOKUP($B362,'[1]1920  Prog Access'!$F$7:$BA$325,38,FALSE)),"",VLOOKUP($B362,'[1]1920  Prog Access'!$F$7:$BA$325,38,FALSE))</f>
        <v/>
      </c>
      <c r="AX362" s="108"/>
      <c r="AY362" s="104"/>
      <c r="AZ362" s="105"/>
      <c r="BA362" s="106" t="str">
        <f>IF(ISNA(VLOOKUP($B362,'[1]1920  Prog Access'!$F$7:$BA$325,32,FALSE)),"",VLOOKUP($B362,'[1]1920  Prog Access'!$F$7:$BA$325,32,FALSE))</f>
        <v/>
      </c>
      <c r="BB362" s="102" t="str">
        <f>IF(ISNA(VLOOKUP($B362,'[1]1920  Prog Access'!$F$7:$BA$325,33,FALSE)),"",VLOOKUP($B362,'[1]1920  Prog Access'!$F$7:$BA$325,33,FALSE))</f>
        <v/>
      </c>
      <c r="BC362" s="102" t="str">
        <f>IF(ISNA(VLOOKUP($B362,'[1]1920  Prog Access'!$F$7:$BA$325,34,FALSE)),"",VLOOKUP($B362,'[1]1920  Prog Access'!$F$7:$BA$325,34,FALSE))</f>
        <v/>
      </c>
      <c r="BD362" s="102" t="str">
        <f>IF(ISNA(VLOOKUP($B362,'[1]1920  Prog Access'!$F$7:$BA$325,35,FALSE)),"",VLOOKUP($B362,'[1]1920  Prog Access'!$F$7:$BA$325,35,FALSE))</f>
        <v/>
      </c>
      <c r="BE362" s="102" t="str">
        <f>IF(ISNA(VLOOKUP($B362,'[1]1920  Prog Access'!$F$7:$BA$325,36,FALSE)),"",VLOOKUP($B362,'[1]1920  Prog Access'!$F$7:$BA$325,36,FALSE))</f>
        <v/>
      </c>
      <c r="BF362" s="102" t="str">
        <f>IF(ISNA(VLOOKUP($B362,'[1]1920  Prog Access'!$F$7:$BA$325,37,FALSE)),"",VLOOKUP($B362,'[1]1920  Prog Access'!$F$7:$BA$325,37,FALSE))</f>
        <v/>
      </c>
      <c r="BG362" s="102" t="str">
        <f>IF(ISNA(VLOOKUP($B362,'[1]1920  Prog Access'!$F$7:$BA$325,38,FALSE)),"",VLOOKUP($B362,'[1]1920  Prog Access'!$F$7:$BA$325,38,FALSE))</f>
        <v/>
      </c>
      <c r="BH362" s="110"/>
      <c r="BI362" s="104"/>
      <c r="BJ362" s="105"/>
      <c r="BK362" s="106" t="str">
        <f>IF(ISNA(VLOOKUP($B362,'[1]1920  Prog Access'!$F$7:$BA$325,39,FALSE)),"",VLOOKUP($B362,'[1]1920  Prog Access'!$F$7:$BA$325,39,FALSE))</f>
        <v/>
      </c>
      <c r="BL362" s="102" t="str">
        <f>IF(ISNA(VLOOKUP($B362,'[1]1920  Prog Access'!$F$7:$BA$325,40,FALSE)),"",VLOOKUP($B362,'[1]1920  Prog Access'!$F$7:$BA$325,40,FALSE))</f>
        <v/>
      </c>
      <c r="BM362" s="102" t="str">
        <f>IF(ISNA(VLOOKUP($B362,'[1]1920  Prog Access'!$F$7:$BA$325,41,FALSE)),"",VLOOKUP($B362,'[1]1920  Prog Access'!$F$7:$BA$325,41,FALSE))</f>
        <v/>
      </c>
      <c r="BN362" s="102" t="str">
        <f>IF(ISNA(VLOOKUP($B362,'[1]1920  Prog Access'!$F$7:$BA$325,42,FALSE)),"",VLOOKUP($B362,'[1]1920  Prog Access'!$F$7:$BA$325,42,FALSE))</f>
        <v/>
      </c>
      <c r="BO362" s="105"/>
      <c r="BP362" s="104"/>
      <c r="BQ362" s="111"/>
      <c r="BR362" s="106" t="str">
        <f>IF(ISNA(VLOOKUP($B362,'[1]1920  Prog Access'!$F$7:$BA$325,43,FALSE)),"",VLOOKUP($B362,'[1]1920  Prog Access'!$F$7:$BA$325,43,FALSE))</f>
        <v/>
      </c>
      <c r="BS362" s="104"/>
      <c r="BT362" s="111"/>
      <c r="BU362" s="102"/>
      <c r="BV362" s="104"/>
      <c r="BW362" s="111"/>
      <c r="BX362" s="143"/>
      <c r="BZ362" s="112"/>
      <c r="CA362" s="89"/>
      <c r="CB362" s="90"/>
    </row>
    <row r="363" spans="1:80" x14ac:dyDescent="0.25">
      <c r="A363" s="99"/>
      <c r="B363" s="94" t="s">
        <v>620</v>
      </c>
      <c r="C363" s="99" t="s">
        <v>621</v>
      </c>
      <c r="D363" s="100">
        <f>IF(ISNA(VLOOKUP($B363,'[1]1920 enrollment_Rev_Exp by size'!$A$6:$C$339,3,FALSE)),"",VLOOKUP($B363,'[1]1920 enrollment_Rev_Exp by size'!$A$6:$C$339,3,FALSE))</f>
        <v>5834.17</v>
      </c>
      <c r="E363" s="101">
        <f>IF(ISNA(VLOOKUP($B363,'[1]1920 enrollment_Rev_Exp by size'!$A$6:$D$339,4,FALSE)),"",VLOOKUP($B363,'[1]1920 enrollment_Rev_Exp by size'!$A$6:$D$339,4,FALSE))</f>
        <v>77843459.939999998</v>
      </c>
      <c r="F363" s="102">
        <f>IF(ISNA(VLOOKUP($B363,'[1]1920  Prog Access'!$F$7:$BA$325,2,FALSE)),"",VLOOKUP($B363,'[1]1920  Prog Access'!$F$7:$BA$325,2,FALSE))</f>
        <v>40788040.539999999</v>
      </c>
      <c r="G363" s="102">
        <f>IF(ISNA(VLOOKUP($B363,'[1]1920  Prog Access'!$F$7:$BA$325,3,FALSE)),"",VLOOKUP($B363,'[1]1920  Prog Access'!$F$7:$BA$325,3,FALSE))</f>
        <v>721890.09</v>
      </c>
      <c r="H363" s="102">
        <f>IF(ISNA(VLOOKUP($B363,'[1]1920  Prog Access'!$F$7:$BA$325,4,FALSE)),"",VLOOKUP($B363,'[1]1920  Prog Access'!$F$7:$BA$325,4,FALSE))</f>
        <v>200940.24</v>
      </c>
      <c r="I363" s="103">
        <f t="shared" ref="I363:I372" si="749">SUM(F363:H363)</f>
        <v>41710870.870000005</v>
      </c>
      <c r="J363" s="104">
        <f t="shared" ref="J363:J372" si="750">I363/E363</f>
        <v>0.53583012499893778</v>
      </c>
      <c r="K363" s="105">
        <f t="shared" ref="K363:K372" si="751">I363/D363</f>
        <v>7149.4095766835735</v>
      </c>
      <c r="L363" s="106">
        <f>IF(ISNA(VLOOKUP($B363,'[1]1920  Prog Access'!$F$7:$BA$325,5,FALSE)),"",VLOOKUP($B363,'[1]1920  Prog Access'!$F$7:$BA$325,5,FALSE))</f>
        <v>10599234.060000001</v>
      </c>
      <c r="M363" s="102">
        <f>IF(ISNA(VLOOKUP($B363,'[1]1920  Prog Access'!$F$7:$BA$325,6,FALSE)),"",VLOOKUP($B363,'[1]1920  Prog Access'!$F$7:$BA$325,6,FALSE))</f>
        <v>352331.69</v>
      </c>
      <c r="N363" s="102">
        <f>IF(ISNA(VLOOKUP($B363,'[1]1920  Prog Access'!$F$7:$BA$325,7,FALSE)),"",VLOOKUP($B363,'[1]1920  Prog Access'!$F$7:$BA$325,7,FALSE))</f>
        <v>1028905.43</v>
      </c>
      <c r="O363" s="102">
        <v>0</v>
      </c>
      <c r="P363" s="102">
        <f>IF(ISNA(VLOOKUP($B363,'[1]1920  Prog Access'!$F$7:$BA$325,8,FALSE)),"",VLOOKUP($B363,'[1]1920  Prog Access'!$F$7:$BA$325,8,FALSE))</f>
        <v>0</v>
      </c>
      <c r="Q363" s="102">
        <f>IF(ISNA(VLOOKUP($B363,'[1]1920  Prog Access'!$F$7:$BA$325,9,FALSE)),"",VLOOKUP($B363,'[1]1920  Prog Access'!$F$7:$BA$325,9,FALSE))</f>
        <v>0</v>
      </c>
      <c r="R363" s="107">
        <f t="shared" si="741"/>
        <v>11980471.18</v>
      </c>
      <c r="S363" s="104">
        <f t="shared" si="742"/>
        <v>0.15390465928973712</v>
      </c>
      <c r="T363" s="105">
        <f t="shared" si="743"/>
        <v>2053.5005287813005</v>
      </c>
      <c r="U363" s="106">
        <f>IF(ISNA(VLOOKUP($B363,'[1]1920  Prog Access'!$F$7:$BA$325,10,FALSE)),"",VLOOKUP($B363,'[1]1920  Prog Access'!$F$7:$BA$325,10,FALSE))</f>
        <v>3290984.61</v>
      </c>
      <c r="V363" s="102">
        <f>IF(ISNA(VLOOKUP($B363,'[1]1920  Prog Access'!$F$7:$BA$325,11,FALSE)),"",VLOOKUP($B363,'[1]1920  Prog Access'!$F$7:$BA$325,11,FALSE))</f>
        <v>317727.46999999997</v>
      </c>
      <c r="W363" s="102">
        <f>IF(ISNA(VLOOKUP($B363,'[1]1920  Prog Access'!$F$7:$BA$325,12,FALSE)),"",VLOOKUP($B363,'[1]1920  Prog Access'!$F$7:$BA$325,12,FALSE))</f>
        <v>43436.9</v>
      </c>
      <c r="X363" s="102">
        <f>IF(ISNA(VLOOKUP($B363,'[1]1920  Prog Access'!$F$7:$BA$325,13,FALSE)),"",VLOOKUP($B363,'[1]1920  Prog Access'!$F$7:$BA$325,13,FALSE))</f>
        <v>0</v>
      </c>
      <c r="Y363" s="108">
        <f t="shared" ref="Y363:Y372" si="752">SUM(U363:X363)</f>
        <v>3652148.98</v>
      </c>
      <c r="Z363" s="104">
        <f t="shared" ref="Z363:Z372" si="753">Y363/E363</f>
        <v>4.6916580825351224E-2</v>
      </c>
      <c r="AA363" s="105">
        <f t="shared" ref="AA363:AA372" si="754">Y363/D363</f>
        <v>625.99289701877046</v>
      </c>
      <c r="AB363" s="106">
        <f>IF(ISNA(VLOOKUP($B363,'[1]1920  Prog Access'!$F$7:$BA$325,14,FALSE)),"",VLOOKUP($B363,'[1]1920  Prog Access'!$F$7:$BA$325,14,FALSE))</f>
        <v>0</v>
      </c>
      <c r="AC363" s="102">
        <f>IF(ISNA(VLOOKUP($B363,'[1]1920  Prog Access'!$F$7:$BA$325,15,FALSE)),"",VLOOKUP($B363,'[1]1920  Prog Access'!$F$7:$BA$325,15,FALSE))</f>
        <v>0</v>
      </c>
      <c r="AD363" s="102">
        <v>0</v>
      </c>
      <c r="AE363" s="107">
        <f t="shared" ref="AE363:AE372" si="755">SUM(AB363:AC363)</f>
        <v>0</v>
      </c>
      <c r="AF363" s="104">
        <f t="shared" ref="AF363:AF372" si="756">AE363/E363</f>
        <v>0</v>
      </c>
      <c r="AG363" s="109">
        <f t="shared" ref="AG363:AG372" si="757">AE363/D363</f>
        <v>0</v>
      </c>
      <c r="AH363" s="106">
        <f>IF(ISNA(VLOOKUP($B363,'[1]1920  Prog Access'!$F$7:$BA$325,16,FALSE)),"",VLOOKUP($B363,'[1]1920  Prog Access'!$F$7:$BA$325,16,FALSE))</f>
        <v>1158906.1299999999</v>
      </c>
      <c r="AI363" s="102">
        <f>IF(ISNA(VLOOKUP($B363,'[1]1920  Prog Access'!$F$7:$BA$325,17,FALSE)),"",VLOOKUP($B363,'[1]1920  Prog Access'!$F$7:$BA$325,17,FALSE))</f>
        <v>276297.44</v>
      </c>
      <c r="AJ363" s="102">
        <f>IF(ISNA(VLOOKUP($B363,'[1]1920  Prog Access'!$F$7:$BA$325,18,FALSE)),"",VLOOKUP($B363,'[1]1920  Prog Access'!$F$7:$BA$325,18,FALSE))</f>
        <v>0</v>
      </c>
      <c r="AK363" s="102">
        <f>IF(ISNA(VLOOKUP($B363,'[1]1920  Prog Access'!$F$7:$BA$325,19,FALSE)),"",VLOOKUP($B363,'[1]1920  Prog Access'!$F$7:$BA$325,19,FALSE))</f>
        <v>0</v>
      </c>
      <c r="AL363" s="102">
        <f>IF(ISNA(VLOOKUP($B363,'[1]1920  Prog Access'!$F$7:$BA$325,20,FALSE)),"",VLOOKUP($B363,'[1]1920  Prog Access'!$F$7:$BA$325,20,FALSE))</f>
        <v>1534808.04</v>
      </c>
      <c r="AM363" s="102">
        <f>IF(ISNA(VLOOKUP($B363,'[1]1920  Prog Access'!$F$7:$BA$325,21,FALSE)),"",VLOOKUP($B363,'[1]1920  Prog Access'!$F$7:$BA$325,21,FALSE))</f>
        <v>0</v>
      </c>
      <c r="AN363" s="102">
        <f>IF(ISNA(VLOOKUP($B363,'[1]1920  Prog Access'!$F$7:$BA$325,22,FALSE)),"",VLOOKUP($B363,'[1]1920  Prog Access'!$F$7:$BA$325,22,FALSE))</f>
        <v>0</v>
      </c>
      <c r="AO363" s="102">
        <f>IF(ISNA(VLOOKUP($B363,'[1]1920  Prog Access'!$F$7:$BA$325,23,FALSE)),"",VLOOKUP($B363,'[1]1920  Prog Access'!$F$7:$BA$325,23,FALSE))</f>
        <v>249948.88</v>
      </c>
      <c r="AP363" s="102">
        <f>IF(ISNA(VLOOKUP($B363,'[1]1920  Prog Access'!$F$7:$BA$325,24,FALSE)),"",VLOOKUP($B363,'[1]1920  Prog Access'!$F$7:$BA$325,24,FALSE))</f>
        <v>0</v>
      </c>
      <c r="AQ363" s="102">
        <f>IF(ISNA(VLOOKUP($B363,'[1]1920  Prog Access'!$F$7:$BA$325,25,FALSE)),"",VLOOKUP($B363,'[1]1920  Prog Access'!$F$7:$BA$325,25,FALSE))</f>
        <v>0</v>
      </c>
      <c r="AR363" s="102">
        <f>IF(ISNA(VLOOKUP($B363,'[1]1920  Prog Access'!$F$7:$BA$325,26,FALSE)),"",VLOOKUP($B363,'[1]1920  Prog Access'!$F$7:$BA$325,26,FALSE))</f>
        <v>0</v>
      </c>
      <c r="AS363" s="102">
        <f>IF(ISNA(VLOOKUP($B363,'[1]1920  Prog Access'!$F$7:$BA$325,27,FALSE)),"",VLOOKUP($B363,'[1]1920  Prog Access'!$F$7:$BA$325,27,FALSE))</f>
        <v>0</v>
      </c>
      <c r="AT363" s="102">
        <f>IF(ISNA(VLOOKUP($B363,'[1]1920  Prog Access'!$F$7:$BA$325,28,FALSE)),"",VLOOKUP($B363,'[1]1920  Prog Access'!$F$7:$BA$325,28,FALSE))</f>
        <v>220209.18</v>
      </c>
      <c r="AU363" s="102">
        <f>IF(ISNA(VLOOKUP($B363,'[1]1920  Prog Access'!$F$7:$BA$325,29,FALSE)),"",VLOOKUP($B363,'[1]1920  Prog Access'!$F$7:$BA$325,29,FALSE))</f>
        <v>0</v>
      </c>
      <c r="AV363" s="102">
        <f>IF(ISNA(VLOOKUP($B363,'[1]1920  Prog Access'!$F$7:$BA$325,30,FALSE)),"",VLOOKUP($B363,'[1]1920  Prog Access'!$F$7:$BA$325,30,FALSE))</f>
        <v>78457.679999999993</v>
      </c>
      <c r="AW363" s="102">
        <f>IF(ISNA(VLOOKUP($B363,'[1]1920  Prog Access'!$F$7:$BA$325,31,FALSE)),"",VLOOKUP($B363,'[1]1920  Prog Access'!$F$7:$BA$325,31,FALSE))</f>
        <v>0</v>
      </c>
      <c r="AX363" s="108">
        <f t="shared" ref="AX363:AX372" si="758">SUM(AH363:AW363)</f>
        <v>3518627.35</v>
      </c>
      <c r="AY363" s="104">
        <f t="shared" ref="AY363:AY372" si="759">AX363/E363</f>
        <v>4.5201322663613354E-2</v>
      </c>
      <c r="AZ363" s="105">
        <f t="shared" ref="AZ363:AZ372" si="760">AX363/D363</f>
        <v>603.10675725938734</v>
      </c>
      <c r="BA363" s="106">
        <f>IF(ISNA(VLOOKUP($B363,'[1]1920  Prog Access'!$F$7:$BA$325,32,FALSE)),"",VLOOKUP($B363,'[1]1920  Prog Access'!$F$7:$BA$325,32,FALSE))</f>
        <v>0</v>
      </c>
      <c r="BB363" s="102">
        <f>IF(ISNA(VLOOKUP($B363,'[1]1920  Prog Access'!$F$7:$BA$325,33,FALSE)),"",VLOOKUP($B363,'[1]1920  Prog Access'!$F$7:$BA$325,33,FALSE))</f>
        <v>0</v>
      </c>
      <c r="BC363" s="102">
        <f>IF(ISNA(VLOOKUP($B363,'[1]1920  Prog Access'!$F$7:$BA$325,34,FALSE)),"",VLOOKUP($B363,'[1]1920  Prog Access'!$F$7:$BA$325,34,FALSE))</f>
        <v>146971.37</v>
      </c>
      <c r="BD363" s="102">
        <f>IF(ISNA(VLOOKUP($B363,'[1]1920  Prog Access'!$F$7:$BA$325,35,FALSE)),"",VLOOKUP($B363,'[1]1920  Prog Access'!$F$7:$BA$325,35,FALSE))</f>
        <v>0</v>
      </c>
      <c r="BE363" s="102">
        <f>IF(ISNA(VLOOKUP($B363,'[1]1920  Prog Access'!$F$7:$BA$325,36,FALSE)),"",VLOOKUP($B363,'[1]1920  Prog Access'!$F$7:$BA$325,36,FALSE))</f>
        <v>0</v>
      </c>
      <c r="BF363" s="102">
        <f>IF(ISNA(VLOOKUP($B363,'[1]1920  Prog Access'!$F$7:$BA$325,37,FALSE)),"",VLOOKUP($B363,'[1]1920  Prog Access'!$F$7:$BA$325,37,FALSE))</f>
        <v>0</v>
      </c>
      <c r="BG363" s="102">
        <f>IF(ISNA(VLOOKUP($B363,'[1]1920  Prog Access'!$F$7:$BA$325,38,FALSE)),"",VLOOKUP($B363,'[1]1920  Prog Access'!$F$7:$BA$325,38,FALSE))</f>
        <v>350146.12</v>
      </c>
      <c r="BH363" s="110">
        <f t="shared" ref="BH363:BH372" si="761">SUM(BA363:BG363)</f>
        <v>497117.49</v>
      </c>
      <c r="BI363" s="104">
        <f t="shared" ref="BI363:BI372" si="762">BH363/E363</f>
        <v>6.386117605553081E-3</v>
      </c>
      <c r="BJ363" s="105">
        <f t="shared" ref="BJ363:BJ372" si="763">BH363/D363</f>
        <v>85.207919892632546</v>
      </c>
      <c r="BK363" s="106">
        <f>IF(ISNA(VLOOKUP($B363,'[1]1920  Prog Access'!$F$7:$BA$325,39,FALSE)),"",VLOOKUP($B363,'[1]1920  Prog Access'!$F$7:$BA$325,39,FALSE))</f>
        <v>0</v>
      </c>
      <c r="BL363" s="102">
        <f>IF(ISNA(VLOOKUP($B363,'[1]1920  Prog Access'!$F$7:$BA$325,40,FALSE)),"",VLOOKUP($B363,'[1]1920  Prog Access'!$F$7:$BA$325,40,FALSE))</f>
        <v>0</v>
      </c>
      <c r="BM363" s="102">
        <f>IF(ISNA(VLOOKUP($B363,'[1]1920  Prog Access'!$F$7:$BA$325,41,FALSE)),"",VLOOKUP($B363,'[1]1920  Prog Access'!$F$7:$BA$325,41,FALSE))</f>
        <v>0</v>
      </c>
      <c r="BN363" s="102">
        <f>IF(ISNA(VLOOKUP($B363,'[1]1920  Prog Access'!$F$7:$BA$325,42,FALSE)),"",VLOOKUP($B363,'[1]1920  Prog Access'!$F$7:$BA$325,42,FALSE))</f>
        <v>476357.5</v>
      </c>
      <c r="BO363" s="105">
        <f t="shared" si="711"/>
        <v>476357.5</v>
      </c>
      <c r="BP363" s="104">
        <f t="shared" si="712"/>
        <v>6.1194286632064625E-3</v>
      </c>
      <c r="BQ363" s="111">
        <f t="shared" si="713"/>
        <v>81.649574832409755</v>
      </c>
      <c r="BR363" s="106">
        <f>IF(ISNA(VLOOKUP($B363,'[1]1920  Prog Access'!$F$7:$BA$325,43,FALSE)),"",VLOOKUP($B363,'[1]1920  Prog Access'!$F$7:$BA$325,43,FALSE))</f>
        <v>10076508.58</v>
      </c>
      <c r="BS363" s="104">
        <f t="shared" si="703"/>
        <v>0.12944579528924779</v>
      </c>
      <c r="BT363" s="111">
        <f t="shared" si="704"/>
        <v>1727.1537476624781</v>
      </c>
      <c r="BU363" s="102">
        <f>IF(ISNA(VLOOKUP($B363,'[1]1920  Prog Access'!$F$7:$BA$325,44,FALSE)),"",VLOOKUP($B363,'[1]1920  Prog Access'!$F$7:$BA$325,44,FALSE))</f>
        <v>1753663.55</v>
      </c>
      <c r="BV363" s="104">
        <f t="shared" si="705"/>
        <v>2.2528078162914196E-2</v>
      </c>
      <c r="BW363" s="111">
        <f t="shared" si="706"/>
        <v>300.58492467651786</v>
      </c>
      <c r="BX363" s="143">
        <f>IF(ISNA(VLOOKUP($B363,'[1]1920  Prog Access'!$F$7:$BA$325,45,FALSE)),"",VLOOKUP($B363,'[1]1920  Prog Access'!$F$7:$BA$325,45,FALSE))</f>
        <v>4177694.44</v>
      </c>
      <c r="BY363" s="97">
        <f t="shared" si="707"/>
        <v>5.3667892501439086E-2</v>
      </c>
      <c r="BZ363" s="112">
        <f t="shared" si="708"/>
        <v>716.07348431739217</v>
      </c>
      <c r="CA363" s="89">
        <f t="shared" si="709"/>
        <v>77843459.939999998</v>
      </c>
      <c r="CB363" s="90">
        <f t="shared" si="710"/>
        <v>0</v>
      </c>
    </row>
    <row r="364" spans="1:80" x14ac:dyDescent="0.25">
      <c r="A364" s="22"/>
      <c r="B364" s="94" t="s">
        <v>622</v>
      </c>
      <c r="C364" s="99" t="s">
        <v>623</v>
      </c>
      <c r="D364" s="100">
        <f>IF(ISNA(VLOOKUP($B364,'[1]1920 enrollment_Rev_Exp by size'!$A$6:$C$339,3,FALSE)),"",VLOOKUP($B364,'[1]1920 enrollment_Rev_Exp by size'!$A$6:$C$339,3,FALSE))</f>
        <v>15652.06</v>
      </c>
      <c r="E364" s="101">
        <f>IF(ISNA(VLOOKUP($B364,'[1]1920 enrollment_Rev_Exp by size'!$A$6:$D$339,4,FALSE)),"",VLOOKUP($B364,'[1]1920 enrollment_Rev_Exp by size'!$A$6:$D$339,4,FALSE))</f>
        <v>219375336.62</v>
      </c>
      <c r="F364" s="102">
        <f>IF(ISNA(VLOOKUP($B364,'[1]1920  Prog Access'!$F$7:$BA$325,2,FALSE)),"",VLOOKUP($B364,'[1]1920  Prog Access'!$F$7:$BA$325,2,FALSE))</f>
        <v>120959304.72</v>
      </c>
      <c r="G364" s="102">
        <f>IF(ISNA(VLOOKUP($B364,'[1]1920  Prog Access'!$F$7:$BA$325,3,FALSE)),"",VLOOKUP($B364,'[1]1920  Prog Access'!$F$7:$BA$325,3,FALSE))</f>
        <v>0</v>
      </c>
      <c r="H364" s="102">
        <f>IF(ISNA(VLOOKUP($B364,'[1]1920  Prog Access'!$F$7:$BA$325,4,FALSE)),"",VLOOKUP($B364,'[1]1920  Prog Access'!$F$7:$BA$325,4,FALSE))</f>
        <v>858537.92</v>
      </c>
      <c r="I364" s="103">
        <f t="shared" si="749"/>
        <v>121817842.64</v>
      </c>
      <c r="J364" s="104">
        <f t="shared" si="750"/>
        <v>0.55529415711398666</v>
      </c>
      <c r="K364" s="105">
        <f t="shared" si="751"/>
        <v>7782.863255060357</v>
      </c>
      <c r="L364" s="106">
        <f>IF(ISNA(VLOOKUP($B364,'[1]1920  Prog Access'!$F$7:$BA$325,5,FALSE)),"",VLOOKUP($B364,'[1]1920  Prog Access'!$F$7:$BA$325,5,FALSE))</f>
        <v>32348251.640000001</v>
      </c>
      <c r="M364" s="102">
        <f>IF(ISNA(VLOOKUP($B364,'[1]1920  Prog Access'!$F$7:$BA$325,6,FALSE)),"",VLOOKUP($B364,'[1]1920  Prog Access'!$F$7:$BA$325,6,FALSE))</f>
        <v>1038658.4</v>
      </c>
      <c r="N364" s="102">
        <f>IF(ISNA(VLOOKUP($B364,'[1]1920  Prog Access'!$F$7:$BA$325,7,FALSE)),"",VLOOKUP($B364,'[1]1920  Prog Access'!$F$7:$BA$325,7,FALSE))</f>
        <v>3093737.66</v>
      </c>
      <c r="O364" s="102">
        <v>0</v>
      </c>
      <c r="P364" s="102">
        <f>IF(ISNA(VLOOKUP($B364,'[1]1920  Prog Access'!$F$7:$BA$325,8,FALSE)),"",VLOOKUP($B364,'[1]1920  Prog Access'!$F$7:$BA$325,8,FALSE))</f>
        <v>0</v>
      </c>
      <c r="Q364" s="102">
        <f>IF(ISNA(VLOOKUP($B364,'[1]1920  Prog Access'!$F$7:$BA$325,9,FALSE)),"",VLOOKUP($B364,'[1]1920  Prog Access'!$F$7:$BA$325,9,FALSE))</f>
        <v>86705.97</v>
      </c>
      <c r="R364" s="107">
        <f t="shared" si="741"/>
        <v>36567353.670000002</v>
      </c>
      <c r="S364" s="104">
        <f t="shared" si="742"/>
        <v>0.16668853588287202</v>
      </c>
      <c r="T364" s="105">
        <f t="shared" si="743"/>
        <v>2336.264598397911</v>
      </c>
      <c r="U364" s="106">
        <f>IF(ISNA(VLOOKUP($B364,'[1]1920  Prog Access'!$F$7:$BA$325,10,FALSE)),"",VLOOKUP($B364,'[1]1920  Prog Access'!$F$7:$BA$325,10,FALSE))</f>
        <v>6216330.4900000002</v>
      </c>
      <c r="V364" s="102">
        <f>IF(ISNA(VLOOKUP($B364,'[1]1920  Prog Access'!$F$7:$BA$325,11,FALSE)),"",VLOOKUP($B364,'[1]1920  Prog Access'!$F$7:$BA$325,11,FALSE))</f>
        <v>1630758.74</v>
      </c>
      <c r="W364" s="102">
        <f>IF(ISNA(VLOOKUP($B364,'[1]1920  Prog Access'!$F$7:$BA$325,12,FALSE)),"",VLOOKUP($B364,'[1]1920  Prog Access'!$F$7:$BA$325,12,FALSE))</f>
        <v>84469</v>
      </c>
      <c r="X364" s="102">
        <f>IF(ISNA(VLOOKUP($B364,'[1]1920  Prog Access'!$F$7:$BA$325,13,FALSE)),"",VLOOKUP($B364,'[1]1920  Prog Access'!$F$7:$BA$325,13,FALSE))</f>
        <v>32637.73</v>
      </c>
      <c r="Y364" s="108">
        <f t="shared" si="752"/>
        <v>7964195.9600000009</v>
      </c>
      <c r="Z364" s="104">
        <f t="shared" si="753"/>
        <v>3.6303971461456988E-2</v>
      </c>
      <c r="AA364" s="105">
        <f t="shared" si="754"/>
        <v>508.82733391004132</v>
      </c>
      <c r="AB364" s="106">
        <f>IF(ISNA(VLOOKUP($B364,'[1]1920  Prog Access'!$F$7:$BA$325,14,FALSE)),"",VLOOKUP($B364,'[1]1920  Prog Access'!$F$7:$BA$325,14,FALSE))</f>
        <v>0</v>
      </c>
      <c r="AC364" s="102">
        <f>IF(ISNA(VLOOKUP($B364,'[1]1920  Prog Access'!$F$7:$BA$325,15,FALSE)),"",VLOOKUP($B364,'[1]1920  Prog Access'!$F$7:$BA$325,15,FALSE))</f>
        <v>0</v>
      </c>
      <c r="AD364" s="102">
        <v>0</v>
      </c>
      <c r="AE364" s="107">
        <f t="shared" si="755"/>
        <v>0</v>
      </c>
      <c r="AF364" s="104">
        <f t="shared" si="756"/>
        <v>0</v>
      </c>
      <c r="AG364" s="109">
        <f t="shared" si="757"/>
        <v>0</v>
      </c>
      <c r="AH364" s="106">
        <f>IF(ISNA(VLOOKUP($B364,'[1]1920  Prog Access'!$F$7:$BA$325,16,FALSE)),"",VLOOKUP($B364,'[1]1920  Prog Access'!$F$7:$BA$325,16,FALSE))</f>
        <v>2068831.81</v>
      </c>
      <c r="AI364" s="102">
        <f>IF(ISNA(VLOOKUP($B364,'[1]1920  Prog Access'!$F$7:$BA$325,17,FALSE)),"",VLOOKUP($B364,'[1]1920  Prog Access'!$F$7:$BA$325,17,FALSE))</f>
        <v>498965.24</v>
      </c>
      <c r="AJ364" s="102">
        <f>IF(ISNA(VLOOKUP($B364,'[1]1920  Prog Access'!$F$7:$BA$325,18,FALSE)),"",VLOOKUP($B364,'[1]1920  Prog Access'!$F$7:$BA$325,18,FALSE))</f>
        <v>0</v>
      </c>
      <c r="AK364" s="102">
        <f>IF(ISNA(VLOOKUP($B364,'[1]1920  Prog Access'!$F$7:$BA$325,19,FALSE)),"",VLOOKUP($B364,'[1]1920  Prog Access'!$F$7:$BA$325,19,FALSE))</f>
        <v>0</v>
      </c>
      <c r="AL364" s="102">
        <f>IF(ISNA(VLOOKUP($B364,'[1]1920  Prog Access'!$F$7:$BA$325,20,FALSE)),"",VLOOKUP($B364,'[1]1920  Prog Access'!$F$7:$BA$325,20,FALSE))</f>
        <v>4587500.8899999997</v>
      </c>
      <c r="AM364" s="102">
        <f>IF(ISNA(VLOOKUP($B364,'[1]1920  Prog Access'!$F$7:$BA$325,21,FALSE)),"",VLOOKUP($B364,'[1]1920  Prog Access'!$F$7:$BA$325,21,FALSE))</f>
        <v>0</v>
      </c>
      <c r="AN364" s="102">
        <f>IF(ISNA(VLOOKUP($B364,'[1]1920  Prog Access'!$F$7:$BA$325,22,FALSE)),"",VLOOKUP($B364,'[1]1920  Prog Access'!$F$7:$BA$325,22,FALSE))</f>
        <v>0</v>
      </c>
      <c r="AO364" s="102">
        <f>IF(ISNA(VLOOKUP($B364,'[1]1920  Prog Access'!$F$7:$BA$325,23,FALSE)),"",VLOOKUP($B364,'[1]1920  Prog Access'!$F$7:$BA$325,23,FALSE))</f>
        <v>1399092</v>
      </c>
      <c r="AP364" s="102">
        <f>IF(ISNA(VLOOKUP($B364,'[1]1920  Prog Access'!$F$7:$BA$325,24,FALSE)),"",VLOOKUP($B364,'[1]1920  Prog Access'!$F$7:$BA$325,24,FALSE))</f>
        <v>0</v>
      </c>
      <c r="AQ364" s="102">
        <f>IF(ISNA(VLOOKUP($B364,'[1]1920  Prog Access'!$F$7:$BA$325,25,FALSE)),"",VLOOKUP($B364,'[1]1920  Prog Access'!$F$7:$BA$325,25,FALSE))</f>
        <v>0</v>
      </c>
      <c r="AR364" s="102">
        <f>IF(ISNA(VLOOKUP($B364,'[1]1920  Prog Access'!$F$7:$BA$325,26,FALSE)),"",VLOOKUP($B364,'[1]1920  Prog Access'!$F$7:$BA$325,26,FALSE))</f>
        <v>0</v>
      </c>
      <c r="AS364" s="102">
        <f>IF(ISNA(VLOOKUP($B364,'[1]1920  Prog Access'!$F$7:$BA$325,27,FALSE)),"",VLOOKUP($B364,'[1]1920  Prog Access'!$F$7:$BA$325,27,FALSE))</f>
        <v>100583.27</v>
      </c>
      <c r="AT364" s="102">
        <f>IF(ISNA(VLOOKUP($B364,'[1]1920  Prog Access'!$F$7:$BA$325,28,FALSE)),"",VLOOKUP($B364,'[1]1920  Prog Access'!$F$7:$BA$325,28,FALSE))</f>
        <v>1169879.55</v>
      </c>
      <c r="AU364" s="102">
        <f>IF(ISNA(VLOOKUP($B364,'[1]1920  Prog Access'!$F$7:$BA$325,29,FALSE)),"",VLOOKUP($B364,'[1]1920  Prog Access'!$F$7:$BA$325,29,FALSE))</f>
        <v>0</v>
      </c>
      <c r="AV364" s="102">
        <f>IF(ISNA(VLOOKUP($B364,'[1]1920  Prog Access'!$F$7:$BA$325,30,FALSE)),"",VLOOKUP($B364,'[1]1920  Prog Access'!$F$7:$BA$325,30,FALSE))</f>
        <v>52591</v>
      </c>
      <c r="AW364" s="102">
        <f>IF(ISNA(VLOOKUP($B364,'[1]1920  Prog Access'!$F$7:$BA$325,31,FALSE)),"",VLOOKUP($B364,'[1]1920  Prog Access'!$F$7:$BA$325,31,FALSE))</f>
        <v>0</v>
      </c>
      <c r="AX364" s="108">
        <f t="shared" si="758"/>
        <v>9877443.7599999998</v>
      </c>
      <c r="AY364" s="104">
        <f t="shared" si="759"/>
        <v>4.5025315571866766E-2</v>
      </c>
      <c r="AZ364" s="105">
        <f t="shared" si="760"/>
        <v>631.0634996288029</v>
      </c>
      <c r="BA364" s="106">
        <f>IF(ISNA(VLOOKUP($B364,'[1]1920  Prog Access'!$F$7:$BA$325,32,FALSE)),"",VLOOKUP($B364,'[1]1920  Prog Access'!$F$7:$BA$325,32,FALSE))</f>
        <v>0</v>
      </c>
      <c r="BB364" s="102">
        <f>IF(ISNA(VLOOKUP($B364,'[1]1920  Prog Access'!$F$7:$BA$325,33,FALSE)),"",VLOOKUP($B364,'[1]1920  Prog Access'!$F$7:$BA$325,33,FALSE))</f>
        <v>75901.77</v>
      </c>
      <c r="BC364" s="102">
        <f>IF(ISNA(VLOOKUP($B364,'[1]1920  Prog Access'!$F$7:$BA$325,34,FALSE)),"",VLOOKUP($B364,'[1]1920  Prog Access'!$F$7:$BA$325,34,FALSE))</f>
        <v>383921.74</v>
      </c>
      <c r="BD364" s="102">
        <f>IF(ISNA(VLOOKUP($B364,'[1]1920  Prog Access'!$F$7:$BA$325,35,FALSE)),"",VLOOKUP($B364,'[1]1920  Prog Access'!$F$7:$BA$325,35,FALSE))</f>
        <v>0</v>
      </c>
      <c r="BE364" s="102">
        <f>IF(ISNA(VLOOKUP($B364,'[1]1920  Prog Access'!$F$7:$BA$325,36,FALSE)),"",VLOOKUP($B364,'[1]1920  Prog Access'!$F$7:$BA$325,36,FALSE))</f>
        <v>0</v>
      </c>
      <c r="BF364" s="102">
        <f>IF(ISNA(VLOOKUP($B364,'[1]1920  Prog Access'!$F$7:$BA$325,37,FALSE)),"",VLOOKUP($B364,'[1]1920  Prog Access'!$F$7:$BA$325,37,FALSE))</f>
        <v>0</v>
      </c>
      <c r="BG364" s="102">
        <f>IF(ISNA(VLOOKUP($B364,'[1]1920  Prog Access'!$F$7:$BA$325,38,FALSE)),"",VLOOKUP($B364,'[1]1920  Prog Access'!$F$7:$BA$325,38,FALSE))</f>
        <v>200952.18</v>
      </c>
      <c r="BH364" s="110">
        <f t="shared" si="761"/>
        <v>660775.68999999994</v>
      </c>
      <c r="BI364" s="104">
        <f t="shared" si="762"/>
        <v>3.0120782954949476E-3</v>
      </c>
      <c r="BJ364" s="105">
        <f t="shared" si="763"/>
        <v>42.216531881426469</v>
      </c>
      <c r="BK364" s="106">
        <f>IF(ISNA(VLOOKUP($B364,'[1]1920  Prog Access'!$F$7:$BA$325,39,FALSE)),"",VLOOKUP($B364,'[1]1920  Prog Access'!$F$7:$BA$325,39,FALSE))</f>
        <v>0</v>
      </c>
      <c r="BL364" s="102">
        <f>IF(ISNA(VLOOKUP($B364,'[1]1920  Prog Access'!$F$7:$BA$325,40,FALSE)),"",VLOOKUP($B364,'[1]1920  Prog Access'!$F$7:$BA$325,40,FALSE))</f>
        <v>0</v>
      </c>
      <c r="BM364" s="102">
        <f>IF(ISNA(VLOOKUP($B364,'[1]1920  Prog Access'!$F$7:$BA$325,41,FALSE)),"",VLOOKUP($B364,'[1]1920  Prog Access'!$F$7:$BA$325,41,FALSE))</f>
        <v>263.72000000000003</v>
      </c>
      <c r="BN364" s="102">
        <f>IF(ISNA(VLOOKUP($B364,'[1]1920  Prog Access'!$F$7:$BA$325,42,FALSE)),"",VLOOKUP($B364,'[1]1920  Prog Access'!$F$7:$BA$325,42,FALSE))</f>
        <v>1540260.16</v>
      </c>
      <c r="BO364" s="105">
        <f t="shared" si="711"/>
        <v>1540523.88</v>
      </c>
      <c r="BP364" s="104">
        <f t="shared" si="712"/>
        <v>7.0223203015226891E-3</v>
      </c>
      <c r="BQ364" s="111">
        <f t="shared" si="713"/>
        <v>98.423075301270245</v>
      </c>
      <c r="BR364" s="106">
        <f>IF(ISNA(VLOOKUP($B364,'[1]1920  Prog Access'!$F$7:$BA$325,43,FALSE)),"",VLOOKUP($B364,'[1]1920  Prog Access'!$F$7:$BA$325,43,FALSE))</f>
        <v>28252488.559999999</v>
      </c>
      <c r="BS364" s="104">
        <f t="shared" si="703"/>
        <v>0.12878607502236547</v>
      </c>
      <c r="BT364" s="111">
        <f t="shared" si="704"/>
        <v>1805.0332390752399</v>
      </c>
      <c r="BU364" s="102">
        <f>IF(ISNA(VLOOKUP($B364,'[1]1920  Prog Access'!$F$7:$BA$325,44,FALSE)),"",VLOOKUP($B364,'[1]1920  Prog Access'!$F$7:$BA$325,44,FALSE))</f>
        <v>4669823.7</v>
      </c>
      <c r="BV364" s="104">
        <f t="shared" si="705"/>
        <v>2.1286912977318991E-2</v>
      </c>
      <c r="BW364" s="111">
        <f t="shared" si="706"/>
        <v>298.35201883969268</v>
      </c>
      <c r="BX364" s="143">
        <f>IF(ISNA(VLOOKUP($B364,'[1]1920  Prog Access'!$F$7:$BA$325,45,FALSE)),"",VLOOKUP($B364,'[1]1920  Prog Access'!$F$7:$BA$325,45,FALSE))</f>
        <v>8024888.7599999998</v>
      </c>
      <c r="BY364" s="97">
        <f t="shared" si="707"/>
        <v>3.6580633373115415E-2</v>
      </c>
      <c r="BZ364" s="112">
        <f t="shared" si="708"/>
        <v>512.70495768608089</v>
      </c>
      <c r="CA364" s="89">
        <f t="shared" si="709"/>
        <v>219375336.62</v>
      </c>
      <c r="CB364" s="90">
        <f t="shared" si="710"/>
        <v>0</v>
      </c>
    </row>
    <row r="365" spans="1:80" x14ac:dyDescent="0.25">
      <c r="A365" s="66"/>
      <c r="B365" s="94" t="s">
        <v>624</v>
      </c>
      <c r="C365" s="99" t="s">
        <v>625</v>
      </c>
      <c r="D365" s="100">
        <f>IF(ISNA(VLOOKUP($B365,'[1]1920 enrollment_Rev_Exp by size'!$A$6:$C$339,3,FALSE)),"",VLOOKUP($B365,'[1]1920 enrollment_Rev_Exp by size'!$A$6:$C$339,3,FALSE))</f>
        <v>6904.3300000000008</v>
      </c>
      <c r="E365" s="101">
        <f>IF(ISNA(VLOOKUP($B365,'[1]1920 enrollment_Rev_Exp by size'!$A$6:$D$339,4,FALSE)),"",VLOOKUP($B365,'[1]1920 enrollment_Rev_Exp by size'!$A$6:$D$339,4,FALSE))</f>
        <v>91927634.549999997</v>
      </c>
      <c r="F365" s="102">
        <f>IF(ISNA(VLOOKUP($B365,'[1]1920  Prog Access'!$F$7:$BA$325,2,FALSE)),"",VLOOKUP($B365,'[1]1920  Prog Access'!$F$7:$BA$325,2,FALSE))</f>
        <v>51836356.799999997</v>
      </c>
      <c r="G365" s="102">
        <f>IF(ISNA(VLOOKUP($B365,'[1]1920  Prog Access'!$F$7:$BA$325,3,FALSE)),"",VLOOKUP($B365,'[1]1920  Prog Access'!$F$7:$BA$325,3,FALSE))</f>
        <v>885340.32</v>
      </c>
      <c r="H365" s="102">
        <f>IF(ISNA(VLOOKUP($B365,'[1]1920  Prog Access'!$F$7:$BA$325,4,FALSE)),"",VLOOKUP($B365,'[1]1920  Prog Access'!$F$7:$BA$325,4,FALSE))</f>
        <v>196198.46</v>
      </c>
      <c r="I365" s="103">
        <f t="shared" si="749"/>
        <v>52917895.579999998</v>
      </c>
      <c r="J365" s="104">
        <f t="shared" si="750"/>
        <v>0.57564731039845951</v>
      </c>
      <c r="K365" s="105">
        <f t="shared" si="751"/>
        <v>7664.4505085938808</v>
      </c>
      <c r="L365" s="106">
        <f>IF(ISNA(VLOOKUP($B365,'[1]1920  Prog Access'!$F$7:$BA$325,5,FALSE)),"",VLOOKUP($B365,'[1]1920  Prog Access'!$F$7:$BA$325,5,FALSE))</f>
        <v>9576406.1099999994</v>
      </c>
      <c r="M365" s="102">
        <f>IF(ISNA(VLOOKUP($B365,'[1]1920  Prog Access'!$F$7:$BA$325,6,FALSE)),"",VLOOKUP($B365,'[1]1920  Prog Access'!$F$7:$BA$325,6,FALSE))</f>
        <v>394491.66</v>
      </c>
      <c r="N365" s="102">
        <f>IF(ISNA(VLOOKUP($B365,'[1]1920  Prog Access'!$F$7:$BA$325,7,FALSE)),"",VLOOKUP($B365,'[1]1920  Prog Access'!$F$7:$BA$325,7,FALSE))</f>
        <v>1366031</v>
      </c>
      <c r="O365" s="102">
        <v>0</v>
      </c>
      <c r="P365" s="102">
        <f>IF(ISNA(VLOOKUP($B365,'[1]1920  Prog Access'!$F$7:$BA$325,8,FALSE)),"",VLOOKUP($B365,'[1]1920  Prog Access'!$F$7:$BA$325,8,FALSE))</f>
        <v>0</v>
      </c>
      <c r="Q365" s="102">
        <f>IF(ISNA(VLOOKUP($B365,'[1]1920  Prog Access'!$F$7:$BA$325,9,FALSE)),"",VLOOKUP($B365,'[1]1920  Prog Access'!$F$7:$BA$325,9,FALSE))</f>
        <v>0</v>
      </c>
      <c r="R365" s="107">
        <f t="shared" si="741"/>
        <v>11336928.77</v>
      </c>
      <c r="S365" s="104">
        <f t="shared" si="742"/>
        <v>0.12332449132946824</v>
      </c>
      <c r="T365" s="105">
        <f t="shared" si="743"/>
        <v>1642.0027388609753</v>
      </c>
      <c r="U365" s="106">
        <f>IF(ISNA(VLOOKUP($B365,'[1]1920  Prog Access'!$F$7:$BA$325,10,FALSE)),"",VLOOKUP($B365,'[1]1920  Prog Access'!$F$7:$BA$325,10,FALSE))</f>
        <v>2299817.9700000002</v>
      </c>
      <c r="V365" s="102">
        <f>IF(ISNA(VLOOKUP($B365,'[1]1920  Prog Access'!$F$7:$BA$325,11,FALSE)),"",VLOOKUP($B365,'[1]1920  Prog Access'!$F$7:$BA$325,11,FALSE))</f>
        <v>724074.58</v>
      </c>
      <c r="W365" s="102">
        <f>IF(ISNA(VLOOKUP($B365,'[1]1920  Prog Access'!$F$7:$BA$325,12,FALSE)),"",VLOOKUP($B365,'[1]1920  Prog Access'!$F$7:$BA$325,12,FALSE))</f>
        <v>24973.5</v>
      </c>
      <c r="X365" s="102">
        <f>IF(ISNA(VLOOKUP($B365,'[1]1920  Prog Access'!$F$7:$BA$325,13,FALSE)),"",VLOOKUP($B365,'[1]1920  Prog Access'!$F$7:$BA$325,13,FALSE))</f>
        <v>0</v>
      </c>
      <c r="Y365" s="108">
        <f t="shared" si="752"/>
        <v>3048866.0500000003</v>
      </c>
      <c r="Z365" s="104">
        <f t="shared" si="753"/>
        <v>3.3165936063999382E-2</v>
      </c>
      <c r="AA365" s="105">
        <f t="shared" si="754"/>
        <v>441.58753275118659</v>
      </c>
      <c r="AB365" s="106">
        <f>IF(ISNA(VLOOKUP($B365,'[1]1920  Prog Access'!$F$7:$BA$325,14,FALSE)),"",VLOOKUP($B365,'[1]1920  Prog Access'!$F$7:$BA$325,14,FALSE))</f>
        <v>3349560.66</v>
      </c>
      <c r="AC365" s="102">
        <f>IF(ISNA(VLOOKUP($B365,'[1]1920  Prog Access'!$F$7:$BA$325,15,FALSE)),"",VLOOKUP($B365,'[1]1920  Prog Access'!$F$7:$BA$325,15,FALSE))</f>
        <v>37220.85</v>
      </c>
      <c r="AD365" s="102">
        <v>0</v>
      </c>
      <c r="AE365" s="107">
        <f t="shared" si="755"/>
        <v>3386781.5100000002</v>
      </c>
      <c r="AF365" s="104">
        <f t="shared" si="756"/>
        <v>3.6841821576056213E-2</v>
      </c>
      <c r="AG365" s="109">
        <f t="shared" si="757"/>
        <v>490.53007460535633</v>
      </c>
      <c r="AH365" s="106">
        <f>IF(ISNA(VLOOKUP($B365,'[1]1920  Prog Access'!$F$7:$BA$325,16,FALSE)),"",VLOOKUP($B365,'[1]1920  Prog Access'!$F$7:$BA$325,16,FALSE))</f>
        <v>665081.16</v>
      </c>
      <c r="AI365" s="102">
        <f>IF(ISNA(VLOOKUP($B365,'[1]1920  Prog Access'!$F$7:$BA$325,17,FALSE)),"",VLOOKUP($B365,'[1]1920  Prog Access'!$F$7:$BA$325,17,FALSE))</f>
        <v>143045.21</v>
      </c>
      <c r="AJ365" s="102">
        <f>IF(ISNA(VLOOKUP($B365,'[1]1920  Prog Access'!$F$7:$BA$325,18,FALSE)),"",VLOOKUP($B365,'[1]1920  Prog Access'!$F$7:$BA$325,18,FALSE))</f>
        <v>0</v>
      </c>
      <c r="AK365" s="102">
        <f>IF(ISNA(VLOOKUP($B365,'[1]1920  Prog Access'!$F$7:$BA$325,19,FALSE)),"",VLOOKUP($B365,'[1]1920  Prog Access'!$F$7:$BA$325,19,FALSE))</f>
        <v>0</v>
      </c>
      <c r="AL365" s="102">
        <f>IF(ISNA(VLOOKUP($B365,'[1]1920  Prog Access'!$F$7:$BA$325,20,FALSE)),"",VLOOKUP($B365,'[1]1920  Prog Access'!$F$7:$BA$325,20,FALSE))</f>
        <v>1123893.52</v>
      </c>
      <c r="AM365" s="102">
        <f>IF(ISNA(VLOOKUP($B365,'[1]1920  Prog Access'!$F$7:$BA$325,21,FALSE)),"",VLOOKUP($B365,'[1]1920  Prog Access'!$F$7:$BA$325,21,FALSE))</f>
        <v>76135.539999999994</v>
      </c>
      <c r="AN365" s="102">
        <f>IF(ISNA(VLOOKUP($B365,'[1]1920  Prog Access'!$F$7:$BA$325,22,FALSE)),"",VLOOKUP($B365,'[1]1920  Prog Access'!$F$7:$BA$325,22,FALSE))</f>
        <v>0</v>
      </c>
      <c r="AO365" s="102">
        <f>IF(ISNA(VLOOKUP($B365,'[1]1920  Prog Access'!$F$7:$BA$325,23,FALSE)),"",VLOOKUP($B365,'[1]1920  Prog Access'!$F$7:$BA$325,23,FALSE))</f>
        <v>454239.78</v>
      </c>
      <c r="AP365" s="102">
        <f>IF(ISNA(VLOOKUP($B365,'[1]1920  Prog Access'!$F$7:$BA$325,24,FALSE)),"",VLOOKUP($B365,'[1]1920  Prog Access'!$F$7:$BA$325,24,FALSE))</f>
        <v>0</v>
      </c>
      <c r="AQ365" s="102">
        <f>IF(ISNA(VLOOKUP($B365,'[1]1920  Prog Access'!$F$7:$BA$325,25,FALSE)),"",VLOOKUP($B365,'[1]1920  Prog Access'!$F$7:$BA$325,25,FALSE))</f>
        <v>0</v>
      </c>
      <c r="AR365" s="102">
        <f>IF(ISNA(VLOOKUP($B365,'[1]1920  Prog Access'!$F$7:$BA$325,26,FALSE)),"",VLOOKUP($B365,'[1]1920  Prog Access'!$F$7:$BA$325,26,FALSE))</f>
        <v>0</v>
      </c>
      <c r="AS365" s="102">
        <f>IF(ISNA(VLOOKUP($B365,'[1]1920  Prog Access'!$F$7:$BA$325,27,FALSE)),"",VLOOKUP($B365,'[1]1920  Prog Access'!$F$7:$BA$325,27,FALSE))</f>
        <v>16307.87</v>
      </c>
      <c r="AT365" s="102">
        <f>IF(ISNA(VLOOKUP($B365,'[1]1920  Prog Access'!$F$7:$BA$325,28,FALSE)),"",VLOOKUP($B365,'[1]1920  Prog Access'!$F$7:$BA$325,28,FALSE))</f>
        <v>296728.3</v>
      </c>
      <c r="AU365" s="102">
        <f>IF(ISNA(VLOOKUP($B365,'[1]1920  Prog Access'!$F$7:$BA$325,29,FALSE)),"",VLOOKUP($B365,'[1]1920  Prog Access'!$F$7:$BA$325,29,FALSE))</f>
        <v>0</v>
      </c>
      <c r="AV365" s="102">
        <f>IF(ISNA(VLOOKUP($B365,'[1]1920  Prog Access'!$F$7:$BA$325,30,FALSE)),"",VLOOKUP($B365,'[1]1920  Prog Access'!$F$7:$BA$325,30,FALSE))</f>
        <v>0</v>
      </c>
      <c r="AW365" s="102">
        <f>IF(ISNA(VLOOKUP($B365,'[1]1920  Prog Access'!$F$7:$BA$325,31,FALSE)),"",VLOOKUP($B365,'[1]1920  Prog Access'!$F$7:$BA$325,31,FALSE))</f>
        <v>0</v>
      </c>
      <c r="AX365" s="108">
        <f t="shared" si="758"/>
        <v>2775431.38</v>
      </c>
      <c r="AY365" s="104">
        <f t="shared" si="759"/>
        <v>3.0191480435520463E-2</v>
      </c>
      <c r="AZ365" s="105">
        <f t="shared" si="760"/>
        <v>401.9841722513263</v>
      </c>
      <c r="BA365" s="106">
        <f>IF(ISNA(VLOOKUP($B365,'[1]1920  Prog Access'!$F$7:$BA$325,32,FALSE)),"",VLOOKUP($B365,'[1]1920  Prog Access'!$F$7:$BA$325,32,FALSE))</f>
        <v>0</v>
      </c>
      <c r="BB365" s="102">
        <f>IF(ISNA(VLOOKUP($B365,'[1]1920  Prog Access'!$F$7:$BA$325,33,FALSE)),"",VLOOKUP($B365,'[1]1920  Prog Access'!$F$7:$BA$325,33,FALSE))</f>
        <v>16906.79</v>
      </c>
      <c r="BC365" s="102">
        <f>IF(ISNA(VLOOKUP($B365,'[1]1920  Prog Access'!$F$7:$BA$325,34,FALSE)),"",VLOOKUP($B365,'[1]1920  Prog Access'!$F$7:$BA$325,34,FALSE))</f>
        <v>262648.07</v>
      </c>
      <c r="BD365" s="102">
        <f>IF(ISNA(VLOOKUP($B365,'[1]1920  Prog Access'!$F$7:$BA$325,35,FALSE)),"",VLOOKUP($B365,'[1]1920  Prog Access'!$F$7:$BA$325,35,FALSE))</f>
        <v>0</v>
      </c>
      <c r="BE365" s="102">
        <f>IF(ISNA(VLOOKUP($B365,'[1]1920  Prog Access'!$F$7:$BA$325,36,FALSE)),"",VLOOKUP($B365,'[1]1920  Prog Access'!$F$7:$BA$325,36,FALSE))</f>
        <v>0</v>
      </c>
      <c r="BF365" s="102">
        <f>IF(ISNA(VLOOKUP($B365,'[1]1920  Prog Access'!$F$7:$BA$325,37,FALSE)),"",VLOOKUP($B365,'[1]1920  Prog Access'!$F$7:$BA$325,37,FALSE))</f>
        <v>0</v>
      </c>
      <c r="BG365" s="102">
        <f>IF(ISNA(VLOOKUP($B365,'[1]1920  Prog Access'!$F$7:$BA$325,38,FALSE)),"",VLOOKUP($B365,'[1]1920  Prog Access'!$F$7:$BA$325,38,FALSE))</f>
        <v>111418.06</v>
      </c>
      <c r="BH365" s="110">
        <f t="shared" si="761"/>
        <v>390972.92</v>
      </c>
      <c r="BI365" s="104">
        <f t="shared" si="762"/>
        <v>4.2530510212067671E-3</v>
      </c>
      <c r="BJ365" s="105">
        <f t="shared" si="763"/>
        <v>56.627206405255826</v>
      </c>
      <c r="BK365" s="106">
        <f>IF(ISNA(VLOOKUP($B365,'[1]1920  Prog Access'!$F$7:$BA$325,39,FALSE)),"",VLOOKUP($B365,'[1]1920  Prog Access'!$F$7:$BA$325,39,FALSE))</f>
        <v>0</v>
      </c>
      <c r="BL365" s="102">
        <f>IF(ISNA(VLOOKUP($B365,'[1]1920  Prog Access'!$F$7:$BA$325,40,FALSE)),"",VLOOKUP($B365,'[1]1920  Prog Access'!$F$7:$BA$325,40,FALSE))</f>
        <v>236865.31</v>
      </c>
      <c r="BM365" s="102">
        <f>IF(ISNA(VLOOKUP($B365,'[1]1920  Prog Access'!$F$7:$BA$325,41,FALSE)),"",VLOOKUP($B365,'[1]1920  Prog Access'!$F$7:$BA$325,41,FALSE))</f>
        <v>0</v>
      </c>
      <c r="BN365" s="102">
        <f>IF(ISNA(VLOOKUP($B365,'[1]1920  Prog Access'!$F$7:$BA$325,42,FALSE)),"",VLOOKUP($B365,'[1]1920  Prog Access'!$F$7:$BA$325,42,FALSE))</f>
        <v>378020.91</v>
      </c>
      <c r="BO365" s="105">
        <f t="shared" si="711"/>
        <v>614886.22</v>
      </c>
      <c r="BP365" s="104">
        <f t="shared" si="712"/>
        <v>6.688807158042989E-3</v>
      </c>
      <c r="BQ365" s="111">
        <f t="shared" si="713"/>
        <v>89.058057769544604</v>
      </c>
      <c r="BR365" s="106">
        <f>IF(ISNA(VLOOKUP($B365,'[1]1920  Prog Access'!$F$7:$BA$325,43,FALSE)),"",VLOOKUP($B365,'[1]1920  Prog Access'!$F$7:$BA$325,43,FALSE))</f>
        <v>11286956.960000001</v>
      </c>
      <c r="BS365" s="104">
        <f t="shared" si="703"/>
        <v>0.12278089189666853</v>
      </c>
      <c r="BT365" s="111">
        <f t="shared" si="704"/>
        <v>1634.7649895065849</v>
      </c>
      <c r="BU365" s="102">
        <f>IF(ISNA(VLOOKUP($B365,'[1]1920  Prog Access'!$F$7:$BA$325,44,FALSE)),"",VLOOKUP($B365,'[1]1920  Prog Access'!$F$7:$BA$325,44,FALSE))</f>
        <v>1737976.6</v>
      </c>
      <c r="BV365" s="104">
        <f t="shared" si="705"/>
        <v>1.8905921037864887E-2</v>
      </c>
      <c r="BW365" s="111">
        <f t="shared" si="706"/>
        <v>251.72270155105562</v>
      </c>
      <c r="BX365" s="143">
        <f>IF(ISNA(VLOOKUP($B365,'[1]1920  Prog Access'!$F$7:$BA$325,45,FALSE)),"",VLOOKUP($B365,'[1]1920  Prog Access'!$F$7:$BA$325,45,FALSE))</f>
        <v>4430938.5599999996</v>
      </c>
      <c r="BY365" s="97">
        <f t="shared" si="707"/>
        <v>4.8200289082713045E-2</v>
      </c>
      <c r="BZ365" s="112">
        <f t="shared" si="708"/>
        <v>641.76227961293841</v>
      </c>
      <c r="CA365" s="89">
        <f t="shared" si="709"/>
        <v>91927634.549999997</v>
      </c>
      <c r="CB365" s="90">
        <f t="shared" si="710"/>
        <v>0</v>
      </c>
    </row>
    <row r="366" spans="1:80" x14ac:dyDescent="0.25">
      <c r="A366" s="22"/>
      <c r="B366" s="94" t="s">
        <v>626</v>
      </c>
      <c r="C366" s="99" t="s">
        <v>627</v>
      </c>
      <c r="D366" s="100">
        <f>IF(ISNA(VLOOKUP($B366,'[1]1920 enrollment_Rev_Exp by size'!$A$6:$C$339,3,FALSE)),"",VLOOKUP($B366,'[1]1920 enrollment_Rev_Exp by size'!$A$6:$C$339,3,FALSE))</f>
        <v>10280.019999999999</v>
      </c>
      <c r="E366" s="101">
        <f>IF(ISNA(VLOOKUP($B366,'[1]1920 enrollment_Rev_Exp by size'!$A$6:$D$339,4,FALSE)),"",VLOOKUP($B366,'[1]1920 enrollment_Rev_Exp by size'!$A$6:$D$339,4,FALSE))</f>
        <v>141665621.59</v>
      </c>
      <c r="F366" s="102">
        <f>IF(ISNA(VLOOKUP($B366,'[1]1920  Prog Access'!$F$7:$BA$325,2,FALSE)),"",VLOOKUP($B366,'[1]1920  Prog Access'!$F$7:$BA$325,2,FALSE))</f>
        <v>72124855.829999998</v>
      </c>
      <c r="G366" s="102">
        <f>IF(ISNA(VLOOKUP($B366,'[1]1920  Prog Access'!$F$7:$BA$325,3,FALSE)),"",VLOOKUP($B366,'[1]1920  Prog Access'!$F$7:$BA$325,3,FALSE))</f>
        <v>4966423.18</v>
      </c>
      <c r="H366" s="102">
        <f>IF(ISNA(VLOOKUP($B366,'[1]1920  Prog Access'!$F$7:$BA$325,4,FALSE)),"",VLOOKUP($B366,'[1]1920  Prog Access'!$F$7:$BA$325,4,FALSE))</f>
        <v>503693.72</v>
      </c>
      <c r="I366" s="103">
        <f t="shared" si="749"/>
        <v>77594972.729999989</v>
      </c>
      <c r="J366" s="104">
        <f t="shared" si="750"/>
        <v>0.54773325990529043</v>
      </c>
      <c r="K366" s="105">
        <f t="shared" si="751"/>
        <v>7548.1344131626201</v>
      </c>
      <c r="L366" s="106">
        <f>IF(ISNA(VLOOKUP($B366,'[1]1920  Prog Access'!$F$7:$BA$325,5,FALSE)),"",VLOOKUP($B366,'[1]1920  Prog Access'!$F$7:$BA$325,5,FALSE))</f>
        <v>22229178.359999999</v>
      </c>
      <c r="M366" s="102">
        <f>IF(ISNA(VLOOKUP($B366,'[1]1920  Prog Access'!$F$7:$BA$325,6,FALSE)),"",VLOOKUP($B366,'[1]1920  Prog Access'!$F$7:$BA$325,6,FALSE))</f>
        <v>755271</v>
      </c>
      <c r="N366" s="102">
        <f>IF(ISNA(VLOOKUP($B366,'[1]1920  Prog Access'!$F$7:$BA$325,7,FALSE)),"",VLOOKUP($B366,'[1]1920  Prog Access'!$F$7:$BA$325,7,FALSE))</f>
        <v>2457215.48</v>
      </c>
      <c r="O366" s="102">
        <v>0</v>
      </c>
      <c r="P366" s="102">
        <f>IF(ISNA(VLOOKUP($B366,'[1]1920  Prog Access'!$F$7:$BA$325,8,FALSE)),"",VLOOKUP($B366,'[1]1920  Prog Access'!$F$7:$BA$325,8,FALSE))</f>
        <v>0</v>
      </c>
      <c r="Q366" s="102">
        <f>IF(ISNA(VLOOKUP($B366,'[1]1920  Prog Access'!$F$7:$BA$325,9,FALSE)),"",VLOOKUP($B366,'[1]1920  Prog Access'!$F$7:$BA$325,9,FALSE))</f>
        <v>0</v>
      </c>
      <c r="R366" s="107">
        <f t="shared" si="741"/>
        <v>25441664.84</v>
      </c>
      <c r="S366" s="104">
        <f t="shared" si="742"/>
        <v>0.17958954723420276</v>
      </c>
      <c r="T366" s="105">
        <f t="shared" si="743"/>
        <v>2474.8653057095221</v>
      </c>
      <c r="U366" s="106">
        <f>IF(ISNA(VLOOKUP($B366,'[1]1920  Prog Access'!$F$7:$BA$325,10,FALSE)),"",VLOOKUP($B366,'[1]1920  Prog Access'!$F$7:$BA$325,10,FALSE))</f>
        <v>5626940.5800000001</v>
      </c>
      <c r="V366" s="102">
        <f>IF(ISNA(VLOOKUP($B366,'[1]1920  Prog Access'!$F$7:$BA$325,11,FALSE)),"",VLOOKUP($B366,'[1]1920  Prog Access'!$F$7:$BA$325,11,FALSE))</f>
        <v>1062457.52</v>
      </c>
      <c r="W366" s="102">
        <f>IF(ISNA(VLOOKUP($B366,'[1]1920  Prog Access'!$F$7:$BA$325,12,FALSE)),"",VLOOKUP($B366,'[1]1920  Prog Access'!$F$7:$BA$325,12,FALSE))</f>
        <v>56852</v>
      </c>
      <c r="X366" s="102">
        <f>IF(ISNA(VLOOKUP($B366,'[1]1920  Prog Access'!$F$7:$BA$325,13,FALSE)),"",VLOOKUP($B366,'[1]1920  Prog Access'!$F$7:$BA$325,13,FALSE))</f>
        <v>9385.98</v>
      </c>
      <c r="Y366" s="108">
        <f t="shared" si="752"/>
        <v>6755636.0800000001</v>
      </c>
      <c r="Z366" s="104">
        <f t="shared" si="753"/>
        <v>4.7687194706643433E-2</v>
      </c>
      <c r="AA366" s="105">
        <f t="shared" si="754"/>
        <v>657.16176427672326</v>
      </c>
      <c r="AB366" s="106">
        <f>IF(ISNA(VLOOKUP($B366,'[1]1920  Prog Access'!$F$7:$BA$325,14,FALSE)),"",VLOOKUP($B366,'[1]1920  Prog Access'!$F$7:$BA$325,14,FALSE))</f>
        <v>0</v>
      </c>
      <c r="AC366" s="102">
        <f>IF(ISNA(VLOOKUP($B366,'[1]1920  Prog Access'!$F$7:$BA$325,15,FALSE)),"",VLOOKUP($B366,'[1]1920  Prog Access'!$F$7:$BA$325,15,FALSE))</f>
        <v>0</v>
      </c>
      <c r="AD366" s="102">
        <v>0</v>
      </c>
      <c r="AE366" s="107">
        <f t="shared" si="755"/>
        <v>0</v>
      </c>
      <c r="AF366" s="104">
        <f t="shared" si="756"/>
        <v>0</v>
      </c>
      <c r="AG366" s="109">
        <f t="shared" si="757"/>
        <v>0</v>
      </c>
      <c r="AH366" s="106">
        <f>IF(ISNA(VLOOKUP($B366,'[1]1920  Prog Access'!$F$7:$BA$325,16,FALSE)),"",VLOOKUP($B366,'[1]1920  Prog Access'!$F$7:$BA$325,16,FALSE))</f>
        <v>1288051.42</v>
      </c>
      <c r="AI366" s="102">
        <f>IF(ISNA(VLOOKUP($B366,'[1]1920  Prog Access'!$F$7:$BA$325,17,FALSE)),"",VLOOKUP($B366,'[1]1920  Prog Access'!$F$7:$BA$325,17,FALSE))</f>
        <v>256835.66</v>
      </c>
      <c r="AJ366" s="102">
        <f>IF(ISNA(VLOOKUP($B366,'[1]1920  Prog Access'!$F$7:$BA$325,18,FALSE)),"",VLOOKUP($B366,'[1]1920  Prog Access'!$F$7:$BA$325,18,FALSE))</f>
        <v>19003.78</v>
      </c>
      <c r="AK366" s="102">
        <f>IF(ISNA(VLOOKUP($B366,'[1]1920  Prog Access'!$F$7:$BA$325,19,FALSE)),"",VLOOKUP($B366,'[1]1920  Prog Access'!$F$7:$BA$325,19,FALSE))</f>
        <v>0</v>
      </c>
      <c r="AL366" s="102">
        <f>IF(ISNA(VLOOKUP($B366,'[1]1920  Prog Access'!$F$7:$BA$325,20,FALSE)),"",VLOOKUP($B366,'[1]1920  Prog Access'!$F$7:$BA$325,20,FALSE))</f>
        <v>1856815.07</v>
      </c>
      <c r="AM366" s="102">
        <f>IF(ISNA(VLOOKUP($B366,'[1]1920  Prog Access'!$F$7:$BA$325,21,FALSE)),"",VLOOKUP($B366,'[1]1920  Prog Access'!$F$7:$BA$325,21,FALSE))</f>
        <v>130497.89</v>
      </c>
      <c r="AN366" s="102">
        <f>IF(ISNA(VLOOKUP($B366,'[1]1920  Prog Access'!$F$7:$BA$325,22,FALSE)),"",VLOOKUP($B366,'[1]1920  Prog Access'!$F$7:$BA$325,22,FALSE))</f>
        <v>44132.83</v>
      </c>
      <c r="AO366" s="102">
        <f>IF(ISNA(VLOOKUP($B366,'[1]1920  Prog Access'!$F$7:$BA$325,23,FALSE)),"",VLOOKUP($B366,'[1]1920  Prog Access'!$F$7:$BA$325,23,FALSE))</f>
        <v>799332.31</v>
      </c>
      <c r="AP366" s="102">
        <f>IF(ISNA(VLOOKUP($B366,'[1]1920  Prog Access'!$F$7:$BA$325,24,FALSE)),"",VLOOKUP($B366,'[1]1920  Prog Access'!$F$7:$BA$325,24,FALSE))</f>
        <v>0</v>
      </c>
      <c r="AQ366" s="102">
        <f>IF(ISNA(VLOOKUP($B366,'[1]1920  Prog Access'!$F$7:$BA$325,25,FALSE)),"",VLOOKUP($B366,'[1]1920  Prog Access'!$F$7:$BA$325,25,FALSE))</f>
        <v>0</v>
      </c>
      <c r="AR366" s="102">
        <f>IF(ISNA(VLOOKUP($B366,'[1]1920  Prog Access'!$F$7:$BA$325,26,FALSE)),"",VLOOKUP($B366,'[1]1920  Prog Access'!$F$7:$BA$325,26,FALSE))</f>
        <v>0</v>
      </c>
      <c r="AS366" s="102">
        <f>IF(ISNA(VLOOKUP($B366,'[1]1920  Prog Access'!$F$7:$BA$325,27,FALSE)),"",VLOOKUP($B366,'[1]1920  Prog Access'!$F$7:$BA$325,27,FALSE))</f>
        <v>53891.199999999997</v>
      </c>
      <c r="AT366" s="102">
        <f>IF(ISNA(VLOOKUP($B366,'[1]1920  Prog Access'!$F$7:$BA$325,28,FALSE)),"",VLOOKUP($B366,'[1]1920  Prog Access'!$F$7:$BA$325,28,FALSE))</f>
        <v>545053.82999999996</v>
      </c>
      <c r="AU366" s="102">
        <f>IF(ISNA(VLOOKUP($B366,'[1]1920  Prog Access'!$F$7:$BA$325,29,FALSE)),"",VLOOKUP($B366,'[1]1920  Prog Access'!$F$7:$BA$325,29,FALSE))</f>
        <v>0</v>
      </c>
      <c r="AV366" s="102">
        <f>IF(ISNA(VLOOKUP($B366,'[1]1920  Prog Access'!$F$7:$BA$325,30,FALSE)),"",VLOOKUP($B366,'[1]1920  Prog Access'!$F$7:$BA$325,30,FALSE))</f>
        <v>0</v>
      </c>
      <c r="AW366" s="102">
        <f>IF(ISNA(VLOOKUP($B366,'[1]1920  Prog Access'!$F$7:$BA$325,31,FALSE)),"",VLOOKUP($B366,'[1]1920  Prog Access'!$F$7:$BA$325,31,FALSE))</f>
        <v>0</v>
      </c>
      <c r="AX366" s="108">
        <f t="shared" si="758"/>
        <v>4993613.99</v>
      </c>
      <c r="AY366" s="104">
        <f t="shared" si="759"/>
        <v>3.5249299963912295E-2</v>
      </c>
      <c r="AZ366" s="105">
        <f t="shared" si="760"/>
        <v>485.75917070200262</v>
      </c>
      <c r="BA366" s="106">
        <f>IF(ISNA(VLOOKUP($B366,'[1]1920  Prog Access'!$F$7:$BA$325,32,FALSE)),"",VLOOKUP($B366,'[1]1920  Prog Access'!$F$7:$BA$325,32,FALSE))</f>
        <v>0</v>
      </c>
      <c r="BB366" s="102">
        <f>IF(ISNA(VLOOKUP($B366,'[1]1920  Prog Access'!$F$7:$BA$325,33,FALSE)),"",VLOOKUP($B366,'[1]1920  Prog Access'!$F$7:$BA$325,33,FALSE))</f>
        <v>93985.26</v>
      </c>
      <c r="BC366" s="102">
        <f>IF(ISNA(VLOOKUP($B366,'[1]1920  Prog Access'!$F$7:$BA$325,34,FALSE)),"",VLOOKUP($B366,'[1]1920  Prog Access'!$F$7:$BA$325,34,FALSE))</f>
        <v>249990.1</v>
      </c>
      <c r="BD366" s="102">
        <f>IF(ISNA(VLOOKUP($B366,'[1]1920  Prog Access'!$F$7:$BA$325,35,FALSE)),"",VLOOKUP($B366,'[1]1920  Prog Access'!$F$7:$BA$325,35,FALSE))</f>
        <v>0</v>
      </c>
      <c r="BE366" s="102">
        <f>IF(ISNA(VLOOKUP($B366,'[1]1920  Prog Access'!$F$7:$BA$325,36,FALSE)),"",VLOOKUP($B366,'[1]1920  Prog Access'!$F$7:$BA$325,36,FALSE))</f>
        <v>0</v>
      </c>
      <c r="BF366" s="102">
        <f>IF(ISNA(VLOOKUP($B366,'[1]1920  Prog Access'!$F$7:$BA$325,37,FALSE)),"",VLOOKUP($B366,'[1]1920  Prog Access'!$F$7:$BA$325,37,FALSE))</f>
        <v>0</v>
      </c>
      <c r="BG366" s="102">
        <f>IF(ISNA(VLOOKUP($B366,'[1]1920  Prog Access'!$F$7:$BA$325,38,FALSE)),"",VLOOKUP($B366,'[1]1920  Prog Access'!$F$7:$BA$325,38,FALSE))</f>
        <v>280475</v>
      </c>
      <c r="BH366" s="110">
        <f t="shared" si="761"/>
        <v>624450.36</v>
      </c>
      <c r="BI366" s="104">
        <f t="shared" si="762"/>
        <v>4.4079174113762481E-3</v>
      </c>
      <c r="BJ366" s="105">
        <f t="shared" si="763"/>
        <v>60.74408026443529</v>
      </c>
      <c r="BK366" s="106">
        <f>IF(ISNA(VLOOKUP($B366,'[1]1920  Prog Access'!$F$7:$BA$325,39,FALSE)),"",VLOOKUP($B366,'[1]1920  Prog Access'!$F$7:$BA$325,39,FALSE))</f>
        <v>0</v>
      </c>
      <c r="BL366" s="102">
        <f>IF(ISNA(VLOOKUP($B366,'[1]1920  Prog Access'!$F$7:$BA$325,40,FALSE)),"",VLOOKUP($B366,'[1]1920  Prog Access'!$F$7:$BA$325,40,FALSE))</f>
        <v>0</v>
      </c>
      <c r="BM366" s="102">
        <f>IF(ISNA(VLOOKUP($B366,'[1]1920  Prog Access'!$F$7:$BA$325,41,FALSE)),"",VLOOKUP($B366,'[1]1920  Prog Access'!$F$7:$BA$325,41,FALSE))</f>
        <v>53815.54</v>
      </c>
      <c r="BN366" s="102">
        <f>IF(ISNA(VLOOKUP($B366,'[1]1920  Prog Access'!$F$7:$BA$325,42,FALSE)),"",VLOOKUP($B366,'[1]1920  Prog Access'!$F$7:$BA$325,42,FALSE))</f>
        <v>592893</v>
      </c>
      <c r="BO366" s="105">
        <f t="shared" si="711"/>
        <v>646708.54</v>
      </c>
      <c r="BP366" s="104">
        <f t="shared" si="712"/>
        <v>4.5650351351414278E-3</v>
      </c>
      <c r="BQ366" s="111">
        <f t="shared" si="713"/>
        <v>62.909268659010401</v>
      </c>
      <c r="BR366" s="106">
        <f>IF(ISNA(VLOOKUP($B366,'[1]1920  Prog Access'!$F$7:$BA$325,43,FALSE)),"",VLOOKUP($B366,'[1]1920  Prog Access'!$F$7:$BA$325,43,FALSE))</f>
        <v>18049508.75</v>
      </c>
      <c r="BS366" s="104">
        <f t="shared" si="703"/>
        <v>0.12740923695826351</v>
      </c>
      <c r="BT366" s="111">
        <f t="shared" si="704"/>
        <v>1755.7853729856558</v>
      </c>
      <c r="BU366" s="102">
        <f>IF(ISNA(VLOOKUP($B366,'[1]1920  Prog Access'!$F$7:$BA$325,44,FALSE)),"",VLOOKUP($B366,'[1]1920  Prog Access'!$F$7:$BA$325,44,FALSE))</f>
        <v>2706594.37</v>
      </c>
      <c r="BV366" s="104">
        <f t="shared" si="705"/>
        <v>1.9105512965123327E-2</v>
      </c>
      <c r="BW366" s="111">
        <f t="shared" si="706"/>
        <v>263.28687784654119</v>
      </c>
      <c r="BX366" s="143">
        <f>IF(ISNA(VLOOKUP($B366,'[1]1920  Prog Access'!$F$7:$BA$325,45,FALSE)),"",VLOOKUP($B366,'[1]1920  Prog Access'!$F$7:$BA$325,45,FALSE))</f>
        <v>4852471.93</v>
      </c>
      <c r="BY366" s="97">
        <f t="shared" si="707"/>
        <v>3.4252995720046517E-2</v>
      </c>
      <c r="BZ366" s="112">
        <f t="shared" si="708"/>
        <v>472.02942504002914</v>
      </c>
      <c r="CA366" s="89">
        <f t="shared" si="709"/>
        <v>141665621.58999997</v>
      </c>
      <c r="CB366" s="90">
        <f t="shared" si="710"/>
        <v>0</v>
      </c>
    </row>
    <row r="367" spans="1:80" x14ac:dyDescent="0.25">
      <c r="A367" s="115"/>
      <c r="B367" s="94" t="s">
        <v>628</v>
      </c>
      <c r="C367" s="99" t="s">
        <v>629</v>
      </c>
      <c r="D367" s="100">
        <f>IF(ISNA(VLOOKUP($B367,'[1]1920 enrollment_Rev_Exp by size'!$A$6:$C$339,3,FALSE)),"",VLOOKUP($B367,'[1]1920 enrollment_Rev_Exp by size'!$A$6:$C$339,3,FALSE))</f>
        <v>904.52</v>
      </c>
      <c r="E367" s="101">
        <f>IF(ISNA(VLOOKUP($B367,'[1]1920 enrollment_Rev_Exp by size'!$A$6:$D$339,4,FALSE)),"",VLOOKUP($B367,'[1]1920 enrollment_Rev_Exp by size'!$A$6:$D$339,4,FALSE))</f>
        <v>11549806.66</v>
      </c>
      <c r="F367" s="102">
        <f>IF(ISNA(VLOOKUP($B367,'[1]1920  Prog Access'!$F$7:$BA$325,2,FALSE)),"",VLOOKUP($B367,'[1]1920  Prog Access'!$F$7:$BA$325,2,FALSE))</f>
        <v>6343198.5199999996</v>
      </c>
      <c r="G367" s="102">
        <f>IF(ISNA(VLOOKUP($B367,'[1]1920  Prog Access'!$F$7:$BA$325,3,FALSE)),"",VLOOKUP($B367,'[1]1920  Prog Access'!$F$7:$BA$325,3,FALSE))</f>
        <v>0</v>
      </c>
      <c r="H367" s="102">
        <f>IF(ISNA(VLOOKUP($B367,'[1]1920  Prog Access'!$F$7:$BA$325,4,FALSE)),"",VLOOKUP($B367,'[1]1920  Prog Access'!$F$7:$BA$325,4,FALSE))</f>
        <v>0</v>
      </c>
      <c r="I367" s="103">
        <f t="shared" si="749"/>
        <v>6343198.5199999996</v>
      </c>
      <c r="J367" s="104">
        <f t="shared" si="750"/>
        <v>0.54920387039621665</v>
      </c>
      <c r="K367" s="105">
        <f t="shared" si="751"/>
        <v>7012.778622916021</v>
      </c>
      <c r="L367" s="106">
        <f>IF(ISNA(VLOOKUP($B367,'[1]1920  Prog Access'!$F$7:$BA$325,5,FALSE)),"",VLOOKUP($B367,'[1]1920  Prog Access'!$F$7:$BA$325,5,FALSE))</f>
        <v>1069787.6000000001</v>
      </c>
      <c r="M367" s="102">
        <f>IF(ISNA(VLOOKUP($B367,'[1]1920  Prog Access'!$F$7:$BA$325,6,FALSE)),"",VLOOKUP($B367,'[1]1920  Prog Access'!$F$7:$BA$325,6,FALSE))</f>
        <v>45437.54</v>
      </c>
      <c r="N367" s="102">
        <f>IF(ISNA(VLOOKUP($B367,'[1]1920  Prog Access'!$F$7:$BA$325,7,FALSE)),"",VLOOKUP($B367,'[1]1920  Prog Access'!$F$7:$BA$325,7,FALSE))</f>
        <v>160239.94</v>
      </c>
      <c r="O367" s="102">
        <v>0</v>
      </c>
      <c r="P367" s="102">
        <f>IF(ISNA(VLOOKUP($B367,'[1]1920  Prog Access'!$F$7:$BA$325,8,FALSE)),"",VLOOKUP($B367,'[1]1920  Prog Access'!$F$7:$BA$325,8,FALSE))</f>
        <v>0</v>
      </c>
      <c r="Q367" s="102">
        <f>IF(ISNA(VLOOKUP($B367,'[1]1920  Prog Access'!$F$7:$BA$325,9,FALSE)),"",VLOOKUP($B367,'[1]1920  Prog Access'!$F$7:$BA$325,9,FALSE))</f>
        <v>0</v>
      </c>
      <c r="R367" s="107">
        <f t="shared" si="741"/>
        <v>1275465.08</v>
      </c>
      <c r="S367" s="104">
        <f t="shared" si="742"/>
        <v>0.11043172561643556</v>
      </c>
      <c r="T367" s="105">
        <f t="shared" si="743"/>
        <v>1410.1015787378942</v>
      </c>
      <c r="U367" s="106">
        <f>IF(ISNA(VLOOKUP($B367,'[1]1920  Prog Access'!$F$7:$BA$325,10,FALSE)),"",VLOOKUP($B367,'[1]1920  Prog Access'!$F$7:$BA$325,10,FALSE))</f>
        <v>534473.71</v>
      </c>
      <c r="V367" s="102">
        <f>IF(ISNA(VLOOKUP($B367,'[1]1920  Prog Access'!$F$7:$BA$325,11,FALSE)),"",VLOOKUP($B367,'[1]1920  Prog Access'!$F$7:$BA$325,11,FALSE))</f>
        <v>123900.55</v>
      </c>
      <c r="W367" s="102">
        <f>IF(ISNA(VLOOKUP($B367,'[1]1920  Prog Access'!$F$7:$BA$325,12,FALSE)),"",VLOOKUP($B367,'[1]1920  Prog Access'!$F$7:$BA$325,12,FALSE))</f>
        <v>6994.15</v>
      </c>
      <c r="X367" s="102">
        <f>IF(ISNA(VLOOKUP($B367,'[1]1920  Prog Access'!$F$7:$BA$325,13,FALSE)),"",VLOOKUP($B367,'[1]1920  Prog Access'!$F$7:$BA$325,13,FALSE))</f>
        <v>0</v>
      </c>
      <c r="Y367" s="108">
        <f t="shared" si="752"/>
        <v>665368.41</v>
      </c>
      <c r="Z367" s="104">
        <f t="shared" si="753"/>
        <v>5.7608618878820267E-2</v>
      </c>
      <c r="AA367" s="105">
        <f t="shared" si="754"/>
        <v>735.60386724450541</v>
      </c>
      <c r="AB367" s="106">
        <f>IF(ISNA(VLOOKUP($B367,'[1]1920  Prog Access'!$F$7:$BA$325,14,FALSE)),"",VLOOKUP($B367,'[1]1920  Prog Access'!$F$7:$BA$325,14,FALSE))</f>
        <v>0</v>
      </c>
      <c r="AC367" s="102">
        <f>IF(ISNA(VLOOKUP($B367,'[1]1920  Prog Access'!$F$7:$BA$325,15,FALSE)),"",VLOOKUP($B367,'[1]1920  Prog Access'!$F$7:$BA$325,15,FALSE))</f>
        <v>0</v>
      </c>
      <c r="AD367" s="102">
        <v>0</v>
      </c>
      <c r="AE367" s="107">
        <f t="shared" si="755"/>
        <v>0</v>
      </c>
      <c r="AF367" s="104">
        <f t="shared" si="756"/>
        <v>0</v>
      </c>
      <c r="AG367" s="109">
        <f t="shared" si="757"/>
        <v>0</v>
      </c>
      <c r="AH367" s="106">
        <f>IF(ISNA(VLOOKUP($B367,'[1]1920  Prog Access'!$F$7:$BA$325,16,FALSE)),"",VLOOKUP($B367,'[1]1920  Prog Access'!$F$7:$BA$325,16,FALSE))</f>
        <v>117970.42</v>
      </c>
      <c r="AI367" s="102">
        <f>IF(ISNA(VLOOKUP($B367,'[1]1920  Prog Access'!$F$7:$BA$325,17,FALSE)),"",VLOOKUP($B367,'[1]1920  Prog Access'!$F$7:$BA$325,17,FALSE))</f>
        <v>20288.38</v>
      </c>
      <c r="AJ367" s="102">
        <f>IF(ISNA(VLOOKUP($B367,'[1]1920  Prog Access'!$F$7:$BA$325,18,FALSE)),"",VLOOKUP($B367,'[1]1920  Prog Access'!$F$7:$BA$325,18,FALSE))</f>
        <v>0</v>
      </c>
      <c r="AK367" s="102">
        <f>IF(ISNA(VLOOKUP($B367,'[1]1920  Prog Access'!$F$7:$BA$325,19,FALSE)),"",VLOOKUP($B367,'[1]1920  Prog Access'!$F$7:$BA$325,19,FALSE))</f>
        <v>0</v>
      </c>
      <c r="AL367" s="102">
        <f>IF(ISNA(VLOOKUP($B367,'[1]1920  Prog Access'!$F$7:$BA$325,20,FALSE)),"",VLOOKUP($B367,'[1]1920  Prog Access'!$F$7:$BA$325,20,FALSE))</f>
        <v>283710.02</v>
      </c>
      <c r="AM367" s="102">
        <f>IF(ISNA(VLOOKUP($B367,'[1]1920  Prog Access'!$F$7:$BA$325,21,FALSE)),"",VLOOKUP($B367,'[1]1920  Prog Access'!$F$7:$BA$325,21,FALSE))</f>
        <v>0</v>
      </c>
      <c r="AN367" s="102">
        <f>IF(ISNA(VLOOKUP($B367,'[1]1920  Prog Access'!$F$7:$BA$325,22,FALSE)),"",VLOOKUP($B367,'[1]1920  Prog Access'!$F$7:$BA$325,22,FALSE))</f>
        <v>0</v>
      </c>
      <c r="AO367" s="102">
        <f>IF(ISNA(VLOOKUP($B367,'[1]1920  Prog Access'!$F$7:$BA$325,23,FALSE)),"",VLOOKUP($B367,'[1]1920  Prog Access'!$F$7:$BA$325,23,FALSE))</f>
        <v>18731.03</v>
      </c>
      <c r="AP367" s="102">
        <f>IF(ISNA(VLOOKUP($B367,'[1]1920  Prog Access'!$F$7:$BA$325,24,FALSE)),"",VLOOKUP($B367,'[1]1920  Prog Access'!$F$7:$BA$325,24,FALSE))</f>
        <v>0</v>
      </c>
      <c r="AQ367" s="102">
        <f>IF(ISNA(VLOOKUP($B367,'[1]1920  Prog Access'!$F$7:$BA$325,25,FALSE)),"",VLOOKUP($B367,'[1]1920  Prog Access'!$F$7:$BA$325,25,FALSE))</f>
        <v>0</v>
      </c>
      <c r="AR367" s="102">
        <f>IF(ISNA(VLOOKUP($B367,'[1]1920  Prog Access'!$F$7:$BA$325,26,FALSE)),"",VLOOKUP($B367,'[1]1920  Prog Access'!$F$7:$BA$325,26,FALSE))</f>
        <v>0</v>
      </c>
      <c r="AS367" s="102">
        <f>IF(ISNA(VLOOKUP($B367,'[1]1920  Prog Access'!$F$7:$BA$325,27,FALSE)),"",VLOOKUP($B367,'[1]1920  Prog Access'!$F$7:$BA$325,27,FALSE))</f>
        <v>0</v>
      </c>
      <c r="AT367" s="102">
        <f>IF(ISNA(VLOOKUP($B367,'[1]1920  Prog Access'!$F$7:$BA$325,28,FALSE)),"",VLOOKUP($B367,'[1]1920  Prog Access'!$F$7:$BA$325,28,FALSE))</f>
        <v>0</v>
      </c>
      <c r="AU367" s="102">
        <f>IF(ISNA(VLOOKUP($B367,'[1]1920  Prog Access'!$F$7:$BA$325,29,FALSE)),"",VLOOKUP($B367,'[1]1920  Prog Access'!$F$7:$BA$325,29,FALSE))</f>
        <v>0</v>
      </c>
      <c r="AV367" s="102">
        <f>IF(ISNA(VLOOKUP($B367,'[1]1920  Prog Access'!$F$7:$BA$325,30,FALSE)),"",VLOOKUP($B367,'[1]1920  Prog Access'!$F$7:$BA$325,30,FALSE))</f>
        <v>0</v>
      </c>
      <c r="AW367" s="102">
        <f>IF(ISNA(VLOOKUP($B367,'[1]1920  Prog Access'!$F$7:$BA$325,31,FALSE)),"",VLOOKUP($B367,'[1]1920  Prog Access'!$F$7:$BA$325,31,FALSE))</f>
        <v>0</v>
      </c>
      <c r="AX367" s="108">
        <f t="shared" si="758"/>
        <v>440699.85</v>
      </c>
      <c r="AY367" s="104">
        <f t="shared" si="759"/>
        <v>3.8156469885011909E-2</v>
      </c>
      <c r="AZ367" s="105">
        <f t="shared" si="760"/>
        <v>487.21957502321669</v>
      </c>
      <c r="BA367" s="106">
        <f>IF(ISNA(VLOOKUP($B367,'[1]1920  Prog Access'!$F$7:$BA$325,32,FALSE)),"",VLOOKUP($B367,'[1]1920  Prog Access'!$F$7:$BA$325,32,FALSE))</f>
        <v>0</v>
      </c>
      <c r="BB367" s="102">
        <f>IF(ISNA(VLOOKUP($B367,'[1]1920  Prog Access'!$F$7:$BA$325,33,FALSE)),"",VLOOKUP($B367,'[1]1920  Prog Access'!$F$7:$BA$325,33,FALSE))</f>
        <v>0</v>
      </c>
      <c r="BC367" s="102">
        <f>IF(ISNA(VLOOKUP($B367,'[1]1920  Prog Access'!$F$7:$BA$325,34,FALSE)),"",VLOOKUP($B367,'[1]1920  Prog Access'!$F$7:$BA$325,34,FALSE))</f>
        <v>5180.63</v>
      </c>
      <c r="BD367" s="102">
        <f>IF(ISNA(VLOOKUP($B367,'[1]1920  Prog Access'!$F$7:$BA$325,35,FALSE)),"",VLOOKUP($B367,'[1]1920  Prog Access'!$F$7:$BA$325,35,FALSE))</f>
        <v>0</v>
      </c>
      <c r="BE367" s="102">
        <f>IF(ISNA(VLOOKUP($B367,'[1]1920  Prog Access'!$F$7:$BA$325,36,FALSE)),"",VLOOKUP($B367,'[1]1920  Prog Access'!$F$7:$BA$325,36,FALSE))</f>
        <v>0</v>
      </c>
      <c r="BF367" s="102">
        <f>IF(ISNA(VLOOKUP($B367,'[1]1920  Prog Access'!$F$7:$BA$325,37,FALSE)),"",VLOOKUP($B367,'[1]1920  Prog Access'!$F$7:$BA$325,37,FALSE))</f>
        <v>0</v>
      </c>
      <c r="BG367" s="102">
        <f>IF(ISNA(VLOOKUP($B367,'[1]1920  Prog Access'!$F$7:$BA$325,38,FALSE)),"",VLOOKUP($B367,'[1]1920  Prog Access'!$F$7:$BA$325,38,FALSE))</f>
        <v>0</v>
      </c>
      <c r="BH367" s="110">
        <f t="shared" si="761"/>
        <v>5180.63</v>
      </c>
      <c r="BI367" s="104">
        <f t="shared" si="762"/>
        <v>4.4854690234269256E-4</v>
      </c>
      <c r="BJ367" s="105">
        <f t="shared" si="763"/>
        <v>5.7274908238623805</v>
      </c>
      <c r="BK367" s="106">
        <f>IF(ISNA(VLOOKUP($B367,'[1]1920  Prog Access'!$F$7:$BA$325,39,FALSE)),"",VLOOKUP($B367,'[1]1920  Prog Access'!$F$7:$BA$325,39,FALSE))</f>
        <v>0</v>
      </c>
      <c r="BL367" s="102">
        <f>IF(ISNA(VLOOKUP($B367,'[1]1920  Prog Access'!$F$7:$BA$325,40,FALSE)),"",VLOOKUP($B367,'[1]1920  Prog Access'!$F$7:$BA$325,40,FALSE))</f>
        <v>0</v>
      </c>
      <c r="BM367" s="102">
        <f>IF(ISNA(VLOOKUP($B367,'[1]1920  Prog Access'!$F$7:$BA$325,41,FALSE)),"",VLOOKUP($B367,'[1]1920  Prog Access'!$F$7:$BA$325,41,FALSE))</f>
        <v>34037.230000000003</v>
      </c>
      <c r="BN367" s="102">
        <f>IF(ISNA(VLOOKUP($B367,'[1]1920  Prog Access'!$F$7:$BA$325,42,FALSE)),"",VLOOKUP($B367,'[1]1920  Prog Access'!$F$7:$BA$325,42,FALSE))</f>
        <v>35842.519999999997</v>
      </c>
      <c r="BO367" s="105">
        <f t="shared" si="711"/>
        <v>69879.75</v>
      </c>
      <c r="BP367" s="104">
        <f t="shared" si="712"/>
        <v>6.0502960834843966E-3</v>
      </c>
      <c r="BQ367" s="111">
        <f t="shared" si="713"/>
        <v>77.256169017821605</v>
      </c>
      <c r="BR367" s="106">
        <f>IF(ISNA(VLOOKUP($B367,'[1]1920  Prog Access'!$F$7:$BA$325,43,FALSE)),"",VLOOKUP($B367,'[1]1920  Prog Access'!$F$7:$BA$325,43,FALSE))</f>
        <v>1965339.12</v>
      </c>
      <c r="BS367" s="104">
        <f t="shared" si="703"/>
        <v>0.1701620795789148</v>
      </c>
      <c r="BT367" s="111">
        <f t="shared" si="704"/>
        <v>2172.7978596382613</v>
      </c>
      <c r="BU367" s="102">
        <f>IF(ISNA(VLOOKUP($B367,'[1]1920  Prog Access'!$F$7:$BA$325,44,FALSE)),"",VLOOKUP($B367,'[1]1920  Prog Access'!$F$7:$BA$325,44,FALSE))</f>
        <v>352872.45</v>
      </c>
      <c r="BV367" s="104">
        <f t="shared" si="705"/>
        <v>3.055223869868658E-2</v>
      </c>
      <c r="BW367" s="111">
        <f t="shared" si="706"/>
        <v>390.12122451687083</v>
      </c>
      <c r="BX367" s="143">
        <f>IF(ISNA(VLOOKUP($B367,'[1]1920  Prog Access'!$F$7:$BA$325,45,FALSE)),"",VLOOKUP($B367,'[1]1920  Prog Access'!$F$7:$BA$325,45,FALSE))</f>
        <v>431802.85</v>
      </c>
      <c r="BY367" s="97">
        <f t="shared" si="707"/>
        <v>3.7386153960087154E-2</v>
      </c>
      <c r="BZ367" s="112">
        <f t="shared" si="708"/>
        <v>477.38341882987658</v>
      </c>
      <c r="CA367" s="89">
        <f t="shared" si="709"/>
        <v>11549806.66</v>
      </c>
      <c r="CB367" s="90">
        <f t="shared" si="710"/>
        <v>0</v>
      </c>
    </row>
    <row r="368" spans="1:80" x14ac:dyDescent="0.25">
      <c r="A368" s="22"/>
      <c r="B368" s="94" t="s">
        <v>630</v>
      </c>
      <c r="C368" s="99" t="s">
        <v>631</v>
      </c>
      <c r="D368" s="100">
        <f>IF(ISNA(VLOOKUP($B368,'[1]1920 enrollment_Rev_Exp by size'!$A$6:$C$339,3,FALSE)),"",VLOOKUP($B368,'[1]1920 enrollment_Rev_Exp by size'!$A$6:$C$339,3,FALSE))</f>
        <v>643.38000000000011</v>
      </c>
      <c r="E368" s="101">
        <f>IF(ISNA(VLOOKUP($B368,'[1]1920 enrollment_Rev_Exp by size'!$A$6:$D$339,4,FALSE)),"",VLOOKUP($B368,'[1]1920 enrollment_Rev_Exp by size'!$A$6:$D$339,4,FALSE))</f>
        <v>9644066.4000000004</v>
      </c>
      <c r="F368" s="102">
        <f>IF(ISNA(VLOOKUP($B368,'[1]1920  Prog Access'!$F$7:$BA$325,2,FALSE)),"",VLOOKUP($B368,'[1]1920  Prog Access'!$F$7:$BA$325,2,FALSE))</f>
        <v>5394851.8899999997</v>
      </c>
      <c r="G368" s="102">
        <f>IF(ISNA(VLOOKUP($B368,'[1]1920  Prog Access'!$F$7:$BA$325,3,FALSE)),"",VLOOKUP($B368,'[1]1920  Prog Access'!$F$7:$BA$325,3,FALSE))</f>
        <v>0</v>
      </c>
      <c r="H368" s="102">
        <f>IF(ISNA(VLOOKUP($B368,'[1]1920  Prog Access'!$F$7:$BA$325,4,FALSE)),"",VLOOKUP($B368,'[1]1920  Prog Access'!$F$7:$BA$325,4,FALSE))</f>
        <v>0</v>
      </c>
      <c r="I368" s="103">
        <f t="shared" si="749"/>
        <v>5394851.8899999997</v>
      </c>
      <c r="J368" s="104">
        <f t="shared" si="750"/>
        <v>0.559395971184935</v>
      </c>
      <c r="K368" s="105">
        <f t="shared" si="751"/>
        <v>8385.1718890857646</v>
      </c>
      <c r="L368" s="106">
        <f>IF(ISNA(VLOOKUP($B368,'[1]1920  Prog Access'!$F$7:$BA$325,5,FALSE)),"",VLOOKUP($B368,'[1]1920  Prog Access'!$F$7:$BA$325,5,FALSE))</f>
        <v>1092282.69</v>
      </c>
      <c r="M368" s="102">
        <f>IF(ISNA(VLOOKUP($B368,'[1]1920  Prog Access'!$F$7:$BA$325,6,FALSE)),"",VLOOKUP($B368,'[1]1920  Prog Access'!$F$7:$BA$325,6,FALSE))</f>
        <v>52175.59</v>
      </c>
      <c r="N368" s="102">
        <f>IF(ISNA(VLOOKUP($B368,'[1]1920  Prog Access'!$F$7:$BA$325,7,FALSE)),"",VLOOKUP($B368,'[1]1920  Prog Access'!$F$7:$BA$325,7,FALSE))</f>
        <v>89556.86</v>
      </c>
      <c r="O368" s="102">
        <v>0</v>
      </c>
      <c r="P368" s="102">
        <f>IF(ISNA(VLOOKUP($B368,'[1]1920  Prog Access'!$F$7:$BA$325,8,FALSE)),"",VLOOKUP($B368,'[1]1920  Prog Access'!$F$7:$BA$325,8,FALSE))</f>
        <v>0</v>
      </c>
      <c r="Q368" s="102">
        <f>IF(ISNA(VLOOKUP($B368,'[1]1920  Prog Access'!$F$7:$BA$325,9,FALSE)),"",VLOOKUP($B368,'[1]1920  Prog Access'!$F$7:$BA$325,9,FALSE))</f>
        <v>0</v>
      </c>
      <c r="R368" s="107">
        <f t="shared" si="741"/>
        <v>1234015.1400000001</v>
      </c>
      <c r="S368" s="104">
        <f t="shared" si="742"/>
        <v>0.12795589420661807</v>
      </c>
      <c r="T368" s="105">
        <f t="shared" si="743"/>
        <v>1918.0191177842021</v>
      </c>
      <c r="U368" s="106">
        <f>IF(ISNA(VLOOKUP($B368,'[1]1920  Prog Access'!$F$7:$BA$325,10,FALSE)),"",VLOOKUP($B368,'[1]1920  Prog Access'!$F$7:$BA$325,10,FALSE))</f>
        <v>0</v>
      </c>
      <c r="V368" s="102">
        <f>IF(ISNA(VLOOKUP($B368,'[1]1920  Prog Access'!$F$7:$BA$325,11,FALSE)),"",VLOOKUP($B368,'[1]1920  Prog Access'!$F$7:$BA$325,11,FALSE))</f>
        <v>0</v>
      </c>
      <c r="W368" s="102">
        <f>IF(ISNA(VLOOKUP($B368,'[1]1920  Prog Access'!$F$7:$BA$325,12,FALSE)),"",VLOOKUP($B368,'[1]1920  Prog Access'!$F$7:$BA$325,12,FALSE))</f>
        <v>0</v>
      </c>
      <c r="X368" s="102">
        <f>IF(ISNA(VLOOKUP($B368,'[1]1920  Prog Access'!$F$7:$BA$325,13,FALSE)),"",VLOOKUP($B368,'[1]1920  Prog Access'!$F$7:$BA$325,13,FALSE))</f>
        <v>0</v>
      </c>
      <c r="Y368" s="108">
        <f t="shared" si="752"/>
        <v>0</v>
      </c>
      <c r="Z368" s="104">
        <f t="shared" si="753"/>
        <v>0</v>
      </c>
      <c r="AA368" s="105">
        <f t="shared" si="754"/>
        <v>0</v>
      </c>
      <c r="AB368" s="106">
        <f>IF(ISNA(VLOOKUP($B368,'[1]1920  Prog Access'!$F$7:$BA$325,14,FALSE)),"",VLOOKUP($B368,'[1]1920  Prog Access'!$F$7:$BA$325,14,FALSE))</f>
        <v>0</v>
      </c>
      <c r="AC368" s="102">
        <f>IF(ISNA(VLOOKUP($B368,'[1]1920  Prog Access'!$F$7:$BA$325,15,FALSE)),"",VLOOKUP($B368,'[1]1920  Prog Access'!$F$7:$BA$325,15,FALSE))</f>
        <v>0</v>
      </c>
      <c r="AD368" s="102">
        <v>0</v>
      </c>
      <c r="AE368" s="107">
        <f t="shared" si="755"/>
        <v>0</v>
      </c>
      <c r="AF368" s="104">
        <f t="shared" si="756"/>
        <v>0</v>
      </c>
      <c r="AG368" s="109">
        <f t="shared" si="757"/>
        <v>0</v>
      </c>
      <c r="AH368" s="106">
        <f>IF(ISNA(VLOOKUP($B368,'[1]1920  Prog Access'!$F$7:$BA$325,16,FALSE)),"",VLOOKUP($B368,'[1]1920  Prog Access'!$F$7:$BA$325,16,FALSE))</f>
        <v>81912.5</v>
      </c>
      <c r="AI368" s="102">
        <f>IF(ISNA(VLOOKUP($B368,'[1]1920  Prog Access'!$F$7:$BA$325,17,FALSE)),"",VLOOKUP($B368,'[1]1920  Prog Access'!$F$7:$BA$325,17,FALSE))</f>
        <v>23774.05</v>
      </c>
      <c r="AJ368" s="102">
        <f>IF(ISNA(VLOOKUP($B368,'[1]1920  Prog Access'!$F$7:$BA$325,18,FALSE)),"",VLOOKUP($B368,'[1]1920  Prog Access'!$F$7:$BA$325,18,FALSE))</f>
        <v>0</v>
      </c>
      <c r="AK368" s="102">
        <f>IF(ISNA(VLOOKUP($B368,'[1]1920  Prog Access'!$F$7:$BA$325,19,FALSE)),"",VLOOKUP($B368,'[1]1920  Prog Access'!$F$7:$BA$325,19,FALSE))</f>
        <v>0</v>
      </c>
      <c r="AL368" s="102">
        <f>IF(ISNA(VLOOKUP($B368,'[1]1920  Prog Access'!$F$7:$BA$325,20,FALSE)),"",VLOOKUP($B368,'[1]1920  Prog Access'!$F$7:$BA$325,20,FALSE))</f>
        <v>61305.59</v>
      </c>
      <c r="AM368" s="102">
        <f>IF(ISNA(VLOOKUP($B368,'[1]1920  Prog Access'!$F$7:$BA$325,21,FALSE)),"",VLOOKUP($B368,'[1]1920  Prog Access'!$F$7:$BA$325,21,FALSE))</f>
        <v>0</v>
      </c>
      <c r="AN368" s="102">
        <f>IF(ISNA(VLOOKUP($B368,'[1]1920  Prog Access'!$F$7:$BA$325,22,FALSE)),"",VLOOKUP($B368,'[1]1920  Prog Access'!$F$7:$BA$325,22,FALSE))</f>
        <v>0</v>
      </c>
      <c r="AO368" s="102">
        <f>IF(ISNA(VLOOKUP($B368,'[1]1920  Prog Access'!$F$7:$BA$325,23,FALSE)),"",VLOOKUP($B368,'[1]1920  Prog Access'!$F$7:$BA$325,23,FALSE))</f>
        <v>59011</v>
      </c>
      <c r="AP368" s="102">
        <f>IF(ISNA(VLOOKUP($B368,'[1]1920  Prog Access'!$F$7:$BA$325,24,FALSE)),"",VLOOKUP($B368,'[1]1920  Prog Access'!$F$7:$BA$325,24,FALSE))</f>
        <v>0</v>
      </c>
      <c r="AQ368" s="102">
        <f>IF(ISNA(VLOOKUP($B368,'[1]1920  Prog Access'!$F$7:$BA$325,25,FALSE)),"",VLOOKUP($B368,'[1]1920  Prog Access'!$F$7:$BA$325,25,FALSE))</f>
        <v>0</v>
      </c>
      <c r="AR368" s="102">
        <f>IF(ISNA(VLOOKUP($B368,'[1]1920  Prog Access'!$F$7:$BA$325,26,FALSE)),"",VLOOKUP($B368,'[1]1920  Prog Access'!$F$7:$BA$325,26,FALSE))</f>
        <v>0</v>
      </c>
      <c r="AS368" s="102">
        <f>IF(ISNA(VLOOKUP($B368,'[1]1920  Prog Access'!$F$7:$BA$325,27,FALSE)),"",VLOOKUP($B368,'[1]1920  Prog Access'!$F$7:$BA$325,27,FALSE))</f>
        <v>0</v>
      </c>
      <c r="AT368" s="102">
        <f>IF(ISNA(VLOOKUP($B368,'[1]1920  Prog Access'!$F$7:$BA$325,28,FALSE)),"",VLOOKUP($B368,'[1]1920  Prog Access'!$F$7:$BA$325,28,FALSE))</f>
        <v>7095.77</v>
      </c>
      <c r="AU368" s="102">
        <f>IF(ISNA(VLOOKUP($B368,'[1]1920  Prog Access'!$F$7:$BA$325,29,FALSE)),"",VLOOKUP($B368,'[1]1920  Prog Access'!$F$7:$BA$325,29,FALSE))</f>
        <v>0</v>
      </c>
      <c r="AV368" s="102">
        <f>IF(ISNA(VLOOKUP($B368,'[1]1920  Prog Access'!$F$7:$BA$325,30,FALSE)),"",VLOOKUP($B368,'[1]1920  Prog Access'!$F$7:$BA$325,30,FALSE))</f>
        <v>0</v>
      </c>
      <c r="AW368" s="102">
        <f>IF(ISNA(VLOOKUP($B368,'[1]1920  Prog Access'!$F$7:$BA$325,31,FALSE)),"",VLOOKUP($B368,'[1]1920  Prog Access'!$F$7:$BA$325,31,FALSE))</f>
        <v>0</v>
      </c>
      <c r="AX368" s="108">
        <f t="shared" si="758"/>
        <v>233098.91</v>
      </c>
      <c r="AY368" s="104">
        <f t="shared" si="759"/>
        <v>2.4170189247141642E-2</v>
      </c>
      <c r="AZ368" s="105">
        <f t="shared" si="760"/>
        <v>362.30363082470694</v>
      </c>
      <c r="BA368" s="106">
        <f>IF(ISNA(VLOOKUP($B368,'[1]1920  Prog Access'!$F$7:$BA$325,32,FALSE)),"",VLOOKUP($B368,'[1]1920  Prog Access'!$F$7:$BA$325,32,FALSE))</f>
        <v>0</v>
      </c>
      <c r="BB368" s="102">
        <f>IF(ISNA(VLOOKUP($B368,'[1]1920  Prog Access'!$F$7:$BA$325,33,FALSE)),"",VLOOKUP($B368,'[1]1920  Prog Access'!$F$7:$BA$325,33,FALSE))</f>
        <v>0</v>
      </c>
      <c r="BC368" s="102">
        <f>IF(ISNA(VLOOKUP($B368,'[1]1920  Prog Access'!$F$7:$BA$325,34,FALSE)),"",VLOOKUP($B368,'[1]1920  Prog Access'!$F$7:$BA$325,34,FALSE))</f>
        <v>17645.91</v>
      </c>
      <c r="BD368" s="102">
        <f>IF(ISNA(VLOOKUP($B368,'[1]1920  Prog Access'!$F$7:$BA$325,35,FALSE)),"",VLOOKUP($B368,'[1]1920  Prog Access'!$F$7:$BA$325,35,FALSE))</f>
        <v>0</v>
      </c>
      <c r="BE368" s="102">
        <f>IF(ISNA(VLOOKUP($B368,'[1]1920  Prog Access'!$F$7:$BA$325,36,FALSE)),"",VLOOKUP($B368,'[1]1920  Prog Access'!$F$7:$BA$325,36,FALSE))</f>
        <v>0</v>
      </c>
      <c r="BF368" s="102">
        <f>IF(ISNA(VLOOKUP($B368,'[1]1920  Prog Access'!$F$7:$BA$325,37,FALSE)),"",VLOOKUP($B368,'[1]1920  Prog Access'!$F$7:$BA$325,37,FALSE))</f>
        <v>0</v>
      </c>
      <c r="BG368" s="102">
        <f>IF(ISNA(VLOOKUP($B368,'[1]1920  Prog Access'!$F$7:$BA$325,38,FALSE)),"",VLOOKUP($B368,'[1]1920  Prog Access'!$F$7:$BA$325,38,FALSE))</f>
        <v>590.75</v>
      </c>
      <c r="BH368" s="110">
        <f t="shared" si="761"/>
        <v>18236.66</v>
      </c>
      <c r="BI368" s="104">
        <f t="shared" si="762"/>
        <v>1.8909720488859347E-3</v>
      </c>
      <c r="BJ368" s="105">
        <f t="shared" si="763"/>
        <v>28.345083776306378</v>
      </c>
      <c r="BK368" s="106">
        <f>IF(ISNA(VLOOKUP($B368,'[1]1920  Prog Access'!$F$7:$BA$325,39,FALSE)),"",VLOOKUP($B368,'[1]1920  Prog Access'!$F$7:$BA$325,39,FALSE))</f>
        <v>0</v>
      </c>
      <c r="BL368" s="102">
        <f>IF(ISNA(VLOOKUP($B368,'[1]1920  Prog Access'!$F$7:$BA$325,40,FALSE)),"",VLOOKUP($B368,'[1]1920  Prog Access'!$F$7:$BA$325,40,FALSE))</f>
        <v>0</v>
      </c>
      <c r="BM368" s="102">
        <f>IF(ISNA(VLOOKUP($B368,'[1]1920  Prog Access'!$F$7:$BA$325,41,FALSE)),"",VLOOKUP($B368,'[1]1920  Prog Access'!$F$7:$BA$325,41,FALSE))</f>
        <v>0</v>
      </c>
      <c r="BN368" s="102">
        <f>IF(ISNA(VLOOKUP($B368,'[1]1920  Prog Access'!$F$7:$BA$325,42,FALSE)),"",VLOOKUP($B368,'[1]1920  Prog Access'!$F$7:$BA$325,42,FALSE))</f>
        <v>76572.460000000006</v>
      </c>
      <c r="BO368" s="105">
        <f t="shared" si="711"/>
        <v>76572.460000000006</v>
      </c>
      <c r="BP368" s="104">
        <f t="shared" si="712"/>
        <v>7.9398520109732976E-3</v>
      </c>
      <c r="BQ368" s="111">
        <f t="shared" si="713"/>
        <v>119.01591594392116</v>
      </c>
      <c r="BR368" s="106">
        <f>IF(ISNA(VLOOKUP($B368,'[1]1920  Prog Access'!$F$7:$BA$325,43,FALSE)),"",VLOOKUP($B368,'[1]1920  Prog Access'!$F$7:$BA$325,43,FALSE))</f>
        <v>1817313.56</v>
      </c>
      <c r="BS368" s="104">
        <f t="shared" si="703"/>
        <v>0.18843851593556013</v>
      </c>
      <c r="BT368" s="111">
        <f t="shared" si="704"/>
        <v>2824.6348347788239</v>
      </c>
      <c r="BU368" s="102">
        <f>IF(ISNA(VLOOKUP($B368,'[1]1920  Prog Access'!$F$7:$BA$325,44,FALSE)),"",VLOOKUP($B368,'[1]1920  Prog Access'!$F$7:$BA$325,44,FALSE))</f>
        <v>126835.46</v>
      </c>
      <c r="BV368" s="104">
        <f t="shared" si="705"/>
        <v>1.3151657686637248E-2</v>
      </c>
      <c r="BW368" s="111">
        <f t="shared" si="706"/>
        <v>197.13926450931018</v>
      </c>
      <c r="BX368" s="143">
        <f>IF(ISNA(VLOOKUP($B368,'[1]1920  Prog Access'!$F$7:$BA$325,45,FALSE)),"",VLOOKUP($B368,'[1]1920  Prog Access'!$F$7:$BA$325,45,FALSE))</f>
        <v>743142.32</v>
      </c>
      <c r="BY368" s="97">
        <f t="shared" si="707"/>
        <v>7.7056947679248658E-2</v>
      </c>
      <c r="BZ368" s="112">
        <f t="shared" si="708"/>
        <v>1155.059715875532</v>
      </c>
      <c r="CA368" s="89">
        <f t="shared" si="709"/>
        <v>9644066.3999999985</v>
      </c>
      <c r="CB368" s="90">
        <f t="shared" si="710"/>
        <v>0</v>
      </c>
    </row>
    <row r="369" spans="1:80" s="79" customFormat="1" x14ac:dyDescent="0.25">
      <c r="A369" s="99"/>
      <c r="B369" s="94" t="s">
        <v>632</v>
      </c>
      <c r="C369" s="99" t="s">
        <v>633</v>
      </c>
      <c r="D369" s="100">
        <f>IF(ISNA(VLOOKUP($B369,'[1]1920 enrollment_Rev_Exp by size'!$A$6:$C$339,3,FALSE)),"",VLOOKUP($B369,'[1]1920 enrollment_Rev_Exp by size'!$A$6:$C$339,3,FALSE))</f>
        <v>2218.6200000000008</v>
      </c>
      <c r="E369" s="101">
        <f>IF(ISNA(VLOOKUP($B369,'[1]1920 enrollment_Rev_Exp by size'!$A$6:$D$339,4,FALSE)),"",VLOOKUP($B369,'[1]1920 enrollment_Rev_Exp by size'!$A$6:$D$339,4,FALSE))</f>
        <v>31580919.920000002</v>
      </c>
      <c r="F369" s="102">
        <f>IF(ISNA(VLOOKUP($B369,'[1]1920  Prog Access'!$F$7:$BA$325,2,FALSE)),"",VLOOKUP($B369,'[1]1920  Prog Access'!$F$7:$BA$325,2,FALSE))</f>
        <v>17011433.52</v>
      </c>
      <c r="G369" s="102">
        <f>IF(ISNA(VLOOKUP($B369,'[1]1920  Prog Access'!$F$7:$BA$325,3,FALSE)),"",VLOOKUP($B369,'[1]1920  Prog Access'!$F$7:$BA$325,3,FALSE))</f>
        <v>301569.99</v>
      </c>
      <c r="H369" s="102">
        <f>IF(ISNA(VLOOKUP($B369,'[1]1920  Prog Access'!$F$7:$BA$325,4,FALSE)),"",VLOOKUP($B369,'[1]1920  Prog Access'!$F$7:$BA$325,4,FALSE))</f>
        <v>72976.66</v>
      </c>
      <c r="I369" s="103">
        <f t="shared" si="749"/>
        <v>17385980.169999998</v>
      </c>
      <c r="J369" s="104">
        <f t="shared" si="750"/>
        <v>0.5505216508588644</v>
      </c>
      <c r="K369" s="105">
        <f t="shared" si="751"/>
        <v>7836.3938709648301</v>
      </c>
      <c r="L369" s="106">
        <f>IF(ISNA(VLOOKUP($B369,'[1]1920  Prog Access'!$F$7:$BA$325,5,FALSE)),"",VLOOKUP($B369,'[1]1920  Prog Access'!$F$7:$BA$325,5,FALSE))</f>
        <v>4578139.16</v>
      </c>
      <c r="M369" s="102">
        <f>IF(ISNA(VLOOKUP($B369,'[1]1920  Prog Access'!$F$7:$BA$325,6,FALSE)),"",VLOOKUP($B369,'[1]1920  Prog Access'!$F$7:$BA$325,6,FALSE))</f>
        <v>116653.59</v>
      </c>
      <c r="N369" s="102">
        <f>IF(ISNA(VLOOKUP($B369,'[1]1920  Prog Access'!$F$7:$BA$325,7,FALSE)),"",VLOOKUP($B369,'[1]1920  Prog Access'!$F$7:$BA$325,7,FALSE))</f>
        <v>499496.01</v>
      </c>
      <c r="O369" s="102">
        <v>0</v>
      </c>
      <c r="P369" s="102">
        <f>IF(ISNA(VLOOKUP($B369,'[1]1920  Prog Access'!$F$7:$BA$325,8,FALSE)),"",VLOOKUP($B369,'[1]1920  Prog Access'!$F$7:$BA$325,8,FALSE))</f>
        <v>0</v>
      </c>
      <c r="Q369" s="102">
        <f>IF(ISNA(VLOOKUP($B369,'[1]1920  Prog Access'!$F$7:$BA$325,9,FALSE)),"",VLOOKUP($B369,'[1]1920  Prog Access'!$F$7:$BA$325,9,FALSE))</f>
        <v>0</v>
      </c>
      <c r="R369" s="107">
        <f t="shared" si="741"/>
        <v>5194288.76</v>
      </c>
      <c r="S369" s="104">
        <f t="shared" si="742"/>
        <v>0.1644755369114656</v>
      </c>
      <c r="T369" s="105">
        <f t="shared" si="743"/>
        <v>2341.2250678349596</v>
      </c>
      <c r="U369" s="106">
        <f>IF(ISNA(VLOOKUP($B369,'[1]1920  Prog Access'!$F$7:$BA$325,10,FALSE)),"",VLOOKUP($B369,'[1]1920  Prog Access'!$F$7:$BA$325,10,FALSE))</f>
        <v>589273.65</v>
      </c>
      <c r="V369" s="102">
        <f>IF(ISNA(VLOOKUP($B369,'[1]1920  Prog Access'!$F$7:$BA$325,11,FALSE)),"",VLOOKUP($B369,'[1]1920  Prog Access'!$F$7:$BA$325,11,FALSE))</f>
        <v>0</v>
      </c>
      <c r="W369" s="102">
        <f>IF(ISNA(VLOOKUP($B369,'[1]1920  Prog Access'!$F$7:$BA$325,12,FALSE)),"",VLOOKUP($B369,'[1]1920  Prog Access'!$F$7:$BA$325,12,FALSE))</f>
        <v>13960.23</v>
      </c>
      <c r="X369" s="102">
        <f>IF(ISNA(VLOOKUP($B369,'[1]1920  Prog Access'!$F$7:$BA$325,13,FALSE)),"",VLOOKUP($B369,'[1]1920  Prog Access'!$F$7:$BA$325,13,FALSE))</f>
        <v>0</v>
      </c>
      <c r="Y369" s="108">
        <f t="shared" si="752"/>
        <v>603233.88</v>
      </c>
      <c r="Z369" s="104">
        <f t="shared" si="753"/>
        <v>1.9101213059280635E-2</v>
      </c>
      <c r="AA369" s="105">
        <f t="shared" si="754"/>
        <v>271.8959893988154</v>
      </c>
      <c r="AB369" s="106">
        <f>IF(ISNA(VLOOKUP($B369,'[1]1920  Prog Access'!$F$7:$BA$325,14,FALSE)),"",VLOOKUP($B369,'[1]1920  Prog Access'!$F$7:$BA$325,14,FALSE))</f>
        <v>0</v>
      </c>
      <c r="AC369" s="102">
        <f>IF(ISNA(VLOOKUP($B369,'[1]1920  Prog Access'!$F$7:$BA$325,15,FALSE)),"",VLOOKUP($B369,'[1]1920  Prog Access'!$F$7:$BA$325,15,FALSE))</f>
        <v>0</v>
      </c>
      <c r="AD369" s="102">
        <v>0</v>
      </c>
      <c r="AE369" s="107">
        <f t="shared" si="755"/>
        <v>0</v>
      </c>
      <c r="AF369" s="104">
        <f t="shared" si="756"/>
        <v>0</v>
      </c>
      <c r="AG369" s="109">
        <f t="shared" si="757"/>
        <v>0</v>
      </c>
      <c r="AH369" s="106">
        <f>IF(ISNA(VLOOKUP($B369,'[1]1920  Prog Access'!$F$7:$BA$325,16,FALSE)),"",VLOOKUP($B369,'[1]1920  Prog Access'!$F$7:$BA$325,16,FALSE))</f>
        <v>402302.8</v>
      </c>
      <c r="AI369" s="102">
        <f>IF(ISNA(VLOOKUP($B369,'[1]1920  Prog Access'!$F$7:$BA$325,17,FALSE)),"",VLOOKUP($B369,'[1]1920  Prog Access'!$F$7:$BA$325,17,FALSE))</f>
        <v>94848.38</v>
      </c>
      <c r="AJ369" s="102">
        <f>IF(ISNA(VLOOKUP($B369,'[1]1920  Prog Access'!$F$7:$BA$325,18,FALSE)),"",VLOOKUP($B369,'[1]1920  Prog Access'!$F$7:$BA$325,18,FALSE))</f>
        <v>0</v>
      </c>
      <c r="AK369" s="102">
        <f>IF(ISNA(VLOOKUP($B369,'[1]1920  Prog Access'!$F$7:$BA$325,19,FALSE)),"",VLOOKUP($B369,'[1]1920  Prog Access'!$F$7:$BA$325,19,FALSE))</f>
        <v>0</v>
      </c>
      <c r="AL369" s="102">
        <f>IF(ISNA(VLOOKUP($B369,'[1]1920  Prog Access'!$F$7:$BA$325,20,FALSE)),"",VLOOKUP($B369,'[1]1920  Prog Access'!$F$7:$BA$325,20,FALSE))</f>
        <v>1015432.48</v>
      </c>
      <c r="AM369" s="102">
        <f>IF(ISNA(VLOOKUP($B369,'[1]1920  Prog Access'!$F$7:$BA$325,21,FALSE)),"",VLOOKUP($B369,'[1]1920  Prog Access'!$F$7:$BA$325,21,FALSE))</f>
        <v>0</v>
      </c>
      <c r="AN369" s="102">
        <f>IF(ISNA(VLOOKUP($B369,'[1]1920  Prog Access'!$F$7:$BA$325,22,FALSE)),"",VLOOKUP($B369,'[1]1920  Prog Access'!$F$7:$BA$325,22,FALSE))</f>
        <v>0</v>
      </c>
      <c r="AO369" s="102">
        <f>IF(ISNA(VLOOKUP($B369,'[1]1920  Prog Access'!$F$7:$BA$325,23,FALSE)),"",VLOOKUP($B369,'[1]1920  Prog Access'!$F$7:$BA$325,23,FALSE))</f>
        <v>70912.34</v>
      </c>
      <c r="AP369" s="102">
        <f>IF(ISNA(VLOOKUP($B369,'[1]1920  Prog Access'!$F$7:$BA$325,24,FALSE)),"",VLOOKUP($B369,'[1]1920  Prog Access'!$F$7:$BA$325,24,FALSE))</f>
        <v>0</v>
      </c>
      <c r="AQ369" s="102">
        <f>IF(ISNA(VLOOKUP($B369,'[1]1920  Prog Access'!$F$7:$BA$325,25,FALSE)),"",VLOOKUP($B369,'[1]1920  Prog Access'!$F$7:$BA$325,25,FALSE))</f>
        <v>0</v>
      </c>
      <c r="AR369" s="102">
        <f>IF(ISNA(VLOOKUP($B369,'[1]1920  Prog Access'!$F$7:$BA$325,26,FALSE)),"",VLOOKUP($B369,'[1]1920  Prog Access'!$F$7:$BA$325,26,FALSE))</f>
        <v>0</v>
      </c>
      <c r="AS369" s="102">
        <f>IF(ISNA(VLOOKUP($B369,'[1]1920  Prog Access'!$F$7:$BA$325,27,FALSE)),"",VLOOKUP($B369,'[1]1920  Prog Access'!$F$7:$BA$325,27,FALSE))</f>
        <v>32083.88</v>
      </c>
      <c r="AT369" s="102">
        <f>IF(ISNA(VLOOKUP($B369,'[1]1920  Prog Access'!$F$7:$BA$325,28,FALSE)),"",VLOOKUP($B369,'[1]1920  Prog Access'!$F$7:$BA$325,28,FALSE))</f>
        <v>213217.01</v>
      </c>
      <c r="AU369" s="102">
        <f>IF(ISNA(VLOOKUP($B369,'[1]1920  Prog Access'!$F$7:$BA$325,29,FALSE)),"",VLOOKUP($B369,'[1]1920  Prog Access'!$F$7:$BA$325,29,FALSE))</f>
        <v>0</v>
      </c>
      <c r="AV369" s="102">
        <f>IF(ISNA(VLOOKUP($B369,'[1]1920  Prog Access'!$F$7:$BA$325,30,FALSE)),"",VLOOKUP($B369,'[1]1920  Prog Access'!$F$7:$BA$325,30,FALSE))</f>
        <v>0</v>
      </c>
      <c r="AW369" s="102">
        <f>IF(ISNA(VLOOKUP($B369,'[1]1920  Prog Access'!$F$7:$BA$325,31,FALSE)),"",VLOOKUP($B369,'[1]1920  Prog Access'!$F$7:$BA$325,31,FALSE))</f>
        <v>8672.9500000000007</v>
      </c>
      <c r="AX369" s="108">
        <f t="shared" si="758"/>
        <v>1837469.8399999999</v>
      </c>
      <c r="AY369" s="104">
        <f t="shared" si="759"/>
        <v>5.8182910588248621E-2</v>
      </c>
      <c r="AZ369" s="105">
        <f t="shared" si="760"/>
        <v>828.20394659743408</v>
      </c>
      <c r="BA369" s="106">
        <f>IF(ISNA(VLOOKUP($B369,'[1]1920  Prog Access'!$F$7:$BA$325,32,FALSE)),"",VLOOKUP($B369,'[1]1920  Prog Access'!$F$7:$BA$325,32,FALSE))</f>
        <v>0</v>
      </c>
      <c r="BB369" s="102">
        <f>IF(ISNA(VLOOKUP($B369,'[1]1920  Prog Access'!$F$7:$BA$325,33,FALSE)),"",VLOOKUP($B369,'[1]1920  Prog Access'!$F$7:$BA$325,33,FALSE))</f>
        <v>0</v>
      </c>
      <c r="BC369" s="102">
        <f>IF(ISNA(VLOOKUP($B369,'[1]1920  Prog Access'!$F$7:$BA$325,34,FALSE)),"",VLOOKUP($B369,'[1]1920  Prog Access'!$F$7:$BA$325,34,FALSE))</f>
        <v>50958.73</v>
      </c>
      <c r="BD369" s="102">
        <f>IF(ISNA(VLOOKUP($B369,'[1]1920  Prog Access'!$F$7:$BA$325,35,FALSE)),"",VLOOKUP($B369,'[1]1920  Prog Access'!$F$7:$BA$325,35,FALSE))</f>
        <v>0</v>
      </c>
      <c r="BE369" s="102">
        <f>IF(ISNA(VLOOKUP($B369,'[1]1920  Prog Access'!$F$7:$BA$325,36,FALSE)),"",VLOOKUP($B369,'[1]1920  Prog Access'!$F$7:$BA$325,36,FALSE))</f>
        <v>0</v>
      </c>
      <c r="BF369" s="102">
        <f>IF(ISNA(VLOOKUP($B369,'[1]1920  Prog Access'!$F$7:$BA$325,37,FALSE)),"",VLOOKUP($B369,'[1]1920  Prog Access'!$F$7:$BA$325,37,FALSE))</f>
        <v>0</v>
      </c>
      <c r="BG369" s="102">
        <f>IF(ISNA(VLOOKUP($B369,'[1]1920  Prog Access'!$F$7:$BA$325,38,FALSE)),"",VLOOKUP($B369,'[1]1920  Prog Access'!$F$7:$BA$325,38,FALSE))</f>
        <v>2635.44</v>
      </c>
      <c r="BH369" s="110">
        <f t="shared" si="761"/>
        <v>53594.170000000006</v>
      </c>
      <c r="BI369" s="104">
        <f t="shared" si="762"/>
        <v>1.6970427123644092E-3</v>
      </c>
      <c r="BJ369" s="105">
        <f t="shared" si="763"/>
        <v>24.156534242006288</v>
      </c>
      <c r="BK369" s="106">
        <f>IF(ISNA(VLOOKUP($B369,'[1]1920  Prog Access'!$F$7:$BA$325,39,FALSE)),"",VLOOKUP($B369,'[1]1920  Prog Access'!$F$7:$BA$325,39,FALSE))</f>
        <v>0</v>
      </c>
      <c r="BL369" s="102">
        <f>IF(ISNA(VLOOKUP($B369,'[1]1920  Prog Access'!$F$7:$BA$325,40,FALSE)),"",VLOOKUP($B369,'[1]1920  Prog Access'!$F$7:$BA$325,40,FALSE))</f>
        <v>0</v>
      </c>
      <c r="BM369" s="102">
        <f>IF(ISNA(VLOOKUP($B369,'[1]1920  Prog Access'!$F$7:$BA$325,41,FALSE)),"",VLOOKUP($B369,'[1]1920  Prog Access'!$F$7:$BA$325,41,FALSE))</f>
        <v>0</v>
      </c>
      <c r="BN369" s="102">
        <f>IF(ISNA(VLOOKUP($B369,'[1]1920  Prog Access'!$F$7:$BA$325,42,FALSE)),"",VLOOKUP($B369,'[1]1920  Prog Access'!$F$7:$BA$325,42,FALSE))</f>
        <v>265382.88</v>
      </c>
      <c r="BO369" s="105">
        <f t="shared" si="711"/>
        <v>265382.88</v>
      </c>
      <c r="BP369" s="104">
        <f t="shared" si="712"/>
        <v>8.403266297253572E-3</v>
      </c>
      <c r="BQ369" s="111">
        <f t="shared" si="713"/>
        <v>119.61619385023118</v>
      </c>
      <c r="BR369" s="106">
        <f>IF(ISNA(VLOOKUP($B369,'[1]1920  Prog Access'!$F$7:$BA$325,43,FALSE)),"",VLOOKUP($B369,'[1]1920  Prog Access'!$F$7:$BA$325,43,FALSE))</f>
        <v>3739850.24</v>
      </c>
      <c r="BS369" s="104">
        <f t="shared" si="703"/>
        <v>0.11842119385609082</v>
      </c>
      <c r="BT369" s="111">
        <f t="shared" si="704"/>
        <v>1685.6650710802205</v>
      </c>
      <c r="BU369" s="102">
        <f>IF(ISNA(VLOOKUP($B369,'[1]1920  Prog Access'!$F$7:$BA$325,44,FALSE)),"",VLOOKUP($B369,'[1]1920  Prog Access'!$F$7:$BA$325,44,FALSE))</f>
        <v>685457.71</v>
      </c>
      <c r="BV369" s="104">
        <f t="shared" si="705"/>
        <v>2.1704805044830369E-2</v>
      </c>
      <c r="BW369" s="111">
        <f t="shared" si="706"/>
        <v>308.95678845408395</v>
      </c>
      <c r="BX369" s="143">
        <f>IF(ISNA(VLOOKUP($B369,'[1]1920  Prog Access'!$F$7:$BA$325,45,FALSE)),"",VLOOKUP($B369,'[1]1920  Prog Access'!$F$7:$BA$325,45,FALSE))</f>
        <v>1815662.27</v>
      </c>
      <c r="BY369" s="97">
        <f t="shared" si="707"/>
        <v>5.7492380671601409E-2</v>
      </c>
      <c r="BZ369" s="112">
        <f t="shared" si="708"/>
        <v>818.37460673752128</v>
      </c>
      <c r="CA369" s="89">
        <f t="shared" si="709"/>
        <v>31580919.919999998</v>
      </c>
      <c r="CB369" s="90">
        <f t="shared" si="710"/>
        <v>0</v>
      </c>
    </row>
    <row r="370" spans="1:80" s="127" customFormat="1" x14ac:dyDescent="0.25">
      <c r="A370" s="22"/>
      <c r="B370" s="94" t="s">
        <v>634</v>
      </c>
      <c r="C370" s="99" t="s">
        <v>635</v>
      </c>
      <c r="D370" s="100">
        <f>IF(ISNA(VLOOKUP($B370,'[1]1920 enrollment_Rev_Exp by size'!$A$6:$C$339,3,FALSE)),"",VLOOKUP($B370,'[1]1920 enrollment_Rev_Exp by size'!$A$6:$C$339,3,FALSE))</f>
        <v>1334.4499999999998</v>
      </c>
      <c r="E370" s="101">
        <f>IF(ISNA(VLOOKUP($B370,'[1]1920 enrollment_Rev_Exp by size'!$A$6:$D$339,4,FALSE)),"",VLOOKUP($B370,'[1]1920 enrollment_Rev_Exp by size'!$A$6:$D$339,4,FALSE))</f>
        <v>17653683.66</v>
      </c>
      <c r="F370" s="102">
        <f>IF(ISNA(VLOOKUP($B370,'[1]1920  Prog Access'!$F$7:$BA$325,2,FALSE)),"",VLOOKUP($B370,'[1]1920  Prog Access'!$F$7:$BA$325,2,FALSE))</f>
        <v>9076088.8200000003</v>
      </c>
      <c r="G370" s="102">
        <f>IF(ISNA(VLOOKUP($B370,'[1]1920  Prog Access'!$F$7:$BA$325,3,FALSE)),"",VLOOKUP($B370,'[1]1920  Prog Access'!$F$7:$BA$325,3,FALSE))</f>
        <v>0</v>
      </c>
      <c r="H370" s="102">
        <f>IF(ISNA(VLOOKUP($B370,'[1]1920  Prog Access'!$F$7:$BA$325,4,FALSE)),"",VLOOKUP($B370,'[1]1920  Prog Access'!$F$7:$BA$325,4,FALSE))</f>
        <v>91187.38</v>
      </c>
      <c r="I370" s="103">
        <f t="shared" si="749"/>
        <v>9167276.2000000011</v>
      </c>
      <c r="J370" s="104">
        <f t="shared" si="750"/>
        <v>0.51928404159475017</v>
      </c>
      <c r="K370" s="105">
        <f t="shared" si="751"/>
        <v>6869.7037730900392</v>
      </c>
      <c r="L370" s="106">
        <f>IF(ISNA(VLOOKUP($B370,'[1]1920  Prog Access'!$F$7:$BA$325,5,FALSE)),"",VLOOKUP($B370,'[1]1920  Prog Access'!$F$7:$BA$325,5,FALSE))</f>
        <v>2172757.42</v>
      </c>
      <c r="M370" s="102">
        <f>IF(ISNA(VLOOKUP($B370,'[1]1920  Prog Access'!$F$7:$BA$325,6,FALSE)),"",VLOOKUP($B370,'[1]1920  Prog Access'!$F$7:$BA$325,6,FALSE))</f>
        <v>69645.13</v>
      </c>
      <c r="N370" s="102">
        <f>IF(ISNA(VLOOKUP($B370,'[1]1920  Prog Access'!$F$7:$BA$325,7,FALSE)),"",VLOOKUP($B370,'[1]1920  Prog Access'!$F$7:$BA$325,7,FALSE))</f>
        <v>289998.09999999998</v>
      </c>
      <c r="O370" s="102">
        <v>0</v>
      </c>
      <c r="P370" s="102">
        <f>IF(ISNA(VLOOKUP($B370,'[1]1920  Prog Access'!$F$7:$BA$325,8,FALSE)),"",VLOOKUP($B370,'[1]1920  Prog Access'!$F$7:$BA$325,8,FALSE))</f>
        <v>0</v>
      </c>
      <c r="Q370" s="102">
        <f>IF(ISNA(VLOOKUP($B370,'[1]1920  Prog Access'!$F$7:$BA$325,9,FALSE)),"",VLOOKUP($B370,'[1]1920  Prog Access'!$F$7:$BA$325,9,FALSE))</f>
        <v>0</v>
      </c>
      <c r="R370" s="107">
        <f t="shared" si="741"/>
        <v>2532400.65</v>
      </c>
      <c r="S370" s="104">
        <f t="shared" si="742"/>
        <v>0.14344885173953548</v>
      </c>
      <c r="T370" s="105">
        <f t="shared" si="743"/>
        <v>1897.7111544081833</v>
      </c>
      <c r="U370" s="106">
        <f>IF(ISNA(VLOOKUP($B370,'[1]1920  Prog Access'!$F$7:$BA$325,10,FALSE)),"",VLOOKUP($B370,'[1]1920  Prog Access'!$F$7:$BA$325,10,FALSE))</f>
        <v>454049.83</v>
      </c>
      <c r="V370" s="102">
        <f>IF(ISNA(VLOOKUP($B370,'[1]1920  Prog Access'!$F$7:$BA$325,11,FALSE)),"",VLOOKUP($B370,'[1]1920  Prog Access'!$F$7:$BA$325,11,FALSE))</f>
        <v>182880.15</v>
      </c>
      <c r="W370" s="102">
        <f>IF(ISNA(VLOOKUP($B370,'[1]1920  Prog Access'!$F$7:$BA$325,12,FALSE)),"",VLOOKUP($B370,'[1]1920  Prog Access'!$F$7:$BA$325,12,FALSE))</f>
        <v>10556</v>
      </c>
      <c r="X370" s="102">
        <f>IF(ISNA(VLOOKUP($B370,'[1]1920  Prog Access'!$F$7:$BA$325,13,FALSE)),"",VLOOKUP($B370,'[1]1920  Prog Access'!$F$7:$BA$325,13,FALSE))</f>
        <v>0</v>
      </c>
      <c r="Y370" s="108">
        <f t="shared" si="752"/>
        <v>647485.98</v>
      </c>
      <c r="Z370" s="104">
        <f t="shared" si="753"/>
        <v>3.66771033439941E-2</v>
      </c>
      <c r="AA370" s="105">
        <f t="shared" si="754"/>
        <v>485.20812319682273</v>
      </c>
      <c r="AB370" s="106">
        <f>IF(ISNA(VLOOKUP($B370,'[1]1920  Prog Access'!$F$7:$BA$325,14,FALSE)),"",VLOOKUP($B370,'[1]1920  Prog Access'!$F$7:$BA$325,14,FALSE))</f>
        <v>0</v>
      </c>
      <c r="AC370" s="102">
        <f>IF(ISNA(VLOOKUP($B370,'[1]1920  Prog Access'!$F$7:$BA$325,15,FALSE)),"",VLOOKUP($B370,'[1]1920  Prog Access'!$F$7:$BA$325,15,FALSE))</f>
        <v>0</v>
      </c>
      <c r="AD370" s="102">
        <v>0</v>
      </c>
      <c r="AE370" s="107">
        <f t="shared" si="755"/>
        <v>0</v>
      </c>
      <c r="AF370" s="104">
        <f t="shared" si="756"/>
        <v>0</v>
      </c>
      <c r="AG370" s="109">
        <f t="shared" si="757"/>
        <v>0</v>
      </c>
      <c r="AH370" s="106">
        <f>IF(ISNA(VLOOKUP($B370,'[1]1920  Prog Access'!$F$7:$BA$325,16,FALSE)),"",VLOOKUP($B370,'[1]1920  Prog Access'!$F$7:$BA$325,16,FALSE))</f>
        <v>267175.59000000003</v>
      </c>
      <c r="AI370" s="102">
        <f>IF(ISNA(VLOOKUP($B370,'[1]1920  Prog Access'!$F$7:$BA$325,17,FALSE)),"",VLOOKUP($B370,'[1]1920  Prog Access'!$F$7:$BA$325,17,FALSE))</f>
        <v>30855.82</v>
      </c>
      <c r="AJ370" s="102">
        <f>IF(ISNA(VLOOKUP($B370,'[1]1920  Prog Access'!$F$7:$BA$325,18,FALSE)),"",VLOOKUP($B370,'[1]1920  Prog Access'!$F$7:$BA$325,18,FALSE))</f>
        <v>0</v>
      </c>
      <c r="AK370" s="102">
        <f>IF(ISNA(VLOOKUP($B370,'[1]1920  Prog Access'!$F$7:$BA$325,19,FALSE)),"",VLOOKUP($B370,'[1]1920  Prog Access'!$F$7:$BA$325,19,FALSE))</f>
        <v>0</v>
      </c>
      <c r="AL370" s="102">
        <f>IF(ISNA(VLOOKUP($B370,'[1]1920  Prog Access'!$F$7:$BA$325,20,FALSE)),"",VLOOKUP($B370,'[1]1920  Prog Access'!$F$7:$BA$325,20,FALSE))</f>
        <v>612020.39</v>
      </c>
      <c r="AM370" s="102">
        <f>IF(ISNA(VLOOKUP($B370,'[1]1920  Prog Access'!$F$7:$BA$325,21,FALSE)),"",VLOOKUP($B370,'[1]1920  Prog Access'!$F$7:$BA$325,21,FALSE))</f>
        <v>0</v>
      </c>
      <c r="AN370" s="102">
        <f>IF(ISNA(VLOOKUP($B370,'[1]1920  Prog Access'!$F$7:$BA$325,22,FALSE)),"",VLOOKUP($B370,'[1]1920  Prog Access'!$F$7:$BA$325,22,FALSE))</f>
        <v>0</v>
      </c>
      <c r="AO370" s="102">
        <f>IF(ISNA(VLOOKUP($B370,'[1]1920  Prog Access'!$F$7:$BA$325,23,FALSE)),"",VLOOKUP($B370,'[1]1920  Prog Access'!$F$7:$BA$325,23,FALSE))</f>
        <v>66767.88</v>
      </c>
      <c r="AP370" s="102">
        <f>IF(ISNA(VLOOKUP($B370,'[1]1920  Prog Access'!$F$7:$BA$325,24,FALSE)),"",VLOOKUP($B370,'[1]1920  Prog Access'!$F$7:$BA$325,24,FALSE))</f>
        <v>0</v>
      </c>
      <c r="AQ370" s="102">
        <f>IF(ISNA(VLOOKUP($B370,'[1]1920  Prog Access'!$F$7:$BA$325,25,FALSE)),"",VLOOKUP($B370,'[1]1920  Prog Access'!$F$7:$BA$325,25,FALSE))</f>
        <v>0</v>
      </c>
      <c r="AR370" s="102">
        <f>IF(ISNA(VLOOKUP($B370,'[1]1920  Prog Access'!$F$7:$BA$325,26,FALSE)),"",VLOOKUP($B370,'[1]1920  Prog Access'!$F$7:$BA$325,26,FALSE))</f>
        <v>0</v>
      </c>
      <c r="AS370" s="102">
        <f>IF(ISNA(VLOOKUP($B370,'[1]1920  Prog Access'!$F$7:$BA$325,27,FALSE)),"",VLOOKUP($B370,'[1]1920  Prog Access'!$F$7:$BA$325,27,FALSE))</f>
        <v>0</v>
      </c>
      <c r="AT370" s="102">
        <f>IF(ISNA(VLOOKUP($B370,'[1]1920  Prog Access'!$F$7:$BA$325,28,FALSE)),"",VLOOKUP($B370,'[1]1920  Prog Access'!$F$7:$BA$325,28,FALSE))</f>
        <v>16599.27</v>
      </c>
      <c r="AU370" s="102">
        <f>IF(ISNA(VLOOKUP($B370,'[1]1920  Prog Access'!$F$7:$BA$325,29,FALSE)),"",VLOOKUP($B370,'[1]1920  Prog Access'!$F$7:$BA$325,29,FALSE))</f>
        <v>0</v>
      </c>
      <c r="AV370" s="102">
        <f>IF(ISNA(VLOOKUP($B370,'[1]1920  Prog Access'!$F$7:$BA$325,30,FALSE)),"",VLOOKUP($B370,'[1]1920  Prog Access'!$F$7:$BA$325,30,FALSE))</f>
        <v>0</v>
      </c>
      <c r="AW370" s="102">
        <f>IF(ISNA(VLOOKUP($B370,'[1]1920  Prog Access'!$F$7:$BA$325,31,FALSE)),"",VLOOKUP($B370,'[1]1920  Prog Access'!$F$7:$BA$325,31,FALSE))</f>
        <v>0</v>
      </c>
      <c r="AX370" s="108">
        <f t="shared" si="758"/>
        <v>993418.95000000007</v>
      </c>
      <c r="AY370" s="104">
        <f t="shared" si="759"/>
        <v>5.6272615343782591E-2</v>
      </c>
      <c r="AZ370" s="105">
        <f t="shared" si="760"/>
        <v>744.44074337742154</v>
      </c>
      <c r="BA370" s="106">
        <f>IF(ISNA(VLOOKUP($B370,'[1]1920  Prog Access'!$F$7:$BA$325,32,FALSE)),"",VLOOKUP($B370,'[1]1920  Prog Access'!$F$7:$BA$325,32,FALSE))</f>
        <v>0</v>
      </c>
      <c r="BB370" s="102">
        <f>IF(ISNA(VLOOKUP($B370,'[1]1920  Prog Access'!$F$7:$BA$325,33,FALSE)),"",VLOOKUP($B370,'[1]1920  Prog Access'!$F$7:$BA$325,33,FALSE))</f>
        <v>0</v>
      </c>
      <c r="BC370" s="102">
        <f>IF(ISNA(VLOOKUP($B370,'[1]1920  Prog Access'!$F$7:$BA$325,34,FALSE)),"",VLOOKUP($B370,'[1]1920  Prog Access'!$F$7:$BA$325,34,FALSE))</f>
        <v>38119.94</v>
      </c>
      <c r="BD370" s="102">
        <f>IF(ISNA(VLOOKUP($B370,'[1]1920  Prog Access'!$F$7:$BA$325,35,FALSE)),"",VLOOKUP($B370,'[1]1920  Prog Access'!$F$7:$BA$325,35,FALSE))</f>
        <v>0</v>
      </c>
      <c r="BE370" s="102">
        <f>IF(ISNA(VLOOKUP($B370,'[1]1920  Prog Access'!$F$7:$BA$325,36,FALSE)),"",VLOOKUP($B370,'[1]1920  Prog Access'!$F$7:$BA$325,36,FALSE))</f>
        <v>0</v>
      </c>
      <c r="BF370" s="102">
        <f>IF(ISNA(VLOOKUP($B370,'[1]1920  Prog Access'!$F$7:$BA$325,37,FALSE)),"",VLOOKUP($B370,'[1]1920  Prog Access'!$F$7:$BA$325,37,FALSE))</f>
        <v>0</v>
      </c>
      <c r="BG370" s="102">
        <f>IF(ISNA(VLOOKUP($B370,'[1]1920  Prog Access'!$F$7:$BA$325,38,FALSE)),"",VLOOKUP($B370,'[1]1920  Prog Access'!$F$7:$BA$325,38,FALSE))</f>
        <v>20948.599999999999</v>
      </c>
      <c r="BH370" s="110">
        <f t="shared" si="761"/>
        <v>59068.54</v>
      </c>
      <c r="BI370" s="104">
        <f t="shared" si="762"/>
        <v>3.3459611680840551E-3</v>
      </c>
      <c r="BJ370" s="105">
        <f t="shared" si="763"/>
        <v>44.264333620592758</v>
      </c>
      <c r="BK370" s="106">
        <f>IF(ISNA(VLOOKUP($B370,'[1]1920  Prog Access'!$F$7:$BA$325,39,FALSE)),"",VLOOKUP($B370,'[1]1920  Prog Access'!$F$7:$BA$325,39,FALSE))</f>
        <v>0</v>
      </c>
      <c r="BL370" s="102">
        <f>IF(ISNA(VLOOKUP($B370,'[1]1920  Prog Access'!$F$7:$BA$325,40,FALSE)),"",VLOOKUP($B370,'[1]1920  Prog Access'!$F$7:$BA$325,40,FALSE))</f>
        <v>0</v>
      </c>
      <c r="BM370" s="102">
        <f>IF(ISNA(VLOOKUP($B370,'[1]1920  Prog Access'!$F$7:$BA$325,41,FALSE)),"",VLOOKUP($B370,'[1]1920  Prog Access'!$F$7:$BA$325,41,FALSE))</f>
        <v>0</v>
      </c>
      <c r="BN370" s="102">
        <f>IF(ISNA(VLOOKUP($B370,'[1]1920  Prog Access'!$F$7:$BA$325,42,FALSE)),"",VLOOKUP($B370,'[1]1920  Prog Access'!$F$7:$BA$325,42,FALSE))</f>
        <v>175178.83</v>
      </c>
      <c r="BO370" s="105">
        <f t="shared" si="711"/>
        <v>175178.83</v>
      </c>
      <c r="BP370" s="104">
        <f t="shared" si="712"/>
        <v>9.9230751708167843E-3</v>
      </c>
      <c r="BQ370" s="111">
        <f t="shared" si="713"/>
        <v>131.27418037393684</v>
      </c>
      <c r="BR370" s="106">
        <f>IF(ISNA(VLOOKUP($B370,'[1]1920  Prog Access'!$F$7:$BA$325,43,FALSE)),"",VLOOKUP($B370,'[1]1920  Prog Access'!$F$7:$BA$325,43,FALSE))</f>
        <v>2609224.11</v>
      </c>
      <c r="BS370" s="104">
        <f t="shared" si="703"/>
        <v>0.14780054748075167</v>
      </c>
      <c r="BT370" s="111">
        <f t="shared" si="704"/>
        <v>1955.2805350518943</v>
      </c>
      <c r="BU370" s="102">
        <f>IF(ISNA(VLOOKUP($B370,'[1]1920  Prog Access'!$F$7:$BA$325,44,FALSE)),"",VLOOKUP($B370,'[1]1920  Prog Access'!$F$7:$BA$325,44,FALSE))</f>
        <v>518837.65</v>
      </c>
      <c r="BV370" s="104">
        <f t="shared" si="705"/>
        <v>2.9389767030639089E-2</v>
      </c>
      <c r="BW370" s="111">
        <f t="shared" si="706"/>
        <v>388.80261530967823</v>
      </c>
      <c r="BX370" s="143">
        <f>IF(ISNA(VLOOKUP($B370,'[1]1920  Prog Access'!$F$7:$BA$325,45,FALSE)),"",VLOOKUP($B370,'[1]1920  Prog Access'!$F$7:$BA$325,45,FALSE))</f>
        <v>950792.75</v>
      </c>
      <c r="BY370" s="97">
        <f t="shared" si="707"/>
        <v>5.3858037127646141E-2</v>
      </c>
      <c r="BZ370" s="112">
        <f t="shared" si="708"/>
        <v>712.49784555434837</v>
      </c>
      <c r="CA370" s="89">
        <f t="shared" si="709"/>
        <v>17653683.660000004</v>
      </c>
      <c r="CB370" s="90">
        <f t="shared" si="710"/>
        <v>0</v>
      </c>
    </row>
    <row r="371" spans="1:80" ht="13.5" customHeight="1" x14ac:dyDescent="0.25">
      <c r="A371" s="22"/>
      <c r="B371" s="128" t="s">
        <v>636</v>
      </c>
      <c r="C371" s="99" t="s">
        <v>637</v>
      </c>
      <c r="D371" s="100">
        <f>IF(ISNA(VLOOKUP($B371,'[1]1920 enrollment_Rev_Exp by size'!$A$6:$C$339,3,FALSE)),"",VLOOKUP($B371,'[1]1920 enrollment_Rev_Exp by size'!$A$6:$C$339,3,FALSE))</f>
        <v>134.47999999999999</v>
      </c>
      <c r="E371" s="101">
        <f>IF(ISNA(VLOOKUP($B371,'[1]1920 enrollment_Rev_Exp by size'!$A$6:$D$339,4,FALSE)),"",VLOOKUP($B371,'[1]1920 enrollment_Rev_Exp by size'!$A$6:$D$339,4,FALSE))</f>
        <v>1439447.04</v>
      </c>
      <c r="F371" s="102">
        <f>IF(ISNA(VLOOKUP($B371,'[1]1920  Prog Access'!$F$7:$BA$325,2,FALSE)),"",VLOOKUP($B371,'[1]1920  Prog Access'!$F$7:$BA$325,2,FALSE))</f>
        <v>1061521.5</v>
      </c>
      <c r="G371" s="102">
        <f>IF(ISNA(VLOOKUP($B371,'[1]1920  Prog Access'!$F$7:$BA$325,3,FALSE)),"",VLOOKUP($B371,'[1]1920  Prog Access'!$F$7:$BA$325,3,FALSE))</f>
        <v>0</v>
      </c>
      <c r="H371" s="102">
        <f>IF(ISNA(VLOOKUP($B371,'[1]1920  Prog Access'!$F$7:$BA$325,4,FALSE)),"",VLOOKUP($B371,'[1]1920  Prog Access'!$F$7:$BA$325,4,FALSE))</f>
        <v>0</v>
      </c>
      <c r="I371" s="103">
        <f t="shared" si="749"/>
        <v>1061521.5</v>
      </c>
      <c r="J371" s="104">
        <f t="shared" si="750"/>
        <v>0.73745088947489168</v>
      </c>
      <c r="K371" s="105">
        <f t="shared" si="751"/>
        <v>7893.5269185008929</v>
      </c>
      <c r="L371" s="106">
        <f>IF(ISNA(VLOOKUP($B371,'[1]1920  Prog Access'!$F$7:$BA$325,5,FALSE)),"",VLOOKUP($B371,'[1]1920  Prog Access'!$F$7:$BA$325,5,FALSE))</f>
        <v>26611.4</v>
      </c>
      <c r="M371" s="102">
        <f>IF(ISNA(VLOOKUP($B371,'[1]1920  Prog Access'!$F$7:$BA$325,6,FALSE)),"",VLOOKUP($B371,'[1]1920  Prog Access'!$F$7:$BA$325,6,FALSE))</f>
        <v>0</v>
      </c>
      <c r="N371" s="102">
        <f>IF(ISNA(VLOOKUP($B371,'[1]1920  Prog Access'!$F$7:$BA$325,7,FALSE)),"",VLOOKUP($B371,'[1]1920  Prog Access'!$F$7:$BA$325,7,FALSE))</f>
        <v>0</v>
      </c>
      <c r="O371" s="102">
        <v>0</v>
      </c>
      <c r="P371" s="102">
        <f>IF(ISNA(VLOOKUP($B371,'[1]1920  Prog Access'!$F$7:$BA$325,8,FALSE)),"",VLOOKUP($B371,'[1]1920  Prog Access'!$F$7:$BA$325,8,FALSE))</f>
        <v>0</v>
      </c>
      <c r="Q371" s="102">
        <f>IF(ISNA(VLOOKUP($B371,'[1]1920  Prog Access'!$F$7:$BA$325,9,FALSE)),"",VLOOKUP($B371,'[1]1920  Prog Access'!$F$7:$BA$325,9,FALSE))</f>
        <v>0</v>
      </c>
      <c r="R371" s="107">
        <f t="shared" si="741"/>
        <v>26611.4</v>
      </c>
      <c r="S371" s="104">
        <f t="shared" si="742"/>
        <v>1.8487237988276388E-2</v>
      </c>
      <c r="T371" s="105">
        <f t="shared" si="743"/>
        <v>197.88370017846523</v>
      </c>
      <c r="U371" s="106">
        <f>IF(ISNA(VLOOKUP($B371,'[1]1920  Prog Access'!$F$7:$BA$325,10,FALSE)),"",VLOOKUP($B371,'[1]1920  Prog Access'!$F$7:$BA$325,10,FALSE))</f>
        <v>0</v>
      </c>
      <c r="V371" s="102">
        <f>IF(ISNA(VLOOKUP($B371,'[1]1920  Prog Access'!$F$7:$BA$325,11,FALSE)),"",VLOOKUP($B371,'[1]1920  Prog Access'!$F$7:$BA$325,11,FALSE))</f>
        <v>0</v>
      </c>
      <c r="W371" s="102">
        <f>IF(ISNA(VLOOKUP($B371,'[1]1920  Prog Access'!$F$7:$BA$325,12,FALSE)),"",VLOOKUP($B371,'[1]1920  Prog Access'!$F$7:$BA$325,12,FALSE))</f>
        <v>0</v>
      </c>
      <c r="X371" s="102">
        <f>IF(ISNA(VLOOKUP($B371,'[1]1920  Prog Access'!$F$7:$BA$325,13,FALSE)),"",VLOOKUP($B371,'[1]1920  Prog Access'!$F$7:$BA$325,13,FALSE))</f>
        <v>0</v>
      </c>
      <c r="Y371" s="108">
        <f t="shared" si="752"/>
        <v>0</v>
      </c>
      <c r="Z371" s="104">
        <f t="shared" si="753"/>
        <v>0</v>
      </c>
      <c r="AA371" s="105">
        <f t="shared" si="754"/>
        <v>0</v>
      </c>
      <c r="AB371" s="106">
        <f>IF(ISNA(VLOOKUP($B371,'[1]1920  Prog Access'!$F$7:$BA$325,14,FALSE)),"",VLOOKUP($B371,'[1]1920  Prog Access'!$F$7:$BA$325,14,FALSE))</f>
        <v>0</v>
      </c>
      <c r="AC371" s="102">
        <f>IF(ISNA(VLOOKUP($B371,'[1]1920  Prog Access'!$F$7:$BA$325,15,FALSE)),"",VLOOKUP($B371,'[1]1920  Prog Access'!$F$7:$BA$325,15,FALSE))</f>
        <v>0</v>
      </c>
      <c r="AD371" s="102">
        <v>0</v>
      </c>
      <c r="AE371" s="107">
        <f t="shared" si="755"/>
        <v>0</v>
      </c>
      <c r="AF371" s="104">
        <f t="shared" si="756"/>
        <v>0</v>
      </c>
      <c r="AG371" s="109">
        <f t="shared" si="757"/>
        <v>0</v>
      </c>
      <c r="AH371" s="106">
        <f>IF(ISNA(VLOOKUP($B371,'[1]1920  Prog Access'!$F$7:$BA$325,16,FALSE)),"",VLOOKUP($B371,'[1]1920  Prog Access'!$F$7:$BA$325,16,FALSE))</f>
        <v>0</v>
      </c>
      <c r="AI371" s="102">
        <f>IF(ISNA(VLOOKUP($B371,'[1]1920  Prog Access'!$F$7:$BA$325,17,FALSE)),"",VLOOKUP($B371,'[1]1920  Prog Access'!$F$7:$BA$325,17,FALSE))</f>
        <v>726</v>
      </c>
      <c r="AJ371" s="102">
        <f>IF(ISNA(VLOOKUP($B371,'[1]1920  Prog Access'!$F$7:$BA$325,18,FALSE)),"",VLOOKUP($B371,'[1]1920  Prog Access'!$F$7:$BA$325,18,FALSE))</f>
        <v>0</v>
      </c>
      <c r="AK371" s="102">
        <f>IF(ISNA(VLOOKUP($B371,'[1]1920  Prog Access'!$F$7:$BA$325,19,FALSE)),"",VLOOKUP($B371,'[1]1920  Prog Access'!$F$7:$BA$325,19,FALSE))</f>
        <v>0</v>
      </c>
      <c r="AL371" s="102">
        <f>IF(ISNA(VLOOKUP($B371,'[1]1920  Prog Access'!$F$7:$BA$325,20,FALSE)),"",VLOOKUP($B371,'[1]1920  Prog Access'!$F$7:$BA$325,20,FALSE))</f>
        <v>111463.1</v>
      </c>
      <c r="AM371" s="102">
        <f>IF(ISNA(VLOOKUP($B371,'[1]1920  Prog Access'!$F$7:$BA$325,21,FALSE)),"",VLOOKUP($B371,'[1]1920  Prog Access'!$F$7:$BA$325,21,FALSE))</f>
        <v>0</v>
      </c>
      <c r="AN371" s="102">
        <f>IF(ISNA(VLOOKUP($B371,'[1]1920  Prog Access'!$F$7:$BA$325,22,FALSE)),"",VLOOKUP($B371,'[1]1920  Prog Access'!$F$7:$BA$325,22,FALSE))</f>
        <v>0</v>
      </c>
      <c r="AO371" s="102">
        <f>IF(ISNA(VLOOKUP($B371,'[1]1920  Prog Access'!$F$7:$BA$325,23,FALSE)),"",VLOOKUP($B371,'[1]1920  Prog Access'!$F$7:$BA$325,23,FALSE))</f>
        <v>93609.62</v>
      </c>
      <c r="AP371" s="102">
        <f>IF(ISNA(VLOOKUP($B371,'[1]1920  Prog Access'!$F$7:$BA$325,24,FALSE)),"",VLOOKUP($B371,'[1]1920  Prog Access'!$F$7:$BA$325,24,FALSE))</f>
        <v>0</v>
      </c>
      <c r="AQ371" s="102">
        <f>IF(ISNA(VLOOKUP($B371,'[1]1920  Prog Access'!$F$7:$BA$325,25,FALSE)),"",VLOOKUP($B371,'[1]1920  Prog Access'!$F$7:$BA$325,25,FALSE))</f>
        <v>0</v>
      </c>
      <c r="AR371" s="102">
        <f>IF(ISNA(VLOOKUP($B371,'[1]1920  Prog Access'!$F$7:$BA$325,26,FALSE)),"",VLOOKUP($B371,'[1]1920  Prog Access'!$F$7:$BA$325,26,FALSE))</f>
        <v>0</v>
      </c>
      <c r="AS371" s="102">
        <f>IF(ISNA(VLOOKUP($B371,'[1]1920  Prog Access'!$F$7:$BA$325,27,FALSE)),"",VLOOKUP($B371,'[1]1920  Prog Access'!$F$7:$BA$325,27,FALSE))</f>
        <v>0</v>
      </c>
      <c r="AT371" s="102">
        <f>IF(ISNA(VLOOKUP($B371,'[1]1920  Prog Access'!$F$7:$BA$325,28,FALSE)),"",VLOOKUP($B371,'[1]1920  Prog Access'!$F$7:$BA$325,28,FALSE))</f>
        <v>0</v>
      </c>
      <c r="AU371" s="102">
        <f>IF(ISNA(VLOOKUP($B371,'[1]1920  Prog Access'!$F$7:$BA$325,29,FALSE)),"",VLOOKUP($B371,'[1]1920  Prog Access'!$F$7:$BA$325,29,FALSE))</f>
        <v>0</v>
      </c>
      <c r="AV371" s="102">
        <f>IF(ISNA(VLOOKUP($B371,'[1]1920  Prog Access'!$F$7:$BA$325,30,FALSE)),"",VLOOKUP($B371,'[1]1920  Prog Access'!$F$7:$BA$325,30,FALSE))</f>
        <v>0</v>
      </c>
      <c r="AW371" s="102">
        <f>IF(ISNA(VLOOKUP($B371,'[1]1920  Prog Access'!$F$7:$BA$325,31,FALSE)),"",VLOOKUP($B371,'[1]1920  Prog Access'!$F$7:$BA$325,31,FALSE))</f>
        <v>0</v>
      </c>
      <c r="AX371" s="108">
        <f t="shared" si="758"/>
        <v>205798.72</v>
      </c>
      <c r="AY371" s="104">
        <f t="shared" si="759"/>
        <v>0.14297067851832881</v>
      </c>
      <c r="AZ371" s="105">
        <f t="shared" si="760"/>
        <v>1530.3295657346819</v>
      </c>
      <c r="BA371" s="106">
        <f>IF(ISNA(VLOOKUP($B371,'[1]1920  Prog Access'!$F$7:$BA$325,32,FALSE)),"",VLOOKUP($B371,'[1]1920  Prog Access'!$F$7:$BA$325,32,FALSE))</f>
        <v>0</v>
      </c>
      <c r="BB371" s="102">
        <f>IF(ISNA(VLOOKUP($B371,'[1]1920  Prog Access'!$F$7:$BA$325,33,FALSE)),"",VLOOKUP($B371,'[1]1920  Prog Access'!$F$7:$BA$325,33,FALSE))</f>
        <v>0</v>
      </c>
      <c r="BC371" s="102">
        <f>IF(ISNA(VLOOKUP($B371,'[1]1920  Prog Access'!$F$7:$BA$325,34,FALSE)),"",VLOOKUP($B371,'[1]1920  Prog Access'!$F$7:$BA$325,34,FALSE))</f>
        <v>0</v>
      </c>
      <c r="BD371" s="102">
        <f>IF(ISNA(VLOOKUP($B371,'[1]1920  Prog Access'!$F$7:$BA$325,35,FALSE)),"",VLOOKUP($B371,'[1]1920  Prog Access'!$F$7:$BA$325,35,FALSE))</f>
        <v>0</v>
      </c>
      <c r="BE371" s="102">
        <f>IF(ISNA(VLOOKUP($B371,'[1]1920  Prog Access'!$F$7:$BA$325,36,FALSE)),"",VLOOKUP($B371,'[1]1920  Prog Access'!$F$7:$BA$325,36,FALSE))</f>
        <v>0</v>
      </c>
      <c r="BF371" s="102">
        <f>IF(ISNA(VLOOKUP($B371,'[1]1920  Prog Access'!$F$7:$BA$325,37,FALSE)),"",VLOOKUP($B371,'[1]1920  Prog Access'!$F$7:$BA$325,37,FALSE))</f>
        <v>0</v>
      </c>
      <c r="BG371" s="102">
        <f>IF(ISNA(VLOOKUP($B371,'[1]1920  Prog Access'!$F$7:$BA$325,38,FALSE)),"",VLOOKUP($B371,'[1]1920  Prog Access'!$F$7:$BA$325,38,FALSE))</f>
        <v>0</v>
      </c>
      <c r="BH371" s="110">
        <f t="shared" si="761"/>
        <v>0</v>
      </c>
      <c r="BI371" s="104">
        <f t="shared" si="762"/>
        <v>0</v>
      </c>
      <c r="BJ371" s="105">
        <f t="shared" si="763"/>
        <v>0</v>
      </c>
      <c r="BK371" s="106">
        <f>IF(ISNA(VLOOKUP($B371,'[1]1920  Prog Access'!$F$7:$BA$325,39,FALSE)),"",VLOOKUP($B371,'[1]1920  Prog Access'!$F$7:$BA$325,39,FALSE))</f>
        <v>0</v>
      </c>
      <c r="BL371" s="102">
        <f>IF(ISNA(VLOOKUP($B371,'[1]1920  Prog Access'!$F$7:$BA$325,40,FALSE)),"",VLOOKUP($B371,'[1]1920  Prog Access'!$F$7:$BA$325,40,FALSE))</f>
        <v>0</v>
      </c>
      <c r="BM371" s="102">
        <f>IF(ISNA(VLOOKUP($B371,'[1]1920  Prog Access'!$F$7:$BA$325,41,FALSE)),"",VLOOKUP($B371,'[1]1920  Prog Access'!$F$7:$BA$325,41,FALSE))</f>
        <v>0</v>
      </c>
      <c r="BN371" s="102">
        <f>IF(ISNA(VLOOKUP($B371,'[1]1920  Prog Access'!$F$7:$BA$325,42,FALSE)),"",VLOOKUP($B371,'[1]1920  Prog Access'!$F$7:$BA$325,42,FALSE))</f>
        <v>0</v>
      </c>
      <c r="BO371" s="105">
        <f t="shared" si="711"/>
        <v>0</v>
      </c>
      <c r="BP371" s="104">
        <f t="shared" si="712"/>
        <v>0</v>
      </c>
      <c r="BQ371" s="111">
        <f t="shared" si="713"/>
        <v>0</v>
      </c>
      <c r="BR371" s="106">
        <f>IF(ISNA(VLOOKUP($B371,'[1]1920  Prog Access'!$F$7:$BA$325,43,FALSE)),"",VLOOKUP($B371,'[1]1920  Prog Access'!$F$7:$BA$325,43,FALSE))</f>
        <v>30554.41</v>
      </c>
      <c r="BS371" s="104">
        <f t="shared" si="703"/>
        <v>2.1226491250417936E-2</v>
      </c>
      <c r="BT371" s="111">
        <f t="shared" si="704"/>
        <v>227.20411957168355</v>
      </c>
      <c r="BU371" s="102">
        <f>IF(ISNA(VLOOKUP($B371,'[1]1920  Prog Access'!$F$7:$BA$325,44,FALSE)),"",VLOOKUP($B371,'[1]1920  Prog Access'!$F$7:$BA$325,44,FALSE))</f>
        <v>0</v>
      </c>
      <c r="BV371" s="104">
        <f t="shared" si="705"/>
        <v>0</v>
      </c>
      <c r="BW371" s="111">
        <f t="shared" si="706"/>
        <v>0</v>
      </c>
      <c r="BX371" s="143">
        <f>IF(ISNA(VLOOKUP($B371,'[1]1920  Prog Access'!$F$7:$BA$325,45,FALSE)),"",VLOOKUP($B371,'[1]1920  Prog Access'!$F$7:$BA$325,45,FALSE))</f>
        <v>114961.01</v>
      </c>
      <c r="BY371" s="97">
        <f t="shared" si="707"/>
        <v>7.9864702768085161E-2</v>
      </c>
      <c r="BZ371" s="112">
        <f t="shared" si="708"/>
        <v>854.85581499107673</v>
      </c>
      <c r="CA371" s="89">
        <f t="shared" si="709"/>
        <v>1439447.04</v>
      </c>
      <c r="CB371" s="90">
        <f t="shared" si="710"/>
        <v>0</v>
      </c>
    </row>
    <row r="372" spans="1:80" s="127" customFormat="1" x14ac:dyDescent="0.25">
      <c r="A372" s="66"/>
      <c r="B372" s="114" t="s">
        <v>638</v>
      </c>
      <c r="C372" s="115" t="s">
        <v>52</v>
      </c>
      <c r="D372" s="116">
        <f>SUM(D363:D371)</f>
        <v>43906.03</v>
      </c>
      <c r="E372" s="116">
        <f t="shared" ref="E372:H372" si="764">SUM(E363:E371)</f>
        <v>602679976.37999988</v>
      </c>
      <c r="F372" s="116">
        <f t="shared" si="764"/>
        <v>324595652.13999993</v>
      </c>
      <c r="G372" s="116">
        <f t="shared" si="764"/>
        <v>6875223.5800000001</v>
      </c>
      <c r="H372" s="116">
        <f t="shared" si="764"/>
        <v>1923534.38</v>
      </c>
      <c r="I372" s="117">
        <f t="shared" si="749"/>
        <v>333394410.0999999</v>
      </c>
      <c r="J372" s="118">
        <f t="shared" si="750"/>
        <v>0.55318647236720064</v>
      </c>
      <c r="K372" s="75">
        <f t="shared" si="751"/>
        <v>7593.362690728356</v>
      </c>
      <c r="L372" s="119">
        <f>SUM(L363:L371)</f>
        <v>83692648.439999998</v>
      </c>
      <c r="M372" s="119">
        <f t="shared" ref="M372:Q372" si="765">SUM(M363:M371)</f>
        <v>2824664.5999999996</v>
      </c>
      <c r="N372" s="119">
        <f t="shared" si="765"/>
        <v>8985180.4800000004</v>
      </c>
      <c r="O372" s="119">
        <f t="shared" si="765"/>
        <v>0</v>
      </c>
      <c r="P372" s="119">
        <f t="shared" si="765"/>
        <v>0</v>
      </c>
      <c r="Q372" s="119">
        <f t="shared" si="765"/>
        <v>86705.97</v>
      </c>
      <c r="R372" s="120">
        <f t="shared" si="741"/>
        <v>95589199.489999995</v>
      </c>
      <c r="S372" s="118">
        <f t="shared" si="742"/>
        <v>0.15860689459795391</v>
      </c>
      <c r="T372" s="75">
        <f t="shared" si="743"/>
        <v>2177.131466680089</v>
      </c>
      <c r="U372" s="119">
        <f>SUM(U363:U371)</f>
        <v>19011870.839999996</v>
      </c>
      <c r="V372" s="119">
        <f t="shared" ref="V372:X372" si="766">SUM(V363:V371)</f>
        <v>4041799.01</v>
      </c>
      <c r="W372" s="119">
        <f t="shared" si="766"/>
        <v>241241.78</v>
      </c>
      <c r="X372" s="119">
        <f t="shared" si="766"/>
        <v>42023.71</v>
      </c>
      <c r="Y372" s="122">
        <f t="shared" si="752"/>
        <v>23336935.339999996</v>
      </c>
      <c r="Z372" s="118">
        <f t="shared" si="753"/>
        <v>3.8721935777879017E-2</v>
      </c>
      <c r="AA372" s="75">
        <f t="shared" si="754"/>
        <v>531.5200518015406</v>
      </c>
      <c r="AB372" s="119">
        <f>SUM(AB363:AB371)</f>
        <v>3349560.66</v>
      </c>
      <c r="AC372" s="119">
        <f t="shared" ref="AC372:AD372" si="767">SUM(AC363:AC371)</f>
        <v>37220.85</v>
      </c>
      <c r="AD372" s="119">
        <f t="shared" si="767"/>
        <v>0</v>
      </c>
      <c r="AE372" s="120">
        <f t="shared" si="755"/>
        <v>3386781.5100000002</v>
      </c>
      <c r="AF372" s="118">
        <f t="shared" si="756"/>
        <v>5.6195354794143313E-3</v>
      </c>
      <c r="AG372" s="123">
        <f t="shared" si="757"/>
        <v>77.137047234742028</v>
      </c>
      <c r="AH372" s="119">
        <f>SUM(AH363:AH371)</f>
        <v>6050231.8299999991</v>
      </c>
      <c r="AI372" s="119">
        <f t="shared" ref="AI372:AW372" si="768">SUM(AI363:AI371)</f>
        <v>1345636.18</v>
      </c>
      <c r="AJ372" s="119">
        <f t="shared" si="768"/>
        <v>19003.78</v>
      </c>
      <c r="AK372" s="119">
        <f t="shared" si="768"/>
        <v>0</v>
      </c>
      <c r="AL372" s="119">
        <f t="shared" si="768"/>
        <v>11186949.1</v>
      </c>
      <c r="AM372" s="119">
        <f t="shared" si="768"/>
        <v>206633.43</v>
      </c>
      <c r="AN372" s="119">
        <f t="shared" si="768"/>
        <v>44132.83</v>
      </c>
      <c r="AO372" s="119">
        <f t="shared" si="768"/>
        <v>3211644.84</v>
      </c>
      <c r="AP372" s="119">
        <f t="shared" si="768"/>
        <v>0</v>
      </c>
      <c r="AQ372" s="119">
        <f t="shared" si="768"/>
        <v>0</v>
      </c>
      <c r="AR372" s="119">
        <f t="shared" si="768"/>
        <v>0</v>
      </c>
      <c r="AS372" s="119">
        <f t="shared" si="768"/>
        <v>202866.22</v>
      </c>
      <c r="AT372" s="119">
        <f t="shared" si="768"/>
        <v>2468782.9099999997</v>
      </c>
      <c r="AU372" s="119">
        <f t="shared" si="768"/>
        <v>0</v>
      </c>
      <c r="AV372" s="119">
        <f t="shared" si="768"/>
        <v>131048.68</v>
      </c>
      <c r="AW372" s="119">
        <f t="shared" si="768"/>
        <v>8672.9500000000007</v>
      </c>
      <c r="AX372" s="122">
        <f t="shared" si="758"/>
        <v>24875602.749999996</v>
      </c>
      <c r="AY372" s="118">
        <f t="shared" si="759"/>
        <v>4.1274977973244475E-2</v>
      </c>
      <c r="AZ372" s="75">
        <f t="shared" si="760"/>
        <v>566.56460969028626</v>
      </c>
      <c r="BA372" s="119">
        <f>SUM(BA363:BA371)</f>
        <v>0</v>
      </c>
      <c r="BB372" s="119">
        <f t="shared" ref="BB372:BG372" si="769">SUM(BB363:BB371)</f>
        <v>186793.82</v>
      </c>
      <c r="BC372" s="119">
        <f t="shared" si="769"/>
        <v>1155436.4899999998</v>
      </c>
      <c r="BD372" s="119">
        <f t="shared" si="769"/>
        <v>0</v>
      </c>
      <c r="BE372" s="119">
        <f t="shared" si="769"/>
        <v>0</v>
      </c>
      <c r="BF372" s="119">
        <f t="shared" si="769"/>
        <v>0</v>
      </c>
      <c r="BG372" s="119">
        <f t="shared" si="769"/>
        <v>967166.15</v>
      </c>
      <c r="BH372" s="124">
        <f t="shared" si="761"/>
        <v>2309396.46</v>
      </c>
      <c r="BI372" s="118">
        <f t="shared" si="762"/>
        <v>3.8318785267620814E-3</v>
      </c>
      <c r="BJ372" s="75">
        <f t="shared" si="763"/>
        <v>52.598617092003082</v>
      </c>
      <c r="BK372" s="119">
        <f>SUM(BK363:BK371)</f>
        <v>0</v>
      </c>
      <c r="BL372" s="119">
        <f t="shared" ref="BL372:BN372" si="770">SUM(BL363:BL371)</f>
        <v>236865.31</v>
      </c>
      <c r="BM372" s="119">
        <f t="shared" si="770"/>
        <v>88116.49</v>
      </c>
      <c r="BN372" s="119">
        <f t="shared" si="770"/>
        <v>3540508.26</v>
      </c>
      <c r="BO372" s="75">
        <f t="shared" si="711"/>
        <v>3865490.0599999996</v>
      </c>
      <c r="BP372" s="118">
        <f t="shared" si="712"/>
        <v>6.4138352218337897E-3</v>
      </c>
      <c r="BQ372" s="86">
        <f t="shared" si="713"/>
        <v>88.040072400078074</v>
      </c>
      <c r="BR372" s="119">
        <f>SUM(BR363:BR371)</f>
        <v>77827744.289999992</v>
      </c>
      <c r="BS372" s="118">
        <f t="shared" si="703"/>
        <v>0.12913610430111302</v>
      </c>
      <c r="BT372" s="86">
        <f t="shared" si="704"/>
        <v>1772.5980757085074</v>
      </c>
      <c r="BU372" s="121">
        <f>SUM(BU363:BU371)</f>
        <v>12552061.49</v>
      </c>
      <c r="BV372" s="118">
        <f t="shared" si="705"/>
        <v>2.0827075698439522E-2</v>
      </c>
      <c r="BW372" s="86">
        <f t="shared" si="706"/>
        <v>285.88468349336074</v>
      </c>
      <c r="BX372" s="144">
        <f>SUM(BX363:BX371)</f>
        <v>25542354.890000001</v>
      </c>
      <c r="BY372" s="125">
        <f t="shared" si="707"/>
        <v>4.2381290056159281E-2</v>
      </c>
      <c r="BZ372" s="126">
        <f t="shared" si="708"/>
        <v>581.75049964663174</v>
      </c>
      <c r="CA372" s="89">
        <f t="shared" si="709"/>
        <v>602679976.37999988</v>
      </c>
      <c r="CB372" s="90">
        <f t="shared" si="710"/>
        <v>0</v>
      </c>
    </row>
    <row r="373" spans="1:80" s="79" customFormat="1" x14ac:dyDescent="0.25">
      <c r="A373" s="22"/>
      <c r="B373" s="94"/>
      <c r="C373" s="99"/>
      <c r="D373" s="100" t="str">
        <f>IF(ISNA(VLOOKUP($B373,'[1]1920 enrollment_Rev_Exp by size'!$A$6:$C$339,3,FALSE)),"",VLOOKUP($B373,'[1]1920 enrollment_Rev_Exp by size'!$A$6:$C$339,3,FALSE))</f>
        <v/>
      </c>
      <c r="E373" s="101" t="str">
        <f>IF(ISNA(VLOOKUP($B373,'[1]1920 enrollment_Rev_Exp by size'!$A$6:$D$339,4,FALSE)),"",VLOOKUP($B373,'[1]1920 enrollment_Rev_Exp by size'!$A$6:$D$339,4,FALSE))</f>
        <v/>
      </c>
      <c r="F373" s="102" t="str">
        <f>IF(ISNA(VLOOKUP($B373,'[1]1920  Prog Access'!$F$7:$BA$325,2,FALSE)),"",VLOOKUP($B373,'[1]1920  Prog Access'!$F$7:$BA$325,2,FALSE))</f>
        <v/>
      </c>
      <c r="G373" s="102" t="str">
        <f>IF(ISNA(VLOOKUP($B373,'[1]1920  Prog Access'!$F$7:$BA$325,3,FALSE)),"",VLOOKUP($B373,'[1]1920  Prog Access'!$F$7:$BA$325,3,FALSE))</f>
        <v/>
      </c>
      <c r="H373" s="102" t="str">
        <f>IF(ISNA(VLOOKUP($B373,'[1]1920  Prog Access'!$F$7:$BA$325,4,FALSE)),"",VLOOKUP($B373,'[1]1920  Prog Access'!$F$7:$BA$325,4,FALSE))</f>
        <v/>
      </c>
      <c r="I373" s="103"/>
      <c r="J373" s="104"/>
      <c r="K373" s="105"/>
      <c r="L373" s="106" t="str">
        <f>IF(ISNA(VLOOKUP($B373,'[1]1920  Prog Access'!$F$7:$BA$325,5,FALSE)),"",VLOOKUP($B373,'[1]1920  Prog Access'!$F$7:$BA$325,5,FALSE))</f>
        <v/>
      </c>
      <c r="M373" s="102" t="str">
        <f>IF(ISNA(VLOOKUP($B373,'[1]1920  Prog Access'!$F$7:$BA$325,6,FALSE)),"",VLOOKUP($B373,'[1]1920  Prog Access'!$F$7:$BA$325,6,FALSE))</f>
        <v/>
      </c>
      <c r="N373" s="102" t="str">
        <f>IF(ISNA(VLOOKUP($B373,'[1]1920  Prog Access'!$F$7:$BA$325,7,FALSE)),"",VLOOKUP($B373,'[1]1920  Prog Access'!$F$7:$BA$325,7,FALSE))</f>
        <v/>
      </c>
      <c r="O373" s="102">
        <v>0</v>
      </c>
      <c r="P373" s="102" t="str">
        <f>IF(ISNA(VLOOKUP($B373,'[1]1920  Prog Access'!$F$7:$BA$325,8,FALSE)),"",VLOOKUP($B373,'[1]1920  Prog Access'!$F$7:$BA$325,8,FALSE))</f>
        <v/>
      </c>
      <c r="Q373" s="102" t="str">
        <f>IF(ISNA(VLOOKUP($B373,'[1]1920  Prog Access'!$F$7:$BA$325,9,FALSE)),"",VLOOKUP($B373,'[1]1920  Prog Access'!$F$7:$BA$325,9,FALSE))</f>
        <v/>
      </c>
      <c r="R373" s="107"/>
      <c r="S373" s="104"/>
      <c r="T373" s="105"/>
      <c r="U373" s="106"/>
      <c r="V373" s="102"/>
      <c r="W373" s="102"/>
      <c r="X373" s="102"/>
      <c r="Y373" s="108"/>
      <c r="Z373" s="104"/>
      <c r="AA373" s="105"/>
      <c r="AB373" s="106"/>
      <c r="AC373" s="102"/>
      <c r="AD373" s="102"/>
      <c r="AE373" s="107"/>
      <c r="AF373" s="104"/>
      <c r="AG373" s="109"/>
      <c r="AH373" s="106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8"/>
      <c r="AY373" s="104"/>
      <c r="AZ373" s="105"/>
      <c r="BA373" s="106" t="str">
        <f>IF(ISNA(VLOOKUP($B373,'[1]1920  Prog Access'!$F$7:$BA$325,32,FALSE)),"",VLOOKUP($B373,'[1]1920  Prog Access'!$F$7:$BA$325,32,FALSE))</f>
        <v/>
      </c>
      <c r="BB373" s="102" t="str">
        <f>IF(ISNA(VLOOKUP($B373,'[1]1920  Prog Access'!$F$7:$BA$325,33,FALSE)),"",VLOOKUP($B373,'[1]1920  Prog Access'!$F$7:$BA$325,33,FALSE))</f>
        <v/>
      </c>
      <c r="BC373" s="102" t="str">
        <f>IF(ISNA(VLOOKUP($B373,'[1]1920  Prog Access'!$F$7:$BA$325,34,FALSE)),"",VLOOKUP($B373,'[1]1920  Prog Access'!$F$7:$BA$325,34,FALSE))</f>
        <v/>
      </c>
      <c r="BD373" s="102" t="str">
        <f>IF(ISNA(VLOOKUP($B373,'[1]1920  Prog Access'!$F$7:$BA$325,35,FALSE)),"",VLOOKUP($B373,'[1]1920  Prog Access'!$F$7:$BA$325,35,FALSE))</f>
        <v/>
      </c>
      <c r="BE373" s="102" t="str">
        <f>IF(ISNA(VLOOKUP($B373,'[1]1920  Prog Access'!$F$7:$BA$325,36,FALSE)),"",VLOOKUP($B373,'[1]1920  Prog Access'!$F$7:$BA$325,36,FALSE))</f>
        <v/>
      </c>
      <c r="BF373" s="102" t="str">
        <f>IF(ISNA(VLOOKUP($B373,'[1]1920  Prog Access'!$F$7:$BA$325,37,FALSE)),"",VLOOKUP($B373,'[1]1920  Prog Access'!$F$7:$BA$325,37,FALSE))</f>
        <v/>
      </c>
      <c r="BG373" s="102" t="str">
        <f>IF(ISNA(VLOOKUP($B373,'[1]1920  Prog Access'!$F$7:$BA$325,38,FALSE)),"",VLOOKUP($B373,'[1]1920  Prog Access'!$F$7:$BA$325,38,FALSE))</f>
        <v/>
      </c>
      <c r="BH373" s="110"/>
      <c r="BI373" s="104"/>
      <c r="BJ373" s="105"/>
      <c r="BK373" s="106" t="str">
        <f>IF(ISNA(VLOOKUP($B373,'[1]1920  Prog Access'!$F$7:$BA$325,39,FALSE)),"",VLOOKUP($B373,'[1]1920  Prog Access'!$F$7:$BA$325,39,FALSE))</f>
        <v/>
      </c>
      <c r="BL373" s="102" t="str">
        <f>IF(ISNA(VLOOKUP($B373,'[1]1920  Prog Access'!$F$7:$BA$325,40,FALSE)),"",VLOOKUP($B373,'[1]1920  Prog Access'!$F$7:$BA$325,40,FALSE))</f>
        <v/>
      </c>
      <c r="BM373" s="102" t="str">
        <f>IF(ISNA(VLOOKUP($B373,'[1]1920  Prog Access'!$F$7:$BA$325,41,FALSE)),"",VLOOKUP($B373,'[1]1920  Prog Access'!$F$7:$BA$325,41,FALSE))</f>
        <v/>
      </c>
      <c r="BN373" s="102" t="str">
        <f>IF(ISNA(VLOOKUP($B373,'[1]1920  Prog Access'!$F$7:$BA$325,42,FALSE)),"",VLOOKUP($B373,'[1]1920  Prog Access'!$F$7:$BA$325,42,FALSE))</f>
        <v/>
      </c>
      <c r="BO373" s="105"/>
      <c r="BP373" s="104"/>
      <c r="BQ373" s="111"/>
      <c r="BR373" s="106" t="str">
        <f>IF(ISNA(VLOOKUP($B373,'[1]1920  Prog Access'!$F$7:$BA$325,43,FALSE)),"",VLOOKUP($B373,'[1]1920  Prog Access'!$F$7:$BA$325,43,FALSE))</f>
        <v/>
      </c>
      <c r="BS373" s="104"/>
      <c r="BT373" s="111"/>
      <c r="BU373" s="102"/>
      <c r="BV373" s="104"/>
      <c r="BW373" s="111"/>
      <c r="BX373" s="143"/>
      <c r="BY373" s="97"/>
      <c r="BZ373" s="112"/>
      <c r="CA373" s="89"/>
      <c r="CB373" s="90"/>
    </row>
    <row r="374" spans="1:80" s="127" customFormat="1" x14ac:dyDescent="0.25">
      <c r="A374" s="66" t="s">
        <v>639</v>
      </c>
      <c r="B374" s="94"/>
      <c r="C374" s="99"/>
      <c r="D374" s="100" t="str">
        <f>IF(ISNA(VLOOKUP($B374,'[1]1920 enrollment_Rev_Exp by size'!$A$6:$C$339,3,FALSE)),"",VLOOKUP($B374,'[1]1920 enrollment_Rev_Exp by size'!$A$6:$C$339,3,FALSE))</f>
        <v/>
      </c>
      <c r="E374" s="101" t="str">
        <f>IF(ISNA(VLOOKUP($B374,'[1]1920 enrollment_Rev_Exp by size'!$A$6:$D$339,4,FALSE)),"",VLOOKUP($B374,'[1]1920 enrollment_Rev_Exp by size'!$A$6:$D$339,4,FALSE))</f>
        <v/>
      </c>
      <c r="F374" s="102" t="str">
        <f>IF(ISNA(VLOOKUP($B374,'[1]1920  Prog Access'!$F$7:$BA$325,2,FALSE)),"",VLOOKUP($B374,'[1]1920  Prog Access'!$F$7:$BA$325,2,FALSE))</f>
        <v/>
      </c>
      <c r="G374" s="102" t="str">
        <f>IF(ISNA(VLOOKUP($B374,'[1]1920  Prog Access'!$F$7:$BA$325,3,FALSE)),"",VLOOKUP($B374,'[1]1920  Prog Access'!$F$7:$BA$325,3,FALSE))</f>
        <v/>
      </c>
      <c r="H374" s="102" t="str">
        <f>IF(ISNA(VLOOKUP($B374,'[1]1920  Prog Access'!$F$7:$BA$325,4,FALSE)),"",VLOOKUP($B374,'[1]1920  Prog Access'!$F$7:$BA$325,4,FALSE))</f>
        <v/>
      </c>
      <c r="I374" s="117"/>
      <c r="J374" s="118"/>
      <c r="K374" s="75"/>
      <c r="L374" s="106" t="str">
        <f>IF(ISNA(VLOOKUP($B374,'[1]1920  Prog Access'!$F$7:$BA$325,5,FALSE)),"",VLOOKUP($B374,'[1]1920  Prog Access'!$F$7:$BA$325,5,FALSE))</f>
        <v/>
      </c>
      <c r="M374" s="102" t="str">
        <f>IF(ISNA(VLOOKUP($B374,'[1]1920  Prog Access'!$F$7:$BA$325,6,FALSE)),"",VLOOKUP($B374,'[1]1920  Prog Access'!$F$7:$BA$325,6,FALSE))</f>
        <v/>
      </c>
      <c r="N374" s="102" t="str">
        <f>IF(ISNA(VLOOKUP($B374,'[1]1920  Prog Access'!$F$7:$BA$325,7,FALSE)),"",VLOOKUP($B374,'[1]1920  Prog Access'!$F$7:$BA$325,7,FALSE))</f>
        <v/>
      </c>
      <c r="O374" s="102">
        <v>0</v>
      </c>
      <c r="P374" s="102" t="str">
        <f>IF(ISNA(VLOOKUP($B374,'[1]1920  Prog Access'!$F$7:$BA$325,8,FALSE)),"",VLOOKUP($B374,'[1]1920  Prog Access'!$F$7:$BA$325,8,FALSE))</f>
        <v/>
      </c>
      <c r="Q374" s="102" t="str">
        <f>IF(ISNA(VLOOKUP($B374,'[1]1920  Prog Access'!$F$7:$BA$325,9,FALSE)),"",VLOOKUP($B374,'[1]1920  Prog Access'!$F$7:$BA$325,9,FALSE))</f>
        <v/>
      </c>
      <c r="R374" s="107"/>
      <c r="S374" s="104"/>
      <c r="T374" s="105"/>
      <c r="U374" s="119"/>
      <c r="V374" s="121"/>
      <c r="W374" s="121"/>
      <c r="X374" s="121"/>
      <c r="Y374" s="122"/>
      <c r="Z374" s="118"/>
      <c r="AA374" s="75"/>
      <c r="AB374" s="119"/>
      <c r="AC374" s="121"/>
      <c r="AD374" s="121"/>
      <c r="AE374" s="120"/>
      <c r="AF374" s="118"/>
      <c r="AG374" s="123"/>
      <c r="AH374" s="119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121"/>
      <c r="AW374" s="121"/>
      <c r="AX374" s="122"/>
      <c r="AY374" s="118"/>
      <c r="AZ374" s="75"/>
      <c r="BA374" s="106" t="str">
        <f>IF(ISNA(VLOOKUP($B374,'[1]1920  Prog Access'!$F$7:$BA$325,32,FALSE)),"",VLOOKUP($B374,'[1]1920  Prog Access'!$F$7:$BA$325,32,FALSE))</f>
        <v/>
      </c>
      <c r="BB374" s="102" t="str">
        <f>IF(ISNA(VLOOKUP($B374,'[1]1920  Prog Access'!$F$7:$BA$325,33,FALSE)),"",VLOOKUP($B374,'[1]1920  Prog Access'!$F$7:$BA$325,33,FALSE))</f>
        <v/>
      </c>
      <c r="BC374" s="102" t="str">
        <f>IF(ISNA(VLOOKUP($B374,'[1]1920  Prog Access'!$F$7:$BA$325,34,FALSE)),"",VLOOKUP($B374,'[1]1920  Prog Access'!$F$7:$BA$325,34,FALSE))</f>
        <v/>
      </c>
      <c r="BD374" s="102" t="str">
        <f>IF(ISNA(VLOOKUP($B374,'[1]1920  Prog Access'!$F$7:$BA$325,35,FALSE)),"",VLOOKUP($B374,'[1]1920  Prog Access'!$F$7:$BA$325,35,FALSE))</f>
        <v/>
      </c>
      <c r="BE374" s="102" t="str">
        <f>IF(ISNA(VLOOKUP($B374,'[1]1920  Prog Access'!$F$7:$BA$325,36,FALSE)),"",VLOOKUP($B374,'[1]1920  Prog Access'!$F$7:$BA$325,36,FALSE))</f>
        <v/>
      </c>
      <c r="BF374" s="102" t="str">
        <f>IF(ISNA(VLOOKUP($B374,'[1]1920  Prog Access'!$F$7:$BA$325,37,FALSE)),"",VLOOKUP($B374,'[1]1920  Prog Access'!$F$7:$BA$325,37,FALSE))</f>
        <v/>
      </c>
      <c r="BG374" s="102" t="str">
        <f>IF(ISNA(VLOOKUP($B374,'[1]1920  Prog Access'!$F$7:$BA$325,38,FALSE)),"",VLOOKUP($B374,'[1]1920  Prog Access'!$F$7:$BA$325,38,FALSE))</f>
        <v/>
      </c>
      <c r="BH374" s="124"/>
      <c r="BI374" s="118"/>
      <c r="BJ374" s="75"/>
      <c r="BK374" s="106" t="str">
        <f>IF(ISNA(VLOOKUP($B374,'[1]1920  Prog Access'!$F$7:$BA$325,39,FALSE)),"",VLOOKUP($B374,'[1]1920  Prog Access'!$F$7:$BA$325,39,FALSE))</f>
        <v/>
      </c>
      <c r="BL374" s="102" t="str">
        <f>IF(ISNA(VLOOKUP($B374,'[1]1920  Prog Access'!$F$7:$BA$325,40,FALSE)),"",VLOOKUP($B374,'[1]1920  Prog Access'!$F$7:$BA$325,40,FALSE))</f>
        <v/>
      </c>
      <c r="BM374" s="102" t="str">
        <f>IF(ISNA(VLOOKUP($B374,'[1]1920  Prog Access'!$F$7:$BA$325,41,FALSE)),"",VLOOKUP($B374,'[1]1920  Prog Access'!$F$7:$BA$325,41,FALSE))</f>
        <v/>
      </c>
      <c r="BN374" s="102" t="str">
        <f>IF(ISNA(VLOOKUP($B374,'[1]1920  Prog Access'!$F$7:$BA$325,42,FALSE)),"",VLOOKUP($B374,'[1]1920  Prog Access'!$F$7:$BA$325,42,FALSE))</f>
        <v/>
      </c>
      <c r="BO374" s="105"/>
      <c r="BP374" s="104"/>
      <c r="BQ374" s="111"/>
      <c r="BR374" s="106" t="str">
        <f>IF(ISNA(VLOOKUP($B374,'[1]1920  Prog Access'!$F$7:$BA$325,43,FALSE)),"",VLOOKUP($B374,'[1]1920  Prog Access'!$F$7:$BA$325,43,FALSE))</f>
        <v/>
      </c>
      <c r="BS374" s="104"/>
      <c r="BT374" s="111"/>
      <c r="BU374" s="102"/>
      <c r="BV374" s="104"/>
      <c r="BW374" s="111"/>
      <c r="BX374" s="143"/>
      <c r="BY374" s="97"/>
      <c r="BZ374" s="112"/>
      <c r="CA374" s="89"/>
      <c r="CB374" s="90"/>
    </row>
    <row r="375" spans="1:80" x14ac:dyDescent="0.25">
      <c r="A375" s="66"/>
      <c r="B375" s="94" t="s">
        <v>640</v>
      </c>
      <c r="C375" s="99" t="s">
        <v>641</v>
      </c>
      <c r="D375" s="100">
        <f>IF(ISNA(VLOOKUP($B375,'[1]1920 enrollment_Rev_Exp by size'!$A$6:$C$339,3,FALSE)),"",VLOOKUP($B375,'[1]1920 enrollment_Rev_Exp by size'!$A$6:$C$339,3,FALSE))</f>
        <v>505.20999999999992</v>
      </c>
      <c r="E375" s="101">
        <f>IF(ISNA(VLOOKUP($B375,'[1]1920 enrollment_Rev_Exp by size'!$A$6:$D$339,4,FALSE)),"",VLOOKUP($B375,'[1]1920 enrollment_Rev_Exp by size'!$A$6:$D$339,4,FALSE))</f>
        <v>7448271.1799999997</v>
      </c>
      <c r="F375" s="102">
        <f>IF(ISNA(VLOOKUP($B375,'[1]1920  Prog Access'!$F$7:$BA$325,2,FALSE)),"",VLOOKUP($B375,'[1]1920  Prog Access'!$F$7:$BA$325,2,FALSE))</f>
        <v>3598569.96</v>
      </c>
      <c r="G375" s="102">
        <f>IF(ISNA(VLOOKUP($B375,'[1]1920  Prog Access'!$F$7:$BA$325,3,FALSE)),"",VLOOKUP($B375,'[1]1920  Prog Access'!$F$7:$BA$325,3,FALSE))</f>
        <v>19139.98</v>
      </c>
      <c r="H375" s="102">
        <f>IF(ISNA(VLOOKUP($B375,'[1]1920  Prog Access'!$F$7:$BA$325,4,FALSE)),"",VLOOKUP($B375,'[1]1920  Prog Access'!$F$7:$BA$325,4,FALSE))</f>
        <v>0</v>
      </c>
      <c r="I375" s="103">
        <f t="shared" ref="I375:I376" si="771">SUM(F375:H375)</f>
        <v>3617709.94</v>
      </c>
      <c r="J375" s="104">
        <f t="shared" ref="J375:J376" si="772">I375/E375</f>
        <v>0.48571136208281829</v>
      </c>
      <c r="K375" s="105">
        <f t="shared" ref="K375:K376" si="773">I375/D375</f>
        <v>7160.8042992023129</v>
      </c>
      <c r="L375" s="106">
        <f>IF(ISNA(VLOOKUP($B375,'[1]1920  Prog Access'!$F$7:$BA$325,5,FALSE)),"",VLOOKUP($B375,'[1]1920  Prog Access'!$F$7:$BA$325,5,FALSE))</f>
        <v>890936.37</v>
      </c>
      <c r="M375" s="102">
        <f>IF(ISNA(VLOOKUP($B375,'[1]1920  Prog Access'!$F$7:$BA$325,6,FALSE)),"",VLOOKUP($B375,'[1]1920  Prog Access'!$F$7:$BA$325,6,FALSE))</f>
        <v>64689.32</v>
      </c>
      <c r="N375" s="102">
        <f>IF(ISNA(VLOOKUP($B375,'[1]1920  Prog Access'!$F$7:$BA$325,7,FALSE)),"",VLOOKUP($B375,'[1]1920  Prog Access'!$F$7:$BA$325,7,FALSE))</f>
        <v>0</v>
      </c>
      <c r="O375" s="102">
        <v>0</v>
      </c>
      <c r="P375" s="102">
        <f>IF(ISNA(VLOOKUP($B375,'[1]1920  Prog Access'!$F$7:$BA$325,8,FALSE)),"",VLOOKUP($B375,'[1]1920  Prog Access'!$F$7:$BA$325,8,FALSE))</f>
        <v>0</v>
      </c>
      <c r="Q375" s="102">
        <f>IF(ISNA(VLOOKUP($B375,'[1]1920  Prog Access'!$F$7:$BA$325,9,FALSE)),"",VLOOKUP($B375,'[1]1920  Prog Access'!$F$7:$BA$325,9,FALSE))</f>
        <v>0</v>
      </c>
      <c r="R375" s="107">
        <f t="shared" si="741"/>
        <v>955625.69</v>
      </c>
      <c r="S375" s="104">
        <f t="shared" si="742"/>
        <v>0.12830167792037883</v>
      </c>
      <c r="T375" s="105">
        <f t="shared" si="743"/>
        <v>1891.5415173888089</v>
      </c>
      <c r="U375" s="106">
        <f>IF(ISNA(VLOOKUP($B375,'[1]1920  Prog Access'!$F$7:$BA$325,10,FALSE)),"",VLOOKUP($B375,'[1]1920  Prog Access'!$F$7:$BA$325,10,FALSE))</f>
        <v>232868.45</v>
      </c>
      <c r="V375" s="102">
        <f>IF(ISNA(VLOOKUP($B375,'[1]1920  Prog Access'!$F$7:$BA$325,11,FALSE)),"",VLOOKUP($B375,'[1]1920  Prog Access'!$F$7:$BA$325,11,FALSE))</f>
        <v>0</v>
      </c>
      <c r="W375" s="102">
        <f>IF(ISNA(VLOOKUP($B375,'[1]1920  Prog Access'!$F$7:$BA$325,12,FALSE)),"",VLOOKUP($B375,'[1]1920  Prog Access'!$F$7:$BA$325,12,FALSE))</f>
        <v>0</v>
      </c>
      <c r="X375" s="102">
        <f>IF(ISNA(VLOOKUP($B375,'[1]1920  Prog Access'!$F$7:$BA$325,13,FALSE)),"",VLOOKUP($B375,'[1]1920  Prog Access'!$F$7:$BA$325,13,FALSE))</f>
        <v>0</v>
      </c>
      <c r="Y375" s="108">
        <f t="shared" ref="Y375:Y376" si="774">SUM(U375:X375)</f>
        <v>232868.45</v>
      </c>
      <c r="Z375" s="104">
        <f t="shared" ref="Z375:Z376" si="775">Y375/E375</f>
        <v>3.1264765255230684E-2</v>
      </c>
      <c r="AA375" s="105">
        <f t="shared" ref="AA375:AA376" si="776">Y375/D375</f>
        <v>460.93396805288899</v>
      </c>
      <c r="AB375" s="106">
        <f>IF(ISNA(VLOOKUP($B375,'[1]1920  Prog Access'!$F$7:$BA$325,14,FALSE)),"",VLOOKUP($B375,'[1]1920  Prog Access'!$F$7:$BA$325,14,FALSE))</f>
        <v>0</v>
      </c>
      <c r="AC375" s="102">
        <f>IF(ISNA(VLOOKUP($B375,'[1]1920  Prog Access'!$F$7:$BA$325,15,FALSE)),"",VLOOKUP($B375,'[1]1920  Prog Access'!$F$7:$BA$325,15,FALSE))</f>
        <v>0</v>
      </c>
      <c r="AD375" s="102">
        <v>0</v>
      </c>
      <c r="AE375" s="107">
        <f t="shared" ref="AE375:AE376" si="777">SUM(AB375:AC375)</f>
        <v>0</v>
      </c>
      <c r="AF375" s="104">
        <f t="shared" ref="AF375:AF376" si="778">AE375/E375</f>
        <v>0</v>
      </c>
      <c r="AG375" s="109">
        <f t="shared" ref="AG375:AG376" si="779">AE375/D375</f>
        <v>0</v>
      </c>
      <c r="AH375" s="106">
        <f>IF(ISNA(VLOOKUP($B375,'[1]1920  Prog Access'!$F$7:$BA$325,16,FALSE)),"",VLOOKUP($B375,'[1]1920  Prog Access'!$F$7:$BA$325,16,FALSE))</f>
        <v>119424.07</v>
      </c>
      <c r="AI375" s="102">
        <f>IF(ISNA(VLOOKUP($B375,'[1]1920  Prog Access'!$F$7:$BA$325,17,FALSE)),"",VLOOKUP($B375,'[1]1920  Prog Access'!$F$7:$BA$325,17,FALSE))</f>
        <v>91653.48</v>
      </c>
      <c r="AJ375" s="102">
        <f>IF(ISNA(VLOOKUP($B375,'[1]1920  Prog Access'!$F$7:$BA$325,18,FALSE)),"",VLOOKUP($B375,'[1]1920  Prog Access'!$F$7:$BA$325,18,FALSE))</f>
        <v>0</v>
      </c>
      <c r="AK375" s="102">
        <f>IF(ISNA(VLOOKUP($B375,'[1]1920  Prog Access'!$F$7:$BA$325,19,FALSE)),"",VLOOKUP($B375,'[1]1920  Prog Access'!$F$7:$BA$325,19,FALSE))</f>
        <v>0</v>
      </c>
      <c r="AL375" s="102">
        <f>IF(ISNA(VLOOKUP($B375,'[1]1920  Prog Access'!$F$7:$BA$325,20,FALSE)),"",VLOOKUP($B375,'[1]1920  Prog Access'!$F$7:$BA$325,20,FALSE))</f>
        <v>342817.28000000003</v>
      </c>
      <c r="AM375" s="102">
        <f>IF(ISNA(VLOOKUP($B375,'[1]1920  Prog Access'!$F$7:$BA$325,21,FALSE)),"",VLOOKUP($B375,'[1]1920  Prog Access'!$F$7:$BA$325,21,FALSE))</f>
        <v>0</v>
      </c>
      <c r="AN375" s="102">
        <f>IF(ISNA(VLOOKUP($B375,'[1]1920  Prog Access'!$F$7:$BA$325,22,FALSE)),"",VLOOKUP($B375,'[1]1920  Prog Access'!$F$7:$BA$325,22,FALSE))</f>
        <v>0</v>
      </c>
      <c r="AO375" s="102">
        <f>IF(ISNA(VLOOKUP($B375,'[1]1920  Prog Access'!$F$7:$BA$325,23,FALSE)),"",VLOOKUP($B375,'[1]1920  Prog Access'!$F$7:$BA$325,23,FALSE))</f>
        <v>40793.03</v>
      </c>
      <c r="AP375" s="102">
        <f>IF(ISNA(VLOOKUP($B375,'[1]1920  Prog Access'!$F$7:$BA$325,24,FALSE)),"",VLOOKUP($B375,'[1]1920  Prog Access'!$F$7:$BA$325,24,FALSE))</f>
        <v>0</v>
      </c>
      <c r="AQ375" s="102">
        <f>IF(ISNA(VLOOKUP($B375,'[1]1920  Prog Access'!$F$7:$BA$325,25,FALSE)),"",VLOOKUP($B375,'[1]1920  Prog Access'!$F$7:$BA$325,25,FALSE))</f>
        <v>0</v>
      </c>
      <c r="AR375" s="102">
        <f>IF(ISNA(VLOOKUP($B375,'[1]1920  Prog Access'!$F$7:$BA$325,26,FALSE)),"",VLOOKUP($B375,'[1]1920  Prog Access'!$F$7:$BA$325,26,FALSE))</f>
        <v>0</v>
      </c>
      <c r="AS375" s="102">
        <f>IF(ISNA(VLOOKUP($B375,'[1]1920  Prog Access'!$F$7:$BA$325,27,FALSE)),"",VLOOKUP($B375,'[1]1920  Prog Access'!$F$7:$BA$325,27,FALSE))</f>
        <v>0</v>
      </c>
      <c r="AT375" s="102">
        <f>IF(ISNA(VLOOKUP($B375,'[1]1920  Prog Access'!$F$7:$BA$325,28,FALSE)),"",VLOOKUP($B375,'[1]1920  Prog Access'!$F$7:$BA$325,28,FALSE))</f>
        <v>11115.12</v>
      </c>
      <c r="AU375" s="102">
        <f>IF(ISNA(VLOOKUP($B375,'[1]1920  Prog Access'!$F$7:$BA$325,29,FALSE)),"",VLOOKUP($B375,'[1]1920  Prog Access'!$F$7:$BA$325,29,FALSE))</f>
        <v>0</v>
      </c>
      <c r="AV375" s="102">
        <f>IF(ISNA(VLOOKUP($B375,'[1]1920  Prog Access'!$F$7:$BA$325,30,FALSE)),"",VLOOKUP($B375,'[1]1920  Prog Access'!$F$7:$BA$325,30,FALSE))</f>
        <v>0</v>
      </c>
      <c r="AW375" s="102">
        <f>IF(ISNA(VLOOKUP($B375,'[1]1920  Prog Access'!$F$7:$BA$325,31,FALSE)),"",VLOOKUP($B375,'[1]1920  Prog Access'!$F$7:$BA$325,31,FALSE))</f>
        <v>0</v>
      </c>
      <c r="AX375" s="108">
        <f t="shared" ref="AX375:AX376" si="780">SUM(AH375:AW375)</f>
        <v>605802.9800000001</v>
      </c>
      <c r="AY375" s="104">
        <f t="shared" ref="AY375:AY376" si="781">AX375/E375</f>
        <v>8.1334710479754602E-2</v>
      </c>
      <c r="AZ375" s="105">
        <f t="shared" ref="AZ375:AZ376" si="782">AX375/D375</f>
        <v>1199.1112210763845</v>
      </c>
      <c r="BA375" s="106">
        <f>IF(ISNA(VLOOKUP($B375,'[1]1920  Prog Access'!$F$7:$BA$325,32,FALSE)),"",VLOOKUP($B375,'[1]1920  Prog Access'!$F$7:$BA$325,32,FALSE))</f>
        <v>10411.24</v>
      </c>
      <c r="BB375" s="102">
        <f>IF(ISNA(VLOOKUP($B375,'[1]1920  Prog Access'!$F$7:$BA$325,33,FALSE)),"",VLOOKUP($B375,'[1]1920  Prog Access'!$F$7:$BA$325,33,FALSE))</f>
        <v>0</v>
      </c>
      <c r="BC375" s="102">
        <f>IF(ISNA(VLOOKUP($B375,'[1]1920  Prog Access'!$F$7:$BA$325,34,FALSE)),"",VLOOKUP($B375,'[1]1920  Prog Access'!$F$7:$BA$325,34,FALSE))</f>
        <v>3589.82</v>
      </c>
      <c r="BD375" s="102">
        <f>IF(ISNA(VLOOKUP($B375,'[1]1920  Prog Access'!$F$7:$BA$325,35,FALSE)),"",VLOOKUP($B375,'[1]1920  Prog Access'!$F$7:$BA$325,35,FALSE))</f>
        <v>0</v>
      </c>
      <c r="BE375" s="102">
        <f>IF(ISNA(VLOOKUP($B375,'[1]1920  Prog Access'!$F$7:$BA$325,36,FALSE)),"",VLOOKUP($B375,'[1]1920  Prog Access'!$F$7:$BA$325,36,FALSE))</f>
        <v>7908.99</v>
      </c>
      <c r="BF375" s="102">
        <f>IF(ISNA(VLOOKUP($B375,'[1]1920  Prog Access'!$F$7:$BA$325,37,FALSE)),"",VLOOKUP($B375,'[1]1920  Prog Access'!$F$7:$BA$325,37,FALSE))</f>
        <v>0</v>
      </c>
      <c r="BG375" s="102">
        <f>IF(ISNA(VLOOKUP($B375,'[1]1920  Prog Access'!$F$7:$BA$325,38,FALSE)),"",VLOOKUP($B375,'[1]1920  Prog Access'!$F$7:$BA$325,38,FALSE))</f>
        <v>91033.05</v>
      </c>
      <c r="BH375" s="110">
        <f t="shared" ref="BH375:BH376" si="783">SUM(BA375:BG375)</f>
        <v>112943.1</v>
      </c>
      <c r="BI375" s="104">
        <f t="shared" ref="BI375:BI376" si="784">BH375/E375</f>
        <v>1.5163666476493679E-2</v>
      </c>
      <c r="BJ375" s="105">
        <f t="shared" ref="BJ375:BJ376" si="785">BH375/D375</f>
        <v>223.55673878189273</v>
      </c>
      <c r="BK375" s="106">
        <f>IF(ISNA(VLOOKUP($B375,'[1]1920  Prog Access'!$F$7:$BA$325,39,FALSE)),"",VLOOKUP($B375,'[1]1920  Prog Access'!$F$7:$BA$325,39,FALSE))</f>
        <v>0</v>
      </c>
      <c r="BL375" s="102">
        <f>IF(ISNA(VLOOKUP($B375,'[1]1920  Prog Access'!$F$7:$BA$325,40,FALSE)),"",VLOOKUP($B375,'[1]1920  Prog Access'!$F$7:$BA$325,40,FALSE))</f>
        <v>0</v>
      </c>
      <c r="BM375" s="102">
        <f>IF(ISNA(VLOOKUP($B375,'[1]1920  Prog Access'!$F$7:$BA$325,41,FALSE)),"",VLOOKUP($B375,'[1]1920  Prog Access'!$F$7:$BA$325,41,FALSE))</f>
        <v>0</v>
      </c>
      <c r="BN375" s="102">
        <f>IF(ISNA(VLOOKUP($B375,'[1]1920  Prog Access'!$F$7:$BA$325,42,FALSE)),"",VLOOKUP($B375,'[1]1920  Prog Access'!$F$7:$BA$325,42,FALSE))</f>
        <v>0</v>
      </c>
      <c r="BO375" s="105">
        <f t="shared" si="711"/>
        <v>0</v>
      </c>
      <c r="BP375" s="104">
        <f t="shared" si="712"/>
        <v>0</v>
      </c>
      <c r="BQ375" s="111">
        <f t="shared" si="713"/>
        <v>0</v>
      </c>
      <c r="BR375" s="106">
        <f>IF(ISNA(VLOOKUP($B375,'[1]1920  Prog Access'!$F$7:$BA$325,43,FALSE)),"",VLOOKUP($B375,'[1]1920  Prog Access'!$F$7:$BA$325,43,FALSE))</f>
        <v>1315500.67</v>
      </c>
      <c r="BS375" s="104">
        <f t="shared" si="703"/>
        <v>0.17661825653345775</v>
      </c>
      <c r="BT375" s="111">
        <f t="shared" si="704"/>
        <v>2603.8690247619802</v>
      </c>
      <c r="BU375" s="102">
        <f>IF(ISNA(VLOOKUP($B375,'[1]1920  Prog Access'!$F$7:$BA$325,44,FALSE)),"",VLOOKUP($B375,'[1]1920  Prog Access'!$F$7:$BA$325,44,FALSE))</f>
        <v>238171.56</v>
      </c>
      <c r="BV375" s="104">
        <f t="shared" si="705"/>
        <v>3.1976757323167175E-2</v>
      </c>
      <c r="BW375" s="111">
        <f t="shared" si="706"/>
        <v>471.43081094990208</v>
      </c>
      <c r="BX375" s="143">
        <f>IF(ISNA(VLOOKUP($B375,'[1]1920  Prog Access'!$F$7:$BA$325,45,FALSE)),"",VLOOKUP($B375,'[1]1920  Prog Access'!$F$7:$BA$325,45,FALSE))</f>
        <v>369648.79</v>
      </c>
      <c r="BY375" s="97">
        <f t="shared" si="707"/>
        <v>4.9628803928699061E-2</v>
      </c>
      <c r="BZ375" s="112">
        <f t="shared" si="708"/>
        <v>731.67354169553266</v>
      </c>
      <c r="CA375" s="89">
        <f t="shared" si="709"/>
        <v>7448271.1799999997</v>
      </c>
      <c r="CB375" s="90">
        <f t="shared" si="710"/>
        <v>0</v>
      </c>
    </row>
    <row r="376" spans="1:80" s="127" customFormat="1" x14ac:dyDescent="0.25">
      <c r="A376" s="115"/>
      <c r="B376" s="114" t="s">
        <v>642</v>
      </c>
      <c r="C376" s="115" t="s">
        <v>52</v>
      </c>
      <c r="D376" s="116">
        <f>SUM(D375)</f>
        <v>505.20999999999992</v>
      </c>
      <c r="E376" s="116">
        <f t="shared" ref="E376:H376" si="786">SUM(E375)</f>
        <v>7448271.1799999997</v>
      </c>
      <c r="F376" s="116">
        <f t="shared" si="786"/>
        <v>3598569.96</v>
      </c>
      <c r="G376" s="116">
        <f t="shared" si="786"/>
        <v>19139.98</v>
      </c>
      <c r="H376" s="116">
        <f t="shared" si="786"/>
        <v>0</v>
      </c>
      <c r="I376" s="117">
        <f t="shared" si="771"/>
        <v>3617709.94</v>
      </c>
      <c r="J376" s="118">
        <f t="shared" si="772"/>
        <v>0.48571136208281829</v>
      </c>
      <c r="K376" s="75">
        <f t="shared" si="773"/>
        <v>7160.8042992023129</v>
      </c>
      <c r="L376" s="119">
        <f>SUM(L375)</f>
        <v>890936.37</v>
      </c>
      <c r="M376" s="119">
        <f t="shared" ref="M376:Q376" si="787">SUM(M375)</f>
        <v>64689.32</v>
      </c>
      <c r="N376" s="119">
        <f t="shared" si="787"/>
        <v>0</v>
      </c>
      <c r="O376" s="119">
        <f t="shared" si="787"/>
        <v>0</v>
      </c>
      <c r="P376" s="119">
        <f t="shared" si="787"/>
        <v>0</v>
      </c>
      <c r="Q376" s="119">
        <f t="shared" si="787"/>
        <v>0</v>
      </c>
      <c r="R376" s="120">
        <f t="shared" si="741"/>
        <v>955625.69</v>
      </c>
      <c r="S376" s="118">
        <f t="shared" si="742"/>
        <v>0.12830167792037883</v>
      </c>
      <c r="T376" s="75">
        <f t="shared" si="743"/>
        <v>1891.5415173888089</v>
      </c>
      <c r="U376" s="119">
        <f>SUM(U375)</f>
        <v>232868.45</v>
      </c>
      <c r="V376" s="119">
        <f t="shared" ref="V376:X376" si="788">SUM(V375)</f>
        <v>0</v>
      </c>
      <c r="W376" s="119">
        <f t="shared" si="788"/>
        <v>0</v>
      </c>
      <c r="X376" s="119">
        <f t="shared" si="788"/>
        <v>0</v>
      </c>
      <c r="Y376" s="122">
        <f t="shared" si="774"/>
        <v>232868.45</v>
      </c>
      <c r="Z376" s="118">
        <f t="shared" si="775"/>
        <v>3.1264765255230684E-2</v>
      </c>
      <c r="AA376" s="75">
        <f t="shared" si="776"/>
        <v>460.93396805288899</v>
      </c>
      <c r="AB376" s="119">
        <f>SUM(AB375)</f>
        <v>0</v>
      </c>
      <c r="AC376" s="119">
        <f t="shared" ref="AC376:AD376" si="789">SUM(AC375)</f>
        <v>0</v>
      </c>
      <c r="AD376" s="119">
        <f t="shared" si="789"/>
        <v>0</v>
      </c>
      <c r="AE376" s="120">
        <f t="shared" si="777"/>
        <v>0</v>
      </c>
      <c r="AF376" s="118">
        <f t="shared" si="778"/>
        <v>0</v>
      </c>
      <c r="AG376" s="123">
        <f t="shared" si="779"/>
        <v>0</v>
      </c>
      <c r="AH376" s="119">
        <f>SUM(AH375)</f>
        <v>119424.07</v>
      </c>
      <c r="AI376" s="119">
        <f t="shared" ref="AI376:AW376" si="790">SUM(AI375)</f>
        <v>91653.48</v>
      </c>
      <c r="AJ376" s="119">
        <f t="shared" si="790"/>
        <v>0</v>
      </c>
      <c r="AK376" s="119">
        <f t="shared" si="790"/>
        <v>0</v>
      </c>
      <c r="AL376" s="119">
        <f t="shared" si="790"/>
        <v>342817.28000000003</v>
      </c>
      <c r="AM376" s="119">
        <f t="shared" si="790"/>
        <v>0</v>
      </c>
      <c r="AN376" s="119">
        <f t="shared" si="790"/>
        <v>0</v>
      </c>
      <c r="AO376" s="119">
        <f t="shared" si="790"/>
        <v>40793.03</v>
      </c>
      <c r="AP376" s="119">
        <f t="shared" si="790"/>
        <v>0</v>
      </c>
      <c r="AQ376" s="119">
        <f t="shared" si="790"/>
        <v>0</v>
      </c>
      <c r="AR376" s="119">
        <f t="shared" si="790"/>
        <v>0</v>
      </c>
      <c r="AS376" s="119">
        <f t="shared" si="790"/>
        <v>0</v>
      </c>
      <c r="AT376" s="119">
        <f t="shared" si="790"/>
        <v>11115.12</v>
      </c>
      <c r="AU376" s="119">
        <f t="shared" si="790"/>
        <v>0</v>
      </c>
      <c r="AV376" s="119">
        <f t="shared" si="790"/>
        <v>0</v>
      </c>
      <c r="AW376" s="119">
        <f t="shared" si="790"/>
        <v>0</v>
      </c>
      <c r="AX376" s="122">
        <f t="shared" si="780"/>
        <v>605802.9800000001</v>
      </c>
      <c r="AY376" s="118">
        <f t="shared" si="781"/>
        <v>8.1334710479754602E-2</v>
      </c>
      <c r="AZ376" s="75">
        <f t="shared" si="782"/>
        <v>1199.1112210763845</v>
      </c>
      <c r="BA376" s="119">
        <f>SUM(BA375)</f>
        <v>10411.24</v>
      </c>
      <c r="BB376" s="119">
        <f t="shared" ref="BB376:BG376" si="791">SUM(BB375)</f>
        <v>0</v>
      </c>
      <c r="BC376" s="119">
        <f t="shared" si="791"/>
        <v>3589.82</v>
      </c>
      <c r="BD376" s="119">
        <f t="shared" si="791"/>
        <v>0</v>
      </c>
      <c r="BE376" s="119">
        <f t="shared" si="791"/>
        <v>7908.99</v>
      </c>
      <c r="BF376" s="119">
        <f t="shared" si="791"/>
        <v>0</v>
      </c>
      <c r="BG376" s="119">
        <f t="shared" si="791"/>
        <v>91033.05</v>
      </c>
      <c r="BH376" s="124">
        <f t="shared" si="783"/>
        <v>112943.1</v>
      </c>
      <c r="BI376" s="118">
        <f t="shared" si="784"/>
        <v>1.5163666476493679E-2</v>
      </c>
      <c r="BJ376" s="75">
        <f t="shared" si="785"/>
        <v>223.55673878189273</v>
      </c>
      <c r="BK376" s="119">
        <f>SUM(BK375)</f>
        <v>0</v>
      </c>
      <c r="BL376" s="119">
        <f t="shared" ref="BL376:BN376" si="792">SUM(BL375)</f>
        <v>0</v>
      </c>
      <c r="BM376" s="119">
        <f t="shared" si="792"/>
        <v>0</v>
      </c>
      <c r="BN376" s="119">
        <f t="shared" si="792"/>
        <v>0</v>
      </c>
      <c r="BO376" s="75">
        <f t="shared" si="711"/>
        <v>0</v>
      </c>
      <c r="BP376" s="118">
        <f t="shared" si="712"/>
        <v>0</v>
      </c>
      <c r="BQ376" s="86">
        <f t="shared" si="713"/>
        <v>0</v>
      </c>
      <c r="BR376" s="119">
        <f>SUM(BR375)</f>
        <v>1315500.67</v>
      </c>
      <c r="BS376" s="118">
        <f t="shared" si="703"/>
        <v>0.17661825653345775</v>
      </c>
      <c r="BT376" s="86">
        <f t="shared" si="704"/>
        <v>2603.8690247619802</v>
      </c>
      <c r="BU376" s="121">
        <f>SUM(BU375)</f>
        <v>238171.56</v>
      </c>
      <c r="BV376" s="118">
        <f t="shared" si="705"/>
        <v>3.1976757323167175E-2</v>
      </c>
      <c r="BW376" s="86">
        <f t="shared" si="706"/>
        <v>471.43081094990208</v>
      </c>
      <c r="BX376" s="144">
        <f>SUM(BX375)</f>
        <v>369648.79</v>
      </c>
      <c r="BY376" s="125">
        <f t="shared" si="707"/>
        <v>4.9628803928699061E-2</v>
      </c>
      <c r="BZ376" s="126">
        <f t="shared" si="708"/>
        <v>731.67354169553266</v>
      </c>
      <c r="CA376" s="89">
        <f t="shared" si="709"/>
        <v>7448271.1799999997</v>
      </c>
      <c r="CB376" s="90">
        <f t="shared" si="710"/>
        <v>0</v>
      </c>
    </row>
    <row r="377" spans="1:80" x14ac:dyDescent="0.25">
      <c r="A377" s="22"/>
      <c r="B377" s="94"/>
      <c r="C377" s="99"/>
      <c r="D377" s="100" t="str">
        <f>IF(ISNA(VLOOKUP($B377,'[1]1920 enrollment_Rev_Exp by size'!$A$6:$C$339,3,FALSE)),"",VLOOKUP($B377,'[1]1920 enrollment_Rev_Exp by size'!$A$6:$C$339,3,FALSE))</f>
        <v/>
      </c>
      <c r="E377" s="101" t="str">
        <f>IF(ISNA(VLOOKUP($B377,'[1]1920 enrollment_Rev_Exp by size'!$A$6:$D$339,4,FALSE)),"",VLOOKUP($B377,'[1]1920 enrollment_Rev_Exp by size'!$A$6:$D$339,4,FALSE))</f>
        <v/>
      </c>
      <c r="F377" s="102" t="str">
        <f>IF(ISNA(VLOOKUP($B377,'[1]1920  Prog Access'!$F$7:$BA$325,2,FALSE)),"",VLOOKUP($B377,'[1]1920  Prog Access'!$F$7:$BA$325,2,FALSE))</f>
        <v/>
      </c>
      <c r="G377" s="102" t="str">
        <f>IF(ISNA(VLOOKUP($B377,'[1]1920  Prog Access'!$F$7:$BA$325,3,FALSE)),"",VLOOKUP($B377,'[1]1920  Prog Access'!$F$7:$BA$325,3,FALSE))</f>
        <v/>
      </c>
      <c r="H377" s="102" t="str">
        <f>IF(ISNA(VLOOKUP($B377,'[1]1920  Prog Access'!$F$7:$BA$325,4,FALSE)),"",VLOOKUP($B377,'[1]1920  Prog Access'!$F$7:$BA$325,4,FALSE))</f>
        <v/>
      </c>
      <c r="I377" s="103"/>
      <c r="J377" s="104"/>
      <c r="K377" s="105"/>
      <c r="L377" s="106" t="str">
        <f>IF(ISNA(VLOOKUP($B377,'[1]1920  Prog Access'!$F$7:$BA$325,5,FALSE)),"",VLOOKUP($B377,'[1]1920  Prog Access'!$F$7:$BA$325,5,FALSE))</f>
        <v/>
      </c>
      <c r="M377" s="102" t="str">
        <f>IF(ISNA(VLOOKUP($B377,'[1]1920  Prog Access'!$F$7:$BA$325,6,FALSE)),"",VLOOKUP($B377,'[1]1920  Prog Access'!$F$7:$BA$325,6,FALSE))</f>
        <v/>
      </c>
      <c r="N377" s="102" t="str">
        <f>IF(ISNA(VLOOKUP($B377,'[1]1920  Prog Access'!$F$7:$BA$325,7,FALSE)),"",VLOOKUP($B377,'[1]1920  Prog Access'!$F$7:$BA$325,7,FALSE))</f>
        <v/>
      </c>
      <c r="O377" s="102">
        <v>0</v>
      </c>
      <c r="P377" s="102" t="str">
        <f>IF(ISNA(VLOOKUP($B377,'[1]1920  Prog Access'!$F$7:$BA$325,8,FALSE)),"",VLOOKUP($B377,'[1]1920  Prog Access'!$F$7:$BA$325,8,FALSE))</f>
        <v/>
      </c>
      <c r="Q377" s="102" t="str">
        <f>IF(ISNA(VLOOKUP($B377,'[1]1920  Prog Access'!$F$7:$BA$325,9,FALSE)),"",VLOOKUP($B377,'[1]1920  Prog Access'!$F$7:$BA$325,9,FALSE))</f>
        <v/>
      </c>
      <c r="R377" s="107"/>
      <c r="S377" s="104"/>
      <c r="T377" s="105"/>
      <c r="U377" s="106" t="str">
        <f>IF(ISNA(VLOOKUP($B377,'[1]1920  Prog Access'!$F$7:$BA$325,17,FALSE)),"",VLOOKUP($B377,'[1]1920  Prog Access'!$F$7:$BA$325,17,FALSE))</f>
        <v/>
      </c>
      <c r="V377" s="102" t="str">
        <f>IF(ISNA(VLOOKUP($B377,'[1]1920  Prog Access'!$F$7:$BA$325,18,FALSE)),"",VLOOKUP($B377,'[1]1920  Prog Access'!$F$7:$BA$325,18,FALSE))</f>
        <v/>
      </c>
      <c r="W377" s="102" t="str">
        <f>IF(ISNA(VLOOKUP($B377,'[1]1920  Prog Access'!$F$7:$BA$325,19,FALSE)),"",VLOOKUP($B377,'[1]1920  Prog Access'!$F$7:$BA$325,19,FALSE))</f>
        <v/>
      </c>
      <c r="X377" s="102" t="str">
        <f>IF(ISNA(VLOOKUP($B377,'[1]1920  Prog Access'!$F$7:$BA$325,20,FALSE)),"",VLOOKUP($B377,'[1]1920  Prog Access'!$F$7:$BA$325,20,FALSE))</f>
        <v/>
      </c>
      <c r="Y377" s="108"/>
      <c r="Z377" s="104"/>
      <c r="AA377" s="105"/>
      <c r="AB377" s="106" t="str">
        <f>IF(ISNA(VLOOKUP($B377,'[1]1920  Prog Access'!$F$7:$BA$325,21,FALSE)),"",VLOOKUP($B377,'[1]1920  Prog Access'!$F$7:$BA$325,21,FALSE))</f>
        <v/>
      </c>
      <c r="AC377" s="102" t="str">
        <f>IF(ISNA(VLOOKUP($B377,'[1]1920  Prog Access'!$F$7:$BA$325,22,FALSE)),"",VLOOKUP($B377,'[1]1920  Prog Access'!$F$7:$BA$325,22,FALSE))</f>
        <v/>
      </c>
      <c r="AD377" s="102"/>
      <c r="AE377" s="107"/>
      <c r="AF377" s="104"/>
      <c r="AG377" s="109"/>
      <c r="AH377" s="106" t="str">
        <f>IF(ISNA(VLOOKUP($B377,'[1]1920  Prog Access'!$F$7:$BA$325,23,FALSE)),"",VLOOKUP($B377,'[1]1920  Prog Access'!$F$7:$BA$325,23,FALSE))</f>
        <v/>
      </c>
      <c r="AI377" s="102" t="str">
        <f>IF(ISNA(VLOOKUP($B377,'[1]1920  Prog Access'!$F$7:$BA$325,24,FALSE)),"",VLOOKUP($B377,'[1]1920  Prog Access'!$F$7:$BA$325,24,FALSE))</f>
        <v/>
      </c>
      <c r="AJ377" s="102" t="str">
        <f>IF(ISNA(VLOOKUP($B377,'[1]1920  Prog Access'!$F$7:$BA$325,25,FALSE)),"",VLOOKUP($B377,'[1]1920  Prog Access'!$F$7:$BA$325,25,FALSE))</f>
        <v/>
      </c>
      <c r="AK377" s="102" t="str">
        <f>IF(ISNA(VLOOKUP($B377,'[1]1920  Prog Access'!$F$7:$BA$325,26,FALSE)),"",VLOOKUP($B377,'[1]1920  Prog Access'!$F$7:$BA$325,26,FALSE))</f>
        <v/>
      </c>
      <c r="AL377" s="102" t="str">
        <f>IF(ISNA(VLOOKUP($B377,'[1]1920  Prog Access'!$F$7:$BA$325,27,FALSE)),"",VLOOKUP($B377,'[1]1920  Prog Access'!$F$7:$BA$325,27,FALSE))</f>
        <v/>
      </c>
      <c r="AM377" s="102" t="str">
        <f>IF(ISNA(VLOOKUP($B377,'[1]1920  Prog Access'!$F$7:$BA$325,28,FALSE)),"",VLOOKUP($B377,'[1]1920  Prog Access'!$F$7:$BA$325,28,FALSE))</f>
        <v/>
      </c>
      <c r="AN377" s="102" t="str">
        <f>IF(ISNA(VLOOKUP($B377,'[1]1920  Prog Access'!$F$7:$BA$325,29,FALSE)),"",VLOOKUP($B377,'[1]1920  Prog Access'!$F$7:$BA$325,29,FALSE))</f>
        <v/>
      </c>
      <c r="AO377" s="102" t="str">
        <f>IF(ISNA(VLOOKUP($B377,'[1]1920  Prog Access'!$F$7:$BA$325,30,FALSE)),"",VLOOKUP($B377,'[1]1920  Prog Access'!$F$7:$BA$325,30,FALSE))</f>
        <v/>
      </c>
      <c r="AP377" s="102" t="str">
        <f>IF(ISNA(VLOOKUP($B377,'[1]1920  Prog Access'!$F$7:$BA$325,31,FALSE)),"",VLOOKUP($B377,'[1]1920  Prog Access'!$F$7:$BA$325,31,FALSE))</f>
        <v/>
      </c>
      <c r="AQ377" s="102" t="str">
        <f>IF(ISNA(VLOOKUP($B377,'[1]1920  Prog Access'!$F$7:$BA$325,32,FALSE)),"",VLOOKUP($B377,'[1]1920  Prog Access'!$F$7:$BA$325,32,FALSE))</f>
        <v/>
      </c>
      <c r="AR377" s="102" t="str">
        <f>IF(ISNA(VLOOKUP($B377,'[1]1920  Prog Access'!$F$7:$BA$325,33,FALSE)),"",VLOOKUP($B377,'[1]1920  Prog Access'!$F$7:$BA$325,33,FALSE))</f>
        <v/>
      </c>
      <c r="AS377" s="102" t="str">
        <f>IF(ISNA(VLOOKUP($B377,'[1]1920  Prog Access'!$F$7:$BA$325,34,FALSE)),"",VLOOKUP($B377,'[1]1920  Prog Access'!$F$7:$BA$325,34,FALSE))</f>
        <v/>
      </c>
      <c r="AT377" s="102" t="str">
        <f>IF(ISNA(VLOOKUP($B377,'[1]1920  Prog Access'!$F$7:$BA$325,35,FALSE)),"",VLOOKUP($B377,'[1]1920  Prog Access'!$F$7:$BA$325,35,FALSE))</f>
        <v/>
      </c>
      <c r="AU377" s="102" t="str">
        <f>IF(ISNA(VLOOKUP($B377,'[1]1920  Prog Access'!$F$7:$BA$325,36,FALSE)),"",VLOOKUP($B377,'[1]1920  Prog Access'!$F$7:$BA$325,36,FALSE))</f>
        <v/>
      </c>
      <c r="AV377" s="102" t="str">
        <f>IF(ISNA(VLOOKUP($B377,'[1]1920  Prog Access'!$F$7:$BA$325,37,FALSE)),"",VLOOKUP($B377,'[1]1920  Prog Access'!$F$7:$BA$325,37,FALSE))</f>
        <v/>
      </c>
      <c r="AW377" s="102" t="str">
        <f>IF(ISNA(VLOOKUP($B377,'[1]1920  Prog Access'!$F$7:$BA$325,38,FALSE)),"",VLOOKUP($B377,'[1]1920  Prog Access'!$F$7:$BA$325,38,FALSE))</f>
        <v/>
      </c>
      <c r="AX377" s="108"/>
      <c r="AY377" s="104"/>
      <c r="AZ377" s="105"/>
      <c r="BA377" s="106" t="str">
        <f>IF(ISNA(VLOOKUP($B377,'[1]1920  Prog Access'!$F$7:$BA$325,32,FALSE)),"",VLOOKUP($B377,'[1]1920  Prog Access'!$F$7:$BA$325,32,FALSE))</f>
        <v/>
      </c>
      <c r="BB377" s="102" t="str">
        <f>IF(ISNA(VLOOKUP($B377,'[1]1920  Prog Access'!$F$7:$BA$325,33,FALSE)),"",VLOOKUP($B377,'[1]1920  Prog Access'!$F$7:$BA$325,33,FALSE))</f>
        <v/>
      </c>
      <c r="BC377" s="102" t="str">
        <f>IF(ISNA(VLOOKUP($B377,'[1]1920  Prog Access'!$F$7:$BA$325,34,FALSE)),"",VLOOKUP($B377,'[1]1920  Prog Access'!$F$7:$BA$325,34,FALSE))</f>
        <v/>
      </c>
      <c r="BD377" s="102" t="str">
        <f>IF(ISNA(VLOOKUP($B377,'[1]1920  Prog Access'!$F$7:$BA$325,35,FALSE)),"",VLOOKUP($B377,'[1]1920  Prog Access'!$F$7:$BA$325,35,FALSE))</f>
        <v/>
      </c>
      <c r="BE377" s="102" t="str">
        <f>IF(ISNA(VLOOKUP($B377,'[1]1920  Prog Access'!$F$7:$BA$325,36,FALSE)),"",VLOOKUP($B377,'[1]1920  Prog Access'!$F$7:$BA$325,36,FALSE))</f>
        <v/>
      </c>
      <c r="BF377" s="102" t="str">
        <f>IF(ISNA(VLOOKUP($B377,'[1]1920  Prog Access'!$F$7:$BA$325,37,FALSE)),"",VLOOKUP($B377,'[1]1920  Prog Access'!$F$7:$BA$325,37,FALSE))</f>
        <v/>
      </c>
      <c r="BG377" s="102" t="str">
        <f>IF(ISNA(VLOOKUP($B377,'[1]1920  Prog Access'!$F$7:$BA$325,38,FALSE)),"",VLOOKUP($B377,'[1]1920  Prog Access'!$F$7:$BA$325,38,FALSE))</f>
        <v/>
      </c>
      <c r="BH377" s="110"/>
      <c r="BI377" s="104"/>
      <c r="BJ377" s="105"/>
      <c r="BK377" s="106" t="str">
        <f>IF(ISNA(VLOOKUP($B377,'[1]1920  Prog Access'!$F$7:$BA$325,39,FALSE)),"",VLOOKUP($B377,'[1]1920  Prog Access'!$F$7:$BA$325,39,FALSE))</f>
        <v/>
      </c>
      <c r="BL377" s="102" t="str">
        <f>IF(ISNA(VLOOKUP($B377,'[1]1920  Prog Access'!$F$7:$BA$325,40,FALSE)),"",VLOOKUP($B377,'[1]1920  Prog Access'!$F$7:$BA$325,40,FALSE))</f>
        <v/>
      </c>
      <c r="BM377" s="102" t="str">
        <f>IF(ISNA(VLOOKUP($B377,'[1]1920  Prog Access'!$F$7:$BA$325,41,FALSE)),"",VLOOKUP($B377,'[1]1920  Prog Access'!$F$7:$BA$325,41,FALSE))</f>
        <v/>
      </c>
      <c r="BN377" s="102" t="str">
        <f>IF(ISNA(VLOOKUP($B377,'[1]1920  Prog Access'!$F$7:$BA$325,42,FALSE)),"",VLOOKUP($B377,'[1]1920  Prog Access'!$F$7:$BA$325,42,FALSE))</f>
        <v/>
      </c>
      <c r="BO377" s="105"/>
      <c r="BP377" s="104"/>
      <c r="BQ377" s="111"/>
      <c r="BR377" s="106" t="str">
        <f>IF(ISNA(VLOOKUP($B377,'[1]1920  Prog Access'!$F$7:$BA$325,43,FALSE)),"",VLOOKUP($B377,'[1]1920  Prog Access'!$F$7:$BA$325,43,FALSE))</f>
        <v/>
      </c>
      <c r="BS377" s="104"/>
      <c r="BT377" s="111"/>
      <c r="BU377" s="102"/>
      <c r="BV377" s="104"/>
      <c r="BW377" s="111"/>
      <c r="BX377" s="143"/>
      <c r="BZ377" s="112"/>
      <c r="CA377" s="89"/>
      <c r="CB377" s="90"/>
    </row>
    <row r="378" spans="1:80" x14ac:dyDescent="0.25">
      <c r="A378" s="66" t="s">
        <v>643</v>
      </c>
      <c r="B378" s="94"/>
      <c r="C378" s="99"/>
      <c r="D378" s="100" t="str">
        <f>IF(ISNA(VLOOKUP($B378,'[1]1920 enrollment_Rev_Exp by size'!$A$6:$C$339,3,FALSE)),"",VLOOKUP($B378,'[1]1920 enrollment_Rev_Exp by size'!$A$6:$C$339,3,FALSE))</f>
        <v/>
      </c>
      <c r="E378" s="101" t="str">
        <f>IF(ISNA(VLOOKUP($B378,'[1]1920 enrollment_Rev_Exp by size'!$A$6:$D$339,4,FALSE)),"",VLOOKUP($B378,'[1]1920 enrollment_Rev_Exp by size'!$A$6:$D$339,4,FALSE))</f>
        <v/>
      </c>
      <c r="F378" s="102" t="str">
        <f>IF(ISNA(VLOOKUP($B378,'[1]1920  Prog Access'!$F$7:$BA$325,2,FALSE)),"",VLOOKUP($B378,'[1]1920  Prog Access'!$F$7:$BA$325,2,FALSE))</f>
        <v/>
      </c>
      <c r="G378" s="102" t="str">
        <f>IF(ISNA(VLOOKUP($B378,'[1]1920  Prog Access'!$F$7:$BA$325,3,FALSE)),"",VLOOKUP($B378,'[1]1920  Prog Access'!$F$7:$BA$325,3,FALSE))</f>
        <v/>
      </c>
      <c r="H378" s="102" t="str">
        <f>IF(ISNA(VLOOKUP($B378,'[1]1920  Prog Access'!$F$7:$BA$325,4,FALSE)),"",VLOOKUP($B378,'[1]1920  Prog Access'!$F$7:$BA$325,4,FALSE))</f>
        <v/>
      </c>
      <c r="I378" s="103"/>
      <c r="J378" s="104"/>
      <c r="K378" s="105"/>
      <c r="L378" s="106" t="str">
        <f>IF(ISNA(VLOOKUP($B378,'[1]1920  Prog Access'!$F$7:$BA$325,5,FALSE)),"",VLOOKUP($B378,'[1]1920  Prog Access'!$F$7:$BA$325,5,FALSE))</f>
        <v/>
      </c>
      <c r="M378" s="102" t="str">
        <f>IF(ISNA(VLOOKUP($B378,'[1]1920  Prog Access'!$F$7:$BA$325,6,FALSE)),"",VLOOKUP($B378,'[1]1920  Prog Access'!$F$7:$BA$325,6,FALSE))</f>
        <v/>
      </c>
      <c r="N378" s="102" t="str">
        <f>IF(ISNA(VLOOKUP($B378,'[1]1920  Prog Access'!$F$7:$BA$325,7,FALSE)),"",VLOOKUP($B378,'[1]1920  Prog Access'!$F$7:$BA$325,7,FALSE))</f>
        <v/>
      </c>
      <c r="O378" s="102">
        <v>0</v>
      </c>
      <c r="P378" s="102" t="str">
        <f>IF(ISNA(VLOOKUP($B378,'[1]1920  Prog Access'!$F$7:$BA$325,8,FALSE)),"",VLOOKUP($B378,'[1]1920  Prog Access'!$F$7:$BA$325,8,FALSE))</f>
        <v/>
      </c>
      <c r="Q378" s="102" t="str">
        <f>IF(ISNA(VLOOKUP($B378,'[1]1920  Prog Access'!$F$7:$BA$325,9,FALSE)),"",VLOOKUP($B378,'[1]1920  Prog Access'!$F$7:$BA$325,9,FALSE))</f>
        <v/>
      </c>
      <c r="R378" s="107"/>
      <c r="S378" s="104"/>
      <c r="T378" s="105"/>
      <c r="U378" s="106" t="str">
        <f>IF(ISNA(VLOOKUP($B378,'[1]1920  Prog Access'!$F$7:$BA$325,17,FALSE)),"",VLOOKUP($B378,'[1]1920  Prog Access'!$F$7:$BA$325,17,FALSE))</f>
        <v/>
      </c>
      <c r="V378" s="102" t="str">
        <f>IF(ISNA(VLOOKUP($B378,'[1]1920  Prog Access'!$F$7:$BA$325,18,FALSE)),"",VLOOKUP($B378,'[1]1920  Prog Access'!$F$7:$BA$325,18,FALSE))</f>
        <v/>
      </c>
      <c r="W378" s="102" t="str">
        <f>IF(ISNA(VLOOKUP($B378,'[1]1920  Prog Access'!$F$7:$BA$325,19,FALSE)),"",VLOOKUP($B378,'[1]1920  Prog Access'!$F$7:$BA$325,19,FALSE))</f>
        <v/>
      </c>
      <c r="X378" s="102" t="str">
        <f>IF(ISNA(VLOOKUP($B378,'[1]1920  Prog Access'!$F$7:$BA$325,20,FALSE)),"",VLOOKUP($B378,'[1]1920  Prog Access'!$F$7:$BA$325,20,FALSE))</f>
        <v/>
      </c>
      <c r="Y378" s="108"/>
      <c r="Z378" s="104"/>
      <c r="AA378" s="105"/>
      <c r="AB378" s="106" t="str">
        <f>IF(ISNA(VLOOKUP($B378,'[1]1920  Prog Access'!$F$7:$BA$325,21,FALSE)),"",VLOOKUP($B378,'[1]1920  Prog Access'!$F$7:$BA$325,21,FALSE))</f>
        <v/>
      </c>
      <c r="AC378" s="102" t="str">
        <f>IF(ISNA(VLOOKUP($B378,'[1]1920  Prog Access'!$F$7:$BA$325,22,FALSE)),"",VLOOKUP($B378,'[1]1920  Prog Access'!$F$7:$BA$325,22,FALSE))</f>
        <v/>
      </c>
      <c r="AD378" s="102"/>
      <c r="AE378" s="107"/>
      <c r="AF378" s="104"/>
      <c r="AG378" s="109"/>
      <c r="AH378" s="106" t="str">
        <f>IF(ISNA(VLOOKUP($B378,'[1]1920  Prog Access'!$F$7:$BA$325,23,FALSE)),"",VLOOKUP($B378,'[1]1920  Prog Access'!$F$7:$BA$325,23,FALSE))</f>
        <v/>
      </c>
      <c r="AI378" s="102" t="str">
        <f>IF(ISNA(VLOOKUP($B378,'[1]1920  Prog Access'!$F$7:$BA$325,24,FALSE)),"",VLOOKUP($B378,'[1]1920  Prog Access'!$F$7:$BA$325,24,FALSE))</f>
        <v/>
      </c>
      <c r="AJ378" s="102" t="str">
        <f>IF(ISNA(VLOOKUP($B378,'[1]1920  Prog Access'!$F$7:$BA$325,25,FALSE)),"",VLOOKUP($B378,'[1]1920  Prog Access'!$F$7:$BA$325,25,FALSE))</f>
        <v/>
      </c>
      <c r="AK378" s="102" t="str">
        <f>IF(ISNA(VLOOKUP($B378,'[1]1920  Prog Access'!$F$7:$BA$325,26,FALSE)),"",VLOOKUP($B378,'[1]1920  Prog Access'!$F$7:$BA$325,26,FALSE))</f>
        <v/>
      </c>
      <c r="AL378" s="102" t="str">
        <f>IF(ISNA(VLOOKUP($B378,'[1]1920  Prog Access'!$F$7:$BA$325,27,FALSE)),"",VLOOKUP($B378,'[1]1920  Prog Access'!$F$7:$BA$325,27,FALSE))</f>
        <v/>
      </c>
      <c r="AM378" s="102" t="str">
        <f>IF(ISNA(VLOOKUP($B378,'[1]1920  Prog Access'!$F$7:$BA$325,28,FALSE)),"",VLOOKUP($B378,'[1]1920  Prog Access'!$F$7:$BA$325,28,FALSE))</f>
        <v/>
      </c>
      <c r="AN378" s="102" t="str">
        <f>IF(ISNA(VLOOKUP($B378,'[1]1920  Prog Access'!$F$7:$BA$325,29,FALSE)),"",VLOOKUP($B378,'[1]1920  Prog Access'!$F$7:$BA$325,29,FALSE))</f>
        <v/>
      </c>
      <c r="AO378" s="102" t="str">
        <f>IF(ISNA(VLOOKUP($B378,'[1]1920  Prog Access'!$F$7:$BA$325,30,FALSE)),"",VLOOKUP($B378,'[1]1920  Prog Access'!$F$7:$BA$325,30,FALSE))</f>
        <v/>
      </c>
      <c r="AP378" s="102" t="str">
        <f>IF(ISNA(VLOOKUP($B378,'[1]1920  Prog Access'!$F$7:$BA$325,31,FALSE)),"",VLOOKUP($B378,'[1]1920  Prog Access'!$F$7:$BA$325,31,FALSE))</f>
        <v/>
      </c>
      <c r="AQ378" s="102" t="str">
        <f>IF(ISNA(VLOOKUP($B378,'[1]1920  Prog Access'!$F$7:$BA$325,32,FALSE)),"",VLOOKUP($B378,'[1]1920  Prog Access'!$F$7:$BA$325,32,FALSE))</f>
        <v/>
      </c>
      <c r="AR378" s="102" t="str">
        <f>IF(ISNA(VLOOKUP($B378,'[1]1920  Prog Access'!$F$7:$BA$325,33,FALSE)),"",VLOOKUP($B378,'[1]1920  Prog Access'!$F$7:$BA$325,33,FALSE))</f>
        <v/>
      </c>
      <c r="AS378" s="102" t="str">
        <f>IF(ISNA(VLOOKUP($B378,'[1]1920  Prog Access'!$F$7:$BA$325,34,FALSE)),"",VLOOKUP($B378,'[1]1920  Prog Access'!$F$7:$BA$325,34,FALSE))</f>
        <v/>
      </c>
      <c r="AT378" s="102" t="str">
        <f>IF(ISNA(VLOOKUP($B378,'[1]1920  Prog Access'!$F$7:$BA$325,35,FALSE)),"",VLOOKUP($B378,'[1]1920  Prog Access'!$F$7:$BA$325,35,FALSE))</f>
        <v/>
      </c>
      <c r="AU378" s="102" t="str">
        <f>IF(ISNA(VLOOKUP($B378,'[1]1920  Prog Access'!$F$7:$BA$325,36,FALSE)),"",VLOOKUP($B378,'[1]1920  Prog Access'!$F$7:$BA$325,36,FALSE))</f>
        <v/>
      </c>
      <c r="AV378" s="102" t="str">
        <f>IF(ISNA(VLOOKUP($B378,'[1]1920  Prog Access'!$F$7:$BA$325,37,FALSE)),"",VLOOKUP($B378,'[1]1920  Prog Access'!$F$7:$BA$325,37,FALSE))</f>
        <v/>
      </c>
      <c r="AW378" s="102" t="str">
        <f>IF(ISNA(VLOOKUP($B378,'[1]1920  Prog Access'!$F$7:$BA$325,38,FALSE)),"",VLOOKUP($B378,'[1]1920  Prog Access'!$F$7:$BA$325,38,FALSE))</f>
        <v/>
      </c>
      <c r="AX378" s="108"/>
      <c r="AY378" s="104"/>
      <c r="AZ378" s="105"/>
      <c r="BA378" s="106" t="str">
        <f>IF(ISNA(VLOOKUP($B378,'[1]1920  Prog Access'!$F$7:$BA$325,32,FALSE)),"",VLOOKUP($B378,'[1]1920  Prog Access'!$F$7:$BA$325,32,FALSE))</f>
        <v/>
      </c>
      <c r="BB378" s="102" t="str">
        <f>IF(ISNA(VLOOKUP($B378,'[1]1920  Prog Access'!$F$7:$BA$325,33,FALSE)),"",VLOOKUP($B378,'[1]1920  Prog Access'!$F$7:$BA$325,33,FALSE))</f>
        <v/>
      </c>
      <c r="BC378" s="102" t="str">
        <f>IF(ISNA(VLOOKUP($B378,'[1]1920  Prog Access'!$F$7:$BA$325,34,FALSE)),"",VLOOKUP($B378,'[1]1920  Prog Access'!$F$7:$BA$325,34,FALSE))</f>
        <v/>
      </c>
      <c r="BD378" s="102" t="str">
        <f>IF(ISNA(VLOOKUP($B378,'[1]1920  Prog Access'!$F$7:$BA$325,35,FALSE)),"",VLOOKUP($B378,'[1]1920  Prog Access'!$F$7:$BA$325,35,FALSE))</f>
        <v/>
      </c>
      <c r="BE378" s="102" t="str">
        <f>IF(ISNA(VLOOKUP($B378,'[1]1920  Prog Access'!$F$7:$BA$325,36,FALSE)),"",VLOOKUP($B378,'[1]1920  Prog Access'!$F$7:$BA$325,36,FALSE))</f>
        <v/>
      </c>
      <c r="BF378" s="102" t="str">
        <f>IF(ISNA(VLOOKUP($B378,'[1]1920  Prog Access'!$F$7:$BA$325,37,FALSE)),"",VLOOKUP($B378,'[1]1920  Prog Access'!$F$7:$BA$325,37,FALSE))</f>
        <v/>
      </c>
      <c r="BG378" s="102" t="str">
        <f>IF(ISNA(VLOOKUP($B378,'[1]1920  Prog Access'!$F$7:$BA$325,38,FALSE)),"",VLOOKUP($B378,'[1]1920  Prog Access'!$F$7:$BA$325,38,FALSE))</f>
        <v/>
      </c>
      <c r="BH378" s="110"/>
      <c r="BI378" s="104"/>
      <c r="BJ378" s="105"/>
      <c r="BK378" s="106" t="str">
        <f>IF(ISNA(VLOOKUP($B378,'[1]1920  Prog Access'!$F$7:$BA$325,39,FALSE)),"",VLOOKUP($B378,'[1]1920  Prog Access'!$F$7:$BA$325,39,FALSE))</f>
        <v/>
      </c>
      <c r="BL378" s="102" t="str">
        <f>IF(ISNA(VLOOKUP($B378,'[1]1920  Prog Access'!$F$7:$BA$325,40,FALSE)),"",VLOOKUP($B378,'[1]1920  Prog Access'!$F$7:$BA$325,40,FALSE))</f>
        <v/>
      </c>
      <c r="BM378" s="102" t="str">
        <f>IF(ISNA(VLOOKUP($B378,'[1]1920  Prog Access'!$F$7:$BA$325,41,FALSE)),"",VLOOKUP($B378,'[1]1920  Prog Access'!$F$7:$BA$325,41,FALSE))</f>
        <v/>
      </c>
      <c r="BN378" s="102" t="str">
        <f>IF(ISNA(VLOOKUP($B378,'[1]1920  Prog Access'!$F$7:$BA$325,42,FALSE)),"",VLOOKUP($B378,'[1]1920  Prog Access'!$F$7:$BA$325,42,FALSE))</f>
        <v/>
      </c>
      <c r="BO378" s="105"/>
      <c r="BP378" s="104"/>
      <c r="BQ378" s="111"/>
      <c r="BR378" s="106" t="str">
        <f>IF(ISNA(VLOOKUP($B378,'[1]1920  Prog Access'!$F$7:$BA$325,43,FALSE)),"",VLOOKUP($B378,'[1]1920  Prog Access'!$F$7:$BA$325,43,FALSE))</f>
        <v/>
      </c>
      <c r="BS378" s="104"/>
      <c r="BT378" s="111"/>
      <c r="BU378" s="102"/>
      <c r="BV378" s="104"/>
      <c r="BW378" s="111"/>
      <c r="BX378" s="143"/>
      <c r="BZ378" s="112"/>
      <c r="CA378" s="89"/>
      <c r="CB378" s="90"/>
    </row>
    <row r="379" spans="1:80" x14ac:dyDescent="0.25">
      <c r="A379" s="66"/>
      <c r="B379" s="94" t="s">
        <v>644</v>
      </c>
      <c r="C379" s="99" t="s">
        <v>645</v>
      </c>
      <c r="D379" s="100">
        <f>IF(ISNA(VLOOKUP($B379,'[1]1920 enrollment_Rev_Exp by size'!$A$6:$C$339,3,FALSE)),"",VLOOKUP($B379,'[1]1920 enrollment_Rev_Exp by size'!$A$6:$C$339,3,FALSE))</f>
        <v>13.75</v>
      </c>
      <c r="E379" s="101">
        <f>IF(ISNA(VLOOKUP($B379,'[1]1920 enrollment_Rev_Exp by size'!$A$6:$D$339,4,FALSE)),"",VLOOKUP($B379,'[1]1920 enrollment_Rev_Exp by size'!$A$6:$D$339,4,FALSE))</f>
        <v>675012.44</v>
      </c>
      <c r="F379" s="102">
        <f>IF(ISNA(VLOOKUP($B379,'[1]1920  Prog Access'!$F$7:$BA$325,2,FALSE)),"",VLOOKUP($B379,'[1]1920  Prog Access'!$F$7:$BA$325,2,FALSE))</f>
        <v>233943.37</v>
      </c>
      <c r="G379" s="102">
        <f>IF(ISNA(VLOOKUP($B379,'[1]1920  Prog Access'!$F$7:$BA$325,3,FALSE)),"",VLOOKUP($B379,'[1]1920  Prog Access'!$F$7:$BA$325,3,FALSE))</f>
        <v>0</v>
      </c>
      <c r="H379" s="102">
        <f>IF(ISNA(VLOOKUP($B379,'[1]1920  Prog Access'!$F$7:$BA$325,4,FALSE)),"",VLOOKUP($B379,'[1]1920  Prog Access'!$F$7:$BA$325,4,FALSE))</f>
        <v>0</v>
      </c>
      <c r="I379" s="103">
        <f t="shared" ref="I379:I387" si="793">SUM(F379:H379)</f>
        <v>233943.37</v>
      </c>
      <c r="J379" s="104">
        <f t="shared" ref="J379:J387" si="794">I379/E379</f>
        <v>0.34657638309599154</v>
      </c>
      <c r="K379" s="105">
        <f t="shared" ref="K379:K387" si="795">I379/D379</f>
        <v>17014.063272727271</v>
      </c>
      <c r="L379" s="106">
        <f>IF(ISNA(VLOOKUP($B379,'[1]1920  Prog Access'!$F$7:$BA$325,5,FALSE)),"",VLOOKUP($B379,'[1]1920  Prog Access'!$F$7:$BA$325,5,FALSE))</f>
        <v>29097.69</v>
      </c>
      <c r="M379" s="102">
        <f>IF(ISNA(VLOOKUP($B379,'[1]1920  Prog Access'!$F$7:$BA$325,6,FALSE)),"",VLOOKUP($B379,'[1]1920  Prog Access'!$F$7:$BA$325,6,FALSE))</f>
        <v>0</v>
      </c>
      <c r="N379" s="102">
        <f>IF(ISNA(VLOOKUP($B379,'[1]1920  Prog Access'!$F$7:$BA$325,7,FALSE)),"",VLOOKUP($B379,'[1]1920  Prog Access'!$F$7:$BA$325,7,FALSE))</f>
        <v>0</v>
      </c>
      <c r="O379" s="102">
        <v>0</v>
      </c>
      <c r="P379" s="102">
        <f>IF(ISNA(VLOOKUP($B379,'[1]1920  Prog Access'!$F$7:$BA$325,8,FALSE)),"",VLOOKUP($B379,'[1]1920  Prog Access'!$F$7:$BA$325,8,FALSE))</f>
        <v>0</v>
      </c>
      <c r="Q379" s="102">
        <f>IF(ISNA(VLOOKUP($B379,'[1]1920  Prog Access'!$F$7:$BA$325,9,FALSE)),"",VLOOKUP($B379,'[1]1920  Prog Access'!$F$7:$BA$325,9,FALSE))</f>
        <v>0</v>
      </c>
      <c r="R379" s="107">
        <f t="shared" si="741"/>
        <v>29097.69</v>
      </c>
      <c r="S379" s="104">
        <f t="shared" si="742"/>
        <v>4.3106894444789788E-2</v>
      </c>
      <c r="T379" s="105">
        <f t="shared" si="743"/>
        <v>2116.1956363636364</v>
      </c>
      <c r="U379" s="106">
        <f>IF(ISNA(VLOOKUP($B379,'[1]1920  Prog Access'!$F$7:$BA$325,10,FALSE)),"",VLOOKUP($B379,'[1]1920  Prog Access'!$F$7:$BA$325,10,FALSE))</f>
        <v>0</v>
      </c>
      <c r="V379" s="102">
        <f>IF(ISNA(VLOOKUP($B379,'[1]1920  Prog Access'!$F$7:$BA$325,11,FALSE)),"",VLOOKUP($B379,'[1]1920  Prog Access'!$F$7:$BA$325,11,FALSE))</f>
        <v>0</v>
      </c>
      <c r="W379" s="102">
        <f>IF(ISNA(VLOOKUP($B379,'[1]1920  Prog Access'!$F$7:$BA$325,12,FALSE)),"",VLOOKUP($B379,'[1]1920  Prog Access'!$F$7:$BA$325,12,FALSE))</f>
        <v>0</v>
      </c>
      <c r="X379" s="102">
        <f>IF(ISNA(VLOOKUP($B379,'[1]1920  Prog Access'!$F$7:$BA$325,13,FALSE)),"",VLOOKUP($B379,'[1]1920  Prog Access'!$F$7:$BA$325,13,FALSE))</f>
        <v>0</v>
      </c>
      <c r="Y379" s="108">
        <f t="shared" ref="Y379:Y387" si="796">SUM(U379:X379)</f>
        <v>0</v>
      </c>
      <c r="Z379" s="104">
        <f t="shared" ref="Z379:Z387" si="797">Y379/E379</f>
        <v>0</v>
      </c>
      <c r="AA379" s="105">
        <f t="shared" ref="AA379:AA387" si="798">Y379/D379</f>
        <v>0</v>
      </c>
      <c r="AB379" s="106">
        <f>IF(ISNA(VLOOKUP($B379,'[1]1920  Prog Access'!$F$7:$BA$325,14,FALSE)),"",VLOOKUP($B379,'[1]1920  Prog Access'!$F$7:$BA$325,14,FALSE))</f>
        <v>0</v>
      </c>
      <c r="AC379" s="102">
        <f>IF(ISNA(VLOOKUP($B379,'[1]1920  Prog Access'!$F$7:$BA$325,15,FALSE)),"",VLOOKUP($B379,'[1]1920  Prog Access'!$F$7:$BA$325,15,FALSE))</f>
        <v>0</v>
      </c>
      <c r="AD379" s="102">
        <v>0</v>
      </c>
      <c r="AE379" s="107">
        <f t="shared" ref="AE379:AE387" si="799">SUM(AB379:AC379)</f>
        <v>0</v>
      </c>
      <c r="AF379" s="104">
        <f t="shared" ref="AF379:AF387" si="800">AE379/E379</f>
        <v>0</v>
      </c>
      <c r="AG379" s="109">
        <f t="shared" ref="AG379:AG387" si="801">AE379/D379</f>
        <v>0</v>
      </c>
      <c r="AH379" s="106">
        <f>IF(ISNA(VLOOKUP($B379,'[1]1920  Prog Access'!$F$7:$BA$325,16,FALSE)),"",VLOOKUP($B379,'[1]1920  Prog Access'!$F$7:$BA$325,16,FALSE))</f>
        <v>17771.73</v>
      </c>
      <c r="AI379" s="102">
        <f>IF(ISNA(VLOOKUP($B379,'[1]1920  Prog Access'!$F$7:$BA$325,17,FALSE)),"",VLOOKUP($B379,'[1]1920  Prog Access'!$F$7:$BA$325,17,FALSE))</f>
        <v>46469.599999999999</v>
      </c>
      <c r="AJ379" s="102">
        <f>IF(ISNA(VLOOKUP($B379,'[1]1920  Prog Access'!$F$7:$BA$325,18,FALSE)),"",VLOOKUP($B379,'[1]1920  Prog Access'!$F$7:$BA$325,18,FALSE))</f>
        <v>0</v>
      </c>
      <c r="AK379" s="102">
        <f>IF(ISNA(VLOOKUP($B379,'[1]1920  Prog Access'!$F$7:$BA$325,19,FALSE)),"",VLOOKUP($B379,'[1]1920  Prog Access'!$F$7:$BA$325,19,FALSE))</f>
        <v>0</v>
      </c>
      <c r="AL379" s="102">
        <f>IF(ISNA(VLOOKUP($B379,'[1]1920  Prog Access'!$F$7:$BA$325,20,FALSE)),"",VLOOKUP($B379,'[1]1920  Prog Access'!$F$7:$BA$325,20,FALSE))</f>
        <v>12685.97</v>
      </c>
      <c r="AM379" s="102">
        <f>IF(ISNA(VLOOKUP($B379,'[1]1920  Prog Access'!$F$7:$BA$325,21,FALSE)),"",VLOOKUP($B379,'[1]1920  Prog Access'!$F$7:$BA$325,21,FALSE))</f>
        <v>0</v>
      </c>
      <c r="AN379" s="102">
        <f>IF(ISNA(VLOOKUP($B379,'[1]1920  Prog Access'!$F$7:$BA$325,22,FALSE)),"",VLOOKUP($B379,'[1]1920  Prog Access'!$F$7:$BA$325,22,FALSE))</f>
        <v>0</v>
      </c>
      <c r="AO379" s="102">
        <f>IF(ISNA(VLOOKUP($B379,'[1]1920  Prog Access'!$F$7:$BA$325,23,FALSE)),"",VLOOKUP($B379,'[1]1920  Prog Access'!$F$7:$BA$325,23,FALSE))</f>
        <v>0</v>
      </c>
      <c r="AP379" s="102">
        <f>IF(ISNA(VLOOKUP($B379,'[1]1920  Prog Access'!$F$7:$BA$325,24,FALSE)),"",VLOOKUP($B379,'[1]1920  Prog Access'!$F$7:$BA$325,24,FALSE))</f>
        <v>0</v>
      </c>
      <c r="AQ379" s="102">
        <f>IF(ISNA(VLOOKUP($B379,'[1]1920  Prog Access'!$F$7:$BA$325,25,FALSE)),"",VLOOKUP($B379,'[1]1920  Prog Access'!$F$7:$BA$325,25,FALSE))</f>
        <v>0</v>
      </c>
      <c r="AR379" s="102">
        <f>IF(ISNA(VLOOKUP($B379,'[1]1920  Prog Access'!$F$7:$BA$325,26,FALSE)),"",VLOOKUP($B379,'[1]1920  Prog Access'!$F$7:$BA$325,26,FALSE))</f>
        <v>0</v>
      </c>
      <c r="AS379" s="102">
        <f>IF(ISNA(VLOOKUP($B379,'[1]1920  Prog Access'!$F$7:$BA$325,27,FALSE)),"",VLOOKUP($B379,'[1]1920  Prog Access'!$F$7:$BA$325,27,FALSE))</f>
        <v>0</v>
      </c>
      <c r="AT379" s="102">
        <f>IF(ISNA(VLOOKUP($B379,'[1]1920  Prog Access'!$F$7:$BA$325,28,FALSE)),"",VLOOKUP($B379,'[1]1920  Prog Access'!$F$7:$BA$325,28,FALSE))</f>
        <v>0</v>
      </c>
      <c r="AU379" s="102">
        <f>IF(ISNA(VLOOKUP($B379,'[1]1920  Prog Access'!$F$7:$BA$325,29,FALSE)),"",VLOOKUP($B379,'[1]1920  Prog Access'!$F$7:$BA$325,29,FALSE))</f>
        <v>0</v>
      </c>
      <c r="AV379" s="102">
        <f>IF(ISNA(VLOOKUP($B379,'[1]1920  Prog Access'!$F$7:$BA$325,30,FALSE)),"",VLOOKUP($B379,'[1]1920  Prog Access'!$F$7:$BA$325,30,FALSE))</f>
        <v>0</v>
      </c>
      <c r="AW379" s="102">
        <f>IF(ISNA(VLOOKUP($B379,'[1]1920  Prog Access'!$F$7:$BA$325,31,FALSE)),"",VLOOKUP($B379,'[1]1920  Prog Access'!$F$7:$BA$325,31,FALSE))</f>
        <v>0</v>
      </c>
      <c r="AX379" s="108">
        <f t="shared" ref="AX379:AX387" si="802">SUM(AH379:AW379)</f>
        <v>76927.3</v>
      </c>
      <c r="AY379" s="104">
        <f t="shared" ref="AY379:AY387" si="803">AX379/E379</f>
        <v>0.11396427005108233</v>
      </c>
      <c r="AZ379" s="105">
        <f t="shared" ref="AZ379:AZ387" si="804">AX379/D379</f>
        <v>5594.7127272727275</v>
      </c>
      <c r="BA379" s="106">
        <f>IF(ISNA(VLOOKUP($B379,'[1]1920  Prog Access'!$F$7:$BA$325,32,FALSE)),"",VLOOKUP($B379,'[1]1920  Prog Access'!$F$7:$BA$325,32,FALSE))</f>
        <v>0</v>
      </c>
      <c r="BB379" s="102">
        <f>IF(ISNA(VLOOKUP($B379,'[1]1920  Prog Access'!$F$7:$BA$325,33,FALSE)),"",VLOOKUP($B379,'[1]1920  Prog Access'!$F$7:$BA$325,33,FALSE))</f>
        <v>0</v>
      </c>
      <c r="BC379" s="102">
        <f>IF(ISNA(VLOOKUP($B379,'[1]1920  Prog Access'!$F$7:$BA$325,34,FALSE)),"",VLOOKUP($B379,'[1]1920  Prog Access'!$F$7:$BA$325,34,FALSE))</f>
        <v>0</v>
      </c>
      <c r="BD379" s="102">
        <f>IF(ISNA(VLOOKUP($B379,'[1]1920  Prog Access'!$F$7:$BA$325,35,FALSE)),"",VLOOKUP($B379,'[1]1920  Prog Access'!$F$7:$BA$325,35,FALSE))</f>
        <v>0</v>
      </c>
      <c r="BE379" s="102">
        <f>IF(ISNA(VLOOKUP($B379,'[1]1920  Prog Access'!$F$7:$BA$325,36,FALSE)),"",VLOOKUP($B379,'[1]1920  Prog Access'!$F$7:$BA$325,36,FALSE))</f>
        <v>0</v>
      </c>
      <c r="BF379" s="102">
        <f>IF(ISNA(VLOOKUP($B379,'[1]1920  Prog Access'!$F$7:$BA$325,37,FALSE)),"",VLOOKUP($B379,'[1]1920  Prog Access'!$F$7:$BA$325,37,FALSE))</f>
        <v>0</v>
      </c>
      <c r="BG379" s="102">
        <f>IF(ISNA(VLOOKUP($B379,'[1]1920  Prog Access'!$F$7:$BA$325,38,FALSE)),"",VLOOKUP($B379,'[1]1920  Prog Access'!$F$7:$BA$325,38,FALSE))</f>
        <v>0</v>
      </c>
      <c r="BH379" s="110">
        <f t="shared" ref="BH379:BH387" si="805">SUM(BA379:BG379)</f>
        <v>0</v>
      </c>
      <c r="BI379" s="104">
        <f t="shared" ref="BI379:BI387" si="806">BH379/E379</f>
        <v>0</v>
      </c>
      <c r="BJ379" s="105">
        <f t="shared" ref="BJ379:BJ387" si="807">BH379/D379</f>
        <v>0</v>
      </c>
      <c r="BK379" s="106">
        <f>IF(ISNA(VLOOKUP($B379,'[1]1920  Prog Access'!$F$7:$BA$325,39,FALSE)),"",VLOOKUP($B379,'[1]1920  Prog Access'!$F$7:$BA$325,39,FALSE))</f>
        <v>0</v>
      </c>
      <c r="BL379" s="102">
        <f>IF(ISNA(VLOOKUP($B379,'[1]1920  Prog Access'!$F$7:$BA$325,40,FALSE)),"",VLOOKUP($B379,'[1]1920  Prog Access'!$F$7:$BA$325,40,FALSE))</f>
        <v>0</v>
      </c>
      <c r="BM379" s="102">
        <f>IF(ISNA(VLOOKUP($B379,'[1]1920  Prog Access'!$F$7:$BA$325,41,FALSE)),"",VLOOKUP($B379,'[1]1920  Prog Access'!$F$7:$BA$325,41,FALSE))</f>
        <v>0</v>
      </c>
      <c r="BN379" s="102">
        <f>IF(ISNA(VLOOKUP($B379,'[1]1920  Prog Access'!$F$7:$BA$325,42,FALSE)),"",VLOOKUP($B379,'[1]1920  Prog Access'!$F$7:$BA$325,42,FALSE))</f>
        <v>0</v>
      </c>
      <c r="BO379" s="105">
        <f t="shared" si="711"/>
        <v>0</v>
      </c>
      <c r="BP379" s="104">
        <f t="shared" si="712"/>
        <v>0</v>
      </c>
      <c r="BQ379" s="111">
        <f t="shared" si="713"/>
        <v>0</v>
      </c>
      <c r="BR379" s="106">
        <f>IF(ISNA(VLOOKUP($B379,'[1]1920  Prog Access'!$F$7:$BA$325,43,FALSE)),"",VLOOKUP($B379,'[1]1920  Prog Access'!$F$7:$BA$325,43,FALSE))</f>
        <v>208684.94</v>
      </c>
      <c r="BS379" s="104">
        <f t="shared" si="703"/>
        <v>0.30915717642181528</v>
      </c>
      <c r="BT379" s="111">
        <f t="shared" si="704"/>
        <v>15177.086545454546</v>
      </c>
      <c r="BU379" s="102">
        <f>IF(ISNA(VLOOKUP($B379,'[1]1920  Prog Access'!$F$7:$BA$325,44,FALSE)),"",VLOOKUP($B379,'[1]1920  Prog Access'!$F$7:$BA$325,44,FALSE))</f>
        <v>47412.68</v>
      </c>
      <c r="BV379" s="104">
        <f t="shared" si="705"/>
        <v>7.0239712915513092E-2</v>
      </c>
      <c r="BW379" s="111">
        <f t="shared" si="706"/>
        <v>3448.1949090909093</v>
      </c>
      <c r="BX379" s="143">
        <f>IF(ISNA(VLOOKUP($B379,'[1]1920  Prog Access'!$F$7:$BA$325,45,FALSE)),"",VLOOKUP($B379,'[1]1920  Prog Access'!$F$7:$BA$325,45,FALSE))</f>
        <v>78946.460000000006</v>
      </c>
      <c r="BY379" s="97">
        <f t="shared" si="707"/>
        <v>0.11695556307080802</v>
      </c>
      <c r="BZ379" s="112">
        <f t="shared" si="708"/>
        <v>5741.5607272727275</v>
      </c>
      <c r="CA379" s="89">
        <f t="shared" si="709"/>
        <v>675012.44</v>
      </c>
      <c r="CB379" s="90">
        <f t="shared" si="710"/>
        <v>0</v>
      </c>
    </row>
    <row r="380" spans="1:80" x14ac:dyDescent="0.25">
      <c r="A380" s="22"/>
      <c r="B380" s="94" t="s">
        <v>646</v>
      </c>
      <c r="C380" s="99" t="s">
        <v>647</v>
      </c>
      <c r="D380" s="100">
        <f>IF(ISNA(VLOOKUP($B380,'[1]1920 enrollment_Rev_Exp by size'!$A$6:$C$339,3,FALSE)),"",VLOOKUP($B380,'[1]1920 enrollment_Rev_Exp by size'!$A$6:$C$339,3,FALSE))</f>
        <v>5781.71</v>
      </c>
      <c r="E380" s="101">
        <f>IF(ISNA(VLOOKUP($B380,'[1]1920 enrollment_Rev_Exp by size'!$A$6:$D$339,4,FALSE)),"",VLOOKUP($B380,'[1]1920 enrollment_Rev_Exp by size'!$A$6:$D$339,4,FALSE))</f>
        <v>84655688.709999993</v>
      </c>
      <c r="F380" s="102">
        <f>IF(ISNA(VLOOKUP($B380,'[1]1920  Prog Access'!$F$7:$BA$325,2,FALSE)),"",VLOOKUP($B380,'[1]1920  Prog Access'!$F$7:$BA$325,2,FALSE))</f>
        <v>41711396.990000002</v>
      </c>
      <c r="G380" s="102">
        <f>IF(ISNA(VLOOKUP($B380,'[1]1920  Prog Access'!$F$7:$BA$325,3,FALSE)),"",VLOOKUP($B380,'[1]1920  Prog Access'!$F$7:$BA$325,3,FALSE))</f>
        <v>1629698.34</v>
      </c>
      <c r="H380" s="102">
        <f>IF(ISNA(VLOOKUP($B380,'[1]1920  Prog Access'!$F$7:$BA$325,4,FALSE)),"",VLOOKUP($B380,'[1]1920  Prog Access'!$F$7:$BA$325,4,FALSE))</f>
        <v>154477.60999999999</v>
      </c>
      <c r="I380" s="103">
        <f t="shared" si="793"/>
        <v>43495572.940000005</v>
      </c>
      <c r="J380" s="104">
        <f t="shared" si="794"/>
        <v>0.51379385842574887</v>
      </c>
      <c r="K380" s="105">
        <f t="shared" si="795"/>
        <v>7522.9599789681606</v>
      </c>
      <c r="L380" s="106">
        <f>IF(ISNA(VLOOKUP($B380,'[1]1920  Prog Access'!$F$7:$BA$325,5,FALSE)),"",VLOOKUP($B380,'[1]1920  Prog Access'!$F$7:$BA$325,5,FALSE))</f>
        <v>8331459.6900000004</v>
      </c>
      <c r="M380" s="102">
        <f>IF(ISNA(VLOOKUP($B380,'[1]1920  Prog Access'!$F$7:$BA$325,6,FALSE)),"",VLOOKUP($B380,'[1]1920  Prog Access'!$F$7:$BA$325,6,FALSE))</f>
        <v>421865.57</v>
      </c>
      <c r="N380" s="102">
        <f>IF(ISNA(VLOOKUP($B380,'[1]1920  Prog Access'!$F$7:$BA$325,7,FALSE)),"",VLOOKUP($B380,'[1]1920  Prog Access'!$F$7:$BA$325,7,FALSE))</f>
        <v>1123909</v>
      </c>
      <c r="O380" s="102">
        <v>0</v>
      </c>
      <c r="P380" s="102">
        <f>IF(ISNA(VLOOKUP($B380,'[1]1920  Prog Access'!$F$7:$BA$325,8,FALSE)),"",VLOOKUP($B380,'[1]1920  Prog Access'!$F$7:$BA$325,8,FALSE))</f>
        <v>0</v>
      </c>
      <c r="Q380" s="102">
        <f>IF(ISNA(VLOOKUP($B380,'[1]1920  Prog Access'!$F$7:$BA$325,9,FALSE)),"",VLOOKUP($B380,'[1]1920  Prog Access'!$F$7:$BA$325,9,FALSE))</f>
        <v>0</v>
      </c>
      <c r="R380" s="107">
        <f t="shared" si="741"/>
        <v>9877234.2599999998</v>
      </c>
      <c r="S380" s="104">
        <f t="shared" si="742"/>
        <v>0.11667537540017965</v>
      </c>
      <c r="T380" s="105">
        <f t="shared" si="743"/>
        <v>1708.3586447608061</v>
      </c>
      <c r="U380" s="106">
        <f>IF(ISNA(VLOOKUP($B380,'[1]1920  Prog Access'!$F$7:$BA$325,10,FALSE)),"",VLOOKUP($B380,'[1]1920  Prog Access'!$F$7:$BA$325,10,FALSE))</f>
        <v>2168320.36</v>
      </c>
      <c r="V380" s="102">
        <f>IF(ISNA(VLOOKUP($B380,'[1]1920  Prog Access'!$F$7:$BA$325,11,FALSE)),"",VLOOKUP($B380,'[1]1920  Prog Access'!$F$7:$BA$325,11,FALSE))</f>
        <v>460362.16</v>
      </c>
      <c r="W380" s="102">
        <f>IF(ISNA(VLOOKUP($B380,'[1]1920  Prog Access'!$F$7:$BA$325,12,FALSE)),"",VLOOKUP($B380,'[1]1920  Prog Access'!$F$7:$BA$325,12,FALSE))</f>
        <v>35533</v>
      </c>
      <c r="X380" s="102">
        <f>IF(ISNA(VLOOKUP($B380,'[1]1920  Prog Access'!$F$7:$BA$325,13,FALSE)),"",VLOOKUP($B380,'[1]1920  Prog Access'!$F$7:$BA$325,13,FALSE))</f>
        <v>0</v>
      </c>
      <c r="Y380" s="108">
        <f t="shared" si="796"/>
        <v>2664215.52</v>
      </c>
      <c r="Z380" s="104">
        <f t="shared" si="797"/>
        <v>3.1471193024329956E-2</v>
      </c>
      <c r="AA380" s="105">
        <f t="shared" si="798"/>
        <v>460.80061435111759</v>
      </c>
      <c r="AB380" s="106">
        <f>IF(ISNA(VLOOKUP($B380,'[1]1920  Prog Access'!$F$7:$BA$325,14,FALSE)),"",VLOOKUP($B380,'[1]1920  Prog Access'!$F$7:$BA$325,14,FALSE))</f>
        <v>868857.73</v>
      </c>
      <c r="AC380" s="102">
        <f>IF(ISNA(VLOOKUP($B380,'[1]1920  Prog Access'!$F$7:$BA$325,15,FALSE)),"",VLOOKUP($B380,'[1]1920  Prog Access'!$F$7:$BA$325,15,FALSE))</f>
        <v>0</v>
      </c>
      <c r="AD380" s="102">
        <v>0</v>
      </c>
      <c r="AE380" s="107">
        <f t="shared" si="799"/>
        <v>868857.73</v>
      </c>
      <c r="AF380" s="104">
        <f t="shared" si="800"/>
        <v>1.0263429938847875E-2</v>
      </c>
      <c r="AG380" s="109">
        <f t="shared" si="801"/>
        <v>150.27694747747637</v>
      </c>
      <c r="AH380" s="106">
        <f>IF(ISNA(VLOOKUP($B380,'[1]1920  Prog Access'!$F$7:$BA$325,16,FALSE)),"",VLOOKUP($B380,'[1]1920  Prog Access'!$F$7:$BA$325,16,FALSE))</f>
        <v>1312101.55</v>
      </c>
      <c r="AI380" s="102">
        <f>IF(ISNA(VLOOKUP($B380,'[1]1920  Prog Access'!$F$7:$BA$325,17,FALSE)),"",VLOOKUP($B380,'[1]1920  Prog Access'!$F$7:$BA$325,17,FALSE))</f>
        <v>984777.19</v>
      </c>
      <c r="AJ380" s="102">
        <f>IF(ISNA(VLOOKUP($B380,'[1]1920  Prog Access'!$F$7:$BA$325,18,FALSE)),"",VLOOKUP($B380,'[1]1920  Prog Access'!$F$7:$BA$325,18,FALSE))</f>
        <v>57475</v>
      </c>
      <c r="AK380" s="102">
        <f>IF(ISNA(VLOOKUP($B380,'[1]1920  Prog Access'!$F$7:$BA$325,19,FALSE)),"",VLOOKUP($B380,'[1]1920  Prog Access'!$F$7:$BA$325,19,FALSE))</f>
        <v>0</v>
      </c>
      <c r="AL380" s="102">
        <f>IF(ISNA(VLOOKUP($B380,'[1]1920  Prog Access'!$F$7:$BA$325,20,FALSE)),"",VLOOKUP($B380,'[1]1920  Prog Access'!$F$7:$BA$325,20,FALSE))</f>
        <v>2551346.4300000002</v>
      </c>
      <c r="AM380" s="102">
        <f>IF(ISNA(VLOOKUP($B380,'[1]1920  Prog Access'!$F$7:$BA$325,21,FALSE)),"",VLOOKUP($B380,'[1]1920  Prog Access'!$F$7:$BA$325,21,FALSE))</f>
        <v>0</v>
      </c>
      <c r="AN380" s="102">
        <f>IF(ISNA(VLOOKUP($B380,'[1]1920  Prog Access'!$F$7:$BA$325,22,FALSE)),"",VLOOKUP($B380,'[1]1920  Prog Access'!$F$7:$BA$325,22,FALSE))</f>
        <v>0</v>
      </c>
      <c r="AO380" s="102">
        <f>IF(ISNA(VLOOKUP($B380,'[1]1920  Prog Access'!$F$7:$BA$325,23,FALSE)),"",VLOOKUP($B380,'[1]1920  Prog Access'!$F$7:$BA$325,23,FALSE))</f>
        <v>585220.24</v>
      </c>
      <c r="AP380" s="102">
        <f>IF(ISNA(VLOOKUP($B380,'[1]1920  Prog Access'!$F$7:$BA$325,24,FALSE)),"",VLOOKUP($B380,'[1]1920  Prog Access'!$F$7:$BA$325,24,FALSE))</f>
        <v>0</v>
      </c>
      <c r="AQ380" s="102">
        <f>IF(ISNA(VLOOKUP($B380,'[1]1920  Prog Access'!$F$7:$BA$325,25,FALSE)),"",VLOOKUP($B380,'[1]1920  Prog Access'!$F$7:$BA$325,25,FALSE))</f>
        <v>1410837.12</v>
      </c>
      <c r="AR380" s="102">
        <f>IF(ISNA(VLOOKUP($B380,'[1]1920  Prog Access'!$F$7:$BA$325,26,FALSE)),"",VLOOKUP($B380,'[1]1920  Prog Access'!$F$7:$BA$325,26,FALSE))</f>
        <v>0</v>
      </c>
      <c r="AS380" s="102">
        <f>IF(ISNA(VLOOKUP($B380,'[1]1920  Prog Access'!$F$7:$BA$325,27,FALSE)),"",VLOOKUP($B380,'[1]1920  Prog Access'!$F$7:$BA$325,27,FALSE))</f>
        <v>103995.73</v>
      </c>
      <c r="AT380" s="102">
        <f>IF(ISNA(VLOOKUP($B380,'[1]1920  Prog Access'!$F$7:$BA$325,28,FALSE)),"",VLOOKUP($B380,'[1]1920  Prog Access'!$F$7:$BA$325,28,FALSE))</f>
        <v>1055115.3799999999</v>
      </c>
      <c r="AU380" s="102">
        <f>IF(ISNA(VLOOKUP($B380,'[1]1920  Prog Access'!$F$7:$BA$325,29,FALSE)),"",VLOOKUP($B380,'[1]1920  Prog Access'!$F$7:$BA$325,29,FALSE))</f>
        <v>0</v>
      </c>
      <c r="AV380" s="102">
        <f>IF(ISNA(VLOOKUP($B380,'[1]1920  Prog Access'!$F$7:$BA$325,30,FALSE)),"",VLOOKUP($B380,'[1]1920  Prog Access'!$F$7:$BA$325,30,FALSE))</f>
        <v>0</v>
      </c>
      <c r="AW380" s="102">
        <f>IF(ISNA(VLOOKUP($B380,'[1]1920  Prog Access'!$F$7:$BA$325,31,FALSE)),"",VLOOKUP($B380,'[1]1920  Prog Access'!$F$7:$BA$325,31,FALSE))</f>
        <v>0</v>
      </c>
      <c r="AX380" s="108">
        <f t="shared" si="802"/>
        <v>8060868.6400000006</v>
      </c>
      <c r="AY380" s="104">
        <f t="shared" si="803"/>
        <v>9.521945616216819E-2</v>
      </c>
      <c r="AZ380" s="105">
        <f t="shared" si="804"/>
        <v>1394.2014801849282</v>
      </c>
      <c r="BA380" s="106">
        <f>IF(ISNA(VLOOKUP($B380,'[1]1920  Prog Access'!$F$7:$BA$325,32,FALSE)),"",VLOOKUP($B380,'[1]1920  Prog Access'!$F$7:$BA$325,32,FALSE))</f>
        <v>0</v>
      </c>
      <c r="BB380" s="102">
        <f>IF(ISNA(VLOOKUP($B380,'[1]1920  Prog Access'!$F$7:$BA$325,33,FALSE)),"",VLOOKUP($B380,'[1]1920  Prog Access'!$F$7:$BA$325,33,FALSE))</f>
        <v>474</v>
      </c>
      <c r="BC380" s="102">
        <f>IF(ISNA(VLOOKUP($B380,'[1]1920  Prog Access'!$F$7:$BA$325,34,FALSE)),"",VLOOKUP($B380,'[1]1920  Prog Access'!$F$7:$BA$325,34,FALSE))</f>
        <v>362216.49</v>
      </c>
      <c r="BD380" s="102">
        <f>IF(ISNA(VLOOKUP($B380,'[1]1920  Prog Access'!$F$7:$BA$325,35,FALSE)),"",VLOOKUP($B380,'[1]1920  Prog Access'!$F$7:$BA$325,35,FALSE))</f>
        <v>0</v>
      </c>
      <c r="BE380" s="102">
        <f>IF(ISNA(VLOOKUP($B380,'[1]1920  Prog Access'!$F$7:$BA$325,36,FALSE)),"",VLOOKUP($B380,'[1]1920  Prog Access'!$F$7:$BA$325,36,FALSE))</f>
        <v>0</v>
      </c>
      <c r="BF380" s="102">
        <f>IF(ISNA(VLOOKUP($B380,'[1]1920  Prog Access'!$F$7:$BA$325,37,FALSE)),"",VLOOKUP($B380,'[1]1920  Prog Access'!$F$7:$BA$325,37,FALSE))</f>
        <v>0</v>
      </c>
      <c r="BG380" s="102">
        <f>IF(ISNA(VLOOKUP($B380,'[1]1920  Prog Access'!$F$7:$BA$325,38,FALSE)),"",VLOOKUP($B380,'[1]1920  Prog Access'!$F$7:$BA$325,38,FALSE))</f>
        <v>110204.39</v>
      </c>
      <c r="BH380" s="110">
        <f t="shared" si="805"/>
        <v>472894.88</v>
      </c>
      <c r="BI380" s="104">
        <f t="shared" si="806"/>
        <v>5.5860968968071143E-3</v>
      </c>
      <c r="BJ380" s="105">
        <f t="shared" si="807"/>
        <v>81.791525344577991</v>
      </c>
      <c r="BK380" s="106">
        <f>IF(ISNA(VLOOKUP($B380,'[1]1920  Prog Access'!$F$7:$BA$325,39,FALSE)),"",VLOOKUP($B380,'[1]1920  Prog Access'!$F$7:$BA$325,39,FALSE))</f>
        <v>0</v>
      </c>
      <c r="BL380" s="102">
        <f>IF(ISNA(VLOOKUP($B380,'[1]1920  Prog Access'!$F$7:$BA$325,40,FALSE)),"",VLOOKUP($B380,'[1]1920  Prog Access'!$F$7:$BA$325,40,FALSE))</f>
        <v>0</v>
      </c>
      <c r="BM380" s="102">
        <f>IF(ISNA(VLOOKUP($B380,'[1]1920  Prog Access'!$F$7:$BA$325,41,FALSE)),"",VLOOKUP($B380,'[1]1920  Prog Access'!$F$7:$BA$325,41,FALSE))</f>
        <v>0</v>
      </c>
      <c r="BN380" s="102">
        <f>IF(ISNA(VLOOKUP($B380,'[1]1920  Prog Access'!$F$7:$BA$325,42,FALSE)),"",VLOOKUP($B380,'[1]1920  Prog Access'!$F$7:$BA$325,42,FALSE))</f>
        <v>997192.86</v>
      </c>
      <c r="BO380" s="105">
        <f t="shared" si="711"/>
        <v>997192.86</v>
      </c>
      <c r="BP380" s="104">
        <f t="shared" si="712"/>
        <v>1.1779395752316478E-2</v>
      </c>
      <c r="BQ380" s="111">
        <f t="shared" si="713"/>
        <v>172.47369030961428</v>
      </c>
      <c r="BR380" s="106">
        <f>IF(ISNA(VLOOKUP($B380,'[1]1920  Prog Access'!$F$7:$BA$325,43,FALSE)),"",VLOOKUP($B380,'[1]1920  Prog Access'!$F$7:$BA$325,43,FALSE))</f>
        <v>14250987.529999999</v>
      </c>
      <c r="BS380" s="104">
        <f t="shared" si="703"/>
        <v>0.16834057754604972</v>
      </c>
      <c r="BT380" s="111">
        <f t="shared" si="704"/>
        <v>2464.8395595766651</v>
      </c>
      <c r="BU380" s="102">
        <f>IF(ISNA(VLOOKUP($B380,'[1]1920  Prog Access'!$F$7:$BA$325,44,FALSE)),"",VLOOKUP($B380,'[1]1920  Prog Access'!$F$7:$BA$325,44,FALSE))</f>
        <v>2113938.37</v>
      </c>
      <c r="BV380" s="104">
        <f t="shared" si="705"/>
        <v>2.4971013787881337E-2</v>
      </c>
      <c r="BW380" s="111">
        <f t="shared" si="706"/>
        <v>365.62511263968622</v>
      </c>
      <c r="BX380" s="143">
        <f>IF(ISNA(VLOOKUP($B380,'[1]1920  Prog Access'!$F$7:$BA$325,45,FALSE)),"",VLOOKUP($B380,'[1]1920  Prog Access'!$F$7:$BA$325,45,FALSE))</f>
        <v>1853925.98</v>
      </c>
      <c r="BY380" s="97">
        <f t="shared" si="707"/>
        <v>2.1899603065670931E-2</v>
      </c>
      <c r="BZ380" s="112">
        <f t="shared" si="708"/>
        <v>320.65357480745314</v>
      </c>
      <c r="CA380" s="89">
        <f t="shared" si="709"/>
        <v>84655688.710000008</v>
      </c>
      <c r="CB380" s="90">
        <f t="shared" si="710"/>
        <v>0</v>
      </c>
    </row>
    <row r="381" spans="1:80" x14ac:dyDescent="0.25">
      <c r="A381" s="99"/>
      <c r="B381" s="94" t="s">
        <v>648</v>
      </c>
      <c r="C381" s="99" t="s">
        <v>649</v>
      </c>
      <c r="D381" s="100">
        <f>IF(ISNA(VLOOKUP($B381,'[1]1920 enrollment_Rev_Exp by size'!$A$6:$C$339,3,FALSE)),"",VLOOKUP($B381,'[1]1920 enrollment_Rev_Exp by size'!$A$6:$C$339,3,FALSE))</f>
        <v>1632.26</v>
      </c>
      <c r="E381" s="101">
        <f>IF(ISNA(VLOOKUP($B381,'[1]1920 enrollment_Rev_Exp by size'!$A$6:$D$339,4,FALSE)),"",VLOOKUP($B381,'[1]1920 enrollment_Rev_Exp by size'!$A$6:$D$339,4,FALSE))</f>
        <v>20005650.370000001</v>
      </c>
      <c r="F381" s="102">
        <f>IF(ISNA(VLOOKUP($B381,'[1]1920  Prog Access'!$F$7:$BA$325,2,FALSE)),"",VLOOKUP($B381,'[1]1920  Prog Access'!$F$7:$BA$325,2,FALSE))</f>
        <v>10243920.43</v>
      </c>
      <c r="G381" s="102">
        <f>IF(ISNA(VLOOKUP($B381,'[1]1920  Prog Access'!$F$7:$BA$325,3,FALSE)),"",VLOOKUP($B381,'[1]1920  Prog Access'!$F$7:$BA$325,3,FALSE))</f>
        <v>0</v>
      </c>
      <c r="H381" s="102">
        <f>IF(ISNA(VLOOKUP($B381,'[1]1920  Prog Access'!$F$7:$BA$325,4,FALSE)),"",VLOOKUP($B381,'[1]1920  Prog Access'!$F$7:$BA$325,4,FALSE))</f>
        <v>114956.71</v>
      </c>
      <c r="I381" s="103">
        <f t="shared" si="793"/>
        <v>10358877.140000001</v>
      </c>
      <c r="J381" s="104">
        <f t="shared" si="794"/>
        <v>0.51779756960733092</v>
      </c>
      <c r="K381" s="105">
        <f t="shared" si="795"/>
        <v>6346.3401296362099</v>
      </c>
      <c r="L381" s="106">
        <f>IF(ISNA(VLOOKUP($B381,'[1]1920  Prog Access'!$F$7:$BA$325,5,FALSE)),"",VLOOKUP($B381,'[1]1920  Prog Access'!$F$7:$BA$325,5,FALSE))</f>
        <v>2465268.54</v>
      </c>
      <c r="M381" s="102">
        <f>IF(ISNA(VLOOKUP($B381,'[1]1920  Prog Access'!$F$7:$BA$325,6,FALSE)),"",VLOOKUP($B381,'[1]1920  Prog Access'!$F$7:$BA$325,6,FALSE))</f>
        <v>141971.72</v>
      </c>
      <c r="N381" s="102">
        <f>IF(ISNA(VLOOKUP($B381,'[1]1920  Prog Access'!$F$7:$BA$325,7,FALSE)),"",VLOOKUP($B381,'[1]1920  Prog Access'!$F$7:$BA$325,7,FALSE))</f>
        <v>305938.76</v>
      </c>
      <c r="O381" s="102">
        <v>0</v>
      </c>
      <c r="P381" s="102">
        <f>IF(ISNA(VLOOKUP($B381,'[1]1920  Prog Access'!$F$7:$BA$325,8,FALSE)),"",VLOOKUP($B381,'[1]1920  Prog Access'!$F$7:$BA$325,8,FALSE))</f>
        <v>0</v>
      </c>
      <c r="Q381" s="102">
        <f>IF(ISNA(VLOOKUP($B381,'[1]1920  Prog Access'!$F$7:$BA$325,9,FALSE)),"",VLOOKUP($B381,'[1]1920  Prog Access'!$F$7:$BA$325,9,FALSE))</f>
        <v>0</v>
      </c>
      <c r="R381" s="107">
        <f t="shared" si="741"/>
        <v>2913179.0200000005</v>
      </c>
      <c r="S381" s="104">
        <f t="shared" si="742"/>
        <v>0.1456178112743855</v>
      </c>
      <c r="T381" s="105">
        <f t="shared" si="743"/>
        <v>1784.7518287527726</v>
      </c>
      <c r="U381" s="106">
        <f>IF(ISNA(VLOOKUP($B381,'[1]1920  Prog Access'!$F$7:$BA$325,10,FALSE)),"",VLOOKUP($B381,'[1]1920  Prog Access'!$F$7:$BA$325,10,FALSE))</f>
        <v>1127590.42</v>
      </c>
      <c r="V381" s="102">
        <f>IF(ISNA(VLOOKUP($B381,'[1]1920  Prog Access'!$F$7:$BA$325,11,FALSE)),"",VLOOKUP($B381,'[1]1920  Prog Access'!$F$7:$BA$325,11,FALSE))</f>
        <v>0</v>
      </c>
      <c r="W381" s="102">
        <f>IF(ISNA(VLOOKUP($B381,'[1]1920  Prog Access'!$F$7:$BA$325,12,FALSE)),"",VLOOKUP($B381,'[1]1920  Prog Access'!$F$7:$BA$325,12,FALSE))</f>
        <v>13330.75</v>
      </c>
      <c r="X381" s="102">
        <f>IF(ISNA(VLOOKUP($B381,'[1]1920  Prog Access'!$F$7:$BA$325,13,FALSE)),"",VLOOKUP($B381,'[1]1920  Prog Access'!$F$7:$BA$325,13,FALSE))</f>
        <v>0</v>
      </c>
      <c r="Y381" s="108">
        <f t="shared" si="796"/>
        <v>1140921.17</v>
      </c>
      <c r="Z381" s="104">
        <f t="shared" si="797"/>
        <v>5.7029946485063952E-2</v>
      </c>
      <c r="AA381" s="105">
        <f t="shared" si="798"/>
        <v>698.98249666107108</v>
      </c>
      <c r="AB381" s="106">
        <f>IF(ISNA(VLOOKUP($B381,'[1]1920  Prog Access'!$F$7:$BA$325,14,FALSE)),"",VLOOKUP($B381,'[1]1920  Prog Access'!$F$7:$BA$325,14,FALSE))</f>
        <v>0</v>
      </c>
      <c r="AC381" s="102">
        <f>IF(ISNA(VLOOKUP($B381,'[1]1920  Prog Access'!$F$7:$BA$325,15,FALSE)),"",VLOOKUP($B381,'[1]1920  Prog Access'!$F$7:$BA$325,15,FALSE))</f>
        <v>0</v>
      </c>
      <c r="AD381" s="102">
        <v>0</v>
      </c>
      <c r="AE381" s="107">
        <f t="shared" si="799"/>
        <v>0</v>
      </c>
      <c r="AF381" s="104">
        <f t="shared" si="800"/>
        <v>0</v>
      </c>
      <c r="AG381" s="109">
        <f t="shared" si="801"/>
        <v>0</v>
      </c>
      <c r="AH381" s="106">
        <f>IF(ISNA(VLOOKUP($B381,'[1]1920  Prog Access'!$F$7:$BA$325,16,FALSE)),"",VLOOKUP($B381,'[1]1920  Prog Access'!$F$7:$BA$325,16,FALSE))</f>
        <v>374151.23</v>
      </c>
      <c r="AI381" s="102">
        <f>IF(ISNA(VLOOKUP($B381,'[1]1920  Prog Access'!$F$7:$BA$325,17,FALSE)),"",VLOOKUP($B381,'[1]1920  Prog Access'!$F$7:$BA$325,17,FALSE))</f>
        <v>108557.7</v>
      </c>
      <c r="AJ381" s="102">
        <f>IF(ISNA(VLOOKUP($B381,'[1]1920  Prog Access'!$F$7:$BA$325,18,FALSE)),"",VLOOKUP($B381,'[1]1920  Prog Access'!$F$7:$BA$325,18,FALSE))</f>
        <v>0</v>
      </c>
      <c r="AK381" s="102">
        <f>IF(ISNA(VLOOKUP($B381,'[1]1920  Prog Access'!$F$7:$BA$325,19,FALSE)),"",VLOOKUP($B381,'[1]1920  Prog Access'!$F$7:$BA$325,19,FALSE))</f>
        <v>0</v>
      </c>
      <c r="AL381" s="102">
        <f>IF(ISNA(VLOOKUP($B381,'[1]1920  Prog Access'!$F$7:$BA$325,20,FALSE)),"",VLOOKUP($B381,'[1]1920  Prog Access'!$F$7:$BA$325,20,FALSE))</f>
        <v>785464.34</v>
      </c>
      <c r="AM381" s="102">
        <f>IF(ISNA(VLOOKUP($B381,'[1]1920  Prog Access'!$F$7:$BA$325,21,FALSE)),"",VLOOKUP($B381,'[1]1920  Prog Access'!$F$7:$BA$325,21,FALSE))</f>
        <v>0</v>
      </c>
      <c r="AN381" s="102">
        <f>IF(ISNA(VLOOKUP($B381,'[1]1920  Prog Access'!$F$7:$BA$325,22,FALSE)),"",VLOOKUP($B381,'[1]1920  Prog Access'!$F$7:$BA$325,22,FALSE))</f>
        <v>0</v>
      </c>
      <c r="AO381" s="102">
        <f>IF(ISNA(VLOOKUP($B381,'[1]1920  Prog Access'!$F$7:$BA$325,23,FALSE)),"",VLOOKUP($B381,'[1]1920  Prog Access'!$F$7:$BA$325,23,FALSE))</f>
        <v>55720.39</v>
      </c>
      <c r="AP381" s="102">
        <f>IF(ISNA(VLOOKUP($B381,'[1]1920  Prog Access'!$F$7:$BA$325,24,FALSE)),"",VLOOKUP($B381,'[1]1920  Prog Access'!$F$7:$BA$325,24,FALSE))</f>
        <v>0</v>
      </c>
      <c r="AQ381" s="102">
        <f>IF(ISNA(VLOOKUP($B381,'[1]1920  Prog Access'!$F$7:$BA$325,25,FALSE)),"",VLOOKUP($B381,'[1]1920  Prog Access'!$F$7:$BA$325,25,FALSE))</f>
        <v>0</v>
      </c>
      <c r="AR381" s="102">
        <f>IF(ISNA(VLOOKUP($B381,'[1]1920  Prog Access'!$F$7:$BA$325,26,FALSE)),"",VLOOKUP($B381,'[1]1920  Prog Access'!$F$7:$BA$325,26,FALSE))</f>
        <v>0</v>
      </c>
      <c r="AS381" s="102">
        <f>IF(ISNA(VLOOKUP($B381,'[1]1920  Prog Access'!$F$7:$BA$325,27,FALSE)),"",VLOOKUP($B381,'[1]1920  Prog Access'!$F$7:$BA$325,27,FALSE))</f>
        <v>20442.759999999998</v>
      </c>
      <c r="AT381" s="102">
        <f>IF(ISNA(VLOOKUP($B381,'[1]1920  Prog Access'!$F$7:$BA$325,28,FALSE)),"",VLOOKUP($B381,'[1]1920  Prog Access'!$F$7:$BA$325,28,FALSE))</f>
        <v>411318.54</v>
      </c>
      <c r="AU381" s="102">
        <f>IF(ISNA(VLOOKUP($B381,'[1]1920  Prog Access'!$F$7:$BA$325,29,FALSE)),"",VLOOKUP($B381,'[1]1920  Prog Access'!$F$7:$BA$325,29,FALSE))</f>
        <v>0</v>
      </c>
      <c r="AV381" s="102">
        <f>IF(ISNA(VLOOKUP($B381,'[1]1920  Prog Access'!$F$7:$BA$325,30,FALSE)),"",VLOOKUP($B381,'[1]1920  Prog Access'!$F$7:$BA$325,30,FALSE))</f>
        <v>0</v>
      </c>
      <c r="AW381" s="102">
        <f>IF(ISNA(VLOOKUP($B381,'[1]1920  Prog Access'!$F$7:$BA$325,31,FALSE)),"",VLOOKUP($B381,'[1]1920  Prog Access'!$F$7:$BA$325,31,FALSE))</f>
        <v>0</v>
      </c>
      <c r="AX381" s="108">
        <f t="shared" si="802"/>
        <v>1755654.96</v>
      </c>
      <c r="AY381" s="104">
        <f t="shared" si="803"/>
        <v>8.7757954754259751E-2</v>
      </c>
      <c r="AZ381" s="105">
        <f t="shared" si="804"/>
        <v>1075.5976131253599</v>
      </c>
      <c r="BA381" s="106">
        <f>IF(ISNA(VLOOKUP($B381,'[1]1920  Prog Access'!$F$7:$BA$325,32,FALSE)),"",VLOOKUP($B381,'[1]1920  Prog Access'!$F$7:$BA$325,32,FALSE))</f>
        <v>0</v>
      </c>
      <c r="BB381" s="102">
        <f>IF(ISNA(VLOOKUP($B381,'[1]1920  Prog Access'!$F$7:$BA$325,33,FALSE)),"",VLOOKUP($B381,'[1]1920  Prog Access'!$F$7:$BA$325,33,FALSE))</f>
        <v>0</v>
      </c>
      <c r="BC381" s="102">
        <f>IF(ISNA(VLOOKUP($B381,'[1]1920  Prog Access'!$F$7:$BA$325,34,FALSE)),"",VLOOKUP($B381,'[1]1920  Prog Access'!$F$7:$BA$325,34,FALSE))</f>
        <v>41587.699999999997</v>
      </c>
      <c r="BD381" s="102">
        <f>IF(ISNA(VLOOKUP($B381,'[1]1920  Prog Access'!$F$7:$BA$325,35,FALSE)),"",VLOOKUP($B381,'[1]1920  Prog Access'!$F$7:$BA$325,35,FALSE))</f>
        <v>0</v>
      </c>
      <c r="BE381" s="102">
        <f>IF(ISNA(VLOOKUP($B381,'[1]1920  Prog Access'!$F$7:$BA$325,36,FALSE)),"",VLOOKUP($B381,'[1]1920  Prog Access'!$F$7:$BA$325,36,FALSE))</f>
        <v>64725.23</v>
      </c>
      <c r="BF381" s="102">
        <f>IF(ISNA(VLOOKUP($B381,'[1]1920  Prog Access'!$F$7:$BA$325,37,FALSE)),"",VLOOKUP($B381,'[1]1920  Prog Access'!$F$7:$BA$325,37,FALSE))</f>
        <v>0</v>
      </c>
      <c r="BG381" s="102">
        <f>IF(ISNA(VLOOKUP($B381,'[1]1920  Prog Access'!$F$7:$BA$325,38,FALSE)),"",VLOOKUP($B381,'[1]1920  Prog Access'!$F$7:$BA$325,38,FALSE))</f>
        <v>0</v>
      </c>
      <c r="BH381" s="110">
        <f t="shared" si="805"/>
        <v>106312.93</v>
      </c>
      <c r="BI381" s="104">
        <f t="shared" si="806"/>
        <v>5.3141451556818339E-3</v>
      </c>
      <c r="BJ381" s="105">
        <f t="shared" si="807"/>
        <v>65.132350238319873</v>
      </c>
      <c r="BK381" s="106">
        <f>IF(ISNA(VLOOKUP($B381,'[1]1920  Prog Access'!$F$7:$BA$325,39,FALSE)),"",VLOOKUP($B381,'[1]1920  Prog Access'!$F$7:$BA$325,39,FALSE))</f>
        <v>0</v>
      </c>
      <c r="BL381" s="102">
        <f>IF(ISNA(VLOOKUP($B381,'[1]1920  Prog Access'!$F$7:$BA$325,40,FALSE)),"",VLOOKUP($B381,'[1]1920  Prog Access'!$F$7:$BA$325,40,FALSE))</f>
        <v>0</v>
      </c>
      <c r="BM381" s="102">
        <f>IF(ISNA(VLOOKUP($B381,'[1]1920  Prog Access'!$F$7:$BA$325,41,FALSE)),"",VLOOKUP($B381,'[1]1920  Prog Access'!$F$7:$BA$325,41,FALSE))</f>
        <v>576.30999999999995</v>
      </c>
      <c r="BN381" s="102">
        <f>IF(ISNA(VLOOKUP($B381,'[1]1920  Prog Access'!$F$7:$BA$325,42,FALSE)),"",VLOOKUP($B381,'[1]1920  Prog Access'!$F$7:$BA$325,42,FALSE))</f>
        <v>142373.23000000001</v>
      </c>
      <c r="BO381" s="105">
        <f t="shared" si="711"/>
        <v>142949.54</v>
      </c>
      <c r="BP381" s="104">
        <f t="shared" si="712"/>
        <v>7.1454582758460955E-3</v>
      </c>
      <c r="BQ381" s="111">
        <f t="shared" si="713"/>
        <v>87.577677575876393</v>
      </c>
      <c r="BR381" s="106">
        <f>IF(ISNA(VLOOKUP($B381,'[1]1920  Prog Access'!$F$7:$BA$325,43,FALSE)),"",VLOOKUP($B381,'[1]1920  Prog Access'!$F$7:$BA$325,43,FALSE))</f>
        <v>2411129.75</v>
      </c>
      <c r="BS381" s="104">
        <f t="shared" si="703"/>
        <v>0.12052243768168983</v>
      </c>
      <c r="BT381" s="111">
        <f t="shared" si="704"/>
        <v>1477.1726011787339</v>
      </c>
      <c r="BU381" s="102">
        <f>IF(ISNA(VLOOKUP($B381,'[1]1920  Prog Access'!$F$7:$BA$325,44,FALSE)),"",VLOOKUP($B381,'[1]1920  Prog Access'!$F$7:$BA$325,44,FALSE))</f>
        <v>608523.41</v>
      </c>
      <c r="BV381" s="104">
        <f t="shared" si="705"/>
        <v>3.0417576971780297E-2</v>
      </c>
      <c r="BW381" s="111">
        <f t="shared" si="706"/>
        <v>372.81034271500869</v>
      </c>
      <c r="BX381" s="143">
        <f>IF(ISNA(VLOOKUP($B381,'[1]1920  Prog Access'!$F$7:$BA$325,45,FALSE)),"",VLOOKUP($B381,'[1]1920  Prog Access'!$F$7:$BA$325,45,FALSE))</f>
        <v>568102.44999999995</v>
      </c>
      <c r="BY381" s="97">
        <f t="shared" si="707"/>
        <v>2.8397099793961857E-2</v>
      </c>
      <c r="BZ381" s="112">
        <f t="shared" si="708"/>
        <v>348.04654283018635</v>
      </c>
      <c r="CA381" s="89">
        <f t="shared" si="709"/>
        <v>20005650.370000001</v>
      </c>
      <c r="CB381" s="90">
        <f t="shared" si="710"/>
        <v>0</v>
      </c>
    </row>
    <row r="382" spans="1:80" x14ac:dyDescent="0.25">
      <c r="A382" s="22"/>
      <c r="B382" s="94" t="s">
        <v>650</v>
      </c>
      <c r="C382" s="99" t="s">
        <v>651</v>
      </c>
      <c r="D382" s="100">
        <f>IF(ISNA(VLOOKUP($B382,'[1]1920 enrollment_Rev_Exp by size'!$A$6:$C$339,3,FALSE)),"",VLOOKUP($B382,'[1]1920 enrollment_Rev_Exp by size'!$A$6:$C$339,3,FALSE))</f>
        <v>223.67</v>
      </c>
      <c r="E382" s="101">
        <f>IF(ISNA(VLOOKUP($B382,'[1]1920 enrollment_Rev_Exp by size'!$A$6:$D$339,4,FALSE)),"",VLOOKUP($B382,'[1]1920 enrollment_Rev_Exp by size'!$A$6:$D$339,4,FALSE))</f>
        <v>4136498.9</v>
      </c>
      <c r="F382" s="102">
        <f>IF(ISNA(VLOOKUP($B382,'[1]1920  Prog Access'!$F$7:$BA$325,2,FALSE)),"",VLOOKUP($B382,'[1]1920  Prog Access'!$F$7:$BA$325,2,FALSE))</f>
        <v>1962484.4</v>
      </c>
      <c r="G382" s="102">
        <f>IF(ISNA(VLOOKUP($B382,'[1]1920  Prog Access'!$F$7:$BA$325,3,FALSE)),"",VLOOKUP($B382,'[1]1920  Prog Access'!$F$7:$BA$325,3,FALSE))</f>
        <v>0</v>
      </c>
      <c r="H382" s="102">
        <f>IF(ISNA(VLOOKUP($B382,'[1]1920  Prog Access'!$F$7:$BA$325,4,FALSE)),"",VLOOKUP($B382,'[1]1920  Prog Access'!$F$7:$BA$325,4,FALSE))</f>
        <v>0</v>
      </c>
      <c r="I382" s="103">
        <f t="shared" si="793"/>
        <v>1962484.4</v>
      </c>
      <c r="J382" s="104">
        <f t="shared" si="794"/>
        <v>0.47443126359830529</v>
      </c>
      <c r="K382" s="105">
        <f t="shared" si="795"/>
        <v>8774.0170787320603</v>
      </c>
      <c r="L382" s="106">
        <f>IF(ISNA(VLOOKUP($B382,'[1]1920  Prog Access'!$F$7:$BA$325,5,FALSE)),"",VLOOKUP($B382,'[1]1920  Prog Access'!$F$7:$BA$325,5,FALSE))</f>
        <v>244035.1</v>
      </c>
      <c r="M382" s="102">
        <f>IF(ISNA(VLOOKUP($B382,'[1]1920  Prog Access'!$F$7:$BA$325,6,FALSE)),"",VLOOKUP($B382,'[1]1920  Prog Access'!$F$7:$BA$325,6,FALSE))</f>
        <v>7369.3</v>
      </c>
      <c r="N382" s="102">
        <f>IF(ISNA(VLOOKUP($B382,'[1]1920  Prog Access'!$F$7:$BA$325,7,FALSE)),"",VLOOKUP($B382,'[1]1920  Prog Access'!$F$7:$BA$325,7,FALSE))</f>
        <v>46755.5</v>
      </c>
      <c r="O382" s="102">
        <v>0</v>
      </c>
      <c r="P382" s="102">
        <f>IF(ISNA(VLOOKUP($B382,'[1]1920  Prog Access'!$F$7:$BA$325,8,FALSE)),"",VLOOKUP($B382,'[1]1920  Prog Access'!$F$7:$BA$325,8,FALSE))</f>
        <v>0</v>
      </c>
      <c r="Q382" s="102">
        <f>IF(ISNA(VLOOKUP($B382,'[1]1920  Prog Access'!$F$7:$BA$325,9,FALSE)),"",VLOOKUP($B382,'[1]1920  Prog Access'!$F$7:$BA$325,9,FALSE))</f>
        <v>0</v>
      </c>
      <c r="R382" s="107">
        <f t="shared" si="741"/>
        <v>298159.90000000002</v>
      </c>
      <c r="S382" s="104">
        <f t="shared" si="742"/>
        <v>7.2080256083230196E-2</v>
      </c>
      <c r="T382" s="105">
        <f t="shared" si="743"/>
        <v>1333.0348280949615</v>
      </c>
      <c r="U382" s="106">
        <f>IF(ISNA(VLOOKUP($B382,'[1]1920  Prog Access'!$F$7:$BA$325,10,FALSE)),"",VLOOKUP($B382,'[1]1920  Prog Access'!$F$7:$BA$325,10,FALSE))</f>
        <v>126432.13</v>
      </c>
      <c r="V382" s="102">
        <f>IF(ISNA(VLOOKUP($B382,'[1]1920  Prog Access'!$F$7:$BA$325,11,FALSE)),"",VLOOKUP($B382,'[1]1920  Prog Access'!$F$7:$BA$325,11,FALSE))</f>
        <v>44946.65</v>
      </c>
      <c r="W382" s="102">
        <f>IF(ISNA(VLOOKUP($B382,'[1]1920  Prog Access'!$F$7:$BA$325,12,FALSE)),"",VLOOKUP($B382,'[1]1920  Prog Access'!$F$7:$BA$325,12,FALSE))</f>
        <v>0</v>
      </c>
      <c r="X382" s="102">
        <f>IF(ISNA(VLOOKUP($B382,'[1]1920  Prog Access'!$F$7:$BA$325,13,FALSE)),"",VLOOKUP($B382,'[1]1920  Prog Access'!$F$7:$BA$325,13,FALSE))</f>
        <v>2896.4</v>
      </c>
      <c r="Y382" s="108">
        <f t="shared" si="796"/>
        <v>174275.18</v>
      </c>
      <c r="Z382" s="104">
        <f t="shared" si="797"/>
        <v>4.213108336617713E-2</v>
      </c>
      <c r="AA382" s="105">
        <f t="shared" si="798"/>
        <v>779.16206911968527</v>
      </c>
      <c r="AB382" s="106">
        <f>IF(ISNA(VLOOKUP($B382,'[1]1920  Prog Access'!$F$7:$BA$325,14,FALSE)),"",VLOOKUP($B382,'[1]1920  Prog Access'!$F$7:$BA$325,14,FALSE))</f>
        <v>0</v>
      </c>
      <c r="AC382" s="102">
        <f>IF(ISNA(VLOOKUP($B382,'[1]1920  Prog Access'!$F$7:$BA$325,15,FALSE)),"",VLOOKUP($B382,'[1]1920  Prog Access'!$F$7:$BA$325,15,FALSE))</f>
        <v>0</v>
      </c>
      <c r="AD382" s="102">
        <v>0</v>
      </c>
      <c r="AE382" s="107">
        <f t="shared" si="799"/>
        <v>0</v>
      </c>
      <c r="AF382" s="104">
        <f t="shared" si="800"/>
        <v>0</v>
      </c>
      <c r="AG382" s="109">
        <f t="shared" si="801"/>
        <v>0</v>
      </c>
      <c r="AH382" s="106">
        <f>IF(ISNA(VLOOKUP($B382,'[1]1920  Prog Access'!$F$7:$BA$325,16,FALSE)),"",VLOOKUP($B382,'[1]1920  Prog Access'!$F$7:$BA$325,16,FALSE))</f>
        <v>34310.730000000003</v>
      </c>
      <c r="AI382" s="102">
        <f>IF(ISNA(VLOOKUP($B382,'[1]1920  Prog Access'!$F$7:$BA$325,17,FALSE)),"",VLOOKUP($B382,'[1]1920  Prog Access'!$F$7:$BA$325,17,FALSE))</f>
        <v>12990.57</v>
      </c>
      <c r="AJ382" s="102">
        <f>IF(ISNA(VLOOKUP($B382,'[1]1920  Prog Access'!$F$7:$BA$325,18,FALSE)),"",VLOOKUP($B382,'[1]1920  Prog Access'!$F$7:$BA$325,18,FALSE))</f>
        <v>0</v>
      </c>
      <c r="AK382" s="102">
        <f>IF(ISNA(VLOOKUP($B382,'[1]1920  Prog Access'!$F$7:$BA$325,19,FALSE)),"",VLOOKUP($B382,'[1]1920  Prog Access'!$F$7:$BA$325,19,FALSE))</f>
        <v>0</v>
      </c>
      <c r="AL382" s="102">
        <f>IF(ISNA(VLOOKUP($B382,'[1]1920  Prog Access'!$F$7:$BA$325,20,FALSE)),"",VLOOKUP($B382,'[1]1920  Prog Access'!$F$7:$BA$325,20,FALSE))</f>
        <v>87044.98</v>
      </c>
      <c r="AM382" s="102">
        <f>IF(ISNA(VLOOKUP($B382,'[1]1920  Prog Access'!$F$7:$BA$325,21,FALSE)),"",VLOOKUP($B382,'[1]1920  Prog Access'!$F$7:$BA$325,21,FALSE))</f>
        <v>0</v>
      </c>
      <c r="AN382" s="102">
        <f>IF(ISNA(VLOOKUP($B382,'[1]1920  Prog Access'!$F$7:$BA$325,22,FALSE)),"",VLOOKUP($B382,'[1]1920  Prog Access'!$F$7:$BA$325,22,FALSE))</f>
        <v>0</v>
      </c>
      <c r="AO382" s="102">
        <f>IF(ISNA(VLOOKUP($B382,'[1]1920  Prog Access'!$F$7:$BA$325,23,FALSE)),"",VLOOKUP($B382,'[1]1920  Prog Access'!$F$7:$BA$325,23,FALSE))</f>
        <v>72362.039999999994</v>
      </c>
      <c r="AP382" s="102">
        <f>IF(ISNA(VLOOKUP($B382,'[1]1920  Prog Access'!$F$7:$BA$325,24,FALSE)),"",VLOOKUP($B382,'[1]1920  Prog Access'!$F$7:$BA$325,24,FALSE))</f>
        <v>0</v>
      </c>
      <c r="AQ382" s="102">
        <f>IF(ISNA(VLOOKUP($B382,'[1]1920  Prog Access'!$F$7:$BA$325,25,FALSE)),"",VLOOKUP($B382,'[1]1920  Prog Access'!$F$7:$BA$325,25,FALSE))</f>
        <v>0</v>
      </c>
      <c r="AR382" s="102">
        <f>IF(ISNA(VLOOKUP($B382,'[1]1920  Prog Access'!$F$7:$BA$325,26,FALSE)),"",VLOOKUP($B382,'[1]1920  Prog Access'!$F$7:$BA$325,26,FALSE))</f>
        <v>0</v>
      </c>
      <c r="AS382" s="102">
        <f>IF(ISNA(VLOOKUP($B382,'[1]1920  Prog Access'!$F$7:$BA$325,27,FALSE)),"",VLOOKUP($B382,'[1]1920  Prog Access'!$F$7:$BA$325,27,FALSE))</f>
        <v>0</v>
      </c>
      <c r="AT382" s="102">
        <f>IF(ISNA(VLOOKUP($B382,'[1]1920  Prog Access'!$F$7:$BA$325,28,FALSE)),"",VLOOKUP($B382,'[1]1920  Prog Access'!$F$7:$BA$325,28,FALSE))</f>
        <v>52512.480000000003</v>
      </c>
      <c r="AU382" s="102">
        <f>IF(ISNA(VLOOKUP($B382,'[1]1920  Prog Access'!$F$7:$BA$325,29,FALSE)),"",VLOOKUP($B382,'[1]1920  Prog Access'!$F$7:$BA$325,29,FALSE))</f>
        <v>0</v>
      </c>
      <c r="AV382" s="102">
        <f>IF(ISNA(VLOOKUP($B382,'[1]1920  Prog Access'!$F$7:$BA$325,30,FALSE)),"",VLOOKUP($B382,'[1]1920  Prog Access'!$F$7:$BA$325,30,FALSE))</f>
        <v>0</v>
      </c>
      <c r="AW382" s="102">
        <f>IF(ISNA(VLOOKUP($B382,'[1]1920  Prog Access'!$F$7:$BA$325,31,FALSE)),"",VLOOKUP($B382,'[1]1920  Prog Access'!$F$7:$BA$325,31,FALSE))</f>
        <v>0</v>
      </c>
      <c r="AX382" s="108">
        <f t="shared" si="802"/>
        <v>259220.80000000002</v>
      </c>
      <c r="AY382" s="104">
        <f t="shared" si="803"/>
        <v>6.2666715564701353E-2</v>
      </c>
      <c r="AZ382" s="105">
        <f t="shared" si="804"/>
        <v>1158.943085796039</v>
      </c>
      <c r="BA382" s="106">
        <f>IF(ISNA(VLOOKUP($B382,'[1]1920  Prog Access'!$F$7:$BA$325,32,FALSE)),"",VLOOKUP($B382,'[1]1920  Prog Access'!$F$7:$BA$325,32,FALSE))</f>
        <v>0</v>
      </c>
      <c r="BB382" s="102">
        <f>IF(ISNA(VLOOKUP($B382,'[1]1920  Prog Access'!$F$7:$BA$325,33,FALSE)),"",VLOOKUP($B382,'[1]1920  Prog Access'!$F$7:$BA$325,33,FALSE))</f>
        <v>0</v>
      </c>
      <c r="BC382" s="102">
        <f>IF(ISNA(VLOOKUP($B382,'[1]1920  Prog Access'!$F$7:$BA$325,34,FALSE)),"",VLOOKUP($B382,'[1]1920  Prog Access'!$F$7:$BA$325,34,FALSE))</f>
        <v>6556.07</v>
      </c>
      <c r="BD382" s="102">
        <f>IF(ISNA(VLOOKUP($B382,'[1]1920  Prog Access'!$F$7:$BA$325,35,FALSE)),"",VLOOKUP($B382,'[1]1920  Prog Access'!$F$7:$BA$325,35,FALSE))</f>
        <v>0</v>
      </c>
      <c r="BE382" s="102">
        <f>IF(ISNA(VLOOKUP($B382,'[1]1920  Prog Access'!$F$7:$BA$325,36,FALSE)),"",VLOOKUP($B382,'[1]1920  Prog Access'!$F$7:$BA$325,36,FALSE))</f>
        <v>0</v>
      </c>
      <c r="BF382" s="102">
        <f>IF(ISNA(VLOOKUP($B382,'[1]1920  Prog Access'!$F$7:$BA$325,37,FALSE)),"",VLOOKUP($B382,'[1]1920  Prog Access'!$F$7:$BA$325,37,FALSE))</f>
        <v>0</v>
      </c>
      <c r="BG382" s="102">
        <f>IF(ISNA(VLOOKUP($B382,'[1]1920  Prog Access'!$F$7:$BA$325,38,FALSE)),"",VLOOKUP($B382,'[1]1920  Prog Access'!$F$7:$BA$325,38,FALSE))</f>
        <v>0</v>
      </c>
      <c r="BH382" s="110">
        <f t="shared" si="805"/>
        <v>6556.07</v>
      </c>
      <c r="BI382" s="104">
        <f t="shared" si="806"/>
        <v>1.5849321270217187E-3</v>
      </c>
      <c r="BJ382" s="105">
        <f t="shared" si="807"/>
        <v>29.311351544686367</v>
      </c>
      <c r="BK382" s="106">
        <f>IF(ISNA(VLOOKUP($B382,'[1]1920  Prog Access'!$F$7:$BA$325,39,FALSE)),"",VLOOKUP($B382,'[1]1920  Prog Access'!$F$7:$BA$325,39,FALSE))</f>
        <v>0</v>
      </c>
      <c r="BL382" s="102">
        <f>IF(ISNA(VLOOKUP($B382,'[1]1920  Prog Access'!$F$7:$BA$325,40,FALSE)),"",VLOOKUP($B382,'[1]1920  Prog Access'!$F$7:$BA$325,40,FALSE))</f>
        <v>0</v>
      </c>
      <c r="BM382" s="102">
        <f>IF(ISNA(VLOOKUP($B382,'[1]1920  Prog Access'!$F$7:$BA$325,41,FALSE)),"",VLOOKUP($B382,'[1]1920  Prog Access'!$F$7:$BA$325,41,FALSE))</f>
        <v>0</v>
      </c>
      <c r="BN382" s="102">
        <f>IF(ISNA(VLOOKUP($B382,'[1]1920  Prog Access'!$F$7:$BA$325,42,FALSE)),"",VLOOKUP($B382,'[1]1920  Prog Access'!$F$7:$BA$325,42,FALSE))</f>
        <v>32226.71</v>
      </c>
      <c r="BO382" s="105">
        <f t="shared" si="711"/>
        <v>32226.71</v>
      </c>
      <c r="BP382" s="104">
        <f t="shared" si="712"/>
        <v>7.7908179789434977E-3</v>
      </c>
      <c r="BQ382" s="111">
        <f t="shared" si="713"/>
        <v>144.08150400143069</v>
      </c>
      <c r="BR382" s="106">
        <f>IF(ISNA(VLOOKUP($B382,'[1]1920  Prog Access'!$F$7:$BA$325,43,FALSE)),"",VLOOKUP($B382,'[1]1920  Prog Access'!$F$7:$BA$325,43,FALSE))</f>
        <v>1078088.92</v>
      </c>
      <c r="BS382" s="104">
        <f t="shared" si="703"/>
        <v>0.26062835892450015</v>
      </c>
      <c r="BT382" s="111">
        <f t="shared" si="704"/>
        <v>4819.9978539813119</v>
      </c>
      <c r="BU382" s="102">
        <f>IF(ISNA(VLOOKUP($B382,'[1]1920  Prog Access'!$F$7:$BA$325,44,FALSE)),"",VLOOKUP($B382,'[1]1920  Prog Access'!$F$7:$BA$325,44,FALSE))</f>
        <v>205048.8</v>
      </c>
      <c r="BV382" s="104">
        <f t="shared" si="705"/>
        <v>4.9570616349009541E-2</v>
      </c>
      <c r="BW382" s="111">
        <f t="shared" si="706"/>
        <v>916.74699333840033</v>
      </c>
      <c r="BX382" s="143">
        <f>IF(ISNA(VLOOKUP($B382,'[1]1920  Prog Access'!$F$7:$BA$325,45,FALSE)),"",VLOOKUP($B382,'[1]1920  Prog Access'!$F$7:$BA$325,45,FALSE))</f>
        <v>120438.12</v>
      </c>
      <c r="BY382" s="97">
        <f t="shared" si="707"/>
        <v>2.9115956008111111E-2</v>
      </c>
      <c r="BZ382" s="112">
        <f t="shared" si="708"/>
        <v>538.46345061921579</v>
      </c>
      <c r="CA382" s="89">
        <f t="shared" si="709"/>
        <v>4136498.9</v>
      </c>
      <c r="CB382" s="90">
        <f t="shared" si="710"/>
        <v>0</v>
      </c>
    </row>
    <row r="383" spans="1:80" x14ac:dyDescent="0.25">
      <c r="A383" s="66"/>
      <c r="B383" s="94" t="s">
        <v>652</v>
      </c>
      <c r="C383" s="99" t="s">
        <v>653</v>
      </c>
      <c r="D383" s="100">
        <f>IF(ISNA(VLOOKUP($B383,'[1]1920 enrollment_Rev_Exp by size'!$A$6:$C$339,3,FALSE)),"",VLOOKUP($B383,'[1]1920 enrollment_Rev_Exp by size'!$A$6:$C$339,3,FALSE))</f>
        <v>777.50000000000011</v>
      </c>
      <c r="E383" s="101">
        <f>IF(ISNA(VLOOKUP($B383,'[1]1920 enrollment_Rev_Exp by size'!$A$6:$D$339,4,FALSE)),"",VLOOKUP($B383,'[1]1920 enrollment_Rev_Exp by size'!$A$6:$D$339,4,FALSE))</f>
        <v>11432817.859999999</v>
      </c>
      <c r="F383" s="102">
        <f>IF(ISNA(VLOOKUP($B383,'[1]1920  Prog Access'!$F$7:$BA$325,2,FALSE)),"",VLOOKUP($B383,'[1]1920  Prog Access'!$F$7:$BA$325,2,FALSE))</f>
        <v>6290677.8600000003</v>
      </c>
      <c r="G383" s="102">
        <f>IF(ISNA(VLOOKUP($B383,'[1]1920  Prog Access'!$F$7:$BA$325,3,FALSE)),"",VLOOKUP($B383,'[1]1920  Prog Access'!$F$7:$BA$325,3,FALSE))</f>
        <v>0</v>
      </c>
      <c r="H383" s="102">
        <f>IF(ISNA(VLOOKUP($B383,'[1]1920  Prog Access'!$F$7:$BA$325,4,FALSE)),"",VLOOKUP($B383,'[1]1920  Prog Access'!$F$7:$BA$325,4,FALSE))</f>
        <v>40812.949999999997</v>
      </c>
      <c r="I383" s="103">
        <f t="shared" si="793"/>
        <v>6331490.8100000005</v>
      </c>
      <c r="J383" s="104">
        <f t="shared" si="794"/>
        <v>0.55379967454497703</v>
      </c>
      <c r="K383" s="105">
        <f t="shared" si="795"/>
        <v>8143.3965401929254</v>
      </c>
      <c r="L383" s="106">
        <f>IF(ISNA(VLOOKUP($B383,'[1]1920  Prog Access'!$F$7:$BA$325,5,FALSE)),"",VLOOKUP($B383,'[1]1920  Prog Access'!$F$7:$BA$325,5,FALSE))</f>
        <v>1026362.76</v>
      </c>
      <c r="M383" s="102">
        <f>IF(ISNA(VLOOKUP($B383,'[1]1920  Prog Access'!$F$7:$BA$325,6,FALSE)),"",VLOOKUP($B383,'[1]1920  Prog Access'!$F$7:$BA$325,6,FALSE))</f>
        <v>57237.98</v>
      </c>
      <c r="N383" s="102">
        <f>IF(ISNA(VLOOKUP($B383,'[1]1920  Prog Access'!$F$7:$BA$325,7,FALSE)),"",VLOOKUP($B383,'[1]1920  Prog Access'!$F$7:$BA$325,7,FALSE))</f>
        <v>143703.26</v>
      </c>
      <c r="O383" s="102">
        <v>0</v>
      </c>
      <c r="P383" s="102">
        <f>IF(ISNA(VLOOKUP($B383,'[1]1920  Prog Access'!$F$7:$BA$325,8,FALSE)),"",VLOOKUP($B383,'[1]1920  Prog Access'!$F$7:$BA$325,8,FALSE))</f>
        <v>0</v>
      </c>
      <c r="Q383" s="102">
        <f>IF(ISNA(VLOOKUP($B383,'[1]1920  Prog Access'!$F$7:$BA$325,9,FALSE)),"",VLOOKUP($B383,'[1]1920  Prog Access'!$F$7:$BA$325,9,FALSE))</f>
        <v>0</v>
      </c>
      <c r="R383" s="107">
        <f t="shared" si="741"/>
        <v>1227304</v>
      </c>
      <c r="S383" s="104">
        <f t="shared" si="742"/>
        <v>0.10734921303119579</v>
      </c>
      <c r="T383" s="105">
        <f t="shared" si="743"/>
        <v>1578.526045016077</v>
      </c>
      <c r="U383" s="106">
        <f>IF(ISNA(VLOOKUP($B383,'[1]1920  Prog Access'!$F$7:$BA$325,10,FALSE)),"",VLOOKUP($B383,'[1]1920  Prog Access'!$F$7:$BA$325,10,FALSE))</f>
        <v>442719.41</v>
      </c>
      <c r="V383" s="102">
        <f>IF(ISNA(VLOOKUP($B383,'[1]1920  Prog Access'!$F$7:$BA$325,11,FALSE)),"",VLOOKUP($B383,'[1]1920  Prog Access'!$F$7:$BA$325,11,FALSE))</f>
        <v>0</v>
      </c>
      <c r="W383" s="102">
        <f>IF(ISNA(VLOOKUP($B383,'[1]1920  Prog Access'!$F$7:$BA$325,12,FALSE)),"",VLOOKUP($B383,'[1]1920  Prog Access'!$F$7:$BA$325,12,FALSE))</f>
        <v>7215.93</v>
      </c>
      <c r="X383" s="102">
        <f>IF(ISNA(VLOOKUP($B383,'[1]1920  Prog Access'!$F$7:$BA$325,13,FALSE)),"",VLOOKUP($B383,'[1]1920  Prog Access'!$F$7:$BA$325,13,FALSE))</f>
        <v>0</v>
      </c>
      <c r="Y383" s="108">
        <f t="shared" si="796"/>
        <v>449935.33999999997</v>
      </c>
      <c r="Z383" s="104">
        <f t="shared" si="797"/>
        <v>3.9354719502196288E-2</v>
      </c>
      <c r="AA383" s="105">
        <f t="shared" si="798"/>
        <v>578.69497106109316</v>
      </c>
      <c r="AB383" s="106">
        <f>IF(ISNA(VLOOKUP($B383,'[1]1920  Prog Access'!$F$7:$BA$325,14,FALSE)),"",VLOOKUP($B383,'[1]1920  Prog Access'!$F$7:$BA$325,14,FALSE))</f>
        <v>0</v>
      </c>
      <c r="AC383" s="102">
        <f>IF(ISNA(VLOOKUP($B383,'[1]1920  Prog Access'!$F$7:$BA$325,15,FALSE)),"",VLOOKUP($B383,'[1]1920  Prog Access'!$F$7:$BA$325,15,FALSE))</f>
        <v>0</v>
      </c>
      <c r="AD383" s="102">
        <v>0</v>
      </c>
      <c r="AE383" s="107">
        <f t="shared" si="799"/>
        <v>0</v>
      </c>
      <c r="AF383" s="104">
        <f t="shared" si="800"/>
        <v>0</v>
      </c>
      <c r="AG383" s="109">
        <f t="shared" si="801"/>
        <v>0</v>
      </c>
      <c r="AH383" s="106">
        <f>IF(ISNA(VLOOKUP($B383,'[1]1920  Prog Access'!$F$7:$BA$325,16,FALSE)),"",VLOOKUP($B383,'[1]1920  Prog Access'!$F$7:$BA$325,16,FALSE))</f>
        <v>223649.22</v>
      </c>
      <c r="AI383" s="102">
        <f>IF(ISNA(VLOOKUP($B383,'[1]1920  Prog Access'!$F$7:$BA$325,17,FALSE)),"",VLOOKUP($B383,'[1]1920  Prog Access'!$F$7:$BA$325,17,FALSE))</f>
        <v>12185.26</v>
      </c>
      <c r="AJ383" s="102">
        <f>IF(ISNA(VLOOKUP($B383,'[1]1920  Prog Access'!$F$7:$BA$325,18,FALSE)),"",VLOOKUP($B383,'[1]1920  Prog Access'!$F$7:$BA$325,18,FALSE))</f>
        <v>0</v>
      </c>
      <c r="AK383" s="102">
        <f>IF(ISNA(VLOOKUP($B383,'[1]1920  Prog Access'!$F$7:$BA$325,19,FALSE)),"",VLOOKUP($B383,'[1]1920  Prog Access'!$F$7:$BA$325,19,FALSE))</f>
        <v>0</v>
      </c>
      <c r="AL383" s="102">
        <f>IF(ISNA(VLOOKUP($B383,'[1]1920  Prog Access'!$F$7:$BA$325,20,FALSE)),"",VLOOKUP($B383,'[1]1920  Prog Access'!$F$7:$BA$325,20,FALSE))</f>
        <v>385354.04</v>
      </c>
      <c r="AM383" s="102">
        <f>IF(ISNA(VLOOKUP($B383,'[1]1920  Prog Access'!$F$7:$BA$325,21,FALSE)),"",VLOOKUP($B383,'[1]1920  Prog Access'!$F$7:$BA$325,21,FALSE))</f>
        <v>0</v>
      </c>
      <c r="AN383" s="102">
        <f>IF(ISNA(VLOOKUP($B383,'[1]1920  Prog Access'!$F$7:$BA$325,22,FALSE)),"",VLOOKUP($B383,'[1]1920  Prog Access'!$F$7:$BA$325,22,FALSE))</f>
        <v>0</v>
      </c>
      <c r="AO383" s="102">
        <f>IF(ISNA(VLOOKUP($B383,'[1]1920  Prog Access'!$F$7:$BA$325,23,FALSE)),"",VLOOKUP($B383,'[1]1920  Prog Access'!$F$7:$BA$325,23,FALSE))</f>
        <v>1234.51</v>
      </c>
      <c r="AP383" s="102">
        <f>IF(ISNA(VLOOKUP($B383,'[1]1920  Prog Access'!$F$7:$BA$325,24,FALSE)),"",VLOOKUP($B383,'[1]1920  Prog Access'!$F$7:$BA$325,24,FALSE))</f>
        <v>0</v>
      </c>
      <c r="AQ383" s="102">
        <f>IF(ISNA(VLOOKUP($B383,'[1]1920  Prog Access'!$F$7:$BA$325,25,FALSE)),"",VLOOKUP($B383,'[1]1920  Prog Access'!$F$7:$BA$325,25,FALSE))</f>
        <v>0</v>
      </c>
      <c r="AR383" s="102">
        <f>IF(ISNA(VLOOKUP($B383,'[1]1920  Prog Access'!$F$7:$BA$325,26,FALSE)),"",VLOOKUP($B383,'[1]1920  Prog Access'!$F$7:$BA$325,26,FALSE))</f>
        <v>0</v>
      </c>
      <c r="AS383" s="102">
        <f>IF(ISNA(VLOOKUP($B383,'[1]1920  Prog Access'!$F$7:$BA$325,27,FALSE)),"",VLOOKUP($B383,'[1]1920  Prog Access'!$F$7:$BA$325,27,FALSE))</f>
        <v>10298.290000000001</v>
      </c>
      <c r="AT383" s="102">
        <f>IF(ISNA(VLOOKUP($B383,'[1]1920  Prog Access'!$F$7:$BA$325,28,FALSE)),"",VLOOKUP($B383,'[1]1920  Prog Access'!$F$7:$BA$325,28,FALSE))</f>
        <v>127007.77</v>
      </c>
      <c r="AU383" s="102">
        <f>IF(ISNA(VLOOKUP($B383,'[1]1920  Prog Access'!$F$7:$BA$325,29,FALSE)),"",VLOOKUP($B383,'[1]1920  Prog Access'!$F$7:$BA$325,29,FALSE))</f>
        <v>0</v>
      </c>
      <c r="AV383" s="102">
        <f>IF(ISNA(VLOOKUP($B383,'[1]1920  Prog Access'!$F$7:$BA$325,30,FALSE)),"",VLOOKUP($B383,'[1]1920  Prog Access'!$F$7:$BA$325,30,FALSE))</f>
        <v>0</v>
      </c>
      <c r="AW383" s="102">
        <f>IF(ISNA(VLOOKUP($B383,'[1]1920  Prog Access'!$F$7:$BA$325,31,FALSE)),"",VLOOKUP($B383,'[1]1920  Prog Access'!$F$7:$BA$325,31,FALSE))</f>
        <v>0</v>
      </c>
      <c r="AX383" s="108">
        <f t="shared" si="802"/>
        <v>759729.09000000008</v>
      </c>
      <c r="AY383" s="104">
        <f t="shared" si="803"/>
        <v>6.6451604434114561E-2</v>
      </c>
      <c r="AZ383" s="105">
        <f t="shared" si="804"/>
        <v>977.14352411575555</v>
      </c>
      <c r="BA383" s="106">
        <f>IF(ISNA(VLOOKUP($B383,'[1]1920  Prog Access'!$F$7:$BA$325,32,FALSE)),"",VLOOKUP($B383,'[1]1920  Prog Access'!$F$7:$BA$325,32,FALSE))</f>
        <v>0</v>
      </c>
      <c r="BB383" s="102">
        <f>IF(ISNA(VLOOKUP($B383,'[1]1920  Prog Access'!$F$7:$BA$325,33,FALSE)),"",VLOOKUP($B383,'[1]1920  Prog Access'!$F$7:$BA$325,33,FALSE))</f>
        <v>0</v>
      </c>
      <c r="BC383" s="102">
        <f>IF(ISNA(VLOOKUP($B383,'[1]1920  Prog Access'!$F$7:$BA$325,34,FALSE)),"",VLOOKUP($B383,'[1]1920  Prog Access'!$F$7:$BA$325,34,FALSE))</f>
        <v>4940.46</v>
      </c>
      <c r="BD383" s="102">
        <f>IF(ISNA(VLOOKUP($B383,'[1]1920  Prog Access'!$F$7:$BA$325,35,FALSE)),"",VLOOKUP($B383,'[1]1920  Prog Access'!$F$7:$BA$325,35,FALSE))</f>
        <v>0</v>
      </c>
      <c r="BE383" s="102">
        <f>IF(ISNA(VLOOKUP($B383,'[1]1920  Prog Access'!$F$7:$BA$325,36,FALSE)),"",VLOOKUP($B383,'[1]1920  Prog Access'!$F$7:$BA$325,36,FALSE))</f>
        <v>0</v>
      </c>
      <c r="BF383" s="102">
        <f>IF(ISNA(VLOOKUP($B383,'[1]1920  Prog Access'!$F$7:$BA$325,37,FALSE)),"",VLOOKUP($B383,'[1]1920  Prog Access'!$F$7:$BA$325,37,FALSE))</f>
        <v>0</v>
      </c>
      <c r="BG383" s="102">
        <f>IF(ISNA(VLOOKUP($B383,'[1]1920  Prog Access'!$F$7:$BA$325,38,FALSE)),"",VLOOKUP($B383,'[1]1920  Prog Access'!$F$7:$BA$325,38,FALSE))</f>
        <v>19923.25</v>
      </c>
      <c r="BH383" s="110">
        <f t="shared" si="805"/>
        <v>24863.71</v>
      </c>
      <c r="BI383" s="104">
        <f t="shared" si="806"/>
        <v>2.1747665627553348E-3</v>
      </c>
      <c r="BJ383" s="105">
        <f t="shared" si="807"/>
        <v>31.97904823151125</v>
      </c>
      <c r="BK383" s="106">
        <f>IF(ISNA(VLOOKUP($B383,'[1]1920  Prog Access'!$F$7:$BA$325,39,FALSE)),"",VLOOKUP($B383,'[1]1920  Prog Access'!$F$7:$BA$325,39,FALSE))</f>
        <v>0</v>
      </c>
      <c r="BL383" s="102">
        <f>IF(ISNA(VLOOKUP($B383,'[1]1920  Prog Access'!$F$7:$BA$325,40,FALSE)),"",VLOOKUP($B383,'[1]1920  Prog Access'!$F$7:$BA$325,40,FALSE))</f>
        <v>0</v>
      </c>
      <c r="BM383" s="102">
        <f>IF(ISNA(VLOOKUP($B383,'[1]1920  Prog Access'!$F$7:$BA$325,41,FALSE)),"",VLOOKUP($B383,'[1]1920  Prog Access'!$F$7:$BA$325,41,FALSE))</f>
        <v>0</v>
      </c>
      <c r="BN383" s="102">
        <f>IF(ISNA(VLOOKUP($B383,'[1]1920  Prog Access'!$F$7:$BA$325,42,FALSE)),"",VLOOKUP($B383,'[1]1920  Prog Access'!$F$7:$BA$325,42,FALSE))</f>
        <v>356</v>
      </c>
      <c r="BO383" s="105">
        <f t="shared" si="711"/>
        <v>356</v>
      </c>
      <c r="BP383" s="104">
        <f t="shared" si="712"/>
        <v>3.1138430119274201E-5</v>
      </c>
      <c r="BQ383" s="111">
        <f t="shared" si="713"/>
        <v>0.45787781350482309</v>
      </c>
      <c r="BR383" s="106">
        <f>IF(ISNA(VLOOKUP($B383,'[1]1920  Prog Access'!$F$7:$BA$325,43,FALSE)),"",VLOOKUP($B383,'[1]1920  Prog Access'!$F$7:$BA$325,43,FALSE))</f>
        <v>1790773.53</v>
      </c>
      <c r="BS383" s="104">
        <f t="shared" si="703"/>
        <v>0.15663448433525556</v>
      </c>
      <c r="BT383" s="111">
        <f t="shared" si="704"/>
        <v>2303.2456977491956</v>
      </c>
      <c r="BU383" s="102">
        <f>IF(ISNA(VLOOKUP($B383,'[1]1920  Prog Access'!$F$7:$BA$325,44,FALSE)),"",VLOOKUP($B383,'[1]1920  Prog Access'!$F$7:$BA$325,44,FALSE))</f>
        <v>425117.49</v>
      </c>
      <c r="BV383" s="104">
        <f t="shared" si="705"/>
        <v>3.7183964199006318E-2</v>
      </c>
      <c r="BW383" s="111">
        <f t="shared" si="706"/>
        <v>546.77490675241154</v>
      </c>
      <c r="BX383" s="143">
        <f>IF(ISNA(VLOOKUP($B383,'[1]1920  Prog Access'!$F$7:$BA$325,45,FALSE)),"",VLOOKUP($B383,'[1]1920  Prog Access'!$F$7:$BA$325,45,FALSE))</f>
        <v>423247.89</v>
      </c>
      <c r="BY383" s="97">
        <f t="shared" si="707"/>
        <v>3.7020434960379926E-2</v>
      </c>
      <c r="BZ383" s="112">
        <f t="shared" si="708"/>
        <v>544.37027652733116</v>
      </c>
      <c r="CA383" s="89">
        <f t="shared" si="709"/>
        <v>11432817.859999999</v>
      </c>
      <c r="CB383" s="90">
        <f t="shared" si="710"/>
        <v>0</v>
      </c>
    </row>
    <row r="384" spans="1:80" s="127" customFormat="1" x14ac:dyDescent="0.25">
      <c r="A384" s="22"/>
      <c r="B384" s="94" t="s">
        <v>654</v>
      </c>
      <c r="C384" s="99" t="s">
        <v>655</v>
      </c>
      <c r="D384" s="100">
        <f>IF(ISNA(VLOOKUP($B384,'[1]1920 enrollment_Rev_Exp by size'!$A$6:$C$339,3,FALSE)),"",VLOOKUP($B384,'[1]1920 enrollment_Rev_Exp by size'!$A$6:$C$339,3,FALSE))</f>
        <v>272.89999999999998</v>
      </c>
      <c r="E384" s="101">
        <f>IF(ISNA(VLOOKUP($B384,'[1]1920 enrollment_Rev_Exp by size'!$A$6:$D$339,4,FALSE)),"",VLOOKUP($B384,'[1]1920 enrollment_Rev_Exp by size'!$A$6:$D$339,4,FALSE))</f>
        <v>4445521.9400000004</v>
      </c>
      <c r="F384" s="102">
        <f>IF(ISNA(VLOOKUP($B384,'[1]1920  Prog Access'!$F$7:$BA$325,2,FALSE)),"",VLOOKUP($B384,'[1]1920  Prog Access'!$F$7:$BA$325,2,FALSE))</f>
        <v>2353704.6800000002</v>
      </c>
      <c r="G384" s="102">
        <f>IF(ISNA(VLOOKUP($B384,'[1]1920  Prog Access'!$F$7:$BA$325,3,FALSE)),"",VLOOKUP($B384,'[1]1920  Prog Access'!$F$7:$BA$325,3,FALSE))</f>
        <v>0</v>
      </c>
      <c r="H384" s="102">
        <f>IF(ISNA(VLOOKUP($B384,'[1]1920  Prog Access'!$F$7:$BA$325,4,FALSE)),"",VLOOKUP($B384,'[1]1920  Prog Access'!$F$7:$BA$325,4,FALSE))</f>
        <v>0</v>
      </c>
      <c r="I384" s="103">
        <f t="shared" si="793"/>
        <v>2353704.6800000002</v>
      </c>
      <c r="J384" s="104">
        <f t="shared" si="794"/>
        <v>0.52945519373592387</v>
      </c>
      <c r="K384" s="105">
        <f t="shared" si="795"/>
        <v>8624.7881275192394</v>
      </c>
      <c r="L384" s="106">
        <f>IF(ISNA(VLOOKUP($B384,'[1]1920  Prog Access'!$F$7:$BA$325,5,FALSE)),"",VLOOKUP($B384,'[1]1920  Prog Access'!$F$7:$BA$325,5,FALSE))</f>
        <v>219726.69</v>
      </c>
      <c r="M384" s="102">
        <f>IF(ISNA(VLOOKUP($B384,'[1]1920  Prog Access'!$F$7:$BA$325,6,FALSE)),"",VLOOKUP($B384,'[1]1920  Prog Access'!$F$7:$BA$325,6,FALSE))</f>
        <v>0</v>
      </c>
      <c r="N384" s="102">
        <f>IF(ISNA(VLOOKUP($B384,'[1]1920  Prog Access'!$F$7:$BA$325,7,FALSE)),"",VLOOKUP($B384,'[1]1920  Prog Access'!$F$7:$BA$325,7,FALSE))</f>
        <v>0</v>
      </c>
      <c r="O384" s="102">
        <v>0</v>
      </c>
      <c r="P384" s="102">
        <f>IF(ISNA(VLOOKUP($B384,'[1]1920  Prog Access'!$F$7:$BA$325,8,FALSE)),"",VLOOKUP($B384,'[1]1920  Prog Access'!$F$7:$BA$325,8,FALSE))</f>
        <v>0</v>
      </c>
      <c r="Q384" s="102">
        <f>IF(ISNA(VLOOKUP($B384,'[1]1920  Prog Access'!$F$7:$BA$325,9,FALSE)),"",VLOOKUP($B384,'[1]1920  Prog Access'!$F$7:$BA$325,9,FALSE))</f>
        <v>0</v>
      </c>
      <c r="R384" s="107">
        <f t="shared" si="741"/>
        <v>219726.69</v>
      </c>
      <c r="S384" s="104">
        <f t="shared" si="742"/>
        <v>4.9426522456888375E-2</v>
      </c>
      <c r="T384" s="105">
        <f t="shared" si="743"/>
        <v>805.1545987541225</v>
      </c>
      <c r="U384" s="106">
        <f>IF(ISNA(VLOOKUP($B384,'[1]1920  Prog Access'!$F$7:$BA$325,10,FALSE)),"",VLOOKUP($B384,'[1]1920  Prog Access'!$F$7:$BA$325,10,FALSE))</f>
        <v>128664.82</v>
      </c>
      <c r="V384" s="102">
        <f>IF(ISNA(VLOOKUP($B384,'[1]1920  Prog Access'!$F$7:$BA$325,11,FALSE)),"",VLOOKUP($B384,'[1]1920  Prog Access'!$F$7:$BA$325,11,FALSE))</f>
        <v>14590.18</v>
      </c>
      <c r="W384" s="102">
        <f>IF(ISNA(VLOOKUP($B384,'[1]1920  Prog Access'!$F$7:$BA$325,12,FALSE)),"",VLOOKUP($B384,'[1]1920  Prog Access'!$F$7:$BA$325,12,FALSE))</f>
        <v>2404</v>
      </c>
      <c r="X384" s="102">
        <f>IF(ISNA(VLOOKUP($B384,'[1]1920  Prog Access'!$F$7:$BA$325,13,FALSE)),"",VLOOKUP($B384,'[1]1920  Prog Access'!$F$7:$BA$325,13,FALSE))</f>
        <v>14802.97</v>
      </c>
      <c r="Y384" s="108">
        <f t="shared" si="796"/>
        <v>160461.97</v>
      </c>
      <c r="Z384" s="104">
        <f t="shared" si="797"/>
        <v>3.6095192457873682E-2</v>
      </c>
      <c r="AA384" s="105">
        <f t="shared" si="798"/>
        <v>587.98816416269699</v>
      </c>
      <c r="AB384" s="106">
        <f>IF(ISNA(VLOOKUP($B384,'[1]1920  Prog Access'!$F$7:$BA$325,14,FALSE)),"",VLOOKUP($B384,'[1]1920  Prog Access'!$F$7:$BA$325,14,FALSE))</f>
        <v>0</v>
      </c>
      <c r="AC384" s="102">
        <f>IF(ISNA(VLOOKUP($B384,'[1]1920  Prog Access'!$F$7:$BA$325,15,FALSE)),"",VLOOKUP($B384,'[1]1920  Prog Access'!$F$7:$BA$325,15,FALSE))</f>
        <v>0</v>
      </c>
      <c r="AD384" s="102">
        <v>0</v>
      </c>
      <c r="AE384" s="107">
        <f t="shared" si="799"/>
        <v>0</v>
      </c>
      <c r="AF384" s="104">
        <f t="shared" si="800"/>
        <v>0</v>
      </c>
      <c r="AG384" s="109">
        <f t="shared" si="801"/>
        <v>0</v>
      </c>
      <c r="AH384" s="106">
        <f>IF(ISNA(VLOOKUP($B384,'[1]1920  Prog Access'!$F$7:$BA$325,16,FALSE)),"",VLOOKUP($B384,'[1]1920  Prog Access'!$F$7:$BA$325,16,FALSE))</f>
        <v>39804.949999999997</v>
      </c>
      <c r="AI384" s="102">
        <f>IF(ISNA(VLOOKUP($B384,'[1]1920  Prog Access'!$F$7:$BA$325,17,FALSE)),"",VLOOKUP($B384,'[1]1920  Prog Access'!$F$7:$BA$325,17,FALSE))</f>
        <v>61391.82</v>
      </c>
      <c r="AJ384" s="102">
        <f>IF(ISNA(VLOOKUP($B384,'[1]1920  Prog Access'!$F$7:$BA$325,18,FALSE)),"",VLOOKUP($B384,'[1]1920  Prog Access'!$F$7:$BA$325,18,FALSE))</f>
        <v>0</v>
      </c>
      <c r="AK384" s="102">
        <f>IF(ISNA(VLOOKUP($B384,'[1]1920  Prog Access'!$F$7:$BA$325,19,FALSE)),"",VLOOKUP($B384,'[1]1920  Prog Access'!$F$7:$BA$325,19,FALSE))</f>
        <v>0</v>
      </c>
      <c r="AL384" s="102">
        <f>IF(ISNA(VLOOKUP($B384,'[1]1920  Prog Access'!$F$7:$BA$325,20,FALSE)),"",VLOOKUP($B384,'[1]1920  Prog Access'!$F$7:$BA$325,20,FALSE))</f>
        <v>141274.99</v>
      </c>
      <c r="AM384" s="102">
        <f>IF(ISNA(VLOOKUP($B384,'[1]1920  Prog Access'!$F$7:$BA$325,21,FALSE)),"",VLOOKUP($B384,'[1]1920  Prog Access'!$F$7:$BA$325,21,FALSE))</f>
        <v>0</v>
      </c>
      <c r="AN384" s="102">
        <f>IF(ISNA(VLOOKUP($B384,'[1]1920  Prog Access'!$F$7:$BA$325,22,FALSE)),"",VLOOKUP($B384,'[1]1920  Prog Access'!$F$7:$BA$325,22,FALSE))</f>
        <v>0</v>
      </c>
      <c r="AO384" s="102">
        <f>IF(ISNA(VLOOKUP($B384,'[1]1920  Prog Access'!$F$7:$BA$325,23,FALSE)),"",VLOOKUP($B384,'[1]1920  Prog Access'!$F$7:$BA$325,23,FALSE))</f>
        <v>13254.84</v>
      </c>
      <c r="AP384" s="102">
        <f>IF(ISNA(VLOOKUP($B384,'[1]1920  Prog Access'!$F$7:$BA$325,24,FALSE)),"",VLOOKUP($B384,'[1]1920  Prog Access'!$F$7:$BA$325,24,FALSE))</f>
        <v>0</v>
      </c>
      <c r="AQ384" s="102">
        <f>IF(ISNA(VLOOKUP($B384,'[1]1920  Prog Access'!$F$7:$BA$325,25,FALSE)),"",VLOOKUP($B384,'[1]1920  Prog Access'!$F$7:$BA$325,25,FALSE))</f>
        <v>0</v>
      </c>
      <c r="AR384" s="102">
        <f>IF(ISNA(VLOOKUP($B384,'[1]1920  Prog Access'!$F$7:$BA$325,26,FALSE)),"",VLOOKUP($B384,'[1]1920  Prog Access'!$F$7:$BA$325,26,FALSE))</f>
        <v>0</v>
      </c>
      <c r="AS384" s="102">
        <f>IF(ISNA(VLOOKUP($B384,'[1]1920  Prog Access'!$F$7:$BA$325,27,FALSE)),"",VLOOKUP($B384,'[1]1920  Prog Access'!$F$7:$BA$325,27,FALSE))</f>
        <v>0</v>
      </c>
      <c r="AT384" s="102">
        <f>IF(ISNA(VLOOKUP($B384,'[1]1920  Prog Access'!$F$7:$BA$325,28,FALSE)),"",VLOOKUP($B384,'[1]1920  Prog Access'!$F$7:$BA$325,28,FALSE))</f>
        <v>0</v>
      </c>
      <c r="AU384" s="102">
        <f>IF(ISNA(VLOOKUP($B384,'[1]1920  Prog Access'!$F$7:$BA$325,29,FALSE)),"",VLOOKUP($B384,'[1]1920  Prog Access'!$F$7:$BA$325,29,FALSE))</f>
        <v>0</v>
      </c>
      <c r="AV384" s="102">
        <f>IF(ISNA(VLOOKUP($B384,'[1]1920  Prog Access'!$F$7:$BA$325,30,FALSE)),"",VLOOKUP($B384,'[1]1920  Prog Access'!$F$7:$BA$325,30,FALSE))</f>
        <v>0</v>
      </c>
      <c r="AW384" s="102">
        <f>IF(ISNA(VLOOKUP($B384,'[1]1920  Prog Access'!$F$7:$BA$325,31,FALSE)),"",VLOOKUP($B384,'[1]1920  Prog Access'!$F$7:$BA$325,31,FALSE))</f>
        <v>0</v>
      </c>
      <c r="AX384" s="108">
        <f t="shared" si="802"/>
        <v>255726.59999999998</v>
      </c>
      <c r="AY384" s="104">
        <f t="shared" si="803"/>
        <v>5.7524538952112327E-2</v>
      </c>
      <c r="AZ384" s="105">
        <f t="shared" si="804"/>
        <v>937.07072187614506</v>
      </c>
      <c r="BA384" s="106">
        <f>IF(ISNA(VLOOKUP($B384,'[1]1920  Prog Access'!$F$7:$BA$325,32,FALSE)),"",VLOOKUP($B384,'[1]1920  Prog Access'!$F$7:$BA$325,32,FALSE))</f>
        <v>0</v>
      </c>
      <c r="BB384" s="102">
        <f>IF(ISNA(VLOOKUP($B384,'[1]1920  Prog Access'!$F$7:$BA$325,33,FALSE)),"",VLOOKUP($B384,'[1]1920  Prog Access'!$F$7:$BA$325,33,FALSE))</f>
        <v>0</v>
      </c>
      <c r="BC384" s="102">
        <f>IF(ISNA(VLOOKUP($B384,'[1]1920  Prog Access'!$F$7:$BA$325,34,FALSE)),"",VLOOKUP($B384,'[1]1920  Prog Access'!$F$7:$BA$325,34,FALSE))</f>
        <v>0</v>
      </c>
      <c r="BD384" s="102">
        <f>IF(ISNA(VLOOKUP($B384,'[1]1920  Prog Access'!$F$7:$BA$325,35,FALSE)),"",VLOOKUP($B384,'[1]1920  Prog Access'!$F$7:$BA$325,35,FALSE))</f>
        <v>0</v>
      </c>
      <c r="BE384" s="102">
        <f>IF(ISNA(VLOOKUP($B384,'[1]1920  Prog Access'!$F$7:$BA$325,36,FALSE)),"",VLOOKUP($B384,'[1]1920  Prog Access'!$F$7:$BA$325,36,FALSE))</f>
        <v>0</v>
      </c>
      <c r="BF384" s="102">
        <f>IF(ISNA(VLOOKUP($B384,'[1]1920  Prog Access'!$F$7:$BA$325,37,FALSE)),"",VLOOKUP($B384,'[1]1920  Prog Access'!$F$7:$BA$325,37,FALSE))</f>
        <v>0</v>
      </c>
      <c r="BG384" s="102">
        <f>IF(ISNA(VLOOKUP($B384,'[1]1920  Prog Access'!$F$7:$BA$325,38,FALSE)),"",VLOOKUP($B384,'[1]1920  Prog Access'!$F$7:$BA$325,38,FALSE))</f>
        <v>2463.87</v>
      </c>
      <c r="BH384" s="110">
        <f t="shared" si="805"/>
        <v>2463.87</v>
      </c>
      <c r="BI384" s="104">
        <f t="shared" si="806"/>
        <v>5.5423638287116397E-4</v>
      </c>
      <c r="BJ384" s="105">
        <f t="shared" si="807"/>
        <v>9.0284719677537559</v>
      </c>
      <c r="BK384" s="106">
        <f>IF(ISNA(VLOOKUP($B384,'[1]1920  Prog Access'!$F$7:$BA$325,39,FALSE)),"",VLOOKUP($B384,'[1]1920  Prog Access'!$F$7:$BA$325,39,FALSE))</f>
        <v>0</v>
      </c>
      <c r="BL384" s="102">
        <f>IF(ISNA(VLOOKUP($B384,'[1]1920  Prog Access'!$F$7:$BA$325,40,FALSE)),"",VLOOKUP($B384,'[1]1920  Prog Access'!$F$7:$BA$325,40,FALSE))</f>
        <v>0</v>
      </c>
      <c r="BM384" s="102">
        <f>IF(ISNA(VLOOKUP($B384,'[1]1920  Prog Access'!$F$7:$BA$325,41,FALSE)),"",VLOOKUP($B384,'[1]1920  Prog Access'!$F$7:$BA$325,41,FALSE))</f>
        <v>61526.26</v>
      </c>
      <c r="BN384" s="102">
        <f>IF(ISNA(VLOOKUP($B384,'[1]1920  Prog Access'!$F$7:$BA$325,42,FALSE)),"",VLOOKUP($B384,'[1]1920  Prog Access'!$F$7:$BA$325,42,FALSE))</f>
        <v>71111.61</v>
      </c>
      <c r="BO384" s="105">
        <f t="shared" si="711"/>
        <v>132637.87</v>
      </c>
      <c r="BP384" s="104">
        <f t="shared" si="712"/>
        <v>2.98362873449231E-2</v>
      </c>
      <c r="BQ384" s="111">
        <f t="shared" si="713"/>
        <v>486.03103700989374</v>
      </c>
      <c r="BR384" s="106">
        <f>IF(ISNA(VLOOKUP($B384,'[1]1920  Prog Access'!$F$7:$BA$325,43,FALSE)),"",VLOOKUP($B384,'[1]1920  Prog Access'!$F$7:$BA$325,43,FALSE))</f>
        <v>982701.96</v>
      </c>
      <c r="BS384" s="104">
        <f t="shared" si="703"/>
        <v>0.22105434935723203</v>
      </c>
      <c r="BT384" s="111">
        <f t="shared" si="704"/>
        <v>3600.9599120556982</v>
      </c>
      <c r="BU384" s="102">
        <f>IF(ISNA(VLOOKUP($B384,'[1]1920  Prog Access'!$F$7:$BA$325,44,FALSE)),"",VLOOKUP($B384,'[1]1920  Prog Access'!$F$7:$BA$325,44,FALSE))</f>
        <v>180407.85</v>
      </c>
      <c r="BV384" s="104">
        <f t="shared" si="705"/>
        <v>4.0581927709482858E-2</v>
      </c>
      <c r="BW384" s="111">
        <f t="shared" si="706"/>
        <v>661.07676804690368</v>
      </c>
      <c r="BX384" s="143">
        <f>IF(ISNA(VLOOKUP($B384,'[1]1920  Prog Access'!$F$7:$BA$325,45,FALSE)),"",VLOOKUP($B384,'[1]1920  Prog Access'!$F$7:$BA$325,45,FALSE))</f>
        <v>157690.45000000001</v>
      </c>
      <c r="BY384" s="97">
        <f t="shared" si="707"/>
        <v>3.5471751602692572E-2</v>
      </c>
      <c r="BZ384" s="112">
        <f t="shared" si="708"/>
        <v>577.83235617442301</v>
      </c>
      <c r="CA384" s="89">
        <f t="shared" si="709"/>
        <v>4445521.9400000004</v>
      </c>
      <c r="CB384" s="90">
        <f t="shared" si="710"/>
        <v>0</v>
      </c>
    </row>
    <row r="385" spans="1:80" x14ac:dyDescent="0.25">
      <c r="A385" s="99"/>
      <c r="B385" s="94" t="s">
        <v>656</v>
      </c>
      <c r="C385" s="99" t="s">
        <v>657</v>
      </c>
      <c r="D385" s="100">
        <f>IF(ISNA(VLOOKUP($B385,'[1]1920 enrollment_Rev_Exp by size'!$A$6:$C$339,3,FALSE)),"",VLOOKUP($B385,'[1]1920 enrollment_Rev_Exp by size'!$A$6:$C$339,3,FALSE))</f>
        <v>253.95000000000002</v>
      </c>
      <c r="E385" s="101">
        <f>IF(ISNA(VLOOKUP($B385,'[1]1920 enrollment_Rev_Exp by size'!$A$6:$D$339,4,FALSE)),"",VLOOKUP($B385,'[1]1920 enrollment_Rev_Exp by size'!$A$6:$D$339,4,FALSE))</f>
        <v>4446299.26</v>
      </c>
      <c r="F385" s="102">
        <f>IF(ISNA(VLOOKUP($B385,'[1]1920  Prog Access'!$F$7:$BA$325,2,FALSE)),"",VLOOKUP($B385,'[1]1920  Prog Access'!$F$7:$BA$325,2,FALSE))</f>
        <v>2001587.58</v>
      </c>
      <c r="G385" s="102">
        <f>IF(ISNA(VLOOKUP($B385,'[1]1920  Prog Access'!$F$7:$BA$325,3,FALSE)),"",VLOOKUP($B385,'[1]1920  Prog Access'!$F$7:$BA$325,3,FALSE))</f>
        <v>30264.85</v>
      </c>
      <c r="H385" s="102">
        <f>IF(ISNA(VLOOKUP($B385,'[1]1920  Prog Access'!$F$7:$BA$325,4,FALSE)),"",VLOOKUP($B385,'[1]1920  Prog Access'!$F$7:$BA$325,4,FALSE))</f>
        <v>0</v>
      </c>
      <c r="I385" s="103">
        <f t="shared" si="793"/>
        <v>2031852.4300000002</v>
      </c>
      <c r="J385" s="104">
        <f t="shared" si="794"/>
        <v>0.45697608532089679</v>
      </c>
      <c r="K385" s="105">
        <f t="shared" si="795"/>
        <v>8000.9940145697974</v>
      </c>
      <c r="L385" s="106">
        <f>IF(ISNA(VLOOKUP($B385,'[1]1920  Prog Access'!$F$7:$BA$325,5,FALSE)),"",VLOOKUP($B385,'[1]1920  Prog Access'!$F$7:$BA$325,5,FALSE))</f>
        <v>304570.48</v>
      </c>
      <c r="M385" s="102">
        <f>IF(ISNA(VLOOKUP($B385,'[1]1920  Prog Access'!$F$7:$BA$325,6,FALSE)),"",VLOOKUP($B385,'[1]1920  Prog Access'!$F$7:$BA$325,6,FALSE))</f>
        <v>84736.63</v>
      </c>
      <c r="N385" s="102">
        <f>IF(ISNA(VLOOKUP($B385,'[1]1920  Prog Access'!$F$7:$BA$325,7,FALSE)),"",VLOOKUP($B385,'[1]1920  Prog Access'!$F$7:$BA$325,7,FALSE))</f>
        <v>28016.45</v>
      </c>
      <c r="O385" s="102">
        <v>0</v>
      </c>
      <c r="P385" s="102">
        <f>IF(ISNA(VLOOKUP($B385,'[1]1920  Prog Access'!$F$7:$BA$325,8,FALSE)),"",VLOOKUP($B385,'[1]1920  Prog Access'!$F$7:$BA$325,8,FALSE))</f>
        <v>0</v>
      </c>
      <c r="Q385" s="102">
        <f>IF(ISNA(VLOOKUP($B385,'[1]1920  Prog Access'!$F$7:$BA$325,9,FALSE)),"",VLOOKUP($B385,'[1]1920  Prog Access'!$F$7:$BA$325,9,FALSE))</f>
        <v>0</v>
      </c>
      <c r="R385" s="107">
        <f t="shared" si="741"/>
        <v>417323.56</v>
      </c>
      <c r="S385" s="104">
        <f t="shared" si="742"/>
        <v>9.3858630649165983E-2</v>
      </c>
      <c r="T385" s="105">
        <f t="shared" si="743"/>
        <v>1643.3296318172868</v>
      </c>
      <c r="U385" s="106">
        <f>IF(ISNA(VLOOKUP($B385,'[1]1920  Prog Access'!$F$7:$BA$325,10,FALSE)),"",VLOOKUP($B385,'[1]1920  Prog Access'!$F$7:$BA$325,10,FALSE))</f>
        <v>78978.53</v>
      </c>
      <c r="V385" s="102">
        <f>IF(ISNA(VLOOKUP($B385,'[1]1920  Prog Access'!$F$7:$BA$325,11,FALSE)),"",VLOOKUP($B385,'[1]1920  Prog Access'!$F$7:$BA$325,11,FALSE))</f>
        <v>27281.25</v>
      </c>
      <c r="W385" s="102">
        <f>IF(ISNA(VLOOKUP($B385,'[1]1920  Prog Access'!$F$7:$BA$325,12,FALSE)),"",VLOOKUP($B385,'[1]1920  Prog Access'!$F$7:$BA$325,12,FALSE))</f>
        <v>2616.02</v>
      </c>
      <c r="X385" s="102">
        <f>IF(ISNA(VLOOKUP($B385,'[1]1920  Prog Access'!$F$7:$BA$325,13,FALSE)),"",VLOOKUP($B385,'[1]1920  Prog Access'!$F$7:$BA$325,13,FALSE))</f>
        <v>0</v>
      </c>
      <c r="Y385" s="108">
        <f t="shared" si="796"/>
        <v>108875.8</v>
      </c>
      <c r="Z385" s="104">
        <f t="shared" si="797"/>
        <v>2.4486835823102023E-2</v>
      </c>
      <c r="AA385" s="105">
        <f t="shared" si="798"/>
        <v>428.72927741681434</v>
      </c>
      <c r="AB385" s="106">
        <f>IF(ISNA(VLOOKUP($B385,'[1]1920  Prog Access'!$F$7:$BA$325,14,FALSE)),"",VLOOKUP($B385,'[1]1920  Prog Access'!$F$7:$BA$325,14,FALSE))</f>
        <v>0</v>
      </c>
      <c r="AC385" s="102">
        <f>IF(ISNA(VLOOKUP($B385,'[1]1920  Prog Access'!$F$7:$BA$325,15,FALSE)),"",VLOOKUP($B385,'[1]1920  Prog Access'!$F$7:$BA$325,15,FALSE))</f>
        <v>0</v>
      </c>
      <c r="AD385" s="102">
        <v>0</v>
      </c>
      <c r="AE385" s="107">
        <f t="shared" si="799"/>
        <v>0</v>
      </c>
      <c r="AF385" s="104">
        <f t="shared" si="800"/>
        <v>0</v>
      </c>
      <c r="AG385" s="109">
        <f t="shared" si="801"/>
        <v>0</v>
      </c>
      <c r="AH385" s="106">
        <f>IF(ISNA(VLOOKUP($B385,'[1]1920  Prog Access'!$F$7:$BA$325,16,FALSE)),"",VLOOKUP($B385,'[1]1920  Prog Access'!$F$7:$BA$325,16,FALSE))</f>
        <v>64450.73</v>
      </c>
      <c r="AI385" s="102">
        <f>IF(ISNA(VLOOKUP($B385,'[1]1920  Prog Access'!$F$7:$BA$325,17,FALSE)),"",VLOOKUP($B385,'[1]1920  Prog Access'!$F$7:$BA$325,17,FALSE))</f>
        <v>66293.45</v>
      </c>
      <c r="AJ385" s="102">
        <f>IF(ISNA(VLOOKUP($B385,'[1]1920  Prog Access'!$F$7:$BA$325,18,FALSE)),"",VLOOKUP($B385,'[1]1920  Prog Access'!$F$7:$BA$325,18,FALSE))</f>
        <v>0</v>
      </c>
      <c r="AK385" s="102">
        <f>IF(ISNA(VLOOKUP($B385,'[1]1920  Prog Access'!$F$7:$BA$325,19,FALSE)),"",VLOOKUP($B385,'[1]1920  Prog Access'!$F$7:$BA$325,19,FALSE))</f>
        <v>0</v>
      </c>
      <c r="AL385" s="102">
        <f>IF(ISNA(VLOOKUP($B385,'[1]1920  Prog Access'!$F$7:$BA$325,20,FALSE)),"",VLOOKUP($B385,'[1]1920  Prog Access'!$F$7:$BA$325,20,FALSE))</f>
        <v>196268.15</v>
      </c>
      <c r="AM385" s="102">
        <f>IF(ISNA(VLOOKUP($B385,'[1]1920  Prog Access'!$F$7:$BA$325,21,FALSE)),"",VLOOKUP($B385,'[1]1920  Prog Access'!$F$7:$BA$325,21,FALSE))</f>
        <v>0</v>
      </c>
      <c r="AN385" s="102">
        <f>IF(ISNA(VLOOKUP($B385,'[1]1920  Prog Access'!$F$7:$BA$325,22,FALSE)),"",VLOOKUP($B385,'[1]1920  Prog Access'!$F$7:$BA$325,22,FALSE))</f>
        <v>0</v>
      </c>
      <c r="AO385" s="102">
        <f>IF(ISNA(VLOOKUP($B385,'[1]1920  Prog Access'!$F$7:$BA$325,23,FALSE)),"",VLOOKUP($B385,'[1]1920  Prog Access'!$F$7:$BA$325,23,FALSE))</f>
        <v>50422.16</v>
      </c>
      <c r="AP385" s="102">
        <f>IF(ISNA(VLOOKUP($B385,'[1]1920  Prog Access'!$F$7:$BA$325,24,FALSE)),"",VLOOKUP($B385,'[1]1920  Prog Access'!$F$7:$BA$325,24,FALSE))</f>
        <v>0</v>
      </c>
      <c r="AQ385" s="102">
        <f>IF(ISNA(VLOOKUP($B385,'[1]1920  Prog Access'!$F$7:$BA$325,25,FALSE)),"",VLOOKUP($B385,'[1]1920  Prog Access'!$F$7:$BA$325,25,FALSE))</f>
        <v>0</v>
      </c>
      <c r="AR385" s="102">
        <f>IF(ISNA(VLOOKUP($B385,'[1]1920  Prog Access'!$F$7:$BA$325,26,FALSE)),"",VLOOKUP($B385,'[1]1920  Prog Access'!$F$7:$BA$325,26,FALSE))</f>
        <v>0</v>
      </c>
      <c r="AS385" s="102">
        <f>IF(ISNA(VLOOKUP($B385,'[1]1920  Prog Access'!$F$7:$BA$325,27,FALSE)),"",VLOOKUP($B385,'[1]1920  Prog Access'!$F$7:$BA$325,27,FALSE))</f>
        <v>5569.81</v>
      </c>
      <c r="AT385" s="102">
        <f>IF(ISNA(VLOOKUP($B385,'[1]1920  Prog Access'!$F$7:$BA$325,28,FALSE)),"",VLOOKUP($B385,'[1]1920  Prog Access'!$F$7:$BA$325,28,FALSE))</f>
        <v>103486.79</v>
      </c>
      <c r="AU385" s="102">
        <f>IF(ISNA(VLOOKUP($B385,'[1]1920  Prog Access'!$F$7:$BA$325,29,FALSE)),"",VLOOKUP($B385,'[1]1920  Prog Access'!$F$7:$BA$325,29,FALSE))</f>
        <v>0</v>
      </c>
      <c r="AV385" s="102">
        <f>IF(ISNA(VLOOKUP($B385,'[1]1920  Prog Access'!$F$7:$BA$325,30,FALSE)),"",VLOOKUP($B385,'[1]1920  Prog Access'!$F$7:$BA$325,30,FALSE))</f>
        <v>0</v>
      </c>
      <c r="AW385" s="102">
        <f>IF(ISNA(VLOOKUP($B385,'[1]1920  Prog Access'!$F$7:$BA$325,31,FALSE)),"",VLOOKUP($B385,'[1]1920  Prog Access'!$F$7:$BA$325,31,FALSE))</f>
        <v>0</v>
      </c>
      <c r="AX385" s="108">
        <f t="shared" si="802"/>
        <v>486491.08999999997</v>
      </c>
      <c r="AY385" s="104">
        <f t="shared" si="803"/>
        <v>0.10941483277488614</v>
      </c>
      <c r="AZ385" s="105">
        <f t="shared" si="804"/>
        <v>1915.6963575506986</v>
      </c>
      <c r="BA385" s="106">
        <f>IF(ISNA(VLOOKUP($B385,'[1]1920  Prog Access'!$F$7:$BA$325,32,FALSE)),"",VLOOKUP($B385,'[1]1920  Prog Access'!$F$7:$BA$325,32,FALSE))</f>
        <v>0</v>
      </c>
      <c r="BB385" s="102">
        <f>IF(ISNA(VLOOKUP($B385,'[1]1920  Prog Access'!$F$7:$BA$325,33,FALSE)),"",VLOOKUP($B385,'[1]1920  Prog Access'!$F$7:$BA$325,33,FALSE))</f>
        <v>0</v>
      </c>
      <c r="BC385" s="102">
        <f>IF(ISNA(VLOOKUP($B385,'[1]1920  Prog Access'!$F$7:$BA$325,34,FALSE)),"",VLOOKUP($B385,'[1]1920  Prog Access'!$F$7:$BA$325,34,FALSE))</f>
        <v>0</v>
      </c>
      <c r="BD385" s="102">
        <f>IF(ISNA(VLOOKUP($B385,'[1]1920  Prog Access'!$F$7:$BA$325,35,FALSE)),"",VLOOKUP($B385,'[1]1920  Prog Access'!$F$7:$BA$325,35,FALSE))</f>
        <v>0</v>
      </c>
      <c r="BE385" s="102">
        <f>IF(ISNA(VLOOKUP($B385,'[1]1920  Prog Access'!$F$7:$BA$325,36,FALSE)),"",VLOOKUP($B385,'[1]1920  Prog Access'!$F$7:$BA$325,36,FALSE))</f>
        <v>0</v>
      </c>
      <c r="BF385" s="102">
        <f>IF(ISNA(VLOOKUP($B385,'[1]1920  Prog Access'!$F$7:$BA$325,37,FALSE)),"",VLOOKUP($B385,'[1]1920  Prog Access'!$F$7:$BA$325,37,FALSE))</f>
        <v>0</v>
      </c>
      <c r="BG385" s="102">
        <f>IF(ISNA(VLOOKUP($B385,'[1]1920  Prog Access'!$F$7:$BA$325,38,FALSE)),"",VLOOKUP($B385,'[1]1920  Prog Access'!$F$7:$BA$325,38,FALSE))</f>
        <v>0</v>
      </c>
      <c r="BH385" s="110">
        <f t="shared" si="805"/>
        <v>0</v>
      </c>
      <c r="BI385" s="104">
        <f t="shared" si="806"/>
        <v>0</v>
      </c>
      <c r="BJ385" s="105">
        <f t="shared" si="807"/>
        <v>0</v>
      </c>
      <c r="BK385" s="106">
        <f>IF(ISNA(VLOOKUP($B385,'[1]1920  Prog Access'!$F$7:$BA$325,39,FALSE)),"",VLOOKUP($B385,'[1]1920  Prog Access'!$F$7:$BA$325,39,FALSE))</f>
        <v>0</v>
      </c>
      <c r="BL385" s="102">
        <f>IF(ISNA(VLOOKUP($B385,'[1]1920  Prog Access'!$F$7:$BA$325,40,FALSE)),"",VLOOKUP($B385,'[1]1920  Prog Access'!$F$7:$BA$325,40,FALSE))</f>
        <v>0</v>
      </c>
      <c r="BM385" s="102">
        <f>IF(ISNA(VLOOKUP($B385,'[1]1920  Prog Access'!$F$7:$BA$325,41,FALSE)),"",VLOOKUP($B385,'[1]1920  Prog Access'!$F$7:$BA$325,41,FALSE))</f>
        <v>0</v>
      </c>
      <c r="BN385" s="102">
        <f>IF(ISNA(VLOOKUP($B385,'[1]1920  Prog Access'!$F$7:$BA$325,42,FALSE)),"",VLOOKUP($B385,'[1]1920  Prog Access'!$F$7:$BA$325,42,FALSE))</f>
        <v>0</v>
      </c>
      <c r="BO385" s="105">
        <f t="shared" si="711"/>
        <v>0</v>
      </c>
      <c r="BP385" s="104">
        <f t="shared" si="712"/>
        <v>0</v>
      </c>
      <c r="BQ385" s="111">
        <f t="shared" si="713"/>
        <v>0</v>
      </c>
      <c r="BR385" s="106">
        <f>IF(ISNA(VLOOKUP($B385,'[1]1920  Prog Access'!$F$7:$BA$325,43,FALSE)),"",VLOOKUP($B385,'[1]1920  Prog Access'!$F$7:$BA$325,43,FALSE))</f>
        <v>830133.12</v>
      </c>
      <c r="BS385" s="104">
        <f t="shared" si="703"/>
        <v>0.18670203498628207</v>
      </c>
      <c r="BT385" s="111">
        <f t="shared" si="704"/>
        <v>3268.8841110454809</v>
      </c>
      <c r="BU385" s="102">
        <f>IF(ISNA(VLOOKUP($B385,'[1]1920  Prog Access'!$F$7:$BA$325,44,FALSE)),"",VLOOKUP($B385,'[1]1920  Prog Access'!$F$7:$BA$325,44,FALSE))</f>
        <v>245826.98</v>
      </c>
      <c r="BV385" s="104">
        <f t="shared" si="705"/>
        <v>5.5287996966717892E-2</v>
      </c>
      <c r="BW385" s="111">
        <f t="shared" si="706"/>
        <v>968.01330970663514</v>
      </c>
      <c r="BX385" s="143">
        <f>IF(ISNA(VLOOKUP($B385,'[1]1920  Prog Access'!$F$7:$BA$325,45,FALSE)),"",VLOOKUP($B385,'[1]1920  Prog Access'!$F$7:$BA$325,45,FALSE))</f>
        <v>325796.28000000003</v>
      </c>
      <c r="BY385" s="97">
        <f t="shared" si="707"/>
        <v>7.3273583478949203E-2</v>
      </c>
      <c r="BZ385" s="112">
        <f t="shared" si="708"/>
        <v>1282.9150620200828</v>
      </c>
      <c r="CA385" s="89">
        <f t="shared" si="709"/>
        <v>4446299.26</v>
      </c>
      <c r="CB385" s="90">
        <f t="shared" si="710"/>
        <v>0</v>
      </c>
    </row>
    <row r="386" spans="1:80" x14ac:dyDescent="0.25">
      <c r="A386" s="66"/>
      <c r="B386" s="128" t="s">
        <v>658</v>
      </c>
      <c r="C386" s="99" t="s">
        <v>659</v>
      </c>
      <c r="D386" s="100">
        <f>IF(ISNA(VLOOKUP($B386,'[1]1920 enrollment_Rev_Exp by size'!$A$6:$C$339,3,FALSE)),"",VLOOKUP($B386,'[1]1920 enrollment_Rev_Exp by size'!$A$6:$C$339,3,FALSE))</f>
        <v>48.400000000000006</v>
      </c>
      <c r="E386" s="101">
        <f>IF(ISNA(VLOOKUP($B386,'[1]1920 enrollment_Rev_Exp by size'!$A$6:$D$339,4,FALSE)),"",VLOOKUP($B386,'[1]1920 enrollment_Rev_Exp by size'!$A$6:$D$339,4,FALSE))</f>
        <v>1846170.39</v>
      </c>
      <c r="F386" s="102">
        <f>IF(ISNA(VLOOKUP($B386,'[1]1920  Prog Access'!$F$7:$BA$325,2,FALSE)),"",VLOOKUP($B386,'[1]1920  Prog Access'!$F$7:$BA$325,2,FALSE))</f>
        <v>756157.71</v>
      </c>
      <c r="G386" s="102">
        <f>IF(ISNA(VLOOKUP($B386,'[1]1920  Prog Access'!$F$7:$BA$325,3,FALSE)),"",VLOOKUP($B386,'[1]1920  Prog Access'!$F$7:$BA$325,3,FALSE))</f>
        <v>0</v>
      </c>
      <c r="H386" s="102">
        <f>IF(ISNA(VLOOKUP($B386,'[1]1920  Prog Access'!$F$7:$BA$325,4,FALSE)),"",VLOOKUP($B386,'[1]1920  Prog Access'!$F$7:$BA$325,4,FALSE))</f>
        <v>0</v>
      </c>
      <c r="I386" s="103">
        <f t="shared" si="793"/>
        <v>756157.71</v>
      </c>
      <c r="J386" s="104">
        <f t="shared" si="794"/>
        <v>0.40958175588549006</v>
      </c>
      <c r="K386" s="105">
        <f t="shared" si="795"/>
        <v>15623.09318181818</v>
      </c>
      <c r="L386" s="106">
        <f>IF(ISNA(VLOOKUP($B386,'[1]1920  Prog Access'!$F$7:$BA$325,5,FALSE)),"",VLOOKUP($B386,'[1]1920  Prog Access'!$F$7:$BA$325,5,FALSE))</f>
        <v>69276.31</v>
      </c>
      <c r="M386" s="102">
        <f>IF(ISNA(VLOOKUP($B386,'[1]1920  Prog Access'!$F$7:$BA$325,6,FALSE)),"",VLOOKUP($B386,'[1]1920  Prog Access'!$F$7:$BA$325,6,FALSE))</f>
        <v>0</v>
      </c>
      <c r="N386" s="102">
        <f>IF(ISNA(VLOOKUP($B386,'[1]1920  Prog Access'!$F$7:$BA$325,7,FALSE)),"",VLOOKUP($B386,'[1]1920  Prog Access'!$F$7:$BA$325,7,FALSE))</f>
        <v>23661.15</v>
      </c>
      <c r="O386" s="102">
        <v>0</v>
      </c>
      <c r="P386" s="102">
        <f>IF(ISNA(VLOOKUP($B386,'[1]1920  Prog Access'!$F$7:$BA$325,8,FALSE)),"",VLOOKUP($B386,'[1]1920  Prog Access'!$F$7:$BA$325,8,FALSE))</f>
        <v>0</v>
      </c>
      <c r="Q386" s="102">
        <f>IF(ISNA(VLOOKUP($B386,'[1]1920  Prog Access'!$F$7:$BA$325,9,FALSE)),"",VLOOKUP($B386,'[1]1920  Prog Access'!$F$7:$BA$325,9,FALSE))</f>
        <v>0</v>
      </c>
      <c r="R386" s="107">
        <f t="shared" si="741"/>
        <v>92937.459999999992</v>
      </c>
      <c r="S386" s="104">
        <f t="shared" si="742"/>
        <v>5.0340673051310285E-2</v>
      </c>
      <c r="T386" s="105">
        <f t="shared" si="743"/>
        <v>1920.1954545454541</v>
      </c>
      <c r="U386" s="106">
        <f>IF(ISNA(VLOOKUP($B386,'[1]1920  Prog Access'!$F$7:$BA$325,10,FALSE)),"",VLOOKUP($B386,'[1]1920  Prog Access'!$F$7:$BA$325,10,FALSE))</f>
        <v>0</v>
      </c>
      <c r="V386" s="102">
        <f>IF(ISNA(VLOOKUP($B386,'[1]1920  Prog Access'!$F$7:$BA$325,11,FALSE)),"",VLOOKUP($B386,'[1]1920  Prog Access'!$F$7:$BA$325,11,FALSE))</f>
        <v>0</v>
      </c>
      <c r="W386" s="102">
        <f>IF(ISNA(VLOOKUP($B386,'[1]1920  Prog Access'!$F$7:$BA$325,12,FALSE)),"",VLOOKUP($B386,'[1]1920  Prog Access'!$F$7:$BA$325,12,FALSE))</f>
        <v>0</v>
      </c>
      <c r="X386" s="102">
        <f>IF(ISNA(VLOOKUP($B386,'[1]1920  Prog Access'!$F$7:$BA$325,13,FALSE)),"",VLOOKUP($B386,'[1]1920  Prog Access'!$F$7:$BA$325,13,FALSE))</f>
        <v>0</v>
      </c>
      <c r="Y386" s="108">
        <f t="shared" si="796"/>
        <v>0</v>
      </c>
      <c r="Z386" s="104">
        <f t="shared" si="797"/>
        <v>0</v>
      </c>
      <c r="AA386" s="105">
        <f t="shared" si="798"/>
        <v>0</v>
      </c>
      <c r="AB386" s="106">
        <f>IF(ISNA(VLOOKUP($B386,'[1]1920  Prog Access'!$F$7:$BA$325,14,FALSE)),"",VLOOKUP($B386,'[1]1920  Prog Access'!$F$7:$BA$325,14,FALSE))</f>
        <v>0</v>
      </c>
      <c r="AC386" s="102">
        <f>IF(ISNA(VLOOKUP($B386,'[1]1920  Prog Access'!$F$7:$BA$325,15,FALSE)),"",VLOOKUP($B386,'[1]1920  Prog Access'!$F$7:$BA$325,15,FALSE))</f>
        <v>0</v>
      </c>
      <c r="AD386" s="102">
        <v>0</v>
      </c>
      <c r="AE386" s="107">
        <f t="shared" si="799"/>
        <v>0</v>
      </c>
      <c r="AF386" s="104">
        <f t="shared" si="800"/>
        <v>0</v>
      </c>
      <c r="AG386" s="109">
        <f t="shared" si="801"/>
        <v>0</v>
      </c>
      <c r="AH386" s="106">
        <f>IF(ISNA(VLOOKUP($B386,'[1]1920  Prog Access'!$F$7:$BA$325,16,FALSE)),"",VLOOKUP($B386,'[1]1920  Prog Access'!$F$7:$BA$325,16,FALSE))</f>
        <v>30857.54</v>
      </c>
      <c r="AI386" s="102">
        <f>IF(ISNA(VLOOKUP($B386,'[1]1920  Prog Access'!$F$7:$BA$325,17,FALSE)),"",VLOOKUP($B386,'[1]1920  Prog Access'!$F$7:$BA$325,17,FALSE))</f>
        <v>0</v>
      </c>
      <c r="AJ386" s="102">
        <f>IF(ISNA(VLOOKUP($B386,'[1]1920  Prog Access'!$F$7:$BA$325,18,FALSE)),"",VLOOKUP($B386,'[1]1920  Prog Access'!$F$7:$BA$325,18,FALSE))</f>
        <v>0</v>
      </c>
      <c r="AK386" s="102">
        <f>IF(ISNA(VLOOKUP($B386,'[1]1920  Prog Access'!$F$7:$BA$325,19,FALSE)),"",VLOOKUP($B386,'[1]1920  Prog Access'!$F$7:$BA$325,19,FALSE))</f>
        <v>0</v>
      </c>
      <c r="AL386" s="102">
        <f>IF(ISNA(VLOOKUP($B386,'[1]1920  Prog Access'!$F$7:$BA$325,20,FALSE)),"",VLOOKUP($B386,'[1]1920  Prog Access'!$F$7:$BA$325,20,FALSE))</f>
        <v>58261.86</v>
      </c>
      <c r="AM386" s="102">
        <f>IF(ISNA(VLOOKUP($B386,'[1]1920  Prog Access'!$F$7:$BA$325,21,FALSE)),"",VLOOKUP($B386,'[1]1920  Prog Access'!$F$7:$BA$325,21,FALSE))</f>
        <v>0</v>
      </c>
      <c r="AN386" s="102">
        <f>IF(ISNA(VLOOKUP($B386,'[1]1920  Prog Access'!$F$7:$BA$325,22,FALSE)),"",VLOOKUP($B386,'[1]1920  Prog Access'!$F$7:$BA$325,22,FALSE))</f>
        <v>0</v>
      </c>
      <c r="AO386" s="102">
        <f>IF(ISNA(VLOOKUP($B386,'[1]1920  Prog Access'!$F$7:$BA$325,23,FALSE)),"",VLOOKUP($B386,'[1]1920  Prog Access'!$F$7:$BA$325,23,FALSE))</f>
        <v>0</v>
      </c>
      <c r="AP386" s="102">
        <f>IF(ISNA(VLOOKUP($B386,'[1]1920  Prog Access'!$F$7:$BA$325,24,FALSE)),"",VLOOKUP($B386,'[1]1920  Prog Access'!$F$7:$BA$325,24,FALSE))</f>
        <v>0</v>
      </c>
      <c r="AQ386" s="102">
        <f>IF(ISNA(VLOOKUP($B386,'[1]1920  Prog Access'!$F$7:$BA$325,25,FALSE)),"",VLOOKUP($B386,'[1]1920  Prog Access'!$F$7:$BA$325,25,FALSE))</f>
        <v>0</v>
      </c>
      <c r="AR386" s="102">
        <f>IF(ISNA(VLOOKUP($B386,'[1]1920  Prog Access'!$F$7:$BA$325,26,FALSE)),"",VLOOKUP($B386,'[1]1920  Prog Access'!$F$7:$BA$325,26,FALSE))</f>
        <v>0</v>
      </c>
      <c r="AS386" s="102">
        <f>IF(ISNA(VLOOKUP($B386,'[1]1920  Prog Access'!$F$7:$BA$325,27,FALSE)),"",VLOOKUP($B386,'[1]1920  Prog Access'!$F$7:$BA$325,27,FALSE))</f>
        <v>0</v>
      </c>
      <c r="AT386" s="102">
        <f>IF(ISNA(VLOOKUP($B386,'[1]1920  Prog Access'!$F$7:$BA$325,28,FALSE)),"",VLOOKUP($B386,'[1]1920  Prog Access'!$F$7:$BA$325,28,FALSE))</f>
        <v>0</v>
      </c>
      <c r="AU386" s="102">
        <f>IF(ISNA(VLOOKUP($B386,'[1]1920  Prog Access'!$F$7:$BA$325,29,FALSE)),"",VLOOKUP($B386,'[1]1920  Prog Access'!$F$7:$BA$325,29,FALSE))</f>
        <v>0</v>
      </c>
      <c r="AV386" s="102">
        <f>IF(ISNA(VLOOKUP($B386,'[1]1920  Prog Access'!$F$7:$BA$325,30,FALSE)),"",VLOOKUP($B386,'[1]1920  Prog Access'!$F$7:$BA$325,30,FALSE))</f>
        <v>0</v>
      </c>
      <c r="AW386" s="102">
        <f>IF(ISNA(VLOOKUP($B386,'[1]1920  Prog Access'!$F$7:$BA$325,31,FALSE)),"",VLOOKUP($B386,'[1]1920  Prog Access'!$F$7:$BA$325,31,FALSE))</f>
        <v>0</v>
      </c>
      <c r="AX386" s="108">
        <f t="shared" si="802"/>
        <v>89119.4</v>
      </c>
      <c r="AY386" s="104">
        <f t="shared" si="803"/>
        <v>4.8272575750713885E-2</v>
      </c>
      <c r="AZ386" s="105">
        <f t="shared" si="804"/>
        <v>1841.3099173553715</v>
      </c>
      <c r="BA386" s="106">
        <f>IF(ISNA(VLOOKUP($B386,'[1]1920  Prog Access'!$F$7:$BA$325,32,FALSE)),"",VLOOKUP($B386,'[1]1920  Prog Access'!$F$7:$BA$325,32,FALSE))</f>
        <v>0</v>
      </c>
      <c r="BB386" s="102">
        <f>IF(ISNA(VLOOKUP($B386,'[1]1920  Prog Access'!$F$7:$BA$325,33,FALSE)),"",VLOOKUP($B386,'[1]1920  Prog Access'!$F$7:$BA$325,33,FALSE))</f>
        <v>0</v>
      </c>
      <c r="BC386" s="102">
        <f>IF(ISNA(VLOOKUP($B386,'[1]1920  Prog Access'!$F$7:$BA$325,34,FALSE)),"",VLOOKUP($B386,'[1]1920  Prog Access'!$F$7:$BA$325,34,FALSE))</f>
        <v>0</v>
      </c>
      <c r="BD386" s="102">
        <f>IF(ISNA(VLOOKUP($B386,'[1]1920  Prog Access'!$F$7:$BA$325,35,FALSE)),"",VLOOKUP($B386,'[1]1920  Prog Access'!$F$7:$BA$325,35,FALSE))</f>
        <v>0</v>
      </c>
      <c r="BE386" s="102">
        <f>IF(ISNA(VLOOKUP($B386,'[1]1920  Prog Access'!$F$7:$BA$325,36,FALSE)),"",VLOOKUP($B386,'[1]1920  Prog Access'!$F$7:$BA$325,36,FALSE))</f>
        <v>0</v>
      </c>
      <c r="BF386" s="102">
        <f>IF(ISNA(VLOOKUP($B386,'[1]1920  Prog Access'!$F$7:$BA$325,37,FALSE)),"",VLOOKUP($B386,'[1]1920  Prog Access'!$F$7:$BA$325,37,FALSE))</f>
        <v>0</v>
      </c>
      <c r="BG386" s="102">
        <f>IF(ISNA(VLOOKUP($B386,'[1]1920  Prog Access'!$F$7:$BA$325,38,FALSE)),"",VLOOKUP($B386,'[1]1920  Prog Access'!$F$7:$BA$325,38,FALSE))</f>
        <v>0</v>
      </c>
      <c r="BH386" s="110">
        <f t="shared" si="805"/>
        <v>0</v>
      </c>
      <c r="BI386" s="104">
        <f t="shared" si="806"/>
        <v>0</v>
      </c>
      <c r="BJ386" s="105">
        <f t="shared" si="807"/>
        <v>0</v>
      </c>
      <c r="BK386" s="106">
        <f>IF(ISNA(VLOOKUP($B386,'[1]1920  Prog Access'!$F$7:$BA$325,39,FALSE)),"",VLOOKUP($B386,'[1]1920  Prog Access'!$F$7:$BA$325,39,FALSE))</f>
        <v>0</v>
      </c>
      <c r="BL386" s="102">
        <f>IF(ISNA(VLOOKUP($B386,'[1]1920  Prog Access'!$F$7:$BA$325,40,FALSE)),"",VLOOKUP($B386,'[1]1920  Prog Access'!$F$7:$BA$325,40,FALSE))</f>
        <v>0</v>
      </c>
      <c r="BM386" s="102">
        <f>IF(ISNA(VLOOKUP($B386,'[1]1920  Prog Access'!$F$7:$BA$325,41,FALSE)),"",VLOOKUP($B386,'[1]1920  Prog Access'!$F$7:$BA$325,41,FALSE))</f>
        <v>0</v>
      </c>
      <c r="BN386" s="102">
        <f>IF(ISNA(VLOOKUP($B386,'[1]1920  Prog Access'!$F$7:$BA$325,42,FALSE)),"",VLOOKUP($B386,'[1]1920  Prog Access'!$F$7:$BA$325,42,FALSE))</f>
        <v>0</v>
      </c>
      <c r="BO386" s="105">
        <f t="shared" si="711"/>
        <v>0</v>
      </c>
      <c r="BP386" s="104">
        <f t="shared" si="712"/>
        <v>0</v>
      </c>
      <c r="BQ386" s="111">
        <f t="shared" si="713"/>
        <v>0</v>
      </c>
      <c r="BR386" s="106">
        <f>IF(ISNA(VLOOKUP($B386,'[1]1920  Prog Access'!$F$7:$BA$325,43,FALSE)),"",VLOOKUP($B386,'[1]1920  Prog Access'!$F$7:$BA$325,43,FALSE))</f>
        <v>778383.99</v>
      </c>
      <c r="BS386" s="104">
        <f t="shared" si="703"/>
        <v>0.42162088299986222</v>
      </c>
      <c r="BT386" s="111">
        <f t="shared" si="704"/>
        <v>16082.313842975205</v>
      </c>
      <c r="BU386" s="102">
        <f>IF(ISNA(VLOOKUP($B386,'[1]1920  Prog Access'!$F$7:$BA$325,44,FALSE)),"",VLOOKUP($B386,'[1]1920  Prog Access'!$F$7:$BA$325,44,FALSE))</f>
        <v>121605.97</v>
      </c>
      <c r="BV386" s="104">
        <f t="shared" si="705"/>
        <v>6.5869310145311125E-2</v>
      </c>
      <c r="BW386" s="111">
        <f t="shared" si="706"/>
        <v>2512.5200413223138</v>
      </c>
      <c r="BX386" s="143">
        <f>IF(ISNA(VLOOKUP($B386,'[1]1920  Prog Access'!$F$7:$BA$325,45,FALSE)),"",VLOOKUP($B386,'[1]1920  Prog Access'!$F$7:$BA$325,45,FALSE))</f>
        <v>7965.86</v>
      </c>
      <c r="BY386" s="97">
        <f t="shared" si="707"/>
        <v>4.3148021673124117E-3</v>
      </c>
      <c r="BZ386" s="112">
        <f t="shared" si="708"/>
        <v>164.58388429752063</v>
      </c>
      <c r="CA386" s="89">
        <f t="shared" si="709"/>
        <v>1846170.39</v>
      </c>
      <c r="CB386" s="90">
        <f t="shared" si="710"/>
        <v>0</v>
      </c>
    </row>
    <row r="387" spans="1:80" s="127" customFormat="1" x14ac:dyDescent="0.25">
      <c r="A387" s="66"/>
      <c r="B387" s="114" t="s">
        <v>660</v>
      </c>
      <c r="C387" s="115" t="s">
        <v>52</v>
      </c>
      <c r="D387" s="116">
        <f>SUM(D379:D386)</f>
        <v>9004.1400000000012</v>
      </c>
      <c r="E387" s="116">
        <f t="shared" ref="E387:H387" si="808">SUM(E379:E386)</f>
        <v>131643659.87</v>
      </c>
      <c r="F387" s="116">
        <f t="shared" si="808"/>
        <v>65553873.019999996</v>
      </c>
      <c r="G387" s="116">
        <f t="shared" si="808"/>
        <v>1659963.1900000002</v>
      </c>
      <c r="H387" s="116">
        <f t="shared" si="808"/>
        <v>310247.27</v>
      </c>
      <c r="I387" s="117">
        <f t="shared" si="793"/>
        <v>67524083.479999989</v>
      </c>
      <c r="J387" s="118">
        <f t="shared" si="794"/>
        <v>0.51293076739647758</v>
      </c>
      <c r="K387" s="75">
        <f t="shared" si="795"/>
        <v>7499.2262981250824</v>
      </c>
      <c r="L387" s="119">
        <f>SUM(L379:L386)</f>
        <v>12689797.260000002</v>
      </c>
      <c r="M387" s="119">
        <f t="shared" ref="M387:Q387" si="809">SUM(M379:M386)</f>
        <v>713181.20000000007</v>
      </c>
      <c r="N387" s="119">
        <f t="shared" si="809"/>
        <v>1671984.1199999999</v>
      </c>
      <c r="O387" s="119">
        <f t="shared" si="809"/>
        <v>0</v>
      </c>
      <c r="P387" s="119">
        <f t="shared" si="809"/>
        <v>0</v>
      </c>
      <c r="Q387" s="119">
        <f t="shared" si="809"/>
        <v>0</v>
      </c>
      <c r="R387" s="120">
        <f t="shared" si="741"/>
        <v>15074962.58</v>
      </c>
      <c r="S387" s="118">
        <f t="shared" si="742"/>
        <v>0.1145133962006734</v>
      </c>
      <c r="T387" s="75">
        <f t="shared" si="743"/>
        <v>1674.2256984009575</v>
      </c>
      <c r="U387" s="119">
        <f>SUM(U379:U386)</f>
        <v>4072705.6699999995</v>
      </c>
      <c r="V387" s="119">
        <f t="shared" ref="V387:X387" si="810">SUM(V379:V386)</f>
        <v>547180.24</v>
      </c>
      <c r="W387" s="119">
        <f t="shared" si="810"/>
        <v>61099.7</v>
      </c>
      <c r="X387" s="119">
        <f t="shared" si="810"/>
        <v>17699.37</v>
      </c>
      <c r="Y387" s="122">
        <f t="shared" si="796"/>
        <v>4698684.9799999995</v>
      </c>
      <c r="Z387" s="118">
        <f t="shared" si="797"/>
        <v>3.5692451764407176E-2</v>
      </c>
      <c r="AA387" s="75">
        <f t="shared" si="798"/>
        <v>521.83606429931103</v>
      </c>
      <c r="AB387" s="119">
        <f>SUM(AB379:AB386)</f>
        <v>868857.73</v>
      </c>
      <c r="AC387" s="119">
        <f t="shared" ref="AC387:AD387" si="811">SUM(AC379:AC386)</f>
        <v>0</v>
      </c>
      <c r="AD387" s="119">
        <f t="shared" si="811"/>
        <v>0</v>
      </c>
      <c r="AE387" s="120">
        <f t="shared" si="799"/>
        <v>868857.73</v>
      </c>
      <c r="AF387" s="118">
        <f t="shared" si="800"/>
        <v>6.6000727331495448E-3</v>
      </c>
      <c r="AG387" s="123">
        <f t="shared" si="801"/>
        <v>96.495359912218149</v>
      </c>
      <c r="AH387" s="119">
        <f>SUM(AH379:AH386)</f>
        <v>2097097.68</v>
      </c>
      <c r="AI387" s="119">
        <f t="shared" ref="AI387:AW387" si="812">SUM(AI379:AI386)</f>
        <v>1292665.5900000001</v>
      </c>
      <c r="AJ387" s="119">
        <f t="shared" si="812"/>
        <v>57475</v>
      </c>
      <c r="AK387" s="119">
        <f t="shared" si="812"/>
        <v>0</v>
      </c>
      <c r="AL387" s="119">
        <f t="shared" si="812"/>
        <v>4217700.76</v>
      </c>
      <c r="AM387" s="119">
        <f t="shared" si="812"/>
        <v>0</v>
      </c>
      <c r="AN387" s="119">
        <f t="shared" si="812"/>
        <v>0</v>
      </c>
      <c r="AO387" s="119">
        <f t="shared" si="812"/>
        <v>778214.18</v>
      </c>
      <c r="AP387" s="119">
        <f t="shared" si="812"/>
        <v>0</v>
      </c>
      <c r="AQ387" s="119">
        <f t="shared" si="812"/>
        <v>1410837.12</v>
      </c>
      <c r="AR387" s="119">
        <f t="shared" si="812"/>
        <v>0</v>
      </c>
      <c r="AS387" s="119">
        <f t="shared" si="812"/>
        <v>140306.59</v>
      </c>
      <c r="AT387" s="119">
        <f t="shared" si="812"/>
        <v>1749440.96</v>
      </c>
      <c r="AU387" s="119">
        <f t="shared" si="812"/>
        <v>0</v>
      </c>
      <c r="AV387" s="119">
        <f t="shared" si="812"/>
        <v>0</v>
      </c>
      <c r="AW387" s="119">
        <f t="shared" si="812"/>
        <v>0</v>
      </c>
      <c r="AX387" s="122">
        <f t="shared" si="802"/>
        <v>11743737.879999999</v>
      </c>
      <c r="AY387" s="118">
        <f t="shared" si="803"/>
        <v>8.9208533791882635E-2</v>
      </c>
      <c r="AZ387" s="75">
        <f t="shared" si="804"/>
        <v>1304.2598049341743</v>
      </c>
      <c r="BA387" s="119">
        <f>SUM(BA379:BA386)</f>
        <v>0</v>
      </c>
      <c r="BB387" s="119">
        <f t="shared" ref="BB387:BG387" si="813">SUM(BB379:BB386)</f>
        <v>474</v>
      </c>
      <c r="BC387" s="119">
        <f t="shared" si="813"/>
        <v>415300.72000000003</v>
      </c>
      <c r="BD387" s="119">
        <f t="shared" si="813"/>
        <v>0</v>
      </c>
      <c r="BE387" s="119">
        <f t="shared" si="813"/>
        <v>64725.23</v>
      </c>
      <c r="BF387" s="119">
        <f t="shared" si="813"/>
        <v>0</v>
      </c>
      <c r="BG387" s="119">
        <f t="shared" si="813"/>
        <v>132591.51</v>
      </c>
      <c r="BH387" s="124">
        <f t="shared" si="805"/>
        <v>613091.46</v>
      </c>
      <c r="BI387" s="118">
        <f t="shared" si="806"/>
        <v>4.6572046128574409E-3</v>
      </c>
      <c r="BJ387" s="75">
        <f t="shared" si="807"/>
        <v>68.089951955433818</v>
      </c>
      <c r="BK387" s="119">
        <f>SUM(BK379:BK386)</f>
        <v>0</v>
      </c>
      <c r="BL387" s="119">
        <f t="shared" ref="BL387:BN387" si="814">SUM(BL379:BL386)</f>
        <v>0</v>
      </c>
      <c r="BM387" s="119">
        <f t="shared" si="814"/>
        <v>62102.57</v>
      </c>
      <c r="BN387" s="119">
        <f t="shared" si="814"/>
        <v>1243260.4100000001</v>
      </c>
      <c r="BO387" s="75">
        <f t="shared" si="711"/>
        <v>1305362.9800000002</v>
      </c>
      <c r="BP387" s="118">
        <f t="shared" si="712"/>
        <v>9.9158818684398839E-3</v>
      </c>
      <c r="BQ387" s="86">
        <f t="shared" si="713"/>
        <v>144.97364323522291</v>
      </c>
      <c r="BR387" s="119">
        <f>SUM(BR379:BR386)</f>
        <v>22330883.740000002</v>
      </c>
      <c r="BS387" s="118">
        <f t="shared" si="703"/>
        <v>0.16963128920946188</v>
      </c>
      <c r="BT387" s="86">
        <f t="shared" si="704"/>
        <v>2480.068472946889</v>
      </c>
      <c r="BU387" s="121">
        <f>SUM(BU379:BU386)</f>
        <v>3947881.5500000003</v>
      </c>
      <c r="BV387" s="118">
        <f t="shared" si="705"/>
        <v>2.9989150665505577E-2</v>
      </c>
      <c r="BW387" s="86">
        <f t="shared" si="706"/>
        <v>438.45181771940457</v>
      </c>
      <c r="BX387" s="144">
        <f>SUM(BX379:BX386)</f>
        <v>3536113.4899999998</v>
      </c>
      <c r="BY387" s="125">
        <f t="shared" si="707"/>
        <v>2.6861251757144721E-2</v>
      </c>
      <c r="BZ387" s="126">
        <f t="shared" si="708"/>
        <v>392.72084729913121</v>
      </c>
      <c r="CA387" s="89">
        <f t="shared" si="709"/>
        <v>131643659.86999997</v>
      </c>
      <c r="CB387" s="90">
        <f t="shared" si="710"/>
        <v>0</v>
      </c>
    </row>
    <row r="388" spans="1:80" x14ac:dyDescent="0.25">
      <c r="A388" s="66"/>
      <c r="B388" s="128"/>
      <c r="C388" s="99"/>
      <c r="D388" s="100" t="str">
        <f>IF(ISNA(VLOOKUP($B388,'[1]1920 enrollment_Rev_Exp by size'!$A$6:$C$339,3,FALSE)),"",VLOOKUP($B388,'[1]1920 enrollment_Rev_Exp by size'!$A$6:$C$339,3,FALSE))</f>
        <v/>
      </c>
      <c r="E388" s="101" t="str">
        <f>IF(ISNA(VLOOKUP($B388,'[1]1920 enrollment_Rev_Exp by size'!$A$6:$D$339,4,FALSE)),"",VLOOKUP($B388,'[1]1920 enrollment_Rev_Exp by size'!$A$6:$D$339,4,FALSE))</f>
        <v/>
      </c>
      <c r="F388" s="102" t="str">
        <f>IF(ISNA(VLOOKUP($B388,'[1]1920  Prog Access'!$F$7:$BA$325,2,FALSE)),"",VLOOKUP($B388,'[1]1920  Prog Access'!$F$7:$BA$325,2,FALSE))</f>
        <v/>
      </c>
      <c r="G388" s="102" t="str">
        <f>IF(ISNA(VLOOKUP($B388,'[1]1920  Prog Access'!$F$7:$BA$325,3,FALSE)),"",VLOOKUP($B388,'[1]1920  Prog Access'!$F$7:$BA$325,3,FALSE))</f>
        <v/>
      </c>
      <c r="H388" s="102" t="str">
        <f>IF(ISNA(VLOOKUP($B388,'[1]1920  Prog Access'!$F$7:$BA$325,4,FALSE)),"",VLOOKUP($B388,'[1]1920  Prog Access'!$F$7:$BA$325,4,FALSE))</f>
        <v/>
      </c>
      <c r="I388" s="103"/>
      <c r="J388" s="104"/>
      <c r="K388" s="105"/>
      <c r="L388" s="106" t="str">
        <f>IF(ISNA(VLOOKUP($B388,'[1]1920  Prog Access'!$F$7:$BA$325,5,FALSE)),"",VLOOKUP($B388,'[1]1920  Prog Access'!$F$7:$BA$325,5,FALSE))</f>
        <v/>
      </c>
      <c r="M388" s="102" t="str">
        <f>IF(ISNA(VLOOKUP($B388,'[1]1920  Prog Access'!$F$7:$BA$325,6,FALSE)),"",VLOOKUP($B388,'[1]1920  Prog Access'!$F$7:$BA$325,6,FALSE))</f>
        <v/>
      </c>
      <c r="N388" s="102" t="str">
        <f>IF(ISNA(VLOOKUP($B388,'[1]1920  Prog Access'!$F$7:$BA$325,7,FALSE)),"",VLOOKUP($B388,'[1]1920  Prog Access'!$F$7:$BA$325,7,FALSE))</f>
        <v/>
      </c>
      <c r="O388" s="102">
        <v>0</v>
      </c>
      <c r="P388" s="102" t="str">
        <f>IF(ISNA(VLOOKUP($B388,'[1]1920  Prog Access'!$F$7:$BA$325,8,FALSE)),"",VLOOKUP($B388,'[1]1920  Prog Access'!$F$7:$BA$325,8,FALSE))</f>
        <v/>
      </c>
      <c r="Q388" s="102" t="str">
        <f>IF(ISNA(VLOOKUP($B388,'[1]1920  Prog Access'!$F$7:$BA$325,9,FALSE)),"",VLOOKUP($B388,'[1]1920  Prog Access'!$F$7:$BA$325,9,FALSE))</f>
        <v/>
      </c>
      <c r="R388" s="107"/>
      <c r="S388" s="104"/>
      <c r="T388" s="105"/>
      <c r="U388" s="106" t="str">
        <f>IF(ISNA(VLOOKUP($B388,'[1]1920  Prog Access'!$F$7:$BA$325,17,FALSE)),"",VLOOKUP($B388,'[1]1920  Prog Access'!$F$7:$BA$325,17,FALSE))</f>
        <v/>
      </c>
      <c r="V388" s="102" t="str">
        <f>IF(ISNA(VLOOKUP($B388,'[1]1920  Prog Access'!$F$7:$BA$325,18,FALSE)),"",VLOOKUP($B388,'[1]1920  Prog Access'!$F$7:$BA$325,18,FALSE))</f>
        <v/>
      </c>
      <c r="W388" s="102" t="str">
        <f>IF(ISNA(VLOOKUP($B388,'[1]1920  Prog Access'!$F$7:$BA$325,19,FALSE)),"",VLOOKUP($B388,'[1]1920  Prog Access'!$F$7:$BA$325,19,FALSE))</f>
        <v/>
      </c>
      <c r="X388" s="102" t="str">
        <f>IF(ISNA(VLOOKUP($B388,'[1]1920  Prog Access'!$F$7:$BA$325,20,FALSE)),"",VLOOKUP($B388,'[1]1920  Prog Access'!$F$7:$BA$325,20,FALSE))</f>
        <v/>
      </c>
      <c r="Y388" s="108"/>
      <c r="Z388" s="104"/>
      <c r="AA388" s="105"/>
      <c r="AB388" s="106" t="str">
        <f>IF(ISNA(VLOOKUP($B388,'[1]1920  Prog Access'!$F$7:$BA$325,21,FALSE)),"",VLOOKUP($B388,'[1]1920  Prog Access'!$F$7:$BA$325,21,FALSE))</f>
        <v/>
      </c>
      <c r="AC388" s="102" t="str">
        <f>IF(ISNA(VLOOKUP($B388,'[1]1920  Prog Access'!$F$7:$BA$325,22,FALSE)),"",VLOOKUP($B388,'[1]1920  Prog Access'!$F$7:$BA$325,22,FALSE))</f>
        <v/>
      </c>
      <c r="AD388" s="102"/>
      <c r="AE388" s="107"/>
      <c r="AF388" s="104"/>
      <c r="AG388" s="109"/>
      <c r="AH388" s="106" t="str">
        <f>IF(ISNA(VLOOKUP($B388,'[1]1920  Prog Access'!$F$7:$BA$325,23,FALSE)),"",VLOOKUP($B388,'[1]1920  Prog Access'!$F$7:$BA$325,23,FALSE))</f>
        <v/>
      </c>
      <c r="AI388" s="102" t="str">
        <f>IF(ISNA(VLOOKUP($B388,'[1]1920  Prog Access'!$F$7:$BA$325,24,FALSE)),"",VLOOKUP($B388,'[1]1920  Prog Access'!$F$7:$BA$325,24,FALSE))</f>
        <v/>
      </c>
      <c r="AJ388" s="102" t="str">
        <f>IF(ISNA(VLOOKUP($B388,'[1]1920  Prog Access'!$F$7:$BA$325,25,FALSE)),"",VLOOKUP($B388,'[1]1920  Prog Access'!$F$7:$BA$325,25,FALSE))</f>
        <v/>
      </c>
      <c r="AK388" s="102" t="str">
        <f>IF(ISNA(VLOOKUP($B388,'[1]1920  Prog Access'!$F$7:$BA$325,26,FALSE)),"",VLOOKUP($B388,'[1]1920  Prog Access'!$F$7:$BA$325,26,FALSE))</f>
        <v/>
      </c>
      <c r="AL388" s="102" t="str">
        <f>IF(ISNA(VLOOKUP($B388,'[1]1920  Prog Access'!$F$7:$BA$325,27,FALSE)),"",VLOOKUP($B388,'[1]1920  Prog Access'!$F$7:$BA$325,27,FALSE))</f>
        <v/>
      </c>
      <c r="AM388" s="102" t="str">
        <f>IF(ISNA(VLOOKUP($B388,'[1]1920  Prog Access'!$F$7:$BA$325,28,FALSE)),"",VLOOKUP($B388,'[1]1920  Prog Access'!$F$7:$BA$325,28,FALSE))</f>
        <v/>
      </c>
      <c r="AN388" s="102" t="str">
        <f>IF(ISNA(VLOOKUP($B388,'[1]1920  Prog Access'!$F$7:$BA$325,29,FALSE)),"",VLOOKUP($B388,'[1]1920  Prog Access'!$F$7:$BA$325,29,FALSE))</f>
        <v/>
      </c>
      <c r="AO388" s="102" t="str">
        <f>IF(ISNA(VLOOKUP($B388,'[1]1920  Prog Access'!$F$7:$BA$325,30,FALSE)),"",VLOOKUP($B388,'[1]1920  Prog Access'!$F$7:$BA$325,30,FALSE))</f>
        <v/>
      </c>
      <c r="AP388" s="102" t="str">
        <f>IF(ISNA(VLOOKUP($B388,'[1]1920  Prog Access'!$F$7:$BA$325,31,FALSE)),"",VLOOKUP($B388,'[1]1920  Prog Access'!$F$7:$BA$325,31,FALSE))</f>
        <v/>
      </c>
      <c r="AQ388" s="102" t="str">
        <f>IF(ISNA(VLOOKUP($B388,'[1]1920  Prog Access'!$F$7:$BA$325,32,FALSE)),"",VLOOKUP($B388,'[1]1920  Prog Access'!$F$7:$BA$325,32,FALSE))</f>
        <v/>
      </c>
      <c r="AR388" s="102" t="str">
        <f>IF(ISNA(VLOOKUP($B388,'[1]1920  Prog Access'!$F$7:$BA$325,33,FALSE)),"",VLOOKUP($B388,'[1]1920  Prog Access'!$F$7:$BA$325,33,FALSE))</f>
        <v/>
      </c>
      <c r="AS388" s="102" t="str">
        <f>IF(ISNA(VLOOKUP($B388,'[1]1920  Prog Access'!$F$7:$BA$325,34,FALSE)),"",VLOOKUP($B388,'[1]1920  Prog Access'!$F$7:$BA$325,34,FALSE))</f>
        <v/>
      </c>
      <c r="AT388" s="102" t="str">
        <f>IF(ISNA(VLOOKUP($B388,'[1]1920  Prog Access'!$F$7:$BA$325,35,FALSE)),"",VLOOKUP($B388,'[1]1920  Prog Access'!$F$7:$BA$325,35,FALSE))</f>
        <v/>
      </c>
      <c r="AU388" s="102" t="str">
        <f>IF(ISNA(VLOOKUP($B388,'[1]1920  Prog Access'!$F$7:$BA$325,36,FALSE)),"",VLOOKUP($B388,'[1]1920  Prog Access'!$F$7:$BA$325,36,FALSE))</f>
        <v/>
      </c>
      <c r="AV388" s="102" t="str">
        <f>IF(ISNA(VLOOKUP($B388,'[1]1920  Prog Access'!$F$7:$BA$325,37,FALSE)),"",VLOOKUP($B388,'[1]1920  Prog Access'!$F$7:$BA$325,37,FALSE))</f>
        <v/>
      </c>
      <c r="AW388" s="102" t="str">
        <f>IF(ISNA(VLOOKUP($B388,'[1]1920  Prog Access'!$F$7:$BA$325,38,FALSE)),"",VLOOKUP($B388,'[1]1920  Prog Access'!$F$7:$BA$325,38,FALSE))</f>
        <v/>
      </c>
      <c r="AX388" s="108"/>
      <c r="AY388" s="104"/>
      <c r="AZ388" s="105"/>
      <c r="BA388" s="106" t="str">
        <f>IF(ISNA(VLOOKUP($B388,'[1]1920  Prog Access'!$F$7:$BA$325,32,FALSE)),"",VLOOKUP($B388,'[1]1920  Prog Access'!$F$7:$BA$325,32,FALSE))</f>
        <v/>
      </c>
      <c r="BB388" s="102" t="str">
        <f>IF(ISNA(VLOOKUP($B388,'[1]1920  Prog Access'!$F$7:$BA$325,33,FALSE)),"",VLOOKUP($B388,'[1]1920  Prog Access'!$F$7:$BA$325,33,FALSE))</f>
        <v/>
      </c>
      <c r="BC388" s="102" t="str">
        <f>IF(ISNA(VLOOKUP($B388,'[1]1920  Prog Access'!$F$7:$BA$325,34,FALSE)),"",VLOOKUP($B388,'[1]1920  Prog Access'!$F$7:$BA$325,34,FALSE))</f>
        <v/>
      </c>
      <c r="BD388" s="102" t="str">
        <f>IF(ISNA(VLOOKUP($B388,'[1]1920  Prog Access'!$F$7:$BA$325,35,FALSE)),"",VLOOKUP($B388,'[1]1920  Prog Access'!$F$7:$BA$325,35,FALSE))</f>
        <v/>
      </c>
      <c r="BE388" s="102" t="str">
        <f>IF(ISNA(VLOOKUP($B388,'[1]1920  Prog Access'!$F$7:$BA$325,36,FALSE)),"",VLOOKUP($B388,'[1]1920  Prog Access'!$F$7:$BA$325,36,FALSE))</f>
        <v/>
      </c>
      <c r="BF388" s="102" t="str">
        <f>IF(ISNA(VLOOKUP($B388,'[1]1920  Prog Access'!$F$7:$BA$325,37,FALSE)),"",VLOOKUP($B388,'[1]1920  Prog Access'!$F$7:$BA$325,37,FALSE))</f>
        <v/>
      </c>
      <c r="BG388" s="102" t="str">
        <f>IF(ISNA(VLOOKUP($B388,'[1]1920  Prog Access'!$F$7:$BA$325,38,FALSE)),"",VLOOKUP($B388,'[1]1920  Prog Access'!$F$7:$BA$325,38,FALSE))</f>
        <v/>
      </c>
      <c r="BH388" s="110"/>
      <c r="BI388" s="104"/>
      <c r="BJ388" s="105"/>
      <c r="BK388" s="106" t="str">
        <f>IF(ISNA(VLOOKUP($B388,'[1]1920  Prog Access'!$F$7:$BA$325,39,FALSE)),"",VLOOKUP($B388,'[1]1920  Prog Access'!$F$7:$BA$325,39,FALSE))</f>
        <v/>
      </c>
      <c r="BL388" s="102" t="str">
        <f>IF(ISNA(VLOOKUP($B388,'[1]1920  Prog Access'!$F$7:$BA$325,40,FALSE)),"",VLOOKUP($B388,'[1]1920  Prog Access'!$F$7:$BA$325,40,FALSE))</f>
        <v/>
      </c>
      <c r="BM388" s="102" t="str">
        <f>IF(ISNA(VLOOKUP($B388,'[1]1920  Prog Access'!$F$7:$BA$325,41,FALSE)),"",VLOOKUP($B388,'[1]1920  Prog Access'!$F$7:$BA$325,41,FALSE))</f>
        <v/>
      </c>
      <c r="BN388" s="102" t="str">
        <f>IF(ISNA(VLOOKUP($B388,'[1]1920  Prog Access'!$F$7:$BA$325,42,FALSE)),"",VLOOKUP($B388,'[1]1920  Prog Access'!$F$7:$BA$325,42,FALSE))</f>
        <v/>
      </c>
      <c r="BO388" s="105"/>
      <c r="BP388" s="104"/>
      <c r="BQ388" s="111"/>
      <c r="BR388" s="106" t="str">
        <f>IF(ISNA(VLOOKUP($B388,'[1]1920  Prog Access'!$F$7:$BA$325,43,FALSE)),"",VLOOKUP($B388,'[1]1920  Prog Access'!$F$7:$BA$325,43,FALSE))</f>
        <v/>
      </c>
      <c r="BS388" s="104"/>
      <c r="BT388" s="111"/>
      <c r="BU388" s="102"/>
      <c r="BV388" s="104"/>
      <c r="BW388" s="111"/>
      <c r="BX388" s="143"/>
      <c r="BZ388" s="112"/>
      <c r="CA388" s="89"/>
      <c r="CB388" s="90"/>
    </row>
    <row r="389" spans="1:80" x14ac:dyDescent="0.25">
      <c r="A389" s="66" t="s">
        <v>661</v>
      </c>
      <c r="B389" s="94"/>
      <c r="C389" s="99"/>
      <c r="D389" s="100" t="str">
        <f>IF(ISNA(VLOOKUP($B389,'[1]1920 enrollment_Rev_Exp by size'!$A$6:$C$339,3,FALSE)),"",VLOOKUP($B389,'[1]1920 enrollment_Rev_Exp by size'!$A$6:$C$339,3,FALSE))</f>
        <v/>
      </c>
      <c r="E389" s="101" t="str">
        <f>IF(ISNA(VLOOKUP($B389,'[1]1920 enrollment_Rev_Exp by size'!$A$6:$D$339,4,FALSE)),"",VLOOKUP($B389,'[1]1920 enrollment_Rev_Exp by size'!$A$6:$D$339,4,FALSE))</f>
        <v/>
      </c>
      <c r="F389" s="102" t="str">
        <f>IF(ISNA(VLOOKUP($B389,'[1]1920  Prog Access'!$F$7:$BA$325,2,FALSE)),"",VLOOKUP($B389,'[1]1920  Prog Access'!$F$7:$BA$325,2,FALSE))</f>
        <v/>
      </c>
      <c r="G389" s="102" t="str">
        <f>IF(ISNA(VLOOKUP($B389,'[1]1920  Prog Access'!$F$7:$BA$325,3,FALSE)),"",VLOOKUP($B389,'[1]1920  Prog Access'!$F$7:$BA$325,3,FALSE))</f>
        <v/>
      </c>
      <c r="H389" s="102" t="str">
        <f>IF(ISNA(VLOOKUP($B389,'[1]1920  Prog Access'!$F$7:$BA$325,4,FALSE)),"",VLOOKUP($B389,'[1]1920  Prog Access'!$F$7:$BA$325,4,FALSE))</f>
        <v/>
      </c>
      <c r="I389" s="103"/>
      <c r="J389" s="104"/>
      <c r="K389" s="105"/>
      <c r="L389" s="106" t="str">
        <f>IF(ISNA(VLOOKUP($B389,'[1]1920  Prog Access'!$F$7:$BA$325,5,FALSE)),"",VLOOKUP($B389,'[1]1920  Prog Access'!$F$7:$BA$325,5,FALSE))</f>
        <v/>
      </c>
      <c r="M389" s="102" t="str">
        <f>IF(ISNA(VLOOKUP($B389,'[1]1920  Prog Access'!$F$7:$BA$325,6,FALSE)),"",VLOOKUP($B389,'[1]1920  Prog Access'!$F$7:$BA$325,6,FALSE))</f>
        <v/>
      </c>
      <c r="N389" s="102" t="str">
        <f>IF(ISNA(VLOOKUP($B389,'[1]1920  Prog Access'!$F$7:$BA$325,7,FALSE)),"",VLOOKUP($B389,'[1]1920  Prog Access'!$F$7:$BA$325,7,FALSE))</f>
        <v/>
      </c>
      <c r="O389" s="102">
        <v>0</v>
      </c>
      <c r="P389" s="102" t="str">
        <f>IF(ISNA(VLOOKUP($B389,'[1]1920  Prog Access'!$F$7:$BA$325,8,FALSE)),"",VLOOKUP($B389,'[1]1920  Prog Access'!$F$7:$BA$325,8,FALSE))</f>
        <v/>
      </c>
      <c r="Q389" s="102" t="str">
        <f>IF(ISNA(VLOOKUP($B389,'[1]1920  Prog Access'!$F$7:$BA$325,9,FALSE)),"",VLOOKUP($B389,'[1]1920  Prog Access'!$F$7:$BA$325,9,FALSE))</f>
        <v/>
      </c>
      <c r="R389" s="107"/>
      <c r="S389" s="104"/>
      <c r="T389" s="105"/>
      <c r="U389" s="106" t="str">
        <f>IF(ISNA(VLOOKUP($B389,'[1]1920  Prog Access'!$F$7:$BA$325,17,FALSE)),"",VLOOKUP($B389,'[1]1920  Prog Access'!$F$7:$BA$325,17,FALSE))</f>
        <v/>
      </c>
      <c r="V389" s="102" t="str">
        <f>IF(ISNA(VLOOKUP($B389,'[1]1920  Prog Access'!$F$7:$BA$325,18,FALSE)),"",VLOOKUP($B389,'[1]1920  Prog Access'!$F$7:$BA$325,18,FALSE))</f>
        <v/>
      </c>
      <c r="W389" s="102" t="str">
        <f>IF(ISNA(VLOOKUP($B389,'[1]1920  Prog Access'!$F$7:$BA$325,19,FALSE)),"",VLOOKUP($B389,'[1]1920  Prog Access'!$F$7:$BA$325,19,FALSE))</f>
        <v/>
      </c>
      <c r="X389" s="102" t="str">
        <f>IF(ISNA(VLOOKUP($B389,'[1]1920  Prog Access'!$F$7:$BA$325,20,FALSE)),"",VLOOKUP($B389,'[1]1920  Prog Access'!$F$7:$BA$325,20,FALSE))</f>
        <v/>
      </c>
      <c r="Y389" s="108"/>
      <c r="Z389" s="104"/>
      <c r="AA389" s="105"/>
      <c r="AB389" s="106" t="str">
        <f>IF(ISNA(VLOOKUP($B389,'[1]1920  Prog Access'!$F$7:$BA$325,21,FALSE)),"",VLOOKUP($B389,'[1]1920  Prog Access'!$F$7:$BA$325,21,FALSE))</f>
        <v/>
      </c>
      <c r="AC389" s="102" t="str">
        <f>IF(ISNA(VLOOKUP($B389,'[1]1920  Prog Access'!$F$7:$BA$325,22,FALSE)),"",VLOOKUP($B389,'[1]1920  Prog Access'!$F$7:$BA$325,22,FALSE))</f>
        <v/>
      </c>
      <c r="AD389" s="102"/>
      <c r="AE389" s="107"/>
      <c r="AF389" s="104"/>
      <c r="AG389" s="109"/>
      <c r="AH389" s="106" t="str">
        <f>IF(ISNA(VLOOKUP($B389,'[1]1920  Prog Access'!$F$7:$BA$325,23,FALSE)),"",VLOOKUP($B389,'[1]1920  Prog Access'!$F$7:$BA$325,23,FALSE))</f>
        <v/>
      </c>
      <c r="AI389" s="102" t="str">
        <f>IF(ISNA(VLOOKUP($B389,'[1]1920  Prog Access'!$F$7:$BA$325,24,FALSE)),"",VLOOKUP($B389,'[1]1920  Prog Access'!$F$7:$BA$325,24,FALSE))</f>
        <v/>
      </c>
      <c r="AJ389" s="102" t="str">
        <f>IF(ISNA(VLOOKUP($B389,'[1]1920  Prog Access'!$F$7:$BA$325,25,FALSE)),"",VLOOKUP($B389,'[1]1920  Prog Access'!$F$7:$BA$325,25,FALSE))</f>
        <v/>
      </c>
      <c r="AK389" s="102" t="str">
        <f>IF(ISNA(VLOOKUP($B389,'[1]1920  Prog Access'!$F$7:$BA$325,26,FALSE)),"",VLOOKUP($B389,'[1]1920  Prog Access'!$F$7:$BA$325,26,FALSE))</f>
        <v/>
      </c>
      <c r="AL389" s="102" t="str">
        <f>IF(ISNA(VLOOKUP($B389,'[1]1920  Prog Access'!$F$7:$BA$325,27,FALSE)),"",VLOOKUP($B389,'[1]1920  Prog Access'!$F$7:$BA$325,27,FALSE))</f>
        <v/>
      </c>
      <c r="AM389" s="102" t="str">
        <f>IF(ISNA(VLOOKUP($B389,'[1]1920  Prog Access'!$F$7:$BA$325,28,FALSE)),"",VLOOKUP($B389,'[1]1920  Prog Access'!$F$7:$BA$325,28,FALSE))</f>
        <v/>
      </c>
      <c r="AN389" s="102" t="str">
        <f>IF(ISNA(VLOOKUP($B389,'[1]1920  Prog Access'!$F$7:$BA$325,29,FALSE)),"",VLOOKUP($B389,'[1]1920  Prog Access'!$F$7:$BA$325,29,FALSE))</f>
        <v/>
      </c>
      <c r="AO389" s="102" t="str">
        <f>IF(ISNA(VLOOKUP($B389,'[1]1920  Prog Access'!$F$7:$BA$325,30,FALSE)),"",VLOOKUP($B389,'[1]1920  Prog Access'!$F$7:$BA$325,30,FALSE))</f>
        <v/>
      </c>
      <c r="AP389" s="102" t="str">
        <f>IF(ISNA(VLOOKUP($B389,'[1]1920  Prog Access'!$F$7:$BA$325,31,FALSE)),"",VLOOKUP($B389,'[1]1920  Prog Access'!$F$7:$BA$325,31,FALSE))</f>
        <v/>
      </c>
      <c r="AQ389" s="102" t="str">
        <f>IF(ISNA(VLOOKUP($B389,'[1]1920  Prog Access'!$F$7:$BA$325,32,FALSE)),"",VLOOKUP($B389,'[1]1920  Prog Access'!$F$7:$BA$325,32,FALSE))</f>
        <v/>
      </c>
      <c r="AR389" s="102" t="str">
        <f>IF(ISNA(VLOOKUP($B389,'[1]1920  Prog Access'!$F$7:$BA$325,33,FALSE)),"",VLOOKUP($B389,'[1]1920  Prog Access'!$F$7:$BA$325,33,FALSE))</f>
        <v/>
      </c>
      <c r="AS389" s="102" t="str">
        <f>IF(ISNA(VLOOKUP($B389,'[1]1920  Prog Access'!$F$7:$BA$325,34,FALSE)),"",VLOOKUP($B389,'[1]1920  Prog Access'!$F$7:$BA$325,34,FALSE))</f>
        <v/>
      </c>
      <c r="AT389" s="102" t="str">
        <f>IF(ISNA(VLOOKUP($B389,'[1]1920  Prog Access'!$F$7:$BA$325,35,FALSE)),"",VLOOKUP($B389,'[1]1920  Prog Access'!$F$7:$BA$325,35,FALSE))</f>
        <v/>
      </c>
      <c r="AU389" s="102" t="str">
        <f>IF(ISNA(VLOOKUP($B389,'[1]1920  Prog Access'!$F$7:$BA$325,36,FALSE)),"",VLOOKUP($B389,'[1]1920  Prog Access'!$F$7:$BA$325,36,FALSE))</f>
        <v/>
      </c>
      <c r="AV389" s="102" t="str">
        <f>IF(ISNA(VLOOKUP($B389,'[1]1920  Prog Access'!$F$7:$BA$325,37,FALSE)),"",VLOOKUP($B389,'[1]1920  Prog Access'!$F$7:$BA$325,37,FALSE))</f>
        <v/>
      </c>
      <c r="AW389" s="102" t="str">
        <f>IF(ISNA(VLOOKUP($B389,'[1]1920  Prog Access'!$F$7:$BA$325,38,FALSE)),"",VLOOKUP($B389,'[1]1920  Prog Access'!$F$7:$BA$325,38,FALSE))</f>
        <v/>
      </c>
      <c r="AX389" s="108"/>
      <c r="AY389" s="104"/>
      <c r="AZ389" s="105"/>
      <c r="BA389" s="106" t="str">
        <f>IF(ISNA(VLOOKUP($B389,'[1]1920  Prog Access'!$F$7:$BA$325,32,FALSE)),"",VLOOKUP($B389,'[1]1920  Prog Access'!$F$7:$BA$325,32,FALSE))</f>
        <v/>
      </c>
      <c r="BB389" s="102" t="str">
        <f>IF(ISNA(VLOOKUP($B389,'[1]1920  Prog Access'!$F$7:$BA$325,33,FALSE)),"",VLOOKUP($B389,'[1]1920  Prog Access'!$F$7:$BA$325,33,FALSE))</f>
        <v/>
      </c>
      <c r="BC389" s="102" t="str">
        <f>IF(ISNA(VLOOKUP($B389,'[1]1920  Prog Access'!$F$7:$BA$325,34,FALSE)),"",VLOOKUP($B389,'[1]1920  Prog Access'!$F$7:$BA$325,34,FALSE))</f>
        <v/>
      </c>
      <c r="BD389" s="102" t="str">
        <f>IF(ISNA(VLOOKUP($B389,'[1]1920  Prog Access'!$F$7:$BA$325,35,FALSE)),"",VLOOKUP($B389,'[1]1920  Prog Access'!$F$7:$BA$325,35,FALSE))</f>
        <v/>
      </c>
      <c r="BE389" s="102" t="str">
        <f>IF(ISNA(VLOOKUP($B389,'[1]1920  Prog Access'!$F$7:$BA$325,36,FALSE)),"",VLOOKUP($B389,'[1]1920  Prog Access'!$F$7:$BA$325,36,FALSE))</f>
        <v/>
      </c>
      <c r="BF389" s="102" t="str">
        <f>IF(ISNA(VLOOKUP($B389,'[1]1920  Prog Access'!$F$7:$BA$325,37,FALSE)),"",VLOOKUP($B389,'[1]1920  Prog Access'!$F$7:$BA$325,37,FALSE))</f>
        <v/>
      </c>
      <c r="BG389" s="102" t="str">
        <f>IF(ISNA(VLOOKUP($B389,'[1]1920  Prog Access'!$F$7:$BA$325,38,FALSE)),"",VLOOKUP($B389,'[1]1920  Prog Access'!$F$7:$BA$325,38,FALSE))</f>
        <v/>
      </c>
      <c r="BH389" s="110"/>
      <c r="BI389" s="104"/>
      <c r="BJ389" s="105"/>
      <c r="BK389" s="106" t="str">
        <f>IF(ISNA(VLOOKUP($B389,'[1]1920  Prog Access'!$F$7:$BA$325,39,FALSE)),"",VLOOKUP($B389,'[1]1920  Prog Access'!$F$7:$BA$325,39,FALSE))</f>
        <v/>
      </c>
      <c r="BL389" s="102" t="str">
        <f>IF(ISNA(VLOOKUP($B389,'[1]1920  Prog Access'!$F$7:$BA$325,40,FALSE)),"",VLOOKUP($B389,'[1]1920  Prog Access'!$F$7:$BA$325,40,FALSE))</f>
        <v/>
      </c>
      <c r="BM389" s="102" t="str">
        <f>IF(ISNA(VLOOKUP($B389,'[1]1920  Prog Access'!$F$7:$BA$325,41,FALSE)),"",VLOOKUP($B389,'[1]1920  Prog Access'!$F$7:$BA$325,41,FALSE))</f>
        <v/>
      </c>
      <c r="BN389" s="102" t="str">
        <f>IF(ISNA(VLOOKUP($B389,'[1]1920  Prog Access'!$F$7:$BA$325,42,FALSE)),"",VLOOKUP($B389,'[1]1920  Prog Access'!$F$7:$BA$325,42,FALSE))</f>
        <v/>
      </c>
      <c r="BO389" s="105"/>
      <c r="BP389" s="104"/>
      <c r="BQ389" s="111"/>
      <c r="BR389" s="106" t="str">
        <f>IF(ISNA(VLOOKUP($B389,'[1]1920  Prog Access'!$F$7:$BA$325,43,FALSE)),"",VLOOKUP($B389,'[1]1920  Prog Access'!$F$7:$BA$325,43,FALSE))</f>
        <v/>
      </c>
      <c r="BS389" s="104"/>
      <c r="BT389" s="111"/>
      <c r="BU389" s="102"/>
      <c r="BV389" s="104"/>
      <c r="BW389" s="111"/>
      <c r="BX389" s="143"/>
      <c r="BZ389" s="112"/>
      <c r="CA389" s="89"/>
      <c r="CB389" s="90"/>
    </row>
    <row r="390" spans="1:80" x14ac:dyDescent="0.25">
      <c r="A390" s="22"/>
      <c r="B390" s="128" t="s">
        <v>662</v>
      </c>
      <c r="C390" s="99" t="s">
        <v>663</v>
      </c>
      <c r="D390" s="100">
        <f>IF(ISNA(VLOOKUP($B390,'[1]1920 enrollment_Rev_Exp by size'!$A$6:$C$339,3,FALSE)),"",VLOOKUP($B390,'[1]1920 enrollment_Rev_Exp by size'!$A$6:$C$339,3,FALSE))</f>
        <v>11834.799999999997</v>
      </c>
      <c r="E390" s="101">
        <f>IF(ISNA(VLOOKUP($B390,'[1]1920 enrollment_Rev_Exp by size'!$A$6:$D$339,4,FALSE)),"",VLOOKUP($B390,'[1]1920 enrollment_Rev_Exp by size'!$A$6:$D$339,4,FALSE))</f>
        <v>170442149.71000001</v>
      </c>
      <c r="F390" s="102">
        <f>IF(ISNA(VLOOKUP($B390,'[1]1920  Prog Access'!$F$7:$BA$325,2,FALSE)),"",VLOOKUP($B390,'[1]1920  Prog Access'!$F$7:$BA$325,2,FALSE))</f>
        <v>94998740.079999998</v>
      </c>
      <c r="G390" s="102">
        <f>IF(ISNA(VLOOKUP($B390,'[1]1920  Prog Access'!$F$7:$BA$325,3,FALSE)),"",VLOOKUP($B390,'[1]1920  Prog Access'!$F$7:$BA$325,3,FALSE))</f>
        <v>1668141.67</v>
      </c>
      <c r="H390" s="102">
        <f>IF(ISNA(VLOOKUP($B390,'[1]1920  Prog Access'!$F$7:$BA$325,4,FALSE)),"",VLOOKUP($B390,'[1]1920  Prog Access'!$F$7:$BA$325,4,FALSE))</f>
        <v>797316.52</v>
      </c>
      <c r="I390" s="103">
        <f t="shared" ref="I390:I414" si="815">SUM(F390:H390)</f>
        <v>97464198.269999996</v>
      </c>
      <c r="J390" s="104">
        <f t="shared" ref="J390:J414" si="816">I390/E390</f>
        <v>0.57183154774702816</v>
      </c>
      <c r="K390" s="105">
        <f t="shared" ref="K390:K414" si="817">I390/D390</f>
        <v>8235.3903969648854</v>
      </c>
      <c r="L390" s="106">
        <f>IF(ISNA(VLOOKUP($B390,'[1]1920  Prog Access'!$F$7:$BA$325,5,FALSE)),"",VLOOKUP($B390,'[1]1920  Prog Access'!$F$7:$BA$325,5,FALSE))</f>
        <v>23138778.66</v>
      </c>
      <c r="M390" s="102">
        <f>IF(ISNA(VLOOKUP($B390,'[1]1920  Prog Access'!$F$7:$BA$325,6,FALSE)),"",VLOOKUP($B390,'[1]1920  Prog Access'!$F$7:$BA$325,6,FALSE))</f>
        <v>1502452.08</v>
      </c>
      <c r="N390" s="102">
        <f>IF(ISNA(VLOOKUP($B390,'[1]1920  Prog Access'!$F$7:$BA$325,7,FALSE)),"",VLOOKUP($B390,'[1]1920  Prog Access'!$F$7:$BA$325,7,FALSE))</f>
        <v>2458633.4900000002</v>
      </c>
      <c r="O390" s="102">
        <v>0</v>
      </c>
      <c r="P390" s="102">
        <f>IF(ISNA(VLOOKUP($B390,'[1]1920  Prog Access'!$F$7:$BA$325,8,FALSE)),"",VLOOKUP($B390,'[1]1920  Prog Access'!$F$7:$BA$325,8,FALSE))</f>
        <v>0</v>
      </c>
      <c r="Q390" s="102">
        <f>IF(ISNA(VLOOKUP($B390,'[1]1920  Prog Access'!$F$7:$BA$325,9,FALSE)),"",VLOOKUP($B390,'[1]1920  Prog Access'!$F$7:$BA$325,9,FALSE))</f>
        <v>0</v>
      </c>
      <c r="R390" s="107">
        <f t="shared" si="741"/>
        <v>27099864.230000004</v>
      </c>
      <c r="S390" s="104">
        <f t="shared" si="742"/>
        <v>0.1589974327131479</v>
      </c>
      <c r="T390" s="105">
        <f t="shared" si="743"/>
        <v>2289.8455597052766</v>
      </c>
      <c r="U390" s="106">
        <f>IF(ISNA(VLOOKUP($B390,'[1]1920  Prog Access'!$F$7:$BA$325,10,FALSE)),"",VLOOKUP($B390,'[1]1920  Prog Access'!$F$7:$BA$325,10,FALSE))</f>
        <v>5261765.58</v>
      </c>
      <c r="V390" s="102">
        <f>IF(ISNA(VLOOKUP($B390,'[1]1920  Prog Access'!$F$7:$BA$325,11,FALSE)),"",VLOOKUP($B390,'[1]1920  Prog Access'!$F$7:$BA$325,11,FALSE))</f>
        <v>459438.17</v>
      </c>
      <c r="W390" s="102">
        <f>IF(ISNA(VLOOKUP($B390,'[1]1920  Prog Access'!$F$7:$BA$325,12,FALSE)),"",VLOOKUP($B390,'[1]1920  Prog Access'!$F$7:$BA$325,12,FALSE))</f>
        <v>72014.460000000006</v>
      </c>
      <c r="X390" s="102">
        <f>IF(ISNA(VLOOKUP($B390,'[1]1920  Prog Access'!$F$7:$BA$325,13,FALSE)),"",VLOOKUP($B390,'[1]1920  Prog Access'!$F$7:$BA$325,13,FALSE))</f>
        <v>0</v>
      </c>
      <c r="Y390" s="108">
        <f t="shared" ref="Y390:Y414" si="818">SUM(U390:X390)</f>
        <v>5793218.21</v>
      </c>
      <c r="Z390" s="104">
        <f t="shared" ref="Z390:Z398" si="819">Y390/E390</f>
        <v>3.398935192883281E-2</v>
      </c>
      <c r="AA390" s="105">
        <f t="shared" ref="AA390:AA398" si="820">Y390/D390</f>
        <v>489.50706475817094</v>
      </c>
      <c r="AB390" s="106">
        <f>IF(ISNA(VLOOKUP($B390,'[1]1920  Prog Access'!$F$7:$BA$325,14,FALSE)),"",VLOOKUP($B390,'[1]1920  Prog Access'!$F$7:$BA$325,14,FALSE))</f>
        <v>0</v>
      </c>
      <c r="AC390" s="102">
        <f>IF(ISNA(VLOOKUP($B390,'[1]1920  Prog Access'!$F$7:$BA$325,15,FALSE)),"",VLOOKUP($B390,'[1]1920  Prog Access'!$F$7:$BA$325,15,FALSE))</f>
        <v>0</v>
      </c>
      <c r="AD390" s="102">
        <v>0</v>
      </c>
      <c r="AE390" s="107">
        <f t="shared" ref="AE390:AE398" si="821">SUM(AB390:AC390)</f>
        <v>0</v>
      </c>
      <c r="AF390" s="104">
        <f t="shared" ref="AF390:AF398" si="822">AE390/E390</f>
        <v>0</v>
      </c>
      <c r="AG390" s="109">
        <f t="shared" ref="AG390:AG398" si="823">AE390/D390</f>
        <v>0</v>
      </c>
      <c r="AH390" s="106">
        <f>IF(ISNA(VLOOKUP($B390,'[1]1920  Prog Access'!$F$7:$BA$325,16,FALSE)),"",VLOOKUP($B390,'[1]1920  Prog Access'!$F$7:$BA$325,16,FALSE))</f>
        <v>1860339.86</v>
      </c>
      <c r="AI390" s="102">
        <f>IF(ISNA(VLOOKUP($B390,'[1]1920  Prog Access'!$F$7:$BA$325,17,FALSE)),"",VLOOKUP($B390,'[1]1920  Prog Access'!$F$7:$BA$325,17,FALSE))</f>
        <v>545008.36</v>
      </c>
      <c r="AJ390" s="102">
        <f>IF(ISNA(VLOOKUP($B390,'[1]1920  Prog Access'!$F$7:$BA$325,18,FALSE)),"",VLOOKUP($B390,'[1]1920  Prog Access'!$F$7:$BA$325,18,FALSE))</f>
        <v>32535</v>
      </c>
      <c r="AK390" s="102">
        <f>IF(ISNA(VLOOKUP($B390,'[1]1920  Prog Access'!$F$7:$BA$325,19,FALSE)),"",VLOOKUP($B390,'[1]1920  Prog Access'!$F$7:$BA$325,19,FALSE))</f>
        <v>0</v>
      </c>
      <c r="AL390" s="102">
        <f>IF(ISNA(VLOOKUP($B390,'[1]1920  Prog Access'!$F$7:$BA$325,20,FALSE)),"",VLOOKUP($B390,'[1]1920  Prog Access'!$F$7:$BA$325,20,FALSE))</f>
        <v>3315603.64</v>
      </c>
      <c r="AM390" s="102">
        <f>IF(ISNA(VLOOKUP($B390,'[1]1920  Prog Access'!$F$7:$BA$325,21,FALSE)),"",VLOOKUP($B390,'[1]1920  Prog Access'!$F$7:$BA$325,21,FALSE))</f>
        <v>54654.080000000002</v>
      </c>
      <c r="AN390" s="102">
        <f>IF(ISNA(VLOOKUP($B390,'[1]1920  Prog Access'!$F$7:$BA$325,22,FALSE)),"",VLOOKUP($B390,'[1]1920  Prog Access'!$F$7:$BA$325,22,FALSE))</f>
        <v>0</v>
      </c>
      <c r="AO390" s="102">
        <f>IF(ISNA(VLOOKUP($B390,'[1]1920  Prog Access'!$F$7:$BA$325,23,FALSE)),"",VLOOKUP($B390,'[1]1920  Prog Access'!$F$7:$BA$325,23,FALSE))</f>
        <v>1559489.75</v>
      </c>
      <c r="AP390" s="102">
        <f>IF(ISNA(VLOOKUP($B390,'[1]1920  Prog Access'!$F$7:$BA$325,24,FALSE)),"",VLOOKUP($B390,'[1]1920  Prog Access'!$F$7:$BA$325,24,FALSE))</f>
        <v>0</v>
      </c>
      <c r="AQ390" s="102">
        <f>IF(ISNA(VLOOKUP($B390,'[1]1920  Prog Access'!$F$7:$BA$325,25,FALSE)),"",VLOOKUP($B390,'[1]1920  Prog Access'!$F$7:$BA$325,25,FALSE))</f>
        <v>0</v>
      </c>
      <c r="AR390" s="102">
        <f>IF(ISNA(VLOOKUP($B390,'[1]1920  Prog Access'!$F$7:$BA$325,26,FALSE)),"",VLOOKUP($B390,'[1]1920  Prog Access'!$F$7:$BA$325,26,FALSE))</f>
        <v>0</v>
      </c>
      <c r="AS390" s="102">
        <f>IF(ISNA(VLOOKUP($B390,'[1]1920  Prog Access'!$F$7:$BA$325,27,FALSE)),"",VLOOKUP($B390,'[1]1920  Prog Access'!$F$7:$BA$325,27,FALSE))</f>
        <v>102169.3</v>
      </c>
      <c r="AT390" s="102">
        <f>IF(ISNA(VLOOKUP($B390,'[1]1920  Prog Access'!$F$7:$BA$325,28,FALSE)),"",VLOOKUP($B390,'[1]1920  Prog Access'!$F$7:$BA$325,28,FALSE))</f>
        <v>1703358.32</v>
      </c>
      <c r="AU390" s="102">
        <f>IF(ISNA(VLOOKUP($B390,'[1]1920  Prog Access'!$F$7:$BA$325,29,FALSE)),"",VLOOKUP($B390,'[1]1920  Prog Access'!$F$7:$BA$325,29,FALSE))</f>
        <v>0</v>
      </c>
      <c r="AV390" s="102">
        <f>IF(ISNA(VLOOKUP($B390,'[1]1920  Prog Access'!$F$7:$BA$325,30,FALSE)),"",VLOOKUP($B390,'[1]1920  Prog Access'!$F$7:$BA$325,30,FALSE))</f>
        <v>0</v>
      </c>
      <c r="AW390" s="102">
        <f>IF(ISNA(VLOOKUP($B390,'[1]1920  Prog Access'!$F$7:$BA$325,31,FALSE)),"",VLOOKUP($B390,'[1]1920  Prog Access'!$F$7:$BA$325,31,FALSE))</f>
        <v>0</v>
      </c>
      <c r="AX390" s="108">
        <f t="shared" ref="AX390:AX398" si="824">SUM(AH390:AW390)</f>
        <v>9173158.3100000005</v>
      </c>
      <c r="AY390" s="104">
        <f t="shared" ref="AY390:AY398" si="825">AX390/E390</f>
        <v>5.3819775951005872E-2</v>
      </c>
      <c r="AZ390" s="105">
        <f t="shared" ref="AZ390:AZ398" si="826">AX390/D390</f>
        <v>775.10040811843055</v>
      </c>
      <c r="BA390" s="106">
        <f>IF(ISNA(VLOOKUP($B390,'[1]1920  Prog Access'!$F$7:$BA$325,32,FALSE)),"",VLOOKUP($B390,'[1]1920  Prog Access'!$F$7:$BA$325,32,FALSE))</f>
        <v>224564.05</v>
      </c>
      <c r="BB390" s="102">
        <f>IF(ISNA(VLOOKUP($B390,'[1]1920  Prog Access'!$F$7:$BA$325,33,FALSE)),"",VLOOKUP($B390,'[1]1920  Prog Access'!$F$7:$BA$325,33,FALSE))</f>
        <v>0</v>
      </c>
      <c r="BC390" s="102">
        <f>IF(ISNA(VLOOKUP($B390,'[1]1920  Prog Access'!$F$7:$BA$325,34,FALSE)),"",VLOOKUP($B390,'[1]1920  Prog Access'!$F$7:$BA$325,34,FALSE))</f>
        <v>405775.28</v>
      </c>
      <c r="BD390" s="102">
        <f>IF(ISNA(VLOOKUP($B390,'[1]1920  Prog Access'!$F$7:$BA$325,35,FALSE)),"",VLOOKUP($B390,'[1]1920  Prog Access'!$F$7:$BA$325,35,FALSE))</f>
        <v>0</v>
      </c>
      <c r="BE390" s="102">
        <f>IF(ISNA(VLOOKUP($B390,'[1]1920  Prog Access'!$F$7:$BA$325,36,FALSE)),"",VLOOKUP($B390,'[1]1920  Prog Access'!$F$7:$BA$325,36,FALSE))</f>
        <v>0</v>
      </c>
      <c r="BF390" s="102">
        <f>IF(ISNA(VLOOKUP($B390,'[1]1920  Prog Access'!$F$7:$BA$325,37,FALSE)),"",VLOOKUP($B390,'[1]1920  Prog Access'!$F$7:$BA$325,37,FALSE))</f>
        <v>0</v>
      </c>
      <c r="BG390" s="102">
        <f>IF(ISNA(VLOOKUP($B390,'[1]1920  Prog Access'!$F$7:$BA$325,38,FALSE)),"",VLOOKUP($B390,'[1]1920  Prog Access'!$F$7:$BA$325,38,FALSE))</f>
        <v>889699.72</v>
      </c>
      <c r="BH390" s="110">
        <f t="shared" ref="BH390:BH398" si="827">SUM(BA390:BG390)</f>
        <v>1520039.05</v>
      </c>
      <c r="BI390" s="104">
        <f t="shared" ref="BI390:BI398" si="828">BH390/E390</f>
        <v>8.9182109741415549E-3</v>
      </c>
      <c r="BJ390" s="105">
        <f t="shared" ref="BJ390:BJ398" si="829">BH390/D390</f>
        <v>128.43808513874339</v>
      </c>
      <c r="BK390" s="106">
        <f>IF(ISNA(VLOOKUP($B390,'[1]1920  Prog Access'!$F$7:$BA$325,39,FALSE)),"",VLOOKUP($B390,'[1]1920  Prog Access'!$F$7:$BA$325,39,FALSE))</f>
        <v>0</v>
      </c>
      <c r="BL390" s="102">
        <f>IF(ISNA(VLOOKUP($B390,'[1]1920  Prog Access'!$F$7:$BA$325,40,FALSE)),"",VLOOKUP($B390,'[1]1920  Prog Access'!$F$7:$BA$325,40,FALSE))</f>
        <v>0</v>
      </c>
      <c r="BM390" s="102">
        <f>IF(ISNA(VLOOKUP($B390,'[1]1920  Prog Access'!$F$7:$BA$325,41,FALSE)),"",VLOOKUP($B390,'[1]1920  Prog Access'!$F$7:$BA$325,41,FALSE))</f>
        <v>98353</v>
      </c>
      <c r="BN390" s="102">
        <f>IF(ISNA(VLOOKUP($B390,'[1]1920  Prog Access'!$F$7:$BA$325,42,FALSE)),"",VLOOKUP($B390,'[1]1920  Prog Access'!$F$7:$BA$325,42,FALSE))</f>
        <v>2723583.8</v>
      </c>
      <c r="BO390" s="105">
        <f t="shared" ref="BO390:BO433" si="830">SUM(BK390:BN390)</f>
        <v>2821936.8</v>
      </c>
      <c r="BP390" s="104">
        <f t="shared" ref="BP390:BP433" si="831">BO390/E390</f>
        <v>1.6556566581690055E-2</v>
      </c>
      <c r="BQ390" s="111">
        <f t="shared" ref="BQ390:BQ433" si="832">BO390/D390</f>
        <v>238.44397877446178</v>
      </c>
      <c r="BR390" s="106">
        <f>IF(ISNA(VLOOKUP($B390,'[1]1920  Prog Access'!$F$7:$BA$325,43,FALSE)),"",VLOOKUP($B390,'[1]1920  Prog Access'!$F$7:$BA$325,43,FALSE))</f>
        <v>19346151.239999998</v>
      </c>
      <c r="BS390" s="104">
        <f t="shared" si="703"/>
        <v>0.11350567493379216</v>
      </c>
      <c r="BT390" s="111">
        <f t="shared" si="704"/>
        <v>1634.6834116334878</v>
      </c>
      <c r="BU390" s="102">
        <f>IF(ISNA(VLOOKUP($B390,'[1]1920  Prog Access'!$F$7:$BA$325,44,FALSE)),"",VLOOKUP($B390,'[1]1920  Prog Access'!$F$7:$BA$325,44,FALSE))</f>
        <v>2837760.5</v>
      </c>
      <c r="BV390" s="104">
        <f t="shared" si="705"/>
        <v>1.6649405706442494E-2</v>
      </c>
      <c r="BW390" s="111">
        <f t="shared" si="706"/>
        <v>239.78102714029816</v>
      </c>
      <c r="BX390" s="143">
        <f>IF(ISNA(VLOOKUP($B390,'[1]1920  Prog Access'!$F$7:$BA$325,45,FALSE)),"",VLOOKUP($B390,'[1]1920  Prog Access'!$F$7:$BA$325,45,FALSE))</f>
        <v>4385823.0999999996</v>
      </c>
      <c r="BY390" s="97">
        <f t="shared" si="707"/>
        <v>2.5732033463918925E-2</v>
      </c>
      <c r="BZ390" s="112">
        <f t="shared" si="708"/>
        <v>370.58700611755165</v>
      </c>
      <c r="CA390" s="89">
        <f t="shared" si="709"/>
        <v>170442149.70999998</v>
      </c>
      <c r="CB390" s="90">
        <f t="shared" si="710"/>
        <v>0</v>
      </c>
    </row>
    <row r="391" spans="1:80" x14ac:dyDescent="0.25">
      <c r="A391" s="22"/>
      <c r="B391" s="94" t="s">
        <v>664</v>
      </c>
      <c r="C391" s="99" t="s">
        <v>665</v>
      </c>
      <c r="D391" s="100">
        <f>IF(ISNA(VLOOKUP($B391,'[1]1920 enrollment_Rev_Exp by size'!$A$6:$C$339,3,FALSE)),"",VLOOKUP($B391,'[1]1920 enrollment_Rev_Exp by size'!$A$6:$C$339,3,FALSE))</f>
        <v>4828.9500000000007</v>
      </c>
      <c r="E391" s="101">
        <f>IF(ISNA(VLOOKUP($B391,'[1]1920 enrollment_Rev_Exp by size'!$A$6:$D$339,4,FALSE)),"",VLOOKUP($B391,'[1]1920 enrollment_Rev_Exp by size'!$A$6:$D$339,4,FALSE))</f>
        <v>71101802.780000001</v>
      </c>
      <c r="F391" s="102">
        <f>IF(ISNA(VLOOKUP($B391,'[1]1920  Prog Access'!$F$7:$BA$325,2,FALSE)),"",VLOOKUP($B391,'[1]1920  Prog Access'!$F$7:$BA$325,2,FALSE))</f>
        <v>37986377.299999997</v>
      </c>
      <c r="G391" s="102">
        <f>IF(ISNA(VLOOKUP($B391,'[1]1920  Prog Access'!$F$7:$BA$325,3,FALSE)),"",VLOOKUP($B391,'[1]1920  Prog Access'!$F$7:$BA$325,3,FALSE))</f>
        <v>121536.7</v>
      </c>
      <c r="H391" s="102">
        <f>IF(ISNA(VLOOKUP($B391,'[1]1920  Prog Access'!$F$7:$BA$325,4,FALSE)),"",VLOOKUP($B391,'[1]1920  Prog Access'!$F$7:$BA$325,4,FALSE))</f>
        <v>402589.07</v>
      </c>
      <c r="I391" s="103">
        <f t="shared" si="815"/>
        <v>38510503.07</v>
      </c>
      <c r="J391" s="104">
        <f t="shared" si="816"/>
        <v>0.54162484725116555</v>
      </c>
      <c r="K391" s="105">
        <f t="shared" si="817"/>
        <v>7974.9227202600969</v>
      </c>
      <c r="L391" s="106">
        <f>IF(ISNA(VLOOKUP($B391,'[1]1920  Prog Access'!$F$7:$BA$325,5,FALSE)),"",VLOOKUP($B391,'[1]1920  Prog Access'!$F$7:$BA$325,5,FALSE))</f>
        <v>10252921.68</v>
      </c>
      <c r="M391" s="102">
        <f>IF(ISNA(VLOOKUP($B391,'[1]1920  Prog Access'!$F$7:$BA$325,6,FALSE)),"",VLOOKUP($B391,'[1]1920  Prog Access'!$F$7:$BA$325,6,FALSE))</f>
        <v>659399.64</v>
      </c>
      <c r="N391" s="102">
        <f>IF(ISNA(VLOOKUP($B391,'[1]1920  Prog Access'!$F$7:$BA$325,7,FALSE)),"",VLOOKUP($B391,'[1]1920  Prog Access'!$F$7:$BA$325,7,FALSE))</f>
        <v>939694.18</v>
      </c>
      <c r="O391" s="102">
        <v>0</v>
      </c>
      <c r="P391" s="102">
        <f>IF(ISNA(VLOOKUP($B391,'[1]1920  Prog Access'!$F$7:$BA$325,8,FALSE)),"",VLOOKUP($B391,'[1]1920  Prog Access'!$F$7:$BA$325,8,FALSE))</f>
        <v>0</v>
      </c>
      <c r="Q391" s="102">
        <f>IF(ISNA(VLOOKUP($B391,'[1]1920  Prog Access'!$F$7:$BA$325,9,FALSE)),"",VLOOKUP($B391,'[1]1920  Prog Access'!$F$7:$BA$325,9,FALSE))</f>
        <v>126760.73</v>
      </c>
      <c r="R391" s="107">
        <f t="shared" si="741"/>
        <v>11978776.23</v>
      </c>
      <c r="S391" s="104">
        <f t="shared" si="742"/>
        <v>0.16847359365928022</v>
      </c>
      <c r="T391" s="105">
        <f t="shared" si="743"/>
        <v>2480.6171590097224</v>
      </c>
      <c r="U391" s="106">
        <f>IF(ISNA(VLOOKUP($B391,'[1]1920  Prog Access'!$F$7:$BA$325,10,FALSE)),"",VLOOKUP($B391,'[1]1920  Prog Access'!$F$7:$BA$325,10,FALSE))</f>
        <v>2401460.23</v>
      </c>
      <c r="V391" s="102">
        <f>IF(ISNA(VLOOKUP($B391,'[1]1920  Prog Access'!$F$7:$BA$325,11,FALSE)),"",VLOOKUP($B391,'[1]1920  Prog Access'!$F$7:$BA$325,11,FALSE))</f>
        <v>126381.5</v>
      </c>
      <c r="W391" s="102">
        <f>IF(ISNA(VLOOKUP($B391,'[1]1920  Prog Access'!$F$7:$BA$325,12,FALSE)),"",VLOOKUP($B391,'[1]1920  Prog Access'!$F$7:$BA$325,12,FALSE))</f>
        <v>32644.11</v>
      </c>
      <c r="X391" s="102">
        <f>IF(ISNA(VLOOKUP($B391,'[1]1920  Prog Access'!$F$7:$BA$325,13,FALSE)),"",VLOOKUP($B391,'[1]1920  Prog Access'!$F$7:$BA$325,13,FALSE))</f>
        <v>0</v>
      </c>
      <c r="Y391" s="108">
        <f t="shared" si="818"/>
        <v>2560485.84</v>
      </c>
      <c r="Z391" s="104">
        <f t="shared" si="819"/>
        <v>3.6011545978975247E-2</v>
      </c>
      <c r="AA391" s="105">
        <f t="shared" si="820"/>
        <v>530.23656074301857</v>
      </c>
      <c r="AB391" s="106">
        <f>IF(ISNA(VLOOKUP($B391,'[1]1920  Prog Access'!$F$7:$BA$325,14,FALSE)),"",VLOOKUP($B391,'[1]1920  Prog Access'!$F$7:$BA$325,14,FALSE))</f>
        <v>0</v>
      </c>
      <c r="AC391" s="102">
        <f>IF(ISNA(VLOOKUP($B391,'[1]1920  Prog Access'!$F$7:$BA$325,15,FALSE)),"",VLOOKUP($B391,'[1]1920  Prog Access'!$F$7:$BA$325,15,FALSE))</f>
        <v>0</v>
      </c>
      <c r="AD391" s="102">
        <v>0</v>
      </c>
      <c r="AE391" s="107">
        <f t="shared" si="821"/>
        <v>0</v>
      </c>
      <c r="AF391" s="104">
        <f t="shared" si="822"/>
        <v>0</v>
      </c>
      <c r="AG391" s="109">
        <f t="shared" si="823"/>
        <v>0</v>
      </c>
      <c r="AH391" s="106">
        <f>IF(ISNA(VLOOKUP($B391,'[1]1920  Prog Access'!$F$7:$BA$325,16,FALSE)),"",VLOOKUP($B391,'[1]1920  Prog Access'!$F$7:$BA$325,16,FALSE))</f>
        <v>779318.93</v>
      </c>
      <c r="AI391" s="102">
        <f>IF(ISNA(VLOOKUP($B391,'[1]1920  Prog Access'!$F$7:$BA$325,17,FALSE)),"",VLOOKUP($B391,'[1]1920  Prog Access'!$F$7:$BA$325,17,FALSE))</f>
        <v>191663.02</v>
      </c>
      <c r="AJ391" s="102">
        <f>IF(ISNA(VLOOKUP($B391,'[1]1920  Prog Access'!$F$7:$BA$325,18,FALSE)),"",VLOOKUP($B391,'[1]1920  Prog Access'!$F$7:$BA$325,18,FALSE))</f>
        <v>70426.31</v>
      </c>
      <c r="AK391" s="102">
        <f>IF(ISNA(VLOOKUP($B391,'[1]1920  Prog Access'!$F$7:$BA$325,19,FALSE)),"",VLOOKUP($B391,'[1]1920  Prog Access'!$F$7:$BA$325,19,FALSE))</f>
        <v>0</v>
      </c>
      <c r="AL391" s="102">
        <f>IF(ISNA(VLOOKUP($B391,'[1]1920  Prog Access'!$F$7:$BA$325,20,FALSE)),"",VLOOKUP($B391,'[1]1920  Prog Access'!$F$7:$BA$325,20,FALSE))</f>
        <v>1935830.97</v>
      </c>
      <c r="AM391" s="102">
        <f>IF(ISNA(VLOOKUP($B391,'[1]1920  Prog Access'!$F$7:$BA$325,21,FALSE)),"",VLOOKUP($B391,'[1]1920  Prog Access'!$F$7:$BA$325,21,FALSE))</f>
        <v>25728.19</v>
      </c>
      <c r="AN391" s="102">
        <f>IF(ISNA(VLOOKUP($B391,'[1]1920  Prog Access'!$F$7:$BA$325,22,FALSE)),"",VLOOKUP($B391,'[1]1920  Prog Access'!$F$7:$BA$325,22,FALSE))</f>
        <v>0</v>
      </c>
      <c r="AO391" s="102">
        <f>IF(ISNA(VLOOKUP($B391,'[1]1920  Prog Access'!$F$7:$BA$325,23,FALSE)),"",VLOOKUP($B391,'[1]1920  Prog Access'!$F$7:$BA$325,23,FALSE))</f>
        <v>498228.63</v>
      </c>
      <c r="AP391" s="102">
        <f>IF(ISNA(VLOOKUP($B391,'[1]1920  Prog Access'!$F$7:$BA$325,24,FALSE)),"",VLOOKUP($B391,'[1]1920  Prog Access'!$F$7:$BA$325,24,FALSE))</f>
        <v>0</v>
      </c>
      <c r="AQ391" s="102">
        <f>IF(ISNA(VLOOKUP($B391,'[1]1920  Prog Access'!$F$7:$BA$325,25,FALSE)),"",VLOOKUP($B391,'[1]1920  Prog Access'!$F$7:$BA$325,25,FALSE))</f>
        <v>0</v>
      </c>
      <c r="AR391" s="102">
        <f>IF(ISNA(VLOOKUP($B391,'[1]1920  Prog Access'!$F$7:$BA$325,26,FALSE)),"",VLOOKUP($B391,'[1]1920  Prog Access'!$F$7:$BA$325,26,FALSE))</f>
        <v>0</v>
      </c>
      <c r="AS391" s="102">
        <f>IF(ISNA(VLOOKUP($B391,'[1]1920  Prog Access'!$F$7:$BA$325,27,FALSE)),"",VLOOKUP($B391,'[1]1920  Prog Access'!$F$7:$BA$325,27,FALSE))</f>
        <v>0</v>
      </c>
      <c r="AT391" s="102">
        <f>IF(ISNA(VLOOKUP($B391,'[1]1920  Prog Access'!$F$7:$BA$325,28,FALSE)),"",VLOOKUP($B391,'[1]1920  Prog Access'!$F$7:$BA$325,28,FALSE))</f>
        <v>569724.05000000005</v>
      </c>
      <c r="AU391" s="102">
        <f>IF(ISNA(VLOOKUP($B391,'[1]1920  Prog Access'!$F$7:$BA$325,29,FALSE)),"",VLOOKUP($B391,'[1]1920  Prog Access'!$F$7:$BA$325,29,FALSE))</f>
        <v>0</v>
      </c>
      <c r="AV391" s="102">
        <f>IF(ISNA(VLOOKUP($B391,'[1]1920  Prog Access'!$F$7:$BA$325,30,FALSE)),"",VLOOKUP($B391,'[1]1920  Prog Access'!$F$7:$BA$325,30,FALSE))</f>
        <v>106740.63</v>
      </c>
      <c r="AW391" s="102">
        <f>IF(ISNA(VLOOKUP($B391,'[1]1920  Prog Access'!$F$7:$BA$325,31,FALSE)),"",VLOOKUP($B391,'[1]1920  Prog Access'!$F$7:$BA$325,31,FALSE))</f>
        <v>129894.71</v>
      </c>
      <c r="AX391" s="108">
        <f t="shared" si="824"/>
        <v>4307555.4399999995</v>
      </c>
      <c r="AY391" s="104">
        <f t="shared" si="825"/>
        <v>6.0582928583797567E-2</v>
      </c>
      <c r="AZ391" s="105">
        <f t="shared" si="826"/>
        <v>892.02734341834127</v>
      </c>
      <c r="BA391" s="106">
        <f>IF(ISNA(VLOOKUP($B391,'[1]1920  Prog Access'!$F$7:$BA$325,32,FALSE)),"",VLOOKUP($B391,'[1]1920  Prog Access'!$F$7:$BA$325,32,FALSE))</f>
        <v>60063.54</v>
      </c>
      <c r="BB391" s="102">
        <f>IF(ISNA(VLOOKUP($B391,'[1]1920  Prog Access'!$F$7:$BA$325,33,FALSE)),"",VLOOKUP($B391,'[1]1920  Prog Access'!$F$7:$BA$325,33,FALSE))</f>
        <v>0</v>
      </c>
      <c r="BC391" s="102">
        <f>IF(ISNA(VLOOKUP($B391,'[1]1920  Prog Access'!$F$7:$BA$325,34,FALSE)),"",VLOOKUP($B391,'[1]1920  Prog Access'!$F$7:$BA$325,34,FALSE))</f>
        <v>133127.54</v>
      </c>
      <c r="BD391" s="102">
        <f>IF(ISNA(VLOOKUP($B391,'[1]1920  Prog Access'!$F$7:$BA$325,35,FALSE)),"",VLOOKUP($B391,'[1]1920  Prog Access'!$F$7:$BA$325,35,FALSE))</f>
        <v>0</v>
      </c>
      <c r="BE391" s="102">
        <f>IF(ISNA(VLOOKUP($B391,'[1]1920  Prog Access'!$F$7:$BA$325,36,FALSE)),"",VLOOKUP($B391,'[1]1920  Prog Access'!$F$7:$BA$325,36,FALSE))</f>
        <v>0</v>
      </c>
      <c r="BF391" s="102">
        <f>IF(ISNA(VLOOKUP($B391,'[1]1920  Prog Access'!$F$7:$BA$325,37,FALSE)),"",VLOOKUP($B391,'[1]1920  Prog Access'!$F$7:$BA$325,37,FALSE))</f>
        <v>0</v>
      </c>
      <c r="BG391" s="102">
        <f>IF(ISNA(VLOOKUP($B391,'[1]1920  Prog Access'!$F$7:$BA$325,38,FALSE)),"",VLOOKUP($B391,'[1]1920  Prog Access'!$F$7:$BA$325,38,FALSE))</f>
        <v>0</v>
      </c>
      <c r="BH391" s="110">
        <f t="shared" si="827"/>
        <v>193191.08000000002</v>
      </c>
      <c r="BI391" s="104">
        <f t="shared" si="828"/>
        <v>2.7171052272438601E-3</v>
      </c>
      <c r="BJ391" s="105">
        <f t="shared" si="829"/>
        <v>40.006850350490268</v>
      </c>
      <c r="BK391" s="106">
        <f>IF(ISNA(VLOOKUP($B391,'[1]1920  Prog Access'!$F$7:$BA$325,39,FALSE)),"",VLOOKUP($B391,'[1]1920  Prog Access'!$F$7:$BA$325,39,FALSE))</f>
        <v>0</v>
      </c>
      <c r="BL391" s="102">
        <f>IF(ISNA(VLOOKUP($B391,'[1]1920  Prog Access'!$F$7:$BA$325,40,FALSE)),"",VLOOKUP($B391,'[1]1920  Prog Access'!$F$7:$BA$325,40,FALSE))</f>
        <v>0</v>
      </c>
      <c r="BM391" s="102">
        <f>IF(ISNA(VLOOKUP($B391,'[1]1920  Prog Access'!$F$7:$BA$325,41,FALSE)),"",VLOOKUP($B391,'[1]1920  Prog Access'!$F$7:$BA$325,41,FALSE))</f>
        <v>0</v>
      </c>
      <c r="BN391" s="102">
        <f>IF(ISNA(VLOOKUP($B391,'[1]1920  Prog Access'!$F$7:$BA$325,42,FALSE)),"",VLOOKUP($B391,'[1]1920  Prog Access'!$F$7:$BA$325,42,FALSE))</f>
        <v>430044.45</v>
      </c>
      <c r="BO391" s="105">
        <f t="shared" si="830"/>
        <v>430044.45</v>
      </c>
      <c r="BP391" s="104">
        <f t="shared" si="831"/>
        <v>6.0482917898808308E-3</v>
      </c>
      <c r="BQ391" s="111">
        <f t="shared" si="832"/>
        <v>89.055477898922121</v>
      </c>
      <c r="BR391" s="106">
        <f>IF(ISNA(VLOOKUP($B391,'[1]1920  Prog Access'!$F$7:$BA$325,43,FALSE)),"",VLOOKUP($B391,'[1]1920  Prog Access'!$F$7:$BA$325,43,FALSE))</f>
        <v>8715284.3200000003</v>
      </c>
      <c r="BS391" s="104">
        <f t="shared" si="703"/>
        <v>0.12257473058688034</v>
      </c>
      <c r="BT391" s="111">
        <f t="shared" si="704"/>
        <v>1804.7990391285889</v>
      </c>
      <c r="BU391" s="102">
        <f>IF(ISNA(VLOOKUP($B391,'[1]1920  Prog Access'!$F$7:$BA$325,44,FALSE)),"",VLOOKUP($B391,'[1]1920  Prog Access'!$F$7:$BA$325,44,FALSE))</f>
        <v>1319757.94</v>
      </c>
      <c r="BV391" s="104">
        <f t="shared" si="705"/>
        <v>1.8561525705382401E-2</v>
      </c>
      <c r="BW391" s="111">
        <f t="shared" si="706"/>
        <v>273.30122283312102</v>
      </c>
      <c r="BX391" s="143">
        <f>IF(ISNA(VLOOKUP($B391,'[1]1920  Prog Access'!$F$7:$BA$325,45,FALSE)),"",VLOOKUP($B391,'[1]1920  Prog Access'!$F$7:$BA$325,45,FALSE))</f>
        <v>3086204.41</v>
      </c>
      <c r="BY391" s="97">
        <f t="shared" si="707"/>
        <v>4.3405431217393951E-2</v>
      </c>
      <c r="BZ391" s="112">
        <f t="shared" si="708"/>
        <v>639.10465215005331</v>
      </c>
      <c r="CA391" s="89">
        <f t="shared" si="709"/>
        <v>71101802.780000001</v>
      </c>
      <c r="CB391" s="90">
        <f t="shared" si="710"/>
        <v>0</v>
      </c>
    </row>
    <row r="392" spans="1:80" x14ac:dyDescent="0.25">
      <c r="A392" s="22"/>
      <c r="B392" s="94" t="s">
        <v>666</v>
      </c>
      <c r="C392" s="99" t="s">
        <v>667</v>
      </c>
      <c r="D392" s="100">
        <f>IF(ISNA(VLOOKUP($B392,'[1]1920 enrollment_Rev_Exp by size'!$A$6:$C$339,3,FALSE)),"",VLOOKUP($B392,'[1]1920 enrollment_Rev_Exp by size'!$A$6:$C$339,3,FALSE))</f>
        <v>2288.46</v>
      </c>
      <c r="E392" s="101">
        <f>IF(ISNA(VLOOKUP($B392,'[1]1920 enrollment_Rev_Exp by size'!$A$6:$D$339,4,FALSE)),"",VLOOKUP($B392,'[1]1920 enrollment_Rev_Exp by size'!$A$6:$D$339,4,FALSE))</f>
        <v>35375108.710000001</v>
      </c>
      <c r="F392" s="102">
        <f>IF(ISNA(VLOOKUP($B392,'[1]1920  Prog Access'!$F$7:$BA$325,2,FALSE)),"",VLOOKUP($B392,'[1]1920  Prog Access'!$F$7:$BA$325,2,FALSE))</f>
        <v>18150995.34</v>
      </c>
      <c r="G392" s="102">
        <f>IF(ISNA(VLOOKUP($B392,'[1]1920  Prog Access'!$F$7:$BA$325,3,FALSE)),"",VLOOKUP($B392,'[1]1920  Prog Access'!$F$7:$BA$325,3,FALSE))</f>
        <v>607337.23</v>
      </c>
      <c r="H392" s="102">
        <f>IF(ISNA(VLOOKUP($B392,'[1]1920  Prog Access'!$F$7:$BA$325,4,FALSE)),"",VLOOKUP($B392,'[1]1920  Prog Access'!$F$7:$BA$325,4,FALSE))</f>
        <v>87390.53</v>
      </c>
      <c r="I392" s="103">
        <f t="shared" si="815"/>
        <v>18845723.100000001</v>
      </c>
      <c r="J392" s="104">
        <f t="shared" si="816"/>
        <v>0.5327396518974542</v>
      </c>
      <c r="K392" s="105">
        <f t="shared" si="817"/>
        <v>8235.1114286463398</v>
      </c>
      <c r="L392" s="106">
        <f>IF(ISNA(VLOOKUP($B392,'[1]1920  Prog Access'!$F$7:$BA$325,5,FALSE)),"",VLOOKUP($B392,'[1]1920  Prog Access'!$F$7:$BA$325,5,FALSE))</f>
        <v>4608186.5</v>
      </c>
      <c r="M392" s="102">
        <f>IF(ISNA(VLOOKUP($B392,'[1]1920  Prog Access'!$F$7:$BA$325,6,FALSE)),"",VLOOKUP($B392,'[1]1920  Prog Access'!$F$7:$BA$325,6,FALSE))</f>
        <v>253741.88</v>
      </c>
      <c r="N392" s="102">
        <f>IF(ISNA(VLOOKUP($B392,'[1]1920  Prog Access'!$F$7:$BA$325,7,FALSE)),"",VLOOKUP($B392,'[1]1920  Prog Access'!$F$7:$BA$325,7,FALSE))</f>
        <v>491625.45</v>
      </c>
      <c r="O392" s="102">
        <v>0</v>
      </c>
      <c r="P392" s="102">
        <f>IF(ISNA(VLOOKUP($B392,'[1]1920  Prog Access'!$F$7:$BA$325,8,FALSE)),"",VLOOKUP($B392,'[1]1920  Prog Access'!$F$7:$BA$325,8,FALSE))</f>
        <v>0</v>
      </c>
      <c r="Q392" s="102">
        <f>IF(ISNA(VLOOKUP($B392,'[1]1920  Prog Access'!$F$7:$BA$325,9,FALSE)),"",VLOOKUP($B392,'[1]1920  Prog Access'!$F$7:$BA$325,9,FALSE))</f>
        <v>0</v>
      </c>
      <c r="R392" s="107">
        <f t="shared" si="741"/>
        <v>5353553.83</v>
      </c>
      <c r="S392" s="104">
        <f t="shared" si="742"/>
        <v>0.15133674567300007</v>
      </c>
      <c r="T392" s="105">
        <f t="shared" si="743"/>
        <v>2339.3696328535348</v>
      </c>
      <c r="U392" s="106">
        <f>IF(ISNA(VLOOKUP($B392,'[1]1920  Prog Access'!$F$7:$BA$325,10,FALSE)),"",VLOOKUP($B392,'[1]1920  Prog Access'!$F$7:$BA$325,10,FALSE))</f>
        <v>758526.56</v>
      </c>
      <c r="V392" s="102">
        <f>IF(ISNA(VLOOKUP($B392,'[1]1920  Prog Access'!$F$7:$BA$325,11,FALSE)),"",VLOOKUP($B392,'[1]1920  Prog Access'!$F$7:$BA$325,11,FALSE))</f>
        <v>92383.43</v>
      </c>
      <c r="W392" s="102">
        <f>IF(ISNA(VLOOKUP($B392,'[1]1920  Prog Access'!$F$7:$BA$325,12,FALSE)),"",VLOOKUP($B392,'[1]1920  Prog Access'!$F$7:$BA$325,12,FALSE))</f>
        <v>15796</v>
      </c>
      <c r="X392" s="102">
        <f>IF(ISNA(VLOOKUP($B392,'[1]1920  Prog Access'!$F$7:$BA$325,13,FALSE)),"",VLOOKUP($B392,'[1]1920  Prog Access'!$F$7:$BA$325,13,FALSE))</f>
        <v>0</v>
      </c>
      <c r="Y392" s="108">
        <f t="shared" si="818"/>
        <v>866705.99</v>
      </c>
      <c r="Z392" s="104">
        <f t="shared" si="819"/>
        <v>2.4500447393819472E-2</v>
      </c>
      <c r="AA392" s="105">
        <f t="shared" si="820"/>
        <v>378.72892250683867</v>
      </c>
      <c r="AB392" s="106">
        <f>IF(ISNA(VLOOKUP($B392,'[1]1920  Prog Access'!$F$7:$BA$325,14,FALSE)),"",VLOOKUP($B392,'[1]1920  Prog Access'!$F$7:$BA$325,14,FALSE))</f>
        <v>0</v>
      </c>
      <c r="AC392" s="102">
        <f>IF(ISNA(VLOOKUP($B392,'[1]1920  Prog Access'!$F$7:$BA$325,15,FALSE)),"",VLOOKUP($B392,'[1]1920  Prog Access'!$F$7:$BA$325,15,FALSE))</f>
        <v>0</v>
      </c>
      <c r="AD392" s="102">
        <v>0</v>
      </c>
      <c r="AE392" s="107">
        <f t="shared" si="821"/>
        <v>0</v>
      </c>
      <c r="AF392" s="104">
        <f t="shared" si="822"/>
        <v>0</v>
      </c>
      <c r="AG392" s="109">
        <f t="shared" si="823"/>
        <v>0</v>
      </c>
      <c r="AH392" s="106">
        <f>IF(ISNA(VLOOKUP($B392,'[1]1920  Prog Access'!$F$7:$BA$325,16,FALSE)),"",VLOOKUP($B392,'[1]1920  Prog Access'!$F$7:$BA$325,16,FALSE))</f>
        <v>522402.12</v>
      </c>
      <c r="AI392" s="102">
        <f>IF(ISNA(VLOOKUP($B392,'[1]1920  Prog Access'!$F$7:$BA$325,17,FALSE)),"",VLOOKUP($B392,'[1]1920  Prog Access'!$F$7:$BA$325,17,FALSE))</f>
        <v>247628.73</v>
      </c>
      <c r="AJ392" s="102">
        <f>IF(ISNA(VLOOKUP($B392,'[1]1920  Prog Access'!$F$7:$BA$325,18,FALSE)),"",VLOOKUP($B392,'[1]1920  Prog Access'!$F$7:$BA$325,18,FALSE))</f>
        <v>0</v>
      </c>
      <c r="AK392" s="102">
        <f>IF(ISNA(VLOOKUP($B392,'[1]1920  Prog Access'!$F$7:$BA$325,19,FALSE)),"",VLOOKUP($B392,'[1]1920  Prog Access'!$F$7:$BA$325,19,FALSE))</f>
        <v>0</v>
      </c>
      <c r="AL392" s="102">
        <f>IF(ISNA(VLOOKUP($B392,'[1]1920  Prog Access'!$F$7:$BA$325,20,FALSE)),"",VLOOKUP($B392,'[1]1920  Prog Access'!$F$7:$BA$325,20,FALSE))</f>
        <v>953017.55</v>
      </c>
      <c r="AM392" s="102">
        <f>IF(ISNA(VLOOKUP($B392,'[1]1920  Prog Access'!$F$7:$BA$325,21,FALSE)),"",VLOOKUP($B392,'[1]1920  Prog Access'!$F$7:$BA$325,21,FALSE))</f>
        <v>7656.63</v>
      </c>
      <c r="AN392" s="102">
        <f>IF(ISNA(VLOOKUP($B392,'[1]1920  Prog Access'!$F$7:$BA$325,22,FALSE)),"",VLOOKUP($B392,'[1]1920  Prog Access'!$F$7:$BA$325,22,FALSE))</f>
        <v>0</v>
      </c>
      <c r="AO392" s="102">
        <f>IF(ISNA(VLOOKUP($B392,'[1]1920  Prog Access'!$F$7:$BA$325,23,FALSE)),"",VLOOKUP($B392,'[1]1920  Prog Access'!$F$7:$BA$325,23,FALSE))</f>
        <v>158518.87</v>
      </c>
      <c r="AP392" s="102">
        <f>IF(ISNA(VLOOKUP($B392,'[1]1920  Prog Access'!$F$7:$BA$325,24,FALSE)),"",VLOOKUP($B392,'[1]1920  Prog Access'!$F$7:$BA$325,24,FALSE))</f>
        <v>0</v>
      </c>
      <c r="AQ392" s="102">
        <f>IF(ISNA(VLOOKUP($B392,'[1]1920  Prog Access'!$F$7:$BA$325,25,FALSE)),"",VLOOKUP($B392,'[1]1920  Prog Access'!$F$7:$BA$325,25,FALSE))</f>
        <v>0</v>
      </c>
      <c r="AR392" s="102">
        <f>IF(ISNA(VLOOKUP($B392,'[1]1920  Prog Access'!$F$7:$BA$325,26,FALSE)),"",VLOOKUP($B392,'[1]1920  Prog Access'!$F$7:$BA$325,26,FALSE))</f>
        <v>0</v>
      </c>
      <c r="AS392" s="102">
        <f>IF(ISNA(VLOOKUP($B392,'[1]1920  Prog Access'!$F$7:$BA$325,27,FALSE)),"",VLOOKUP($B392,'[1]1920  Prog Access'!$F$7:$BA$325,27,FALSE))</f>
        <v>14358</v>
      </c>
      <c r="AT392" s="102">
        <f>IF(ISNA(VLOOKUP($B392,'[1]1920  Prog Access'!$F$7:$BA$325,28,FALSE)),"",VLOOKUP($B392,'[1]1920  Prog Access'!$F$7:$BA$325,28,FALSE))</f>
        <v>221781.76000000001</v>
      </c>
      <c r="AU392" s="102">
        <f>IF(ISNA(VLOOKUP($B392,'[1]1920  Prog Access'!$F$7:$BA$325,29,FALSE)),"",VLOOKUP($B392,'[1]1920  Prog Access'!$F$7:$BA$325,29,FALSE))</f>
        <v>0</v>
      </c>
      <c r="AV392" s="102">
        <f>IF(ISNA(VLOOKUP($B392,'[1]1920  Prog Access'!$F$7:$BA$325,30,FALSE)),"",VLOOKUP($B392,'[1]1920  Prog Access'!$F$7:$BA$325,30,FALSE))</f>
        <v>0</v>
      </c>
      <c r="AW392" s="102">
        <f>IF(ISNA(VLOOKUP($B392,'[1]1920  Prog Access'!$F$7:$BA$325,31,FALSE)),"",VLOOKUP($B392,'[1]1920  Prog Access'!$F$7:$BA$325,31,FALSE))</f>
        <v>3031.85</v>
      </c>
      <c r="AX392" s="108">
        <f t="shared" si="824"/>
        <v>2128395.5100000002</v>
      </c>
      <c r="AY392" s="104">
        <f t="shared" si="825"/>
        <v>6.0166472630466726E-2</v>
      </c>
      <c r="AZ392" s="105">
        <f t="shared" si="826"/>
        <v>930.05580608793696</v>
      </c>
      <c r="BA392" s="106">
        <f>IF(ISNA(VLOOKUP($B392,'[1]1920  Prog Access'!$F$7:$BA$325,32,FALSE)),"",VLOOKUP($B392,'[1]1920  Prog Access'!$F$7:$BA$325,32,FALSE))</f>
        <v>0</v>
      </c>
      <c r="BB392" s="102">
        <f>IF(ISNA(VLOOKUP($B392,'[1]1920  Prog Access'!$F$7:$BA$325,33,FALSE)),"",VLOOKUP($B392,'[1]1920  Prog Access'!$F$7:$BA$325,33,FALSE))</f>
        <v>0</v>
      </c>
      <c r="BC392" s="102">
        <f>IF(ISNA(VLOOKUP($B392,'[1]1920  Prog Access'!$F$7:$BA$325,34,FALSE)),"",VLOOKUP($B392,'[1]1920  Prog Access'!$F$7:$BA$325,34,FALSE))</f>
        <v>98367.08</v>
      </c>
      <c r="BD392" s="102">
        <f>IF(ISNA(VLOOKUP($B392,'[1]1920  Prog Access'!$F$7:$BA$325,35,FALSE)),"",VLOOKUP($B392,'[1]1920  Prog Access'!$F$7:$BA$325,35,FALSE))</f>
        <v>0</v>
      </c>
      <c r="BE392" s="102">
        <f>IF(ISNA(VLOOKUP($B392,'[1]1920  Prog Access'!$F$7:$BA$325,36,FALSE)),"",VLOOKUP($B392,'[1]1920  Prog Access'!$F$7:$BA$325,36,FALSE))</f>
        <v>0</v>
      </c>
      <c r="BF392" s="102">
        <f>IF(ISNA(VLOOKUP($B392,'[1]1920  Prog Access'!$F$7:$BA$325,37,FALSE)),"",VLOOKUP($B392,'[1]1920  Prog Access'!$F$7:$BA$325,37,FALSE))</f>
        <v>0</v>
      </c>
      <c r="BG392" s="102">
        <f>IF(ISNA(VLOOKUP($B392,'[1]1920  Prog Access'!$F$7:$BA$325,38,FALSE)),"",VLOOKUP($B392,'[1]1920  Prog Access'!$F$7:$BA$325,38,FALSE))</f>
        <v>321911.46999999997</v>
      </c>
      <c r="BH392" s="110">
        <f t="shared" si="827"/>
        <v>420278.55</v>
      </c>
      <c r="BI392" s="104">
        <f t="shared" si="828"/>
        <v>1.1880629214326447E-2</v>
      </c>
      <c r="BJ392" s="105">
        <f t="shared" si="829"/>
        <v>183.65125455546524</v>
      </c>
      <c r="BK392" s="106">
        <f>IF(ISNA(VLOOKUP($B392,'[1]1920  Prog Access'!$F$7:$BA$325,39,FALSE)),"",VLOOKUP($B392,'[1]1920  Prog Access'!$F$7:$BA$325,39,FALSE))</f>
        <v>0</v>
      </c>
      <c r="BL392" s="102">
        <f>IF(ISNA(VLOOKUP($B392,'[1]1920  Prog Access'!$F$7:$BA$325,40,FALSE)),"",VLOOKUP($B392,'[1]1920  Prog Access'!$F$7:$BA$325,40,FALSE))</f>
        <v>0</v>
      </c>
      <c r="BM392" s="102">
        <f>IF(ISNA(VLOOKUP($B392,'[1]1920  Prog Access'!$F$7:$BA$325,41,FALSE)),"",VLOOKUP($B392,'[1]1920  Prog Access'!$F$7:$BA$325,41,FALSE))</f>
        <v>0</v>
      </c>
      <c r="BN392" s="102">
        <f>IF(ISNA(VLOOKUP($B392,'[1]1920  Prog Access'!$F$7:$BA$325,42,FALSE)),"",VLOOKUP($B392,'[1]1920  Prog Access'!$F$7:$BA$325,42,FALSE))</f>
        <v>469566.26</v>
      </c>
      <c r="BO392" s="105">
        <f t="shared" si="830"/>
        <v>469566.26</v>
      </c>
      <c r="BP392" s="104">
        <f t="shared" si="831"/>
        <v>1.3273917088126455E-2</v>
      </c>
      <c r="BQ392" s="111">
        <f t="shared" si="832"/>
        <v>205.18875575714674</v>
      </c>
      <c r="BR392" s="106">
        <f>IF(ISNA(VLOOKUP($B392,'[1]1920  Prog Access'!$F$7:$BA$325,43,FALSE)),"",VLOOKUP($B392,'[1]1920  Prog Access'!$F$7:$BA$325,43,FALSE))</f>
        <v>4892277.29</v>
      </c>
      <c r="BS392" s="104">
        <f t="shared" si="703"/>
        <v>0.13829716623929492</v>
      </c>
      <c r="BT392" s="111">
        <f t="shared" si="704"/>
        <v>2137.8032781870779</v>
      </c>
      <c r="BU392" s="102">
        <f>IF(ISNA(VLOOKUP($B392,'[1]1920  Prog Access'!$F$7:$BA$325,44,FALSE)),"",VLOOKUP($B392,'[1]1920  Prog Access'!$F$7:$BA$325,44,FALSE))</f>
        <v>740196.35</v>
      </c>
      <c r="BV392" s="104">
        <f t="shared" si="705"/>
        <v>2.0924214143566936E-2</v>
      </c>
      <c r="BW392" s="111">
        <f t="shared" si="706"/>
        <v>323.44736198141982</v>
      </c>
      <c r="BX392" s="143">
        <f>IF(ISNA(VLOOKUP($B392,'[1]1920  Prog Access'!$F$7:$BA$325,45,FALSE)),"",VLOOKUP($B392,'[1]1920  Prog Access'!$F$7:$BA$325,45,FALSE))</f>
        <v>1658411.83</v>
      </c>
      <c r="BY392" s="97">
        <f t="shared" si="707"/>
        <v>4.6880755719944753E-2</v>
      </c>
      <c r="BZ392" s="112">
        <f t="shared" si="708"/>
        <v>724.68464819136011</v>
      </c>
      <c r="CA392" s="89">
        <f t="shared" si="709"/>
        <v>35375108.710000001</v>
      </c>
      <c r="CB392" s="90">
        <f t="shared" si="710"/>
        <v>0</v>
      </c>
    </row>
    <row r="393" spans="1:80" s="79" customFormat="1" x14ac:dyDescent="0.25">
      <c r="A393" s="22"/>
      <c r="B393" s="94" t="s">
        <v>668</v>
      </c>
      <c r="C393" s="99" t="s">
        <v>669</v>
      </c>
      <c r="D393" s="100">
        <f>IF(ISNA(VLOOKUP($B393,'[1]1920 enrollment_Rev_Exp by size'!$A$6:$C$339,3,FALSE)),"",VLOOKUP($B393,'[1]1920 enrollment_Rev_Exp by size'!$A$6:$C$339,3,FALSE))</f>
        <v>3583.5099999999998</v>
      </c>
      <c r="E393" s="101">
        <f>IF(ISNA(VLOOKUP($B393,'[1]1920 enrollment_Rev_Exp by size'!$A$6:$D$339,4,FALSE)),"",VLOOKUP($B393,'[1]1920 enrollment_Rev_Exp by size'!$A$6:$D$339,4,FALSE))</f>
        <v>46778571.030000001</v>
      </c>
      <c r="F393" s="102">
        <f>IF(ISNA(VLOOKUP($B393,'[1]1920  Prog Access'!$F$7:$BA$325,2,FALSE)),"",VLOOKUP($B393,'[1]1920  Prog Access'!$F$7:$BA$325,2,FALSE))</f>
        <v>25138867.129999999</v>
      </c>
      <c r="G393" s="102">
        <f>IF(ISNA(VLOOKUP($B393,'[1]1920  Prog Access'!$F$7:$BA$325,3,FALSE)),"",VLOOKUP($B393,'[1]1920  Prog Access'!$F$7:$BA$325,3,FALSE))</f>
        <v>1229857.6299999999</v>
      </c>
      <c r="H393" s="102">
        <f>IF(ISNA(VLOOKUP($B393,'[1]1920  Prog Access'!$F$7:$BA$325,4,FALSE)),"",VLOOKUP($B393,'[1]1920  Prog Access'!$F$7:$BA$325,4,FALSE))</f>
        <v>119268.11</v>
      </c>
      <c r="I393" s="103">
        <f t="shared" si="815"/>
        <v>26487992.869999997</v>
      </c>
      <c r="J393" s="104">
        <f t="shared" si="816"/>
        <v>0.56624202678215063</v>
      </c>
      <c r="K393" s="105">
        <f t="shared" si="817"/>
        <v>7391.6335855069465</v>
      </c>
      <c r="L393" s="106">
        <f>IF(ISNA(VLOOKUP($B393,'[1]1920  Prog Access'!$F$7:$BA$325,5,FALSE)),"",VLOOKUP($B393,'[1]1920  Prog Access'!$F$7:$BA$325,5,FALSE))</f>
        <v>6893276.25</v>
      </c>
      <c r="M393" s="102">
        <f>IF(ISNA(VLOOKUP($B393,'[1]1920  Prog Access'!$F$7:$BA$325,6,FALSE)),"",VLOOKUP($B393,'[1]1920  Prog Access'!$F$7:$BA$325,6,FALSE))</f>
        <v>420016.6</v>
      </c>
      <c r="N393" s="102">
        <f>IF(ISNA(VLOOKUP($B393,'[1]1920  Prog Access'!$F$7:$BA$325,7,FALSE)),"",VLOOKUP($B393,'[1]1920  Prog Access'!$F$7:$BA$325,7,FALSE))</f>
        <v>816158.94</v>
      </c>
      <c r="O393" s="102">
        <v>0</v>
      </c>
      <c r="P393" s="102">
        <f>IF(ISNA(VLOOKUP($B393,'[1]1920  Prog Access'!$F$7:$BA$325,8,FALSE)),"",VLOOKUP($B393,'[1]1920  Prog Access'!$F$7:$BA$325,8,FALSE))</f>
        <v>0</v>
      </c>
      <c r="Q393" s="102">
        <f>IF(ISNA(VLOOKUP($B393,'[1]1920  Prog Access'!$F$7:$BA$325,9,FALSE)),"",VLOOKUP($B393,'[1]1920  Prog Access'!$F$7:$BA$325,9,FALSE))</f>
        <v>0</v>
      </c>
      <c r="R393" s="107">
        <f t="shared" si="741"/>
        <v>8129451.7899999991</v>
      </c>
      <c r="S393" s="104">
        <f t="shared" si="742"/>
        <v>0.17378580856577308</v>
      </c>
      <c r="T393" s="105">
        <f t="shared" si="743"/>
        <v>2268.5723745713003</v>
      </c>
      <c r="U393" s="106">
        <f>IF(ISNA(VLOOKUP($B393,'[1]1920  Prog Access'!$F$7:$BA$325,10,FALSE)),"",VLOOKUP($B393,'[1]1920  Prog Access'!$F$7:$BA$325,10,FALSE))</f>
        <v>1787238.63</v>
      </c>
      <c r="V393" s="102">
        <f>IF(ISNA(VLOOKUP($B393,'[1]1920  Prog Access'!$F$7:$BA$325,11,FALSE)),"",VLOOKUP($B393,'[1]1920  Prog Access'!$F$7:$BA$325,11,FALSE))</f>
        <v>134310.43</v>
      </c>
      <c r="W393" s="102">
        <f>IF(ISNA(VLOOKUP($B393,'[1]1920  Prog Access'!$F$7:$BA$325,12,FALSE)),"",VLOOKUP($B393,'[1]1920  Prog Access'!$F$7:$BA$325,12,FALSE))</f>
        <v>16291.58</v>
      </c>
      <c r="X393" s="102">
        <f>IF(ISNA(VLOOKUP($B393,'[1]1920  Prog Access'!$F$7:$BA$325,13,FALSE)),"",VLOOKUP($B393,'[1]1920  Prog Access'!$F$7:$BA$325,13,FALSE))</f>
        <v>0</v>
      </c>
      <c r="Y393" s="108">
        <f t="shared" si="818"/>
        <v>1937840.64</v>
      </c>
      <c r="Z393" s="104">
        <f t="shared" si="819"/>
        <v>4.1425819500925443E-2</v>
      </c>
      <c r="AA393" s="105">
        <f t="shared" si="820"/>
        <v>540.76607571905754</v>
      </c>
      <c r="AB393" s="106">
        <f>IF(ISNA(VLOOKUP($B393,'[1]1920  Prog Access'!$F$7:$BA$325,14,FALSE)),"",VLOOKUP($B393,'[1]1920  Prog Access'!$F$7:$BA$325,14,FALSE))</f>
        <v>0</v>
      </c>
      <c r="AC393" s="102">
        <f>IF(ISNA(VLOOKUP($B393,'[1]1920  Prog Access'!$F$7:$BA$325,15,FALSE)),"",VLOOKUP($B393,'[1]1920  Prog Access'!$F$7:$BA$325,15,FALSE))</f>
        <v>0</v>
      </c>
      <c r="AD393" s="102">
        <v>0</v>
      </c>
      <c r="AE393" s="107">
        <f t="shared" si="821"/>
        <v>0</v>
      </c>
      <c r="AF393" s="104">
        <f t="shared" si="822"/>
        <v>0</v>
      </c>
      <c r="AG393" s="109">
        <f t="shared" si="823"/>
        <v>0</v>
      </c>
      <c r="AH393" s="106">
        <f>IF(ISNA(VLOOKUP($B393,'[1]1920  Prog Access'!$F$7:$BA$325,16,FALSE)),"",VLOOKUP($B393,'[1]1920  Prog Access'!$F$7:$BA$325,16,FALSE))</f>
        <v>329134.61</v>
      </c>
      <c r="AI393" s="102">
        <f>IF(ISNA(VLOOKUP($B393,'[1]1920  Prog Access'!$F$7:$BA$325,17,FALSE)),"",VLOOKUP($B393,'[1]1920  Prog Access'!$F$7:$BA$325,17,FALSE))</f>
        <v>94377.22</v>
      </c>
      <c r="AJ393" s="102">
        <f>IF(ISNA(VLOOKUP($B393,'[1]1920  Prog Access'!$F$7:$BA$325,18,FALSE)),"",VLOOKUP($B393,'[1]1920  Prog Access'!$F$7:$BA$325,18,FALSE))</f>
        <v>71802.58</v>
      </c>
      <c r="AK393" s="102">
        <f>IF(ISNA(VLOOKUP($B393,'[1]1920  Prog Access'!$F$7:$BA$325,19,FALSE)),"",VLOOKUP($B393,'[1]1920  Prog Access'!$F$7:$BA$325,19,FALSE))</f>
        <v>0</v>
      </c>
      <c r="AL393" s="102">
        <f>IF(ISNA(VLOOKUP($B393,'[1]1920  Prog Access'!$F$7:$BA$325,20,FALSE)),"",VLOOKUP($B393,'[1]1920  Prog Access'!$F$7:$BA$325,20,FALSE))</f>
        <v>655926.79</v>
      </c>
      <c r="AM393" s="102">
        <f>IF(ISNA(VLOOKUP($B393,'[1]1920  Prog Access'!$F$7:$BA$325,21,FALSE)),"",VLOOKUP($B393,'[1]1920  Prog Access'!$F$7:$BA$325,21,FALSE))</f>
        <v>0</v>
      </c>
      <c r="AN393" s="102">
        <f>IF(ISNA(VLOOKUP($B393,'[1]1920  Prog Access'!$F$7:$BA$325,22,FALSE)),"",VLOOKUP($B393,'[1]1920  Prog Access'!$F$7:$BA$325,22,FALSE))</f>
        <v>0</v>
      </c>
      <c r="AO393" s="102">
        <f>IF(ISNA(VLOOKUP($B393,'[1]1920  Prog Access'!$F$7:$BA$325,23,FALSE)),"",VLOOKUP($B393,'[1]1920  Prog Access'!$F$7:$BA$325,23,FALSE))</f>
        <v>161369.28</v>
      </c>
      <c r="AP393" s="102">
        <f>IF(ISNA(VLOOKUP($B393,'[1]1920  Prog Access'!$F$7:$BA$325,24,FALSE)),"",VLOOKUP($B393,'[1]1920  Prog Access'!$F$7:$BA$325,24,FALSE))</f>
        <v>0</v>
      </c>
      <c r="AQ393" s="102">
        <f>IF(ISNA(VLOOKUP($B393,'[1]1920  Prog Access'!$F$7:$BA$325,25,FALSE)),"",VLOOKUP($B393,'[1]1920  Prog Access'!$F$7:$BA$325,25,FALSE))</f>
        <v>0</v>
      </c>
      <c r="AR393" s="102">
        <f>IF(ISNA(VLOOKUP($B393,'[1]1920  Prog Access'!$F$7:$BA$325,26,FALSE)),"",VLOOKUP($B393,'[1]1920  Prog Access'!$F$7:$BA$325,26,FALSE))</f>
        <v>0</v>
      </c>
      <c r="AS393" s="102">
        <f>IF(ISNA(VLOOKUP($B393,'[1]1920  Prog Access'!$F$7:$BA$325,27,FALSE)),"",VLOOKUP($B393,'[1]1920  Prog Access'!$F$7:$BA$325,27,FALSE))</f>
        <v>5242.62</v>
      </c>
      <c r="AT393" s="102">
        <f>IF(ISNA(VLOOKUP($B393,'[1]1920  Prog Access'!$F$7:$BA$325,28,FALSE)),"",VLOOKUP($B393,'[1]1920  Prog Access'!$F$7:$BA$325,28,FALSE))</f>
        <v>528400.85</v>
      </c>
      <c r="AU393" s="102">
        <f>IF(ISNA(VLOOKUP($B393,'[1]1920  Prog Access'!$F$7:$BA$325,29,FALSE)),"",VLOOKUP($B393,'[1]1920  Prog Access'!$F$7:$BA$325,29,FALSE))</f>
        <v>0</v>
      </c>
      <c r="AV393" s="102">
        <f>IF(ISNA(VLOOKUP($B393,'[1]1920  Prog Access'!$F$7:$BA$325,30,FALSE)),"",VLOOKUP($B393,'[1]1920  Prog Access'!$F$7:$BA$325,30,FALSE))</f>
        <v>0</v>
      </c>
      <c r="AW393" s="102">
        <f>IF(ISNA(VLOOKUP($B393,'[1]1920  Prog Access'!$F$7:$BA$325,31,FALSE)),"",VLOOKUP($B393,'[1]1920  Prog Access'!$F$7:$BA$325,31,FALSE))</f>
        <v>0</v>
      </c>
      <c r="AX393" s="108">
        <f t="shared" si="824"/>
        <v>1846253.9500000002</v>
      </c>
      <c r="AY393" s="104">
        <f t="shared" si="825"/>
        <v>3.9467942464851309E-2</v>
      </c>
      <c r="AZ393" s="105">
        <f t="shared" si="826"/>
        <v>515.20825949976427</v>
      </c>
      <c r="BA393" s="106">
        <f>IF(ISNA(VLOOKUP($B393,'[1]1920  Prog Access'!$F$7:$BA$325,32,FALSE)),"",VLOOKUP($B393,'[1]1920  Prog Access'!$F$7:$BA$325,32,FALSE))</f>
        <v>0</v>
      </c>
      <c r="BB393" s="102">
        <f>IF(ISNA(VLOOKUP($B393,'[1]1920  Prog Access'!$F$7:$BA$325,33,FALSE)),"",VLOOKUP($B393,'[1]1920  Prog Access'!$F$7:$BA$325,33,FALSE))</f>
        <v>0</v>
      </c>
      <c r="BC393" s="102">
        <f>IF(ISNA(VLOOKUP($B393,'[1]1920  Prog Access'!$F$7:$BA$325,34,FALSE)),"",VLOOKUP($B393,'[1]1920  Prog Access'!$F$7:$BA$325,34,FALSE))</f>
        <v>152443.68</v>
      </c>
      <c r="BD393" s="102">
        <f>IF(ISNA(VLOOKUP($B393,'[1]1920  Prog Access'!$F$7:$BA$325,35,FALSE)),"",VLOOKUP($B393,'[1]1920  Prog Access'!$F$7:$BA$325,35,FALSE))</f>
        <v>0</v>
      </c>
      <c r="BE393" s="102">
        <f>IF(ISNA(VLOOKUP($B393,'[1]1920  Prog Access'!$F$7:$BA$325,36,FALSE)),"",VLOOKUP($B393,'[1]1920  Prog Access'!$F$7:$BA$325,36,FALSE))</f>
        <v>0</v>
      </c>
      <c r="BF393" s="102">
        <f>IF(ISNA(VLOOKUP($B393,'[1]1920  Prog Access'!$F$7:$BA$325,37,FALSE)),"",VLOOKUP($B393,'[1]1920  Prog Access'!$F$7:$BA$325,37,FALSE))</f>
        <v>0</v>
      </c>
      <c r="BG393" s="102">
        <f>IF(ISNA(VLOOKUP($B393,'[1]1920  Prog Access'!$F$7:$BA$325,38,FALSE)),"",VLOOKUP($B393,'[1]1920  Prog Access'!$F$7:$BA$325,38,FALSE))</f>
        <v>96423.4</v>
      </c>
      <c r="BH393" s="110">
        <f t="shared" si="827"/>
        <v>248867.08</v>
      </c>
      <c r="BI393" s="104">
        <f t="shared" si="828"/>
        <v>5.3201086420616977E-3</v>
      </c>
      <c r="BJ393" s="105">
        <f t="shared" si="829"/>
        <v>69.447854198816245</v>
      </c>
      <c r="BK393" s="106">
        <f>IF(ISNA(VLOOKUP($B393,'[1]1920  Prog Access'!$F$7:$BA$325,39,FALSE)),"",VLOOKUP($B393,'[1]1920  Prog Access'!$F$7:$BA$325,39,FALSE))</f>
        <v>0</v>
      </c>
      <c r="BL393" s="102">
        <f>IF(ISNA(VLOOKUP($B393,'[1]1920  Prog Access'!$F$7:$BA$325,40,FALSE)),"",VLOOKUP($B393,'[1]1920  Prog Access'!$F$7:$BA$325,40,FALSE))</f>
        <v>0</v>
      </c>
      <c r="BM393" s="102">
        <f>IF(ISNA(VLOOKUP($B393,'[1]1920  Prog Access'!$F$7:$BA$325,41,FALSE)),"",VLOOKUP($B393,'[1]1920  Prog Access'!$F$7:$BA$325,41,FALSE))</f>
        <v>0</v>
      </c>
      <c r="BN393" s="102">
        <f>IF(ISNA(VLOOKUP($B393,'[1]1920  Prog Access'!$F$7:$BA$325,42,FALSE)),"",VLOOKUP($B393,'[1]1920  Prog Access'!$F$7:$BA$325,42,FALSE))</f>
        <v>463384.26</v>
      </c>
      <c r="BO393" s="105">
        <f t="shared" si="830"/>
        <v>463384.26</v>
      </c>
      <c r="BP393" s="104">
        <f t="shared" si="831"/>
        <v>9.9059088338295485E-3</v>
      </c>
      <c r="BQ393" s="111">
        <f t="shared" si="832"/>
        <v>129.31016238269183</v>
      </c>
      <c r="BR393" s="106">
        <f>IF(ISNA(VLOOKUP($B393,'[1]1920  Prog Access'!$F$7:$BA$325,43,FALSE)),"",VLOOKUP($B393,'[1]1920  Prog Access'!$F$7:$BA$325,43,FALSE))</f>
        <v>5681037.3700000001</v>
      </c>
      <c r="BS393" s="104">
        <f t="shared" ref="BS393:BS433" si="833">BR393/E393</f>
        <v>0.12144529524761757</v>
      </c>
      <c r="BT393" s="111">
        <f t="shared" ref="BT393:BT433" si="834">BR393/D393</f>
        <v>1585.3276173360757</v>
      </c>
      <c r="BU393" s="102">
        <f>IF(ISNA(VLOOKUP($B393,'[1]1920  Prog Access'!$F$7:$BA$325,44,FALSE)),"",VLOOKUP($B393,'[1]1920  Prog Access'!$F$7:$BA$325,44,FALSE))</f>
        <v>569019.87</v>
      </c>
      <c r="BV393" s="104">
        <f t="shared" ref="BV393:BV433" si="835">BU393/E393</f>
        <v>1.2164113983624608E-2</v>
      </c>
      <c r="BW393" s="111">
        <f t="shared" ref="BW393:BW433" si="836">BU393/D393</f>
        <v>158.78841415260459</v>
      </c>
      <c r="BX393" s="143">
        <f>IF(ISNA(VLOOKUP($B393,'[1]1920  Prog Access'!$F$7:$BA$325,45,FALSE)),"",VLOOKUP($B393,'[1]1920  Prog Access'!$F$7:$BA$325,45,FALSE))</f>
        <v>1414723.2</v>
      </c>
      <c r="BY393" s="97">
        <f t="shared" ref="BY393:BY433" si="837">BX393/E393</f>
        <v>3.0242975979165986E-2</v>
      </c>
      <c r="BZ393" s="112">
        <f t="shared" ref="BZ393:BZ433" si="838">BX393/D393</f>
        <v>394.78701050087767</v>
      </c>
      <c r="CA393" s="89">
        <f t="shared" ref="CA393:CA433" si="839">BX393+BU393+BR393+BO393+BH393+AX393+AE393+Y393+R393+I393</f>
        <v>46778571.030000001</v>
      </c>
      <c r="CB393" s="90">
        <f t="shared" ref="CB393:CB433" si="840">CA393-E393</f>
        <v>0</v>
      </c>
    </row>
    <row r="394" spans="1:80" x14ac:dyDescent="0.25">
      <c r="A394" s="66"/>
      <c r="B394" s="94" t="s">
        <v>670</v>
      </c>
      <c r="C394" s="99" t="s">
        <v>671</v>
      </c>
      <c r="D394" s="100">
        <f>IF(ISNA(VLOOKUP($B394,'[1]1920 enrollment_Rev_Exp by size'!$A$6:$C$339,3,FALSE)),"",VLOOKUP($B394,'[1]1920 enrollment_Rev_Exp by size'!$A$6:$C$339,3,FALSE))</f>
        <v>1828.2399999999998</v>
      </c>
      <c r="E394" s="101">
        <f>IF(ISNA(VLOOKUP($B394,'[1]1920 enrollment_Rev_Exp by size'!$A$6:$D$339,4,FALSE)),"",VLOOKUP($B394,'[1]1920 enrollment_Rev_Exp by size'!$A$6:$D$339,4,FALSE))</f>
        <v>24646101.300000001</v>
      </c>
      <c r="F394" s="102">
        <f>IF(ISNA(VLOOKUP($B394,'[1]1920  Prog Access'!$F$7:$BA$325,2,FALSE)),"",VLOOKUP($B394,'[1]1920  Prog Access'!$F$7:$BA$325,2,FALSE))</f>
        <v>12625783.300000001</v>
      </c>
      <c r="G394" s="102">
        <f>IF(ISNA(VLOOKUP($B394,'[1]1920  Prog Access'!$F$7:$BA$325,3,FALSE)),"",VLOOKUP($B394,'[1]1920  Prog Access'!$F$7:$BA$325,3,FALSE))</f>
        <v>1187151.54</v>
      </c>
      <c r="H394" s="102">
        <f>IF(ISNA(VLOOKUP($B394,'[1]1920  Prog Access'!$F$7:$BA$325,4,FALSE)),"",VLOOKUP($B394,'[1]1920  Prog Access'!$F$7:$BA$325,4,FALSE))</f>
        <v>0</v>
      </c>
      <c r="I394" s="103">
        <f t="shared" si="815"/>
        <v>13812934.84</v>
      </c>
      <c r="J394" s="104">
        <f t="shared" si="816"/>
        <v>0.56045111037501094</v>
      </c>
      <c r="K394" s="105">
        <f t="shared" si="817"/>
        <v>7555.3181420382452</v>
      </c>
      <c r="L394" s="106">
        <f>IF(ISNA(VLOOKUP($B394,'[1]1920  Prog Access'!$F$7:$BA$325,5,FALSE)),"",VLOOKUP($B394,'[1]1920  Prog Access'!$F$7:$BA$325,5,FALSE))</f>
        <v>2541763.7000000002</v>
      </c>
      <c r="M394" s="102">
        <f>IF(ISNA(VLOOKUP($B394,'[1]1920  Prog Access'!$F$7:$BA$325,6,FALSE)),"",VLOOKUP($B394,'[1]1920  Prog Access'!$F$7:$BA$325,6,FALSE))</f>
        <v>186736.65</v>
      </c>
      <c r="N394" s="102">
        <f>IF(ISNA(VLOOKUP($B394,'[1]1920  Prog Access'!$F$7:$BA$325,7,FALSE)),"",VLOOKUP($B394,'[1]1920  Prog Access'!$F$7:$BA$325,7,FALSE))</f>
        <v>302923.82</v>
      </c>
      <c r="O394" s="102">
        <v>0</v>
      </c>
      <c r="P394" s="102">
        <f>IF(ISNA(VLOOKUP($B394,'[1]1920  Prog Access'!$F$7:$BA$325,8,FALSE)),"",VLOOKUP($B394,'[1]1920  Prog Access'!$F$7:$BA$325,8,FALSE))</f>
        <v>0</v>
      </c>
      <c r="Q394" s="102">
        <f>IF(ISNA(VLOOKUP($B394,'[1]1920  Prog Access'!$F$7:$BA$325,9,FALSE)),"",VLOOKUP($B394,'[1]1920  Prog Access'!$F$7:$BA$325,9,FALSE))</f>
        <v>0</v>
      </c>
      <c r="R394" s="107">
        <f t="shared" si="741"/>
        <v>3031424.17</v>
      </c>
      <c r="S394" s="104">
        <f t="shared" si="742"/>
        <v>0.1229981218165325</v>
      </c>
      <c r="T394" s="105">
        <f t="shared" si="743"/>
        <v>1658.1106255196255</v>
      </c>
      <c r="U394" s="106">
        <f>IF(ISNA(VLOOKUP($B394,'[1]1920  Prog Access'!$F$7:$BA$325,10,FALSE)),"",VLOOKUP($B394,'[1]1920  Prog Access'!$F$7:$BA$325,10,FALSE))</f>
        <v>463749.38</v>
      </c>
      <c r="V394" s="102">
        <f>IF(ISNA(VLOOKUP($B394,'[1]1920  Prog Access'!$F$7:$BA$325,11,FALSE)),"",VLOOKUP($B394,'[1]1920  Prog Access'!$F$7:$BA$325,11,FALSE))</f>
        <v>1056.82</v>
      </c>
      <c r="W394" s="102">
        <f>IF(ISNA(VLOOKUP($B394,'[1]1920  Prog Access'!$F$7:$BA$325,12,FALSE)),"",VLOOKUP($B394,'[1]1920  Prog Access'!$F$7:$BA$325,12,FALSE))</f>
        <v>9848.59</v>
      </c>
      <c r="X394" s="102">
        <f>IF(ISNA(VLOOKUP($B394,'[1]1920  Prog Access'!$F$7:$BA$325,13,FALSE)),"",VLOOKUP($B394,'[1]1920  Prog Access'!$F$7:$BA$325,13,FALSE))</f>
        <v>0</v>
      </c>
      <c r="Y394" s="108">
        <f t="shared" si="818"/>
        <v>474654.79000000004</v>
      </c>
      <c r="Z394" s="104">
        <f t="shared" si="819"/>
        <v>1.9258818432268638E-2</v>
      </c>
      <c r="AA394" s="105">
        <f t="shared" si="820"/>
        <v>259.62389511223915</v>
      </c>
      <c r="AB394" s="106">
        <f>IF(ISNA(VLOOKUP($B394,'[1]1920  Prog Access'!$F$7:$BA$325,14,FALSE)),"",VLOOKUP($B394,'[1]1920  Prog Access'!$F$7:$BA$325,14,FALSE))</f>
        <v>0</v>
      </c>
      <c r="AC394" s="102">
        <f>IF(ISNA(VLOOKUP($B394,'[1]1920  Prog Access'!$F$7:$BA$325,15,FALSE)),"",VLOOKUP($B394,'[1]1920  Prog Access'!$F$7:$BA$325,15,FALSE))</f>
        <v>0</v>
      </c>
      <c r="AD394" s="102">
        <v>0</v>
      </c>
      <c r="AE394" s="107">
        <f t="shared" si="821"/>
        <v>0</v>
      </c>
      <c r="AF394" s="104">
        <f t="shared" si="822"/>
        <v>0</v>
      </c>
      <c r="AG394" s="109">
        <f t="shared" si="823"/>
        <v>0</v>
      </c>
      <c r="AH394" s="106">
        <f>IF(ISNA(VLOOKUP($B394,'[1]1920  Prog Access'!$F$7:$BA$325,16,FALSE)),"",VLOOKUP($B394,'[1]1920  Prog Access'!$F$7:$BA$325,16,FALSE))</f>
        <v>248160.38</v>
      </c>
      <c r="AI394" s="102">
        <f>IF(ISNA(VLOOKUP($B394,'[1]1920  Prog Access'!$F$7:$BA$325,17,FALSE)),"",VLOOKUP($B394,'[1]1920  Prog Access'!$F$7:$BA$325,17,FALSE))</f>
        <v>40030.129999999997</v>
      </c>
      <c r="AJ394" s="102">
        <f>IF(ISNA(VLOOKUP($B394,'[1]1920  Prog Access'!$F$7:$BA$325,18,FALSE)),"",VLOOKUP($B394,'[1]1920  Prog Access'!$F$7:$BA$325,18,FALSE))</f>
        <v>0</v>
      </c>
      <c r="AK394" s="102">
        <f>IF(ISNA(VLOOKUP($B394,'[1]1920  Prog Access'!$F$7:$BA$325,19,FALSE)),"",VLOOKUP($B394,'[1]1920  Prog Access'!$F$7:$BA$325,19,FALSE))</f>
        <v>0</v>
      </c>
      <c r="AL394" s="102">
        <f>IF(ISNA(VLOOKUP($B394,'[1]1920  Prog Access'!$F$7:$BA$325,20,FALSE)),"",VLOOKUP($B394,'[1]1920  Prog Access'!$F$7:$BA$325,20,FALSE))</f>
        <v>388399.31</v>
      </c>
      <c r="AM394" s="102">
        <f>IF(ISNA(VLOOKUP($B394,'[1]1920  Prog Access'!$F$7:$BA$325,21,FALSE)),"",VLOOKUP($B394,'[1]1920  Prog Access'!$F$7:$BA$325,21,FALSE))</f>
        <v>1479.99</v>
      </c>
      <c r="AN394" s="102">
        <f>IF(ISNA(VLOOKUP($B394,'[1]1920  Prog Access'!$F$7:$BA$325,22,FALSE)),"",VLOOKUP($B394,'[1]1920  Prog Access'!$F$7:$BA$325,22,FALSE))</f>
        <v>0</v>
      </c>
      <c r="AO394" s="102">
        <f>IF(ISNA(VLOOKUP($B394,'[1]1920  Prog Access'!$F$7:$BA$325,23,FALSE)),"",VLOOKUP($B394,'[1]1920  Prog Access'!$F$7:$BA$325,23,FALSE))</f>
        <v>40364.239999999998</v>
      </c>
      <c r="AP394" s="102">
        <f>IF(ISNA(VLOOKUP($B394,'[1]1920  Prog Access'!$F$7:$BA$325,24,FALSE)),"",VLOOKUP($B394,'[1]1920  Prog Access'!$F$7:$BA$325,24,FALSE))</f>
        <v>0</v>
      </c>
      <c r="AQ394" s="102">
        <f>IF(ISNA(VLOOKUP($B394,'[1]1920  Prog Access'!$F$7:$BA$325,25,FALSE)),"",VLOOKUP($B394,'[1]1920  Prog Access'!$F$7:$BA$325,25,FALSE))</f>
        <v>0</v>
      </c>
      <c r="AR394" s="102">
        <f>IF(ISNA(VLOOKUP($B394,'[1]1920  Prog Access'!$F$7:$BA$325,26,FALSE)),"",VLOOKUP($B394,'[1]1920  Prog Access'!$F$7:$BA$325,26,FALSE))</f>
        <v>0</v>
      </c>
      <c r="AS394" s="102">
        <f>IF(ISNA(VLOOKUP($B394,'[1]1920  Prog Access'!$F$7:$BA$325,27,FALSE)),"",VLOOKUP($B394,'[1]1920  Prog Access'!$F$7:$BA$325,27,FALSE))</f>
        <v>7493.93</v>
      </c>
      <c r="AT394" s="102">
        <f>IF(ISNA(VLOOKUP($B394,'[1]1920  Prog Access'!$F$7:$BA$325,28,FALSE)),"",VLOOKUP($B394,'[1]1920  Prog Access'!$F$7:$BA$325,28,FALSE))</f>
        <v>292877.24</v>
      </c>
      <c r="AU394" s="102">
        <f>IF(ISNA(VLOOKUP($B394,'[1]1920  Prog Access'!$F$7:$BA$325,29,FALSE)),"",VLOOKUP($B394,'[1]1920  Prog Access'!$F$7:$BA$325,29,FALSE))</f>
        <v>0</v>
      </c>
      <c r="AV394" s="102">
        <f>IF(ISNA(VLOOKUP($B394,'[1]1920  Prog Access'!$F$7:$BA$325,30,FALSE)),"",VLOOKUP($B394,'[1]1920  Prog Access'!$F$7:$BA$325,30,FALSE))</f>
        <v>0</v>
      </c>
      <c r="AW394" s="102">
        <f>IF(ISNA(VLOOKUP($B394,'[1]1920  Prog Access'!$F$7:$BA$325,31,FALSE)),"",VLOOKUP($B394,'[1]1920  Prog Access'!$F$7:$BA$325,31,FALSE))</f>
        <v>0</v>
      </c>
      <c r="AX394" s="108">
        <f t="shared" si="824"/>
        <v>1018805.2200000001</v>
      </c>
      <c r="AY394" s="104">
        <f t="shared" si="825"/>
        <v>4.1337378581658271E-2</v>
      </c>
      <c r="AZ394" s="105">
        <f t="shared" si="826"/>
        <v>557.26010808209003</v>
      </c>
      <c r="BA394" s="106">
        <f>IF(ISNA(VLOOKUP($B394,'[1]1920  Prog Access'!$F$7:$BA$325,32,FALSE)),"",VLOOKUP($B394,'[1]1920  Prog Access'!$F$7:$BA$325,32,FALSE))</f>
        <v>0</v>
      </c>
      <c r="BB394" s="102">
        <f>IF(ISNA(VLOOKUP($B394,'[1]1920  Prog Access'!$F$7:$BA$325,33,FALSE)),"",VLOOKUP($B394,'[1]1920  Prog Access'!$F$7:$BA$325,33,FALSE))</f>
        <v>0</v>
      </c>
      <c r="BC394" s="102">
        <f>IF(ISNA(VLOOKUP($B394,'[1]1920  Prog Access'!$F$7:$BA$325,34,FALSE)),"",VLOOKUP($B394,'[1]1920  Prog Access'!$F$7:$BA$325,34,FALSE))</f>
        <v>95274.07</v>
      </c>
      <c r="BD394" s="102">
        <f>IF(ISNA(VLOOKUP($B394,'[1]1920  Prog Access'!$F$7:$BA$325,35,FALSE)),"",VLOOKUP($B394,'[1]1920  Prog Access'!$F$7:$BA$325,35,FALSE))</f>
        <v>0</v>
      </c>
      <c r="BE394" s="102">
        <f>IF(ISNA(VLOOKUP($B394,'[1]1920  Prog Access'!$F$7:$BA$325,36,FALSE)),"",VLOOKUP($B394,'[1]1920  Prog Access'!$F$7:$BA$325,36,FALSE))</f>
        <v>0</v>
      </c>
      <c r="BF394" s="102">
        <f>IF(ISNA(VLOOKUP($B394,'[1]1920  Prog Access'!$F$7:$BA$325,37,FALSE)),"",VLOOKUP($B394,'[1]1920  Prog Access'!$F$7:$BA$325,37,FALSE))</f>
        <v>0</v>
      </c>
      <c r="BG394" s="102">
        <f>IF(ISNA(VLOOKUP($B394,'[1]1920  Prog Access'!$F$7:$BA$325,38,FALSE)),"",VLOOKUP($B394,'[1]1920  Prog Access'!$F$7:$BA$325,38,FALSE))</f>
        <v>122343.25</v>
      </c>
      <c r="BH394" s="110">
        <f t="shared" si="827"/>
        <v>217617.32</v>
      </c>
      <c r="BI394" s="104">
        <f t="shared" si="828"/>
        <v>8.8296853669103444E-3</v>
      </c>
      <c r="BJ394" s="105">
        <f t="shared" si="829"/>
        <v>119.03104625213322</v>
      </c>
      <c r="BK394" s="106">
        <f>IF(ISNA(VLOOKUP($B394,'[1]1920  Prog Access'!$F$7:$BA$325,39,FALSE)),"",VLOOKUP($B394,'[1]1920  Prog Access'!$F$7:$BA$325,39,FALSE))</f>
        <v>0</v>
      </c>
      <c r="BL394" s="102">
        <f>IF(ISNA(VLOOKUP($B394,'[1]1920  Prog Access'!$F$7:$BA$325,40,FALSE)),"",VLOOKUP($B394,'[1]1920  Prog Access'!$F$7:$BA$325,40,FALSE))</f>
        <v>0</v>
      </c>
      <c r="BM394" s="102">
        <f>IF(ISNA(VLOOKUP($B394,'[1]1920  Prog Access'!$F$7:$BA$325,41,FALSE)),"",VLOOKUP($B394,'[1]1920  Prog Access'!$F$7:$BA$325,41,FALSE))</f>
        <v>0</v>
      </c>
      <c r="BN394" s="102">
        <f>IF(ISNA(VLOOKUP($B394,'[1]1920  Prog Access'!$F$7:$BA$325,42,FALSE)),"",VLOOKUP($B394,'[1]1920  Prog Access'!$F$7:$BA$325,42,FALSE))</f>
        <v>232339.93</v>
      </c>
      <c r="BO394" s="105">
        <f t="shared" si="830"/>
        <v>232339.93</v>
      </c>
      <c r="BP394" s="104">
        <f t="shared" si="831"/>
        <v>9.4270459725814722E-3</v>
      </c>
      <c r="BQ394" s="111">
        <f t="shared" si="832"/>
        <v>127.08393318163918</v>
      </c>
      <c r="BR394" s="106">
        <f>IF(ISNA(VLOOKUP($B394,'[1]1920  Prog Access'!$F$7:$BA$325,43,FALSE)),"",VLOOKUP($B394,'[1]1920  Prog Access'!$F$7:$BA$325,43,FALSE))</f>
        <v>4363220.55</v>
      </c>
      <c r="BS394" s="104">
        <f t="shared" si="833"/>
        <v>0.1770349191090925</v>
      </c>
      <c r="BT394" s="111">
        <f t="shared" si="834"/>
        <v>2386.5688038769531</v>
      </c>
      <c r="BU394" s="102">
        <f>IF(ISNA(VLOOKUP($B394,'[1]1920  Prog Access'!$F$7:$BA$325,44,FALSE)),"",VLOOKUP($B394,'[1]1920  Prog Access'!$F$7:$BA$325,44,FALSE))</f>
        <v>307464.32000000001</v>
      </c>
      <c r="BV394" s="104">
        <f t="shared" si="835"/>
        <v>1.2475170667256813E-2</v>
      </c>
      <c r="BW394" s="111">
        <f t="shared" si="836"/>
        <v>168.17503172450009</v>
      </c>
      <c r="BX394" s="143">
        <f>IF(ISNA(VLOOKUP($B394,'[1]1920  Prog Access'!$F$7:$BA$325,45,FALSE)),"",VLOOKUP($B394,'[1]1920  Prog Access'!$F$7:$BA$325,45,FALSE))</f>
        <v>1187640.1599999999</v>
      </c>
      <c r="BY394" s="97">
        <f t="shared" si="837"/>
        <v>4.8187749678688524E-2</v>
      </c>
      <c r="BZ394" s="112">
        <f t="shared" si="838"/>
        <v>649.60845403229337</v>
      </c>
      <c r="CA394" s="89">
        <f t="shared" si="839"/>
        <v>24646101.299999997</v>
      </c>
      <c r="CB394" s="90">
        <f t="shared" si="840"/>
        <v>0</v>
      </c>
    </row>
    <row r="395" spans="1:80" s="127" customFormat="1" x14ac:dyDescent="0.25">
      <c r="A395" s="22"/>
      <c r="B395" s="94" t="s">
        <v>672</v>
      </c>
      <c r="C395" s="99" t="s">
        <v>673</v>
      </c>
      <c r="D395" s="100">
        <f>IF(ISNA(VLOOKUP($B395,'[1]1920 enrollment_Rev_Exp by size'!$A$6:$C$339,3,FALSE)),"",VLOOKUP($B395,'[1]1920 enrollment_Rev_Exp by size'!$A$6:$C$339,3,FALSE))</f>
        <v>1945.29</v>
      </c>
      <c r="E395" s="101">
        <f>IF(ISNA(VLOOKUP($B395,'[1]1920 enrollment_Rev_Exp by size'!$A$6:$D$339,4,FALSE)),"",VLOOKUP($B395,'[1]1920 enrollment_Rev_Exp by size'!$A$6:$D$339,4,FALSE))</f>
        <v>27850002.899999999</v>
      </c>
      <c r="F395" s="102">
        <f>IF(ISNA(VLOOKUP($B395,'[1]1920  Prog Access'!$F$7:$BA$325,2,FALSE)),"",VLOOKUP($B395,'[1]1920  Prog Access'!$F$7:$BA$325,2,FALSE))</f>
        <v>15060530.58</v>
      </c>
      <c r="G395" s="102">
        <f>IF(ISNA(VLOOKUP($B395,'[1]1920  Prog Access'!$F$7:$BA$325,3,FALSE)),"",VLOOKUP($B395,'[1]1920  Prog Access'!$F$7:$BA$325,3,FALSE))</f>
        <v>0</v>
      </c>
      <c r="H395" s="102">
        <f>IF(ISNA(VLOOKUP($B395,'[1]1920  Prog Access'!$F$7:$BA$325,4,FALSE)),"",VLOOKUP($B395,'[1]1920  Prog Access'!$F$7:$BA$325,4,FALSE))</f>
        <v>106291.69</v>
      </c>
      <c r="I395" s="103">
        <f t="shared" si="815"/>
        <v>15166822.27</v>
      </c>
      <c r="J395" s="104">
        <f t="shared" si="816"/>
        <v>0.54458961187397226</v>
      </c>
      <c r="K395" s="105">
        <f t="shared" si="817"/>
        <v>7796.689578417614</v>
      </c>
      <c r="L395" s="106">
        <f>IF(ISNA(VLOOKUP($B395,'[1]1920  Prog Access'!$F$7:$BA$325,5,FALSE)),"",VLOOKUP($B395,'[1]1920  Prog Access'!$F$7:$BA$325,5,FALSE))</f>
        <v>3159339.39</v>
      </c>
      <c r="M395" s="102">
        <f>IF(ISNA(VLOOKUP($B395,'[1]1920  Prog Access'!$F$7:$BA$325,6,FALSE)),"",VLOOKUP($B395,'[1]1920  Prog Access'!$F$7:$BA$325,6,FALSE))</f>
        <v>222991.57</v>
      </c>
      <c r="N395" s="102">
        <f>IF(ISNA(VLOOKUP($B395,'[1]1920  Prog Access'!$F$7:$BA$325,7,FALSE)),"",VLOOKUP($B395,'[1]1920  Prog Access'!$F$7:$BA$325,7,FALSE))</f>
        <v>329345.26</v>
      </c>
      <c r="O395" s="102">
        <v>0</v>
      </c>
      <c r="P395" s="102">
        <f>IF(ISNA(VLOOKUP($B395,'[1]1920  Prog Access'!$F$7:$BA$325,8,FALSE)),"",VLOOKUP($B395,'[1]1920  Prog Access'!$F$7:$BA$325,8,FALSE))</f>
        <v>0</v>
      </c>
      <c r="Q395" s="102">
        <f>IF(ISNA(VLOOKUP($B395,'[1]1920  Prog Access'!$F$7:$BA$325,9,FALSE)),"",VLOOKUP($B395,'[1]1920  Prog Access'!$F$7:$BA$325,9,FALSE))</f>
        <v>0</v>
      </c>
      <c r="R395" s="107">
        <f t="shared" si="741"/>
        <v>3711676.2199999997</v>
      </c>
      <c r="S395" s="104">
        <f t="shared" si="742"/>
        <v>0.13327381807920746</v>
      </c>
      <c r="T395" s="105">
        <f t="shared" si="743"/>
        <v>1908.0323345105355</v>
      </c>
      <c r="U395" s="106">
        <f>IF(ISNA(VLOOKUP($B395,'[1]1920  Prog Access'!$F$7:$BA$325,10,FALSE)),"",VLOOKUP($B395,'[1]1920  Prog Access'!$F$7:$BA$325,10,FALSE))</f>
        <v>654144.41</v>
      </c>
      <c r="V395" s="102">
        <f>IF(ISNA(VLOOKUP($B395,'[1]1920  Prog Access'!$F$7:$BA$325,11,FALSE)),"",VLOOKUP($B395,'[1]1920  Prog Access'!$F$7:$BA$325,11,FALSE))</f>
        <v>0</v>
      </c>
      <c r="W395" s="102">
        <f>IF(ISNA(VLOOKUP($B395,'[1]1920  Prog Access'!$F$7:$BA$325,12,FALSE)),"",VLOOKUP($B395,'[1]1920  Prog Access'!$F$7:$BA$325,12,FALSE))</f>
        <v>12334</v>
      </c>
      <c r="X395" s="102">
        <f>IF(ISNA(VLOOKUP($B395,'[1]1920  Prog Access'!$F$7:$BA$325,13,FALSE)),"",VLOOKUP($B395,'[1]1920  Prog Access'!$F$7:$BA$325,13,FALSE))</f>
        <v>0</v>
      </c>
      <c r="Y395" s="108">
        <f t="shared" si="818"/>
        <v>666478.41</v>
      </c>
      <c r="Z395" s="104">
        <f t="shared" si="819"/>
        <v>2.3930999662481186E-2</v>
      </c>
      <c r="AA395" s="105">
        <f t="shared" si="820"/>
        <v>342.61133815523652</v>
      </c>
      <c r="AB395" s="106">
        <f>IF(ISNA(VLOOKUP($B395,'[1]1920  Prog Access'!$F$7:$BA$325,14,FALSE)),"",VLOOKUP($B395,'[1]1920  Prog Access'!$F$7:$BA$325,14,FALSE))</f>
        <v>0</v>
      </c>
      <c r="AC395" s="102">
        <f>IF(ISNA(VLOOKUP($B395,'[1]1920  Prog Access'!$F$7:$BA$325,15,FALSE)),"",VLOOKUP($B395,'[1]1920  Prog Access'!$F$7:$BA$325,15,FALSE))</f>
        <v>0</v>
      </c>
      <c r="AD395" s="102">
        <v>0</v>
      </c>
      <c r="AE395" s="107">
        <f t="shared" si="821"/>
        <v>0</v>
      </c>
      <c r="AF395" s="104">
        <f t="shared" si="822"/>
        <v>0</v>
      </c>
      <c r="AG395" s="109">
        <f t="shared" si="823"/>
        <v>0</v>
      </c>
      <c r="AH395" s="106">
        <f>IF(ISNA(VLOOKUP($B395,'[1]1920  Prog Access'!$F$7:$BA$325,16,FALSE)),"",VLOOKUP($B395,'[1]1920  Prog Access'!$F$7:$BA$325,16,FALSE))</f>
        <v>296499.11</v>
      </c>
      <c r="AI395" s="102">
        <f>IF(ISNA(VLOOKUP($B395,'[1]1920  Prog Access'!$F$7:$BA$325,17,FALSE)),"",VLOOKUP($B395,'[1]1920  Prog Access'!$F$7:$BA$325,17,FALSE))</f>
        <v>71473</v>
      </c>
      <c r="AJ395" s="102">
        <f>IF(ISNA(VLOOKUP($B395,'[1]1920  Prog Access'!$F$7:$BA$325,18,FALSE)),"",VLOOKUP($B395,'[1]1920  Prog Access'!$F$7:$BA$325,18,FALSE))</f>
        <v>77577.81</v>
      </c>
      <c r="AK395" s="102">
        <f>IF(ISNA(VLOOKUP($B395,'[1]1920  Prog Access'!$F$7:$BA$325,19,FALSE)),"",VLOOKUP($B395,'[1]1920  Prog Access'!$F$7:$BA$325,19,FALSE))</f>
        <v>0</v>
      </c>
      <c r="AL395" s="102">
        <f>IF(ISNA(VLOOKUP($B395,'[1]1920  Prog Access'!$F$7:$BA$325,20,FALSE)),"",VLOOKUP($B395,'[1]1920  Prog Access'!$F$7:$BA$325,20,FALSE))</f>
        <v>938985.47</v>
      </c>
      <c r="AM395" s="102">
        <f>IF(ISNA(VLOOKUP($B395,'[1]1920  Prog Access'!$F$7:$BA$325,21,FALSE)),"",VLOOKUP($B395,'[1]1920  Prog Access'!$F$7:$BA$325,21,FALSE))</f>
        <v>4855.42</v>
      </c>
      <c r="AN395" s="102">
        <f>IF(ISNA(VLOOKUP($B395,'[1]1920  Prog Access'!$F$7:$BA$325,22,FALSE)),"",VLOOKUP($B395,'[1]1920  Prog Access'!$F$7:$BA$325,22,FALSE))</f>
        <v>0</v>
      </c>
      <c r="AO395" s="102">
        <f>IF(ISNA(VLOOKUP($B395,'[1]1920  Prog Access'!$F$7:$BA$325,23,FALSE)),"",VLOOKUP($B395,'[1]1920  Prog Access'!$F$7:$BA$325,23,FALSE))</f>
        <v>57763.1</v>
      </c>
      <c r="AP395" s="102">
        <f>IF(ISNA(VLOOKUP($B395,'[1]1920  Prog Access'!$F$7:$BA$325,24,FALSE)),"",VLOOKUP($B395,'[1]1920  Prog Access'!$F$7:$BA$325,24,FALSE))</f>
        <v>0</v>
      </c>
      <c r="AQ395" s="102">
        <f>IF(ISNA(VLOOKUP($B395,'[1]1920  Prog Access'!$F$7:$BA$325,25,FALSE)),"",VLOOKUP($B395,'[1]1920  Prog Access'!$F$7:$BA$325,25,FALSE))</f>
        <v>0</v>
      </c>
      <c r="AR395" s="102">
        <f>IF(ISNA(VLOOKUP($B395,'[1]1920  Prog Access'!$F$7:$BA$325,26,FALSE)),"",VLOOKUP($B395,'[1]1920  Prog Access'!$F$7:$BA$325,26,FALSE))</f>
        <v>0</v>
      </c>
      <c r="AS395" s="102">
        <f>IF(ISNA(VLOOKUP($B395,'[1]1920  Prog Access'!$F$7:$BA$325,27,FALSE)),"",VLOOKUP($B395,'[1]1920  Prog Access'!$F$7:$BA$325,27,FALSE))</f>
        <v>5322.15</v>
      </c>
      <c r="AT395" s="102">
        <f>IF(ISNA(VLOOKUP($B395,'[1]1920  Prog Access'!$F$7:$BA$325,28,FALSE)),"",VLOOKUP($B395,'[1]1920  Prog Access'!$F$7:$BA$325,28,FALSE))</f>
        <v>382486.31</v>
      </c>
      <c r="AU395" s="102">
        <f>IF(ISNA(VLOOKUP($B395,'[1]1920  Prog Access'!$F$7:$BA$325,29,FALSE)),"",VLOOKUP($B395,'[1]1920  Prog Access'!$F$7:$BA$325,29,FALSE))</f>
        <v>0</v>
      </c>
      <c r="AV395" s="102">
        <f>IF(ISNA(VLOOKUP($B395,'[1]1920  Prog Access'!$F$7:$BA$325,30,FALSE)),"",VLOOKUP($B395,'[1]1920  Prog Access'!$F$7:$BA$325,30,FALSE))</f>
        <v>21761</v>
      </c>
      <c r="AW395" s="102">
        <f>IF(ISNA(VLOOKUP($B395,'[1]1920  Prog Access'!$F$7:$BA$325,31,FALSE)),"",VLOOKUP($B395,'[1]1920  Prog Access'!$F$7:$BA$325,31,FALSE))</f>
        <v>0</v>
      </c>
      <c r="AX395" s="108">
        <f t="shared" si="824"/>
        <v>1856723.3699999999</v>
      </c>
      <c r="AY395" s="104">
        <f t="shared" si="825"/>
        <v>6.6668695750835991E-2</v>
      </c>
      <c r="AZ395" s="105">
        <f t="shared" si="826"/>
        <v>954.47124593248304</v>
      </c>
      <c r="BA395" s="106">
        <f>IF(ISNA(VLOOKUP($B395,'[1]1920  Prog Access'!$F$7:$BA$325,32,FALSE)),"",VLOOKUP($B395,'[1]1920  Prog Access'!$F$7:$BA$325,32,FALSE))</f>
        <v>0</v>
      </c>
      <c r="BB395" s="102">
        <f>IF(ISNA(VLOOKUP($B395,'[1]1920  Prog Access'!$F$7:$BA$325,33,FALSE)),"",VLOOKUP($B395,'[1]1920  Prog Access'!$F$7:$BA$325,33,FALSE))</f>
        <v>0</v>
      </c>
      <c r="BC395" s="102">
        <f>IF(ISNA(VLOOKUP($B395,'[1]1920  Prog Access'!$F$7:$BA$325,34,FALSE)),"",VLOOKUP($B395,'[1]1920  Prog Access'!$F$7:$BA$325,34,FALSE))</f>
        <v>31749.52</v>
      </c>
      <c r="BD395" s="102">
        <f>IF(ISNA(VLOOKUP($B395,'[1]1920  Prog Access'!$F$7:$BA$325,35,FALSE)),"",VLOOKUP($B395,'[1]1920  Prog Access'!$F$7:$BA$325,35,FALSE))</f>
        <v>0</v>
      </c>
      <c r="BE395" s="102">
        <f>IF(ISNA(VLOOKUP($B395,'[1]1920  Prog Access'!$F$7:$BA$325,36,FALSE)),"",VLOOKUP($B395,'[1]1920  Prog Access'!$F$7:$BA$325,36,FALSE))</f>
        <v>0</v>
      </c>
      <c r="BF395" s="102">
        <f>IF(ISNA(VLOOKUP($B395,'[1]1920  Prog Access'!$F$7:$BA$325,37,FALSE)),"",VLOOKUP($B395,'[1]1920  Prog Access'!$F$7:$BA$325,37,FALSE))</f>
        <v>0</v>
      </c>
      <c r="BG395" s="102">
        <f>IF(ISNA(VLOOKUP($B395,'[1]1920  Prog Access'!$F$7:$BA$325,38,FALSE)),"",VLOOKUP($B395,'[1]1920  Prog Access'!$F$7:$BA$325,38,FALSE))</f>
        <v>0</v>
      </c>
      <c r="BH395" s="110">
        <f t="shared" si="827"/>
        <v>31749.52</v>
      </c>
      <c r="BI395" s="104">
        <f t="shared" si="828"/>
        <v>1.1400185527449265E-3</v>
      </c>
      <c r="BJ395" s="105">
        <f t="shared" si="829"/>
        <v>16.321227169213845</v>
      </c>
      <c r="BK395" s="106">
        <f>IF(ISNA(VLOOKUP($B395,'[1]1920  Prog Access'!$F$7:$BA$325,39,FALSE)),"",VLOOKUP($B395,'[1]1920  Prog Access'!$F$7:$BA$325,39,FALSE))</f>
        <v>0</v>
      </c>
      <c r="BL395" s="102">
        <f>IF(ISNA(VLOOKUP($B395,'[1]1920  Prog Access'!$F$7:$BA$325,40,FALSE)),"",VLOOKUP($B395,'[1]1920  Prog Access'!$F$7:$BA$325,40,FALSE))</f>
        <v>0</v>
      </c>
      <c r="BM395" s="102">
        <f>IF(ISNA(VLOOKUP($B395,'[1]1920  Prog Access'!$F$7:$BA$325,41,FALSE)),"",VLOOKUP($B395,'[1]1920  Prog Access'!$F$7:$BA$325,41,FALSE))</f>
        <v>0</v>
      </c>
      <c r="BN395" s="102">
        <f>IF(ISNA(VLOOKUP($B395,'[1]1920  Prog Access'!$F$7:$BA$325,42,FALSE)),"",VLOOKUP($B395,'[1]1920  Prog Access'!$F$7:$BA$325,42,FALSE))</f>
        <v>1259601.47</v>
      </c>
      <c r="BO395" s="105">
        <f t="shared" si="830"/>
        <v>1259601.47</v>
      </c>
      <c r="BP395" s="104">
        <f t="shared" si="831"/>
        <v>4.5228055254529255E-2</v>
      </c>
      <c r="BQ395" s="111">
        <f t="shared" si="832"/>
        <v>647.51346585856095</v>
      </c>
      <c r="BR395" s="106">
        <f>IF(ISNA(VLOOKUP($B395,'[1]1920  Prog Access'!$F$7:$BA$325,43,FALSE)),"",VLOOKUP($B395,'[1]1920  Prog Access'!$F$7:$BA$325,43,FALSE))</f>
        <v>3515015.16</v>
      </c>
      <c r="BS395" s="104">
        <f t="shared" si="833"/>
        <v>0.12621238039440205</v>
      </c>
      <c r="BT395" s="111">
        <f t="shared" si="834"/>
        <v>1806.9363231189182</v>
      </c>
      <c r="BU395" s="102">
        <f>IF(ISNA(VLOOKUP($B395,'[1]1920  Prog Access'!$F$7:$BA$325,44,FALSE)),"",VLOOKUP($B395,'[1]1920  Prog Access'!$F$7:$BA$325,44,FALSE))</f>
        <v>397440.17</v>
      </c>
      <c r="BV395" s="104">
        <f t="shared" si="835"/>
        <v>1.4270740704303482E-2</v>
      </c>
      <c r="BW395" s="111">
        <f t="shared" si="836"/>
        <v>204.30895650519975</v>
      </c>
      <c r="BX395" s="143">
        <f>IF(ISNA(VLOOKUP($B395,'[1]1920  Prog Access'!$F$7:$BA$325,45,FALSE)),"",VLOOKUP($B395,'[1]1920  Prog Access'!$F$7:$BA$325,45,FALSE))</f>
        <v>1244496.31</v>
      </c>
      <c r="BY395" s="97">
        <f t="shared" si="837"/>
        <v>4.4685679727523478E-2</v>
      </c>
      <c r="BZ395" s="112">
        <f t="shared" si="838"/>
        <v>639.74847452050858</v>
      </c>
      <c r="CA395" s="89">
        <f t="shared" si="839"/>
        <v>27850002.899999999</v>
      </c>
      <c r="CB395" s="90">
        <f t="shared" si="840"/>
        <v>0</v>
      </c>
    </row>
    <row r="396" spans="1:80" x14ac:dyDescent="0.25">
      <c r="A396" s="99"/>
      <c r="B396" s="94" t="s">
        <v>674</v>
      </c>
      <c r="C396" s="99" t="s">
        <v>675</v>
      </c>
      <c r="D396" s="100">
        <f>IF(ISNA(VLOOKUP($B396,'[1]1920 enrollment_Rev_Exp by size'!$A$6:$C$339,3,FALSE)),"",VLOOKUP($B396,'[1]1920 enrollment_Rev_Exp by size'!$A$6:$C$339,3,FALSE))</f>
        <v>1843.06</v>
      </c>
      <c r="E396" s="101">
        <f>IF(ISNA(VLOOKUP($B396,'[1]1920 enrollment_Rev_Exp by size'!$A$6:$D$339,4,FALSE)),"",VLOOKUP($B396,'[1]1920 enrollment_Rev_Exp by size'!$A$6:$D$339,4,FALSE))</f>
        <v>31542034.600000001</v>
      </c>
      <c r="F396" s="102">
        <f>IF(ISNA(VLOOKUP($B396,'[1]1920  Prog Access'!$F$7:$BA$325,2,FALSE)),"",VLOOKUP($B396,'[1]1920  Prog Access'!$F$7:$BA$325,2,FALSE))</f>
        <v>15153203.619999999</v>
      </c>
      <c r="G396" s="102">
        <f>IF(ISNA(VLOOKUP($B396,'[1]1920  Prog Access'!$F$7:$BA$325,3,FALSE)),"",VLOOKUP($B396,'[1]1920  Prog Access'!$F$7:$BA$325,3,FALSE))</f>
        <v>250569.95</v>
      </c>
      <c r="H396" s="102">
        <f>IF(ISNA(VLOOKUP($B396,'[1]1920  Prog Access'!$F$7:$BA$325,4,FALSE)),"",VLOOKUP($B396,'[1]1920  Prog Access'!$F$7:$BA$325,4,FALSE))</f>
        <v>81273.279999999999</v>
      </c>
      <c r="I396" s="103">
        <f t="shared" si="815"/>
        <v>15485046.849999998</v>
      </c>
      <c r="J396" s="104">
        <f t="shared" si="816"/>
        <v>0.49093367141255995</v>
      </c>
      <c r="K396" s="105">
        <f t="shared" si="817"/>
        <v>8401.8137499593067</v>
      </c>
      <c r="L396" s="106">
        <f>IF(ISNA(VLOOKUP($B396,'[1]1920  Prog Access'!$F$7:$BA$325,5,FALSE)),"",VLOOKUP($B396,'[1]1920  Prog Access'!$F$7:$BA$325,5,FALSE))</f>
        <v>4158593.94</v>
      </c>
      <c r="M396" s="102">
        <f>IF(ISNA(VLOOKUP($B396,'[1]1920  Prog Access'!$F$7:$BA$325,6,FALSE)),"",VLOOKUP($B396,'[1]1920  Prog Access'!$F$7:$BA$325,6,FALSE))</f>
        <v>189284.79</v>
      </c>
      <c r="N396" s="102">
        <f>IF(ISNA(VLOOKUP($B396,'[1]1920  Prog Access'!$F$7:$BA$325,7,FALSE)),"",VLOOKUP($B396,'[1]1920  Prog Access'!$F$7:$BA$325,7,FALSE))</f>
        <v>465227.86</v>
      </c>
      <c r="O396" s="102">
        <v>0</v>
      </c>
      <c r="P396" s="102">
        <f>IF(ISNA(VLOOKUP($B396,'[1]1920  Prog Access'!$F$7:$BA$325,8,FALSE)),"",VLOOKUP($B396,'[1]1920  Prog Access'!$F$7:$BA$325,8,FALSE))</f>
        <v>0</v>
      </c>
      <c r="Q396" s="102">
        <f>IF(ISNA(VLOOKUP($B396,'[1]1920  Prog Access'!$F$7:$BA$325,9,FALSE)),"",VLOOKUP($B396,'[1]1920  Prog Access'!$F$7:$BA$325,9,FALSE))</f>
        <v>0</v>
      </c>
      <c r="R396" s="107">
        <f t="shared" si="741"/>
        <v>4813106.59</v>
      </c>
      <c r="S396" s="104">
        <f t="shared" si="742"/>
        <v>0.15259340911381791</v>
      </c>
      <c r="T396" s="105">
        <f t="shared" si="743"/>
        <v>2611.4758011133658</v>
      </c>
      <c r="U396" s="106">
        <f>IF(ISNA(VLOOKUP($B396,'[1]1920  Prog Access'!$F$7:$BA$325,10,FALSE)),"",VLOOKUP($B396,'[1]1920  Prog Access'!$F$7:$BA$325,10,FALSE))</f>
        <v>966227.95</v>
      </c>
      <c r="V396" s="102">
        <f>IF(ISNA(VLOOKUP($B396,'[1]1920  Prog Access'!$F$7:$BA$325,11,FALSE)),"",VLOOKUP($B396,'[1]1920  Prog Access'!$F$7:$BA$325,11,FALSE))</f>
        <v>71938.490000000005</v>
      </c>
      <c r="W396" s="102">
        <f>IF(ISNA(VLOOKUP($B396,'[1]1920  Prog Access'!$F$7:$BA$325,12,FALSE)),"",VLOOKUP($B396,'[1]1920  Prog Access'!$F$7:$BA$325,12,FALSE))</f>
        <v>16662.86</v>
      </c>
      <c r="X396" s="102">
        <f>IF(ISNA(VLOOKUP($B396,'[1]1920  Prog Access'!$F$7:$BA$325,13,FALSE)),"",VLOOKUP($B396,'[1]1920  Prog Access'!$F$7:$BA$325,13,FALSE))</f>
        <v>0</v>
      </c>
      <c r="Y396" s="108">
        <f t="shared" si="818"/>
        <v>1054829.3</v>
      </c>
      <c r="Z396" s="104">
        <f t="shared" si="819"/>
        <v>3.3442018353502155E-2</v>
      </c>
      <c r="AA396" s="105">
        <f t="shared" si="820"/>
        <v>572.32499213264896</v>
      </c>
      <c r="AB396" s="106">
        <f>IF(ISNA(VLOOKUP($B396,'[1]1920  Prog Access'!$F$7:$BA$325,14,FALSE)),"",VLOOKUP($B396,'[1]1920  Prog Access'!$F$7:$BA$325,14,FALSE))</f>
        <v>0</v>
      </c>
      <c r="AC396" s="102">
        <f>IF(ISNA(VLOOKUP($B396,'[1]1920  Prog Access'!$F$7:$BA$325,15,FALSE)),"",VLOOKUP($B396,'[1]1920  Prog Access'!$F$7:$BA$325,15,FALSE))</f>
        <v>0</v>
      </c>
      <c r="AD396" s="102">
        <v>0</v>
      </c>
      <c r="AE396" s="107">
        <f t="shared" si="821"/>
        <v>0</v>
      </c>
      <c r="AF396" s="104">
        <f t="shared" si="822"/>
        <v>0</v>
      </c>
      <c r="AG396" s="109">
        <f t="shared" si="823"/>
        <v>0</v>
      </c>
      <c r="AH396" s="106">
        <f>IF(ISNA(VLOOKUP($B396,'[1]1920  Prog Access'!$F$7:$BA$325,16,FALSE)),"",VLOOKUP($B396,'[1]1920  Prog Access'!$F$7:$BA$325,16,FALSE))</f>
        <v>521500.6</v>
      </c>
      <c r="AI396" s="102">
        <f>IF(ISNA(VLOOKUP($B396,'[1]1920  Prog Access'!$F$7:$BA$325,17,FALSE)),"",VLOOKUP($B396,'[1]1920  Prog Access'!$F$7:$BA$325,17,FALSE))</f>
        <v>87324</v>
      </c>
      <c r="AJ396" s="102">
        <f>IF(ISNA(VLOOKUP($B396,'[1]1920  Prog Access'!$F$7:$BA$325,18,FALSE)),"",VLOOKUP($B396,'[1]1920  Prog Access'!$F$7:$BA$325,18,FALSE))</f>
        <v>26820.09</v>
      </c>
      <c r="AK396" s="102">
        <f>IF(ISNA(VLOOKUP($B396,'[1]1920  Prog Access'!$F$7:$BA$325,19,FALSE)),"",VLOOKUP($B396,'[1]1920  Prog Access'!$F$7:$BA$325,19,FALSE))</f>
        <v>0</v>
      </c>
      <c r="AL396" s="102">
        <f>IF(ISNA(VLOOKUP($B396,'[1]1920  Prog Access'!$F$7:$BA$325,20,FALSE)),"",VLOOKUP($B396,'[1]1920  Prog Access'!$F$7:$BA$325,20,FALSE))</f>
        <v>844332.82</v>
      </c>
      <c r="AM396" s="102">
        <f>IF(ISNA(VLOOKUP($B396,'[1]1920  Prog Access'!$F$7:$BA$325,21,FALSE)),"",VLOOKUP($B396,'[1]1920  Prog Access'!$F$7:$BA$325,21,FALSE))</f>
        <v>5378.74</v>
      </c>
      <c r="AN396" s="102">
        <f>IF(ISNA(VLOOKUP($B396,'[1]1920  Prog Access'!$F$7:$BA$325,22,FALSE)),"",VLOOKUP($B396,'[1]1920  Prog Access'!$F$7:$BA$325,22,FALSE))</f>
        <v>0</v>
      </c>
      <c r="AO396" s="102">
        <f>IF(ISNA(VLOOKUP($B396,'[1]1920  Prog Access'!$F$7:$BA$325,23,FALSE)),"",VLOOKUP($B396,'[1]1920  Prog Access'!$F$7:$BA$325,23,FALSE))</f>
        <v>431653.93</v>
      </c>
      <c r="AP396" s="102">
        <f>IF(ISNA(VLOOKUP($B396,'[1]1920  Prog Access'!$F$7:$BA$325,24,FALSE)),"",VLOOKUP($B396,'[1]1920  Prog Access'!$F$7:$BA$325,24,FALSE))</f>
        <v>0</v>
      </c>
      <c r="AQ396" s="102">
        <f>IF(ISNA(VLOOKUP($B396,'[1]1920  Prog Access'!$F$7:$BA$325,25,FALSE)),"",VLOOKUP($B396,'[1]1920  Prog Access'!$F$7:$BA$325,25,FALSE))</f>
        <v>0</v>
      </c>
      <c r="AR396" s="102">
        <f>IF(ISNA(VLOOKUP($B396,'[1]1920  Prog Access'!$F$7:$BA$325,26,FALSE)),"",VLOOKUP($B396,'[1]1920  Prog Access'!$F$7:$BA$325,26,FALSE))</f>
        <v>0</v>
      </c>
      <c r="AS396" s="102">
        <f>IF(ISNA(VLOOKUP($B396,'[1]1920  Prog Access'!$F$7:$BA$325,27,FALSE)),"",VLOOKUP($B396,'[1]1920  Prog Access'!$F$7:$BA$325,27,FALSE))</f>
        <v>8750</v>
      </c>
      <c r="AT396" s="102">
        <f>IF(ISNA(VLOOKUP($B396,'[1]1920  Prog Access'!$F$7:$BA$325,28,FALSE)),"",VLOOKUP($B396,'[1]1920  Prog Access'!$F$7:$BA$325,28,FALSE))</f>
        <v>199495.4</v>
      </c>
      <c r="AU396" s="102">
        <f>IF(ISNA(VLOOKUP($B396,'[1]1920  Prog Access'!$F$7:$BA$325,29,FALSE)),"",VLOOKUP($B396,'[1]1920  Prog Access'!$F$7:$BA$325,29,FALSE))</f>
        <v>0</v>
      </c>
      <c r="AV396" s="102">
        <f>IF(ISNA(VLOOKUP($B396,'[1]1920  Prog Access'!$F$7:$BA$325,30,FALSE)),"",VLOOKUP($B396,'[1]1920  Prog Access'!$F$7:$BA$325,30,FALSE))</f>
        <v>31913.03</v>
      </c>
      <c r="AW396" s="102">
        <f>IF(ISNA(VLOOKUP($B396,'[1]1920  Prog Access'!$F$7:$BA$325,31,FALSE)),"",VLOOKUP($B396,'[1]1920  Prog Access'!$F$7:$BA$325,31,FALSE))</f>
        <v>0</v>
      </c>
      <c r="AX396" s="108">
        <f t="shared" si="824"/>
        <v>2157168.6099999994</v>
      </c>
      <c r="AY396" s="104">
        <f t="shared" si="825"/>
        <v>6.839028101250004E-2</v>
      </c>
      <c r="AZ396" s="105">
        <f t="shared" si="826"/>
        <v>1170.427772291732</v>
      </c>
      <c r="BA396" s="106">
        <f>IF(ISNA(VLOOKUP($B396,'[1]1920  Prog Access'!$F$7:$BA$325,32,FALSE)),"",VLOOKUP($B396,'[1]1920  Prog Access'!$F$7:$BA$325,32,FALSE))</f>
        <v>0</v>
      </c>
      <c r="BB396" s="102">
        <f>IF(ISNA(VLOOKUP($B396,'[1]1920  Prog Access'!$F$7:$BA$325,33,FALSE)),"",VLOOKUP($B396,'[1]1920  Prog Access'!$F$7:$BA$325,33,FALSE))</f>
        <v>0</v>
      </c>
      <c r="BC396" s="102">
        <f>IF(ISNA(VLOOKUP($B396,'[1]1920  Prog Access'!$F$7:$BA$325,34,FALSE)),"",VLOOKUP($B396,'[1]1920  Prog Access'!$F$7:$BA$325,34,FALSE))</f>
        <v>28850.65</v>
      </c>
      <c r="BD396" s="102">
        <f>IF(ISNA(VLOOKUP($B396,'[1]1920  Prog Access'!$F$7:$BA$325,35,FALSE)),"",VLOOKUP($B396,'[1]1920  Prog Access'!$F$7:$BA$325,35,FALSE))</f>
        <v>0</v>
      </c>
      <c r="BE396" s="102">
        <f>IF(ISNA(VLOOKUP($B396,'[1]1920  Prog Access'!$F$7:$BA$325,36,FALSE)),"",VLOOKUP($B396,'[1]1920  Prog Access'!$F$7:$BA$325,36,FALSE))</f>
        <v>100015.74</v>
      </c>
      <c r="BF396" s="102">
        <f>IF(ISNA(VLOOKUP($B396,'[1]1920  Prog Access'!$F$7:$BA$325,37,FALSE)),"",VLOOKUP($B396,'[1]1920  Prog Access'!$F$7:$BA$325,37,FALSE))</f>
        <v>0</v>
      </c>
      <c r="BG396" s="102">
        <f>IF(ISNA(VLOOKUP($B396,'[1]1920  Prog Access'!$F$7:$BA$325,38,FALSE)),"",VLOOKUP($B396,'[1]1920  Prog Access'!$F$7:$BA$325,38,FALSE))</f>
        <v>121818.64</v>
      </c>
      <c r="BH396" s="110">
        <f t="shared" si="827"/>
        <v>250685.03000000003</v>
      </c>
      <c r="BI396" s="104">
        <f t="shared" si="828"/>
        <v>7.9476493250692209E-3</v>
      </c>
      <c r="BJ396" s="105">
        <f t="shared" si="829"/>
        <v>136.01566416720021</v>
      </c>
      <c r="BK396" s="106">
        <f>IF(ISNA(VLOOKUP($B396,'[1]1920  Prog Access'!$F$7:$BA$325,39,FALSE)),"",VLOOKUP($B396,'[1]1920  Prog Access'!$F$7:$BA$325,39,FALSE))</f>
        <v>0</v>
      </c>
      <c r="BL396" s="102">
        <f>IF(ISNA(VLOOKUP($B396,'[1]1920  Prog Access'!$F$7:$BA$325,40,FALSE)),"",VLOOKUP($B396,'[1]1920  Prog Access'!$F$7:$BA$325,40,FALSE))</f>
        <v>0</v>
      </c>
      <c r="BM396" s="102">
        <f>IF(ISNA(VLOOKUP($B396,'[1]1920  Prog Access'!$F$7:$BA$325,41,FALSE)),"",VLOOKUP($B396,'[1]1920  Prog Access'!$F$7:$BA$325,41,FALSE))</f>
        <v>0</v>
      </c>
      <c r="BN396" s="102">
        <f>IF(ISNA(VLOOKUP($B396,'[1]1920  Prog Access'!$F$7:$BA$325,42,FALSE)),"",VLOOKUP($B396,'[1]1920  Prog Access'!$F$7:$BA$325,42,FALSE))</f>
        <v>170444.67</v>
      </c>
      <c r="BO396" s="105">
        <f t="shared" si="830"/>
        <v>170444.67</v>
      </c>
      <c r="BP396" s="104">
        <f t="shared" si="831"/>
        <v>5.4037309945757271E-3</v>
      </c>
      <c r="BQ396" s="111">
        <f t="shared" si="832"/>
        <v>92.479175935672203</v>
      </c>
      <c r="BR396" s="106">
        <f>IF(ISNA(VLOOKUP($B396,'[1]1920  Prog Access'!$F$7:$BA$325,43,FALSE)),"",VLOOKUP($B396,'[1]1920  Prog Access'!$F$7:$BA$325,43,FALSE))</f>
        <v>4701955.93</v>
      </c>
      <c r="BS396" s="104">
        <f t="shared" si="833"/>
        <v>0.14906951912353808</v>
      </c>
      <c r="BT396" s="111">
        <f t="shared" si="834"/>
        <v>2551.1681280045141</v>
      </c>
      <c r="BU396" s="102">
        <f>IF(ISNA(VLOOKUP($B396,'[1]1920  Prog Access'!$F$7:$BA$325,44,FALSE)),"",VLOOKUP($B396,'[1]1920  Prog Access'!$F$7:$BA$325,44,FALSE))</f>
        <v>1064547.23</v>
      </c>
      <c r="BV396" s="104">
        <f t="shared" si="835"/>
        <v>3.3750112936595404E-2</v>
      </c>
      <c r="BW396" s="111">
        <f t="shared" si="836"/>
        <v>577.59770707410507</v>
      </c>
      <c r="BX396" s="143">
        <f>IF(ISNA(VLOOKUP($B396,'[1]1920  Prog Access'!$F$7:$BA$325,45,FALSE)),"",VLOOKUP($B396,'[1]1920  Prog Access'!$F$7:$BA$325,45,FALSE))</f>
        <v>1844250.39</v>
      </c>
      <c r="BY396" s="97">
        <f t="shared" si="837"/>
        <v>5.846960772784137E-2</v>
      </c>
      <c r="BZ396" s="112">
        <f t="shared" si="838"/>
        <v>1000.6458769654813</v>
      </c>
      <c r="CA396" s="89">
        <f t="shared" si="839"/>
        <v>31542034.599999998</v>
      </c>
      <c r="CB396" s="90">
        <f t="shared" si="840"/>
        <v>0</v>
      </c>
    </row>
    <row r="397" spans="1:80" x14ac:dyDescent="0.25">
      <c r="A397" s="22"/>
      <c r="B397" s="133" t="s">
        <v>676</v>
      </c>
      <c r="C397" s="99" t="s">
        <v>677</v>
      </c>
      <c r="D397" s="100">
        <f>IF(ISNA(VLOOKUP($B397,'[1]1920 enrollment_Rev_Exp by size'!$A$6:$C$339,3,FALSE)),"",VLOOKUP($B397,'[1]1920 enrollment_Rev_Exp by size'!$A$6:$C$339,3,FALSE))</f>
        <v>433.71999999999997</v>
      </c>
      <c r="E397" s="101">
        <f>IF(ISNA(VLOOKUP($B397,'[1]1920 enrollment_Rev_Exp by size'!$A$6:$D$339,4,FALSE)),"",VLOOKUP($B397,'[1]1920 enrollment_Rev_Exp by size'!$A$6:$D$339,4,FALSE))</f>
        <v>6229596.3600000003</v>
      </c>
      <c r="F397" s="102">
        <f>IF(ISNA(VLOOKUP($B397,'[1]1920  Prog Access'!$F$7:$BA$325,2,FALSE)),"",VLOOKUP($B397,'[1]1920  Prog Access'!$F$7:$BA$325,2,FALSE))</f>
        <v>3986643.41</v>
      </c>
      <c r="G397" s="102">
        <f>IF(ISNA(VLOOKUP($B397,'[1]1920  Prog Access'!$F$7:$BA$325,3,FALSE)),"",VLOOKUP($B397,'[1]1920  Prog Access'!$F$7:$BA$325,3,FALSE))</f>
        <v>0</v>
      </c>
      <c r="H397" s="102">
        <f>IF(ISNA(VLOOKUP($B397,'[1]1920  Prog Access'!$F$7:$BA$325,4,FALSE)),"",VLOOKUP($B397,'[1]1920  Prog Access'!$F$7:$BA$325,4,FALSE))</f>
        <v>0</v>
      </c>
      <c r="I397" s="103">
        <f t="shared" si="815"/>
        <v>3986643.41</v>
      </c>
      <c r="J397" s="104">
        <f t="shared" si="816"/>
        <v>0.6399521220344363</v>
      </c>
      <c r="K397" s="105">
        <f t="shared" si="817"/>
        <v>9191.7444664760678</v>
      </c>
      <c r="L397" s="106">
        <f>IF(ISNA(VLOOKUP($B397,'[1]1920  Prog Access'!$F$7:$BA$325,5,FALSE)),"",VLOOKUP($B397,'[1]1920  Prog Access'!$F$7:$BA$325,5,FALSE))</f>
        <v>1126276.6299999999</v>
      </c>
      <c r="M397" s="102">
        <f>IF(ISNA(VLOOKUP($B397,'[1]1920  Prog Access'!$F$7:$BA$325,6,FALSE)),"",VLOOKUP($B397,'[1]1920  Prog Access'!$F$7:$BA$325,6,FALSE))</f>
        <v>116414.95</v>
      </c>
      <c r="N397" s="102">
        <f>IF(ISNA(VLOOKUP($B397,'[1]1920  Prog Access'!$F$7:$BA$325,7,FALSE)),"",VLOOKUP($B397,'[1]1920  Prog Access'!$F$7:$BA$325,7,FALSE))</f>
        <v>0</v>
      </c>
      <c r="O397" s="102">
        <v>0</v>
      </c>
      <c r="P397" s="102">
        <f>IF(ISNA(VLOOKUP($B397,'[1]1920  Prog Access'!$F$7:$BA$325,8,FALSE)),"",VLOOKUP($B397,'[1]1920  Prog Access'!$F$7:$BA$325,8,FALSE))</f>
        <v>0</v>
      </c>
      <c r="Q397" s="102">
        <f>IF(ISNA(VLOOKUP($B397,'[1]1920  Prog Access'!$F$7:$BA$325,9,FALSE)),"",VLOOKUP($B397,'[1]1920  Prog Access'!$F$7:$BA$325,9,FALSE))</f>
        <v>0</v>
      </c>
      <c r="R397" s="107">
        <f t="shared" si="741"/>
        <v>1242691.5799999998</v>
      </c>
      <c r="S397" s="104">
        <f t="shared" si="742"/>
        <v>0.19948187782747448</v>
      </c>
      <c r="T397" s="105">
        <f t="shared" si="743"/>
        <v>2865.193166097943</v>
      </c>
      <c r="U397" s="106">
        <f>IF(ISNA(VLOOKUP($B397,'[1]1920  Prog Access'!$F$7:$BA$325,10,FALSE)),"",VLOOKUP($B397,'[1]1920  Prog Access'!$F$7:$BA$325,10,FALSE))</f>
        <v>0</v>
      </c>
      <c r="V397" s="102">
        <f>IF(ISNA(VLOOKUP($B397,'[1]1920  Prog Access'!$F$7:$BA$325,11,FALSE)),"",VLOOKUP($B397,'[1]1920  Prog Access'!$F$7:$BA$325,11,FALSE))</f>
        <v>0</v>
      </c>
      <c r="W397" s="102">
        <f>IF(ISNA(VLOOKUP($B397,'[1]1920  Prog Access'!$F$7:$BA$325,12,FALSE)),"",VLOOKUP($B397,'[1]1920  Prog Access'!$F$7:$BA$325,12,FALSE))</f>
        <v>0</v>
      </c>
      <c r="X397" s="102">
        <f>IF(ISNA(VLOOKUP($B397,'[1]1920  Prog Access'!$F$7:$BA$325,13,FALSE)),"",VLOOKUP($B397,'[1]1920  Prog Access'!$F$7:$BA$325,13,FALSE))</f>
        <v>0</v>
      </c>
      <c r="Y397" s="108">
        <f t="shared" si="818"/>
        <v>0</v>
      </c>
      <c r="Z397" s="104">
        <f t="shared" si="819"/>
        <v>0</v>
      </c>
      <c r="AA397" s="105">
        <f t="shared" si="820"/>
        <v>0</v>
      </c>
      <c r="AB397" s="106">
        <f>IF(ISNA(VLOOKUP($B397,'[1]1920  Prog Access'!$F$7:$BA$325,14,FALSE)),"",VLOOKUP($B397,'[1]1920  Prog Access'!$F$7:$BA$325,14,FALSE))</f>
        <v>0</v>
      </c>
      <c r="AC397" s="102">
        <f>IF(ISNA(VLOOKUP($B397,'[1]1920  Prog Access'!$F$7:$BA$325,15,FALSE)),"",VLOOKUP($B397,'[1]1920  Prog Access'!$F$7:$BA$325,15,FALSE))</f>
        <v>0</v>
      </c>
      <c r="AD397" s="102">
        <v>0</v>
      </c>
      <c r="AE397" s="107">
        <f t="shared" si="821"/>
        <v>0</v>
      </c>
      <c r="AF397" s="104">
        <f t="shared" si="822"/>
        <v>0</v>
      </c>
      <c r="AG397" s="109">
        <f t="shared" si="823"/>
        <v>0</v>
      </c>
      <c r="AH397" s="106">
        <f>IF(ISNA(VLOOKUP($B397,'[1]1920  Prog Access'!$F$7:$BA$325,16,FALSE)),"",VLOOKUP($B397,'[1]1920  Prog Access'!$F$7:$BA$325,16,FALSE))</f>
        <v>0</v>
      </c>
      <c r="AI397" s="102">
        <f>IF(ISNA(VLOOKUP($B397,'[1]1920  Prog Access'!$F$7:$BA$325,17,FALSE)),"",VLOOKUP($B397,'[1]1920  Prog Access'!$F$7:$BA$325,17,FALSE))</f>
        <v>0</v>
      </c>
      <c r="AJ397" s="102">
        <f>IF(ISNA(VLOOKUP($B397,'[1]1920  Prog Access'!$F$7:$BA$325,18,FALSE)),"",VLOOKUP($B397,'[1]1920  Prog Access'!$F$7:$BA$325,18,FALSE))</f>
        <v>0</v>
      </c>
      <c r="AK397" s="102">
        <f>IF(ISNA(VLOOKUP($B397,'[1]1920  Prog Access'!$F$7:$BA$325,19,FALSE)),"",VLOOKUP($B397,'[1]1920  Prog Access'!$F$7:$BA$325,19,FALSE))</f>
        <v>0</v>
      </c>
      <c r="AL397" s="102">
        <f>IF(ISNA(VLOOKUP($B397,'[1]1920  Prog Access'!$F$7:$BA$325,20,FALSE)),"",VLOOKUP($B397,'[1]1920  Prog Access'!$F$7:$BA$325,20,FALSE))</f>
        <v>293587.03999999998</v>
      </c>
      <c r="AM397" s="102">
        <f>IF(ISNA(VLOOKUP($B397,'[1]1920  Prog Access'!$F$7:$BA$325,21,FALSE)),"",VLOOKUP($B397,'[1]1920  Prog Access'!$F$7:$BA$325,21,FALSE))</f>
        <v>0</v>
      </c>
      <c r="AN397" s="102">
        <f>IF(ISNA(VLOOKUP($B397,'[1]1920  Prog Access'!$F$7:$BA$325,22,FALSE)),"",VLOOKUP($B397,'[1]1920  Prog Access'!$F$7:$BA$325,22,FALSE))</f>
        <v>0</v>
      </c>
      <c r="AO397" s="102">
        <f>IF(ISNA(VLOOKUP($B397,'[1]1920  Prog Access'!$F$7:$BA$325,23,FALSE)),"",VLOOKUP($B397,'[1]1920  Prog Access'!$F$7:$BA$325,23,FALSE))</f>
        <v>0</v>
      </c>
      <c r="AP397" s="102">
        <f>IF(ISNA(VLOOKUP($B397,'[1]1920  Prog Access'!$F$7:$BA$325,24,FALSE)),"",VLOOKUP($B397,'[1]1920  Prog Access'!$F$7:$BA$325,24,FALSE))</f>
        <v>0</v>
      </c>
      <c r="AQ397" s="102">
        <f>IF(ISNA(VLOOKUP($B397,'[1]1920  Prog Access'!$F$7:$BA$325,25,FALSE)),"",VLOOKUP($B397,'[1]1920  Prog Access'!$F$7:$BA$325,25,FALSE))</f>
        <v>0</v>
      </c>
      <c r="AR397" s="102">
        <f>IF(ISNA(VLOOKUP($B397,'[1]1920  Prog Access'!$F$7:$BA$325,26,FALSE)),"",VLOOKUP($B397,'[1]1920  Prog Access'!$F$7:$BA$325,26,FALSE))</f>
        <v>0</v>
      </c>
      <c r="AS397" s="102">
        <f>IF(ISNA(VLOOKUP($B397,'[1]1920  Prog Access'!$F$7:$BA$325,27,FALSE)),"",VLOOKUP($B397,'[1]1920  Prog Access'!$F$7:$BA$325,27,FALSE))</f>
        <v>0</v>
      </c>
      <c r="AT397" s="102">
        <f>IF(ISNA(VLOOKUP($B397,'[1]1920  Prog Access'!$F$7:$BA$325,28,FALSE)),"",VLOOKUP($B397,'[1]1920  Prog Access'!$F$7:$BA$325,28,FALSE))</f>
        <v>0</v>
      </c>
      <c r="AU397" s="102">
        <f>IF(ISNA(VLOOKUP($B397,'[1]1920  Prog Access'!$F$7:$BA$325,29,FALSE)),"",VLOOKUP($B397,'[1]1920  Prog Access'!$F$7:$BA$325,29,FALSE))</f>
        <v>0</v>
      </c>
      <c r="AV397" s="102">
        <f>IF(ISNA(VLOOKUP($B397,'[1]1920  Prog Access'!$F$7:$BA$325,30,FALSE)),"",VLOOKUP($B397,'[1]1920  Prog Access'!$F$7:$BA$325,30,FALSE))</f>
        <v>0</v>
      </c>
      <c r="AW397" s="102">
        <f>IF(ISNA(VLOOKUP($B397,'[1]1920  Prog Access'!$F$7:$BA$325,31,FALSE)),"",VLOOKUP($B397,'[1]1920  Prog Access'!$F$7:$BA$325,31,FALSE))</f>
        <v>0</v>
      </c>
      <c r="AX397" s="108">
        <f t="shared" si="824"/>
        <v>293587.03999999998</v>
      </c>
      <c r="AY397" s="104">
        <f t="shared" si="825"/>
        <v>4.7127778917605501E-2</v>
      </c>
      <c r="AZ397" s="105">
        <f t="shared" si="826"/>
        <v>676.90454671216457</v>
      </c>
      <c r="BA397" s="106">
        <f>IF(ISNA(VLOOKUP($B397,'[1]1920  Prog Access'!$F$7:$BA$325,32,FALSE)),"",VLOOKUP($B397,'[1]1920  Prog Access'!$F$7:$BA$325,32,FALSE))</f>
        <v>0</v>
      </c>
      <c r="BB397" s="102">
        <f>IF(ISNA(VLOOKUP($B397,'[1]1920  Prog Access'!$F$7:$BA$325,33,FALSE)),"",VLOOKUP($B397,'[1]1920  Prog Access'!$F$7:$BA$325,33,FALSE))</f>
        <v>0</v>
      </c>
      <c r="BC397" s="102">
        <f>IF(ISNA(VLOOKUP($B397,'[1]1920  Prog Access'!$F$7:$BA$325,34,FALSE)),"",VLOOKUP($B397,'[1]1920  Prog Access'!$F$7:$BA$325,34,FALSE))</f>
        <v>0</v>
      </c>
      <c r="BD397" s="102">
        <f>IF(ISNA(VLOOKUP($B397,'[1]1920  Prog Access'!$F$7:$BA$325,35,FALSE)),"",VLOOKUP($B397,'[1]1920  Prog Access'!$F$7:$BA$325,35,FALSE))</f>
        <v>0</v>
      </c>
      <c r="BE397" s="102">
        <f>IF(ISNA(VLOOKUP($B397,'[1]1920  Prog Access'!$F$7:$BA$325,36,FALSE)),"",VLOOKUP($B397,'[1]1920  Prog Access'!$F$7:$BA$325,36,FALSE))</f>
        <v>0</v>
      </c>
      <c r="BF397" s="102">
        <f>IF(ISNA(VLOOKUP($B397,'[1]1920  Prog Access'!$F$7:$BA$325,37,FALSE)),"",VLOOKUP($B397,'[1]1920  Prog Access'!$F$7:$BA$325,37,FALSE))</f>
        <v>0</v>
      </c>
      <c r="BG397" s="102">
        <f>IF(ISNA(VLOOKUP($B397,'[1]1920  Prog Access'!$F$7:$BA$325,38,FALSE)),"",VLOOKUP($B397,'[1]1920  Prog Access'!$F$7:$BA$325,38,FALSE))</f>
        <v>0</v>
      </c>
      <c r="BH397" s="110">
        <f t="shared" si="827"/>
        <v>0</v>
      </c>
      <c r="BI397" s="104">
        <f t="shared" si="828"/>
        <v>0</v>
      </c>
      <c r="BJ397" s="105">
        <f t="shared" si="829"/>
        <v>0</v>
      </c>
      <c r="BK397" s="106">
        <f>IF(ISNA(VLOOKUP($B397,'[1]1920  Prog Access'!$F$7:$BA$325,39,FALSE)),"",VLOOKUP($B397,'[1]1920  Prog Access'!$F$7:$BA$325,39,FALSE))</f>
        <v>0</v>
      </c>
      <c r="BL397" s="102">
        <f>IF(ISNA(VLOOKUP($B397,'[1]1920  Prog Access'!$F$7:$BA$325,40,FALSE)),"",VLOOKUP($B397,'[1]1920  Prog Access'!$F$7:$BA$325,40,FALSE))</f>
        <v>0</v>
      </c>
      <c r="BM397" s="102">
        <f>IF(ISNA(VLOOKUP($B397,'[1]1920  Prog Access'!$F$7:$BA$325,41,FALSE)),"",VLOOKUP($B397,'[1]1920  Prog Access'!$F$7:$BA$325,41,FALSE))</f>
        <v>76141.94</v>
      </c>
      <c r="BN397" s="102">
        <f>IF(ISNA(VLOOKUP($B397,'[1]1920  Prog Access'!$F$7:$BA$325,42,FALSE)),"",VLOOKUP($B397,'[1]1920  Prog Access'!$F$7:$BA$325,42,FALSE))</f>
        <v>0</v>
      </c>
      <c r="BO397" s="105">
        <f t="shared" si="830"/>
        <v>76141.94</v>
      </c>
      <c r="BP397" s="104">
        <f t="shared" si="831"/>
        <v>1.2222612124423419E-2</v>
      </c>
      <c r="BQ397" s="111">
        <f t="shared" si="832"/>
        <v>175.55551969012268</v>
      </c>
      <c r="BR397" s="106">
        <f>IF(ISNA(VLOOKUP($B397,'[1]1920  Prog Access'!$F$7:$BA$325,43,FALSE)),"",VLOOKUP($B397,'[1]1920  Prog Access'!$F$7:$BA$325,43,FALSE))</f>
        <v>0</v>
      </c>
      <c r="BS397" s="104">
        <f t="shared" si="833"/>
        <v>0</v>
      </c>
      <c r="BT397" s="111">
        <f t="shared" si="834"/>
        <v>0</v>
      </c>
      <c r="BU397" s="102">
        <f>IF(ISNA(VLOOKUP($B397,'[1]1920  Prog Access'!$F$7:$BA$325,44,FALSE)),"",VLOOKUP($B397,'[1]1920  Prog Access'!$F$7:$BA$325,44,FALSE))</f>
        <v>347344.17</v>
      </c>
      <c r="BV397" s="104">
        <f t="shared" si="835"/>
        <v>5.5757090817357538E-2</v>
      </c>
      <c r="BW397" s="111">
        <f t="shared" si="836"/>
        <v>800.84886562759391</v>
      </c>
      <c r="BX397" s="143">
        <f>IF(ISNA(VLOOKUP($B397,'[1]1920  Prog Access'!$F$7:$BA$325,45,FALSE)),"",VLOOKUP($B397,'[1]1920  Prog Access'!$F$7:$BA$325,45,FALSE))</f>
        <v>283188.21999999997</v>
      </c>
      <c r="BY397" s="97">
        <f t="shared" si="837"/>
        <v>4.5458518278702724E-2</v>
      </c>
      <c r="BZ397" s="112">
        <f t="shared" si="838"/>
        <v>652.92866365397026</v>
      </c>
      <c r="CA397" s="89">
        <f t="shared" si="839"/>
        <v>6229596.3599999994</v>
      </c>
      <c r="CB397" s="90">
        <f t="shared" si="840"/>
        <v>0</v>
      </c>
    </row>
    <row r="398" spans="1:80" s="127" customFormat="1" x14ac:dyDescent="0.25">
      <c r="A398" s="66"/>
      <c r="B398" s="114" t="s">
        <v>678</v>
      </c>
      <c r="C398" s="115" t="s">
        <v>52</v>
      </c>
      <c r="D398" s="116">
        <f>SUM(D390:D397)</f>
        <v>28586.030000000002</v>
      </c>
      <c r="E398" s="116">
        <f t="shared" ref="E398:H398" si="841">SUM(E390:E397)</f>
        <v>413965367.39000005</v>
      </c>
      <c r="F398" s="116">
        <f t="shared" si="841"/>
        <v>223101140.76000002</v>
      </c>
      <c r="G398" s="116">
        <f t="shared" si="841"/>
        <v>5064594.72</v>
      </c>
      <c r="H398" s="116">
        <f t="shared" si="841"/>
        <v>1594129.2000000002</v>
      </c>
      <c r="I398" s="117">
        <f t="shared" si="815"/>
        <v>229759864.68000001</v>
      </c>
      <c r="J398" s="118">
        <f t="shared" si="816"/>
        <v>0.55502194816104367</v>
      </c>
      <c r="K398" s="75">
        <f t="shared" si="817"/>
        <v>8037.4877057079975</v>
      </c>
      <c r="L398" s="119">
        <f>SUM(L390:L397)</f>
        <v>55879136.750000007</v>
      </c>
      <c r="M398" s="119">
        <f t="shared" ref="M398:Q398" si="842">SUM(M390:M397)</f>
        <v>3551038.16</v>
      </c>
      <c r="N398" s="119">
        <f t="shared" si="842"/>
        <v>5803609.0000000009</v>
      </c>
      <c r="O398" s="119">
        <f t="shared" si="842"/>
        <v>0</v>
      </c>
      <c r="P398" s="119">
        <f t="shared" si="842"/>
        <v>0</v>
      </c>
      <c r="Q398" s="119">
        <f t="shared" si="842"/>
        <v>126760.73</v>
      </c>
      <c r="R398" s="120">
        <f t="shared" si="741"/>
        <v>65360544.640000008</v>
      </c>
      <c r="S398" s="118">
        <f t="shared" si="742"/>
        <v>0.1578889196748271</v>
      </c>
      <c r="T398" s="75">
        <f t="shared" si="743"/>
        <v>2286.4505718352639</v>
      </c>
      <c r="U398" s="119">
        <f>SUM(U390:U397)</f>
        <v>12293112.74</v>
      </c>
      <c r="V398" s="119">
        <f t="shared" ref="V398:X398" si="843">SUM(V390:V397)</f>
        <v>885508.83999999973</v>
      </c>
      <c r="W398" s="119">
        <f t="shared" si="843"/>
        <v>175591.59999999998</v>
      </c>
      <c r="X398" s="119">
        <f t="shared" si="843"/>
        <v>0</v>
      </c>
      <c r="Y398" s="122">
        <f t="shared" si="818"/>
        <v>13354213.18</v>
      </c>
      <c r="Z398" s="118">
        <f t="shared" si="819"/>
        <v>3.2259252178984552E-2</v>
      </c>
      <c r="AA398" s="75">
        <f t="shared" si="820"/>
        <v>467.15871983622765</v>
      </c>
      <c r="AB398" s="119">
        <f>SUM(AB390:AB397)</f>
        <v>0</v>
      </c>
      <c r="AC398" s="119">
        <f t="shared" ref="AC398:AD398" si="844">SUM(AC390:AC397)</f>
        <v>0</v>
      </c>
      <c r="AD398" s="119">
        <f t="shared" si="844"/>
        <v>0</v>
      </c>
      <c r="AE398" s="120">
        <f t="shared" si="821"/>
        <v>0</v>
      </c>
      <c r="AF398" s="118">
        <f t="shared" si="822"/>
        <v>0</v>
      </c>
      <c r="AG398" s="123">
        <f t="shared" si="823"/>
        <v>0</v>
      </c>
      <c r="AH398" s="119">
        <f>SUM(AH390:AH397)</f>
        <v>4557355.6099999994</v>
      </c>
      <c r="AI398" s="119">
        <f t="shared" ref="AI398:AW398" si="845">SUM(AI390:AI397)</f>
        <v>1277504.46</v>
      </c>
      <c r="AJ398" s="119">
        <f t="shared" si="845"/>
        <v>279161.79000000004</v>
      </c>
      <c r="AK398" s="119">
        <f t="shared" si="845"/>
        <v>0</v>
      </c>
      <c r="AL398" s="119">
        <f t="shared" si="845"/>
        <v>9325683.589999998</v>
      </c>
      <c r="AM398" s="119">
        <f t="shared" si="845"/>
        <v>99753.050000000017</v>
      </c>
      <c r="AN398" s="119">
        <f t="shared" si="845"/>
        <v>0</v>
      </c>
      <c r="AO398" s="119">
        <f t="shared" si="845"/>
        <v>2907387.8000000003</v>
      </c>
      <c r="AP398" s="119">
        <f t="shared" si="845"/>
        <v>0</v>
      </c>
      <c r="AQ398" s="119">
        <f t="shared" si="845"/>
        <v>0</v>
      </c>
      <c r="AR398" s="119">
        <f t="shared" si="845"/>
        <v>0</v>
      </c>
      <c r="AS398" s="119">
        <f t="shared" si="845"/>
        <v>143336</v>
      </c>
      <c r="AT398" s="119">
        <f t="shared" si="845"/>
        <v>3898123.9299999997</v>
      </c>
      <c r="AU398" s="119">
        <f t="shared" si="845"/>
        <v>0</v>
      </c>
      <c r="AV398" s="119">
        <f t="shared" si="845"/>
        <v>160414.66</v>
      </c>
      <c r="AW398" s="119">
        <f t="shared" si="845"/>
        <v>132926.56</v>
      </c>
      <c r="AX398" s="122">
        <f t="shared" si="824"/>
        <v>22781647.449999996</v>
      </c>
      <c r="AY398" s="118">
        <f t="shared" si="825"/>
        <v>5.5032737626423772E-2</v>
      </c>
      <c r="AZ398" s="75">
        <f t="shared" si="826"/>
        <v>796.95037925867962</v>
      </c>
      <c r="BA398" s="119">
        <f>SUM(BA390:BA397)</f>
        <v>284627.58999999997</v>
      </c>
      <c r="BB398" s="119">
        <f t="shared" ref="BB398:BG398" si="846">SUM(BB390:BB397)</f>
        <v>0</v>
      </c>
      <c r="BC398" s="119">
        <f t="shared" si="846"/>
        <v>945587.82000000018</v>
      </c>
      <c r="BD398" s="119">
        <f t="shared" si="846"/>
        <v>0</v>
      </c>
      <c r="BE398" s="119">
        <f t="shared" si="846"/>
        <v>100015.74</v>
      </c>
      <c r="BF398" s="119">
        <f t="shared" si="846"/>
        <v>0</v>
      </c>
      <c r="BG398" s="119">
        <f t="shared" si="846"/>
        <v>1552196.4799999997</v>
      </c>
      <c r="BH398" s="124">
        <f t="shared" si="827"/>
        <v>2882427.63</v>
      </c>
      <c r="BI398" s="118">
        <f t="shared" si="828"/>
        <v>6.9629680573844764E-3</v>
      </c>
      <c r="BJ398" s="75">
        <f t="shared" si="829"/>
        <v>100.83343612246959</v>
      </c>
      <c r="BK398" s="119">
        <f>SUM(BK390:BK397)</f>
        <v>0</v>
      </c>
      <c r="BL398" s="119">
        <f t="shared" ref="BL398:BN398" si="847">SUM(BL390:BL397)</f>
        <v>0</v>
      </c>
      <c r="BM398" s="119">
        <f t="shared" si="847"/>
        <v>174494.94</v>
      </c>
      <c r="BN398" s="119">
        <f t="shared" si="847"/>
        <v>5748964.8399999989</v>
      </c>
      <c r="BO398" s="75">
        <f t="shared" si="830"/>
        <v>5923459.7799999993</v>
      </c>
      <c r="BP398" s="118">
        <f t="shared" si="831"/>
        <v>1.430907087070272E-2</v>
      </c>
      <c r="BQ398" s="86">
        <f t="shared" si="832"/>
        <v>207.21519497460818</v>
      </c>
      <c r="BR398" s="119">
        <f>SUM(BR390:BR397)</f>
        <v>51214941.859999992</v>
      </c>
      <c r="BS398" s="118">
        <f t="shared" si="833"/>
        <v>0.12371793849061288</v>
      </c>
      <c r="BT398" s="86">
        <f t="shared" si="834"/>
        <v>1791.6073641565474</v>
      </c>
      <c r="BU398" s="121">
        <f>SUM(BU390:BU397)</f>
        <v>7583530.5500000007</v>
      </c>
      <c r="BV398" s="118">
        <f t="shared" si="835"/>
        <v>1.8319239113680486E-2</v>
      </c>
      <c r="BW398" s="86">
        <f t="shared" si="836"/>
        <v>265.28799382075789</v>
      </c>
      <c r="BX398" s="144">
        <f>SUM(BX390:BX397)</f>
        <v>15104737.620000001</v>
      </c>
      <c r="BY398" s="125">
        <f t="shared" si="837"/>
        <v>3.6487925826340223E-2</v>
      </c>
      <c r="BZ398" s="126">
        <f t="shared" si="838"/>
        <v>528.39578003661234</v>
      </c>
      <c r="CA398" s="89">
        <f t="shared" si="839"/>
        <v>413965367.38999999</v>
      </c>
      <c r="CB398" s="90">
        <f t="shared" si="840"/>
        <v>0</v>
      </c>
    </row>
    <row r="399" spans="1:80" x14ac:dyDescent="0.25">
      <c r="A399" s="22"/>
      <c r="B399" s="94"/>
      <c r="C399" s="99"/>
      <c r="D399" s="100" t="str">
        <f>IF(ISNA(VLOOKUP($B399,'[1]1920 enrollment_Rev_Exp by size'!$A$6:$C$339,3,FALSE)),"",VLOOKUP($B399,'[1]1920 enrollment_Rev_Exp by size'!$A$6:$C$339,3,FALSE))</f>
        <v/>
      </c>
      <c r="E399" s="101" t="str">
        <f>IF(ISNA(VLOOKUP($B399,'[1]1920 enrollment_Rev_Exp by size'!$A$6:$D$339,4,FALSE)),"",VLOOKUP($B399,'[1]1920 enrollment_Rev_Exp by size'!$A$6:$D$339,4,FALSE))</f>
        <v/>
      </c>
      <c r="F399" s="102" t="str">
        <f>IF(ISNA(VLOOKUP($B399,'[1]1920  Prog Access'!$F$7:$BA$325,2,FALSE)),"",VLOOKUP($B399,'[1]1920  Prog Access'!$F$7:$BA$325,2,FALSE))</f>
        <v/>
      </c>
      <c r="G399" s="102" t="str">
        <f>IF(ISNA(VLOOKUP($B399,'[1]1920  Prog Access'!$F$7:$BA$325,3,FALSE)),"",VLOOKUP($B399,'[1]1920  Prog Access'!$F$7:$BA$325,3,FALSE))</f>
        <v/>
      </c>
      <c r="H399" s="102" t="str">
        <f>IF(ISNA(VLOOKUP($B399,'[1]1920  Prog Access'!$F$7:$BA$325,4,FALSE)),"",VLOOKUP($B399,'[1]1920  Prog Access'!$F$7:$BA$325,4,FALSE))</f>
        <v/>
      </c>
      <c r="I399" s="103"/>
      <c r="J399" s="104"/>
      <c r="K399" s="105"/>
      <c r="L399" s="106" t="str">
        <f>IF(ISNA(VLOOKUP($B399,'[1]1920  Prog Access'!$F$7:$BA$325,5,FALSE)),"",VLOOKUP($B399,'[1]1920  Prog Access'!$F$7:$BA$325,5,FALSE))</f>
        <v/>
      </c>
      <c r="M399" s="102" t="str">
        <f>IF(ISNA(VLOOKUP($B399,'[1]1920  Prog Access'!$F$7:$BA$325,6,FALSE)),"",VLOOKUP($B399,'[1]1920  Prog Access'!$F$7:$BA$325,6,FALSE))</f>
        <v/>
      </c>
      <c r="N399" s="102" t="str">
        <f>IF(ISNA(VLOOKUP($B399,'[1]1920  Prog Access'!$F$7:$BA$325,7,FALSE)),"",VLOOKUP($B399,'[1]1920  Prog Access'!$F$7:$BA$325,7,FALSE))</f>
        <v/>
      </c>
      <c r="O399" s="102">
        <v>0</v>
      </c>
      <c r="P399" s="102" t="str">
        <f>IF(ISNA(VLOOKUP($B399,'[1]1920  Prog Access'!$F$7:$BA$325,8,FALSE)),"",VLOOKUP($B399,'[1]1920  Prog Access'!$F$7:$BA$325,8,FALSE))</f>
        <v/>
      </c>
      <c r="Q399" s="102" t="str">
        <f>IF(ISNA(VLOOKUP($B399,'[1]1920  Prog Access'!$F$7:$BA$325,9,FALSE)),"",VLOOKUP($B399,'[1]1920  Prog Access'!$F$7:$BA$325,9,FALSE))</f>
        <v/>
      </c>
      <c r="R399" s="107"/>
      <c r="S399" s="104"/>
      <c r="T399" s="105"/>
      <c r="U399" s="106" t="str">
        <f>IF(ISNA(VLOOKUP($B399,'[1]1920  Prog Access'!$F$7:$BA$325,17,FALSE)),"",VLOOKUP($B399,'[1]1920  Prog Access'!$F$7:$BA$325,17,FALSE))</f>
        <v/>
      </c>
      <c r="V399" s="102" t="str">
        <f>IF(ISNA(VLOOKUP($B399,'[1]1920  Prog Access'!$F$7:$BA$325,18,FALSE)),"",VLOOKUP($B399,'[1]1920  Prog Access'!$F$7:$BA$325,18,FALSE))</f>
        <v/>
      </c>
      <c r="W399" s="102" t="str">
        <f>IF(ISNA(VLOOKUP($B399,'[1]1920  Prog Access'!$F$7:$BA$325,19,FALSE)),"",VLOOKUP($B399,'[1]1920  Prog Access'!$F$7:$BA$325,19,FALSE))</f>
        <v/>
      </c>
      <c r="X399" s="102" t="str">
        <f>IF(ISNA(VLOOKUP($B399,'[1]1920  Prog Access'!$F$7:$BA$325,20,FALSE)),"",VLOOKUP($B399,'[1]1920  Prog Access'!$F$7:$BA$325,20,FALSE))</f>
        <v/>
      </c>
      <c r="Y399" s="108"/>
      <c r="Z399" s="104"/>
      <c r="AA399" s="105"/>
      <c r="AB399" s="106" t="str">
        <f>IF(ISNA(VLOOKUP($B399,'[1]1920  Prog Access'!$F$7:$BA$325,21,FALSE)),"",VLOOKUP($B399,'[1]1920  Prog Access'!$F$7:$BA$325,21,FALSE))</f>
        <v/>
      </c>
      <c r="AC399" s="102" t="str">
        <f>IF(ISNA(VLOOKUP($B399,'[1]1920  Prog Access'!$F$7:$BA$325,22,FALSE)),"",VLOOKUP($B399,'[1]1920  Prog Access'!$F$7:$BA$325,22,FALSE))</f>
        <v/>
      </c>
      <c r="AD399" s="102"/>
      <c r="AE399" s="107"/>
      <c r="AF399" s="104"/>
      <c r="AG399" s="109"/>
      <c r="AH399" s="106" t="str">
        <f>IF(ISNA(VLOOKUP($B399,'[1]1920  Prog Access'!$F$7:$BA$325,23,FALSE)),"",VLOOKUP($B399,'[1]1920  Prog Access'!$F$7:$BA$325,23,FALSE))</f>
        <v/>
      </c>
      <c r="AI399" s="102" t="str">
        <f>IF(ISNA(VLOOKUP($B399,'[1]1920  Prog Access'!$F$7:$BA$325,24,FALSE)),"",VLOOKUP($B399,'[1]1920  Prog Access'!$F$7:$BA$325,24,FALSE))</f>
        <v/>
      </c>
      <c r="AJ399" s="102" t="str">
        <f>IF(ISNA(VLOOKUP($B399,'[1]1920  Prog Access'!$F$7:$BA$325,25,FALSE)),"",VLOOKUP($B399,'[1]1920  Prog Access'!$F$7:$BA$325,25,FALSE))</f>
        <v/>
      </c>
      <c r="AK399" s="102" t="str">
        <f>IF(ISNA(VLOOKUP($B399,'[1]1920  Prog Access'!$F$7:$BA$325,26,FALSE)),"",VLOOKUP($B399,'[1]1920  Prog Access'!$F$7:$BA$325,26,FALSE))</f>
        <v/>
      </c>
      <c r="AL399" s="102" t="str">
        <f>IF(ISNA(VLOOKUP($B399,'[1]1920  Prog Access'!$F$7:$BA$325,27,FALSE)),"",VLOOKUP($B399,'[1]1920  Prog Access'!$F$7:$BA$325,27,FALSE))</f>
        <v/>
      </c>
      <c r="AM399" s="102" t="str">
        <f>IF(ISNA(VLOOKUP($B399,'[1]1920  Prog Access'!$F$7:$BA$325,28,FALSE)),"",VLOOKUP($B399,'[1]1920  Prog Access'!$F$7:$BA$325,28,FALSE))</f>
        <v/>
      </c>
      <c r="AN399" s="102" t="str">
        <f>IF(ISNA(VLOOKUP($B399,'[1]1920  Prog Access'!$F$7:$BA$325,29,FALSE)),"",VLOOKUP($B399,'[1]1920  Prog Access'!$F$7:$BA$325,29,FALSE))</f>
        <v/>
      </c>
      <c r="AO399" s="102" t="str">
        <f>IF(ISNA(VLOOKUP($B399,'[1]1920  Prog Access'!$F$7:$BA$325,30,FALSE)),"",VLOOKUP($B399,'[1]1920  Prog Access'!$F$7:$BA$325,30,FALSE))</f>
        <v/>
      </c>
      <c r="AP399" s="102" t="str">
        <f>IF(ISNA(VLOOKUP($B399,'[1]1920  Prog Access'!$F$7:$BA$325,31,FALSE)),"",VLOOKUP($B399,'[1]1920  Prog Access'!$F$7:$BA$325,31,FALSE))</f>
        <v/>
      </c>
      <c r="AQ399" s="102" t="str">
        <f>IF(ISNA(VLOOKUP($B399,'[1]1920  Prog Access'!$F$7:$BA$325,32,FALSE)),"",VLOOKUP($B399,'[1]1920  Prog Access'!$F$7:$BA$325,32,FALSE))</f>
        <v/>
      </c>
      <c r="AR399" s="102" t="str">
        <f>IF(ISNA(VLOOKUP($B399,'[1]1920  Prog Access'!$F$7:$BA$325,33,FALSE)),"",VLOOKUP($B399,'[1]1920  Prog Access'!$F$7:$BA$325,33,FALSE))</f>
        <v/>
      </c>
      <c r="AS399" s="102" t="str">
        <f>IF(ISNA(VLOOKUP($B399,'[1]1920  Prog Access'!$F$7:$BA$325,34,FALSE)),"",VLOOKUP($B399,'[1]1920  Prog Access'!$F$7:$BA$325,34,FALSE))</f>
        <v/>
      </c>
      <c r="AT399" s="102" t="str">
        <f>IF(ISNA(VLOOKUP($B399,'[1]1920  Prog Access'!$F$7:$BA$325,35,FALSE)),"",VLOOKUP($B399,'[1]1920  Prog Access'!$F$7:$BA$325,35,FALSE))</f>
        <v/>
      </c>
      <c r="AU399" s="102" t="str">
        <f>IF(ISNA(VLOOKUP($B399,'[1]1920  Prog Access'!$F$7:$BA$325,36,FALSE)),"",VLOOKUP($B399,'[1]1920  Prog Access'!$F$7:$BA$325,36,FALSE))</f>
        <v/>
      </c>
      <c r="AV399" s="102" t="str">
        <f>IF(ISNA(VLOOKUP($B399,'[1]1920  Prog Access'!$F$7:$BA$325,37,FALSE)),"",VLOOKUP($B399,'[1]1920  Prog Access'!$F$7:$BA$325,37,FALSE))</f>
        <v/>
      </c>
      <c r="AW399" s="102" t="str">
        <f>IF(ISNA(VLOOKUP($B399,'[1]1920  Prog Access'!$F$7:$BA$325,38,FALSE)),"",VLOOKUP($B399,'[1]1920  Prog Access'!$F$7:$BA$325,38,FALSE))</f>
        <v/>
      </c>
      <c r="AX399" s="108"/>
      <c r="AY399" s="104"/>
      <c r="AZ399" s="105"/>
      <c r="BA399" s="106" t="str">
        <f>IF(ISNA(VLOOKUP($B399,'[1]1920  Prog Access'!$F$7:$BA$325,32,FALSE)),"",VLOOKUP($B399,'[1]1920  Prog Access'!$F$7:$BA$325,32,FALSE))</f>
        <v/>
      </c>
      <c r="BB399" s="102" t="str">
        <f>IF(ISNA(VLOOKUP($B399,'[1]1920  Prog Access'!$F$7:$BA$325,33,FALSE)),"",VLOOKUP($B399,'[1]1920  Prog Access'!$F$7:$BA$325,33,FALSE))</f>
        <v/>
      </c>
      <c r="BC399" s="102" t="str">
        <f>IF(ISNA(VLOOKUP($B399,'[1]1920  Prog Access'!$F$7:$BA$325,34,FALSE)),"",VLOOKUP($B399,'[1]1920  Prog Access'!$F$7:$BA$325,34,FALSE))</f>
        <v/>
      </c>
      <c r="BD399" s="102" t="str">
        <f>IF(ISNA(VLOOKUP($B399,'[1]1920  Prog Access'!$F$7:$BA$325,35,FALSE)),"",VLOOKUP($B399,'[1]1920  Prog Access'!$F$7:$BA$325,35,FALSE))</f>
        <v/>
      </c>
      <c r="BE399" s="102" t="str">
        <f>IF(ISNA(VLOOKUP($B399,'[1]1920  Prog Access'!$F$7:$BA$325,36,FALSE)),"",VLOOKUP($B399,'[1]1920  Prog Access'!$F$7:$BA$325,36,FALSE))</f>
        <v/>
      </c>
      <c r="BF399" s="102" t="str">
        <f>IF(ISNA(VLOOKUP($B399,'[1]1920  Prog Access'!$F$7:$BA$325,37,FALSE)),"",VLOOKUP($B399,'[1]1920  Prog Access'!$F$7:$BA$325,37,FALSE))</f>
        <v/>
      </c>
      <c r="BG399" s="102" t="str">
        <f>IF(ISNA(VLOOKUP($B399,'[1]1920  Prog Access'!$F$7:$BA$325,38,FALSE)),"",VLOOKUP($B399,'[1]1920  Prog Access'!$F$7:$BA$325,38,FALSE))</f>
        <v/>
      </c>
      <c r="BH399" s="110"/>
      <c r="BI399" s="104"/>
      <c r="BJ399" s="105"/>
      <c r="BK399" s="106" t="str">
        <f>IF(ISNA(VLOOKUP($B399,'[1]1920  Prog Access'!$F$7:$BA$325,39,FALSE)),"",VLOOKUP($B399,'[1]1920  Prog Access'!$F$7:$BA$325,39,FALSE))</f>
        <v/>
      </c>
      <c r="BL399" s="102" t="str">
        <f>IF(ISNA(VLOOKUP($B399,'[1]1920  Prog Access'!$F$7:$BA$325,40,FALSE)),"",VLOOKUP($B399,'[1]1920  Prog Access'!$F$7:$BA$325,40,FALSE))</f>
        <v/>
      </c>
      <c r="BM399" s="102" t="str">
        <f>IF(ISNA(VLOOKUP($B399,'[1]1920  Prog Access'!$F$7:$BA$325,41,FALSE)),"",VLOOKUP($B399,'[1]1920  Prog Access'!$F$7:$BA$325,41,FALSE))</f>
        <v/>
      </c>
      <c r="BN399" s="102" t="str">
        <f>IF(ISNA(VLOOKUP($B399,'[1]1920  Prog Access'!$F$7:$BA$325,42,FALSE)),"",VLOOKUP($B399,'[1]1920  Prog Access'!$F$7:$BA$325,42,FALSE))</f>
        <v/>
      </c>
      <c r="BO399" s="105"/>
      <c r="BP399" s="104"/>
      <c r="BQ399" s="111"/>
      <c r="BR399" s="106" t="str">
        <f>IF(ISNA(VLOOKUP($B399,'[1]1920  Prog Access'!$F$7:$BA$325,43,FALSE)),"",VLOOKUP($B399,'[1]1920  Prog Access'!$F$7:$BA$325,43,FALSE))</f>
        <v/>
      </c>
      <c r="BS399" s="104"/>
      <c r="BT399" s="111"/>
      <c r="BU399" s="102"/>
      <c r="BV399" s="104"/>
      <c r="BW399" s="111"/>
      <c r="BX399" s="143"/>
      <c r="BZ399" s="112"/>
      <c r="CA399" s="89"/>
      <c r="CB399" s="90"/>
    </row>
    <row r="400" spans="1:80" x14ac:dyDescent="0.25">
      <c r="A400" s="66" t="s">
        <v>679</v>
      </c>
      <c r="B400" s="94"/>
      <c r="C400" s="99"/>
      <c r="D400" s="100" t="str">
        <f>IF(ISNA(VLOOKUP($B400,'[1]1920 enrollment_Rev_Exp by size'!$A$6:$C$339,3,FALSE)),"",VLOOKUP($B400,'[1]1920 enrollment_Rev_Exp by size'!$A$6:$C$339,3,FALSE))</f>
        <v/>
      </c>
      <c r="E400" s="101" t="str">
        <f>IF(ISNA(VLOOKUP($B400,'[1]1920 enrollment_Rev_Exp by size'!$A$6:$D$339,4,FALSE)),"",VLOOKUP($B400,'[1]1920 enrollment_Rev_Exp by size'!$A$6:$D$339,4,FALSE))</f>
        <v/>
      </c>
      <c r="F400" s="102" t="str">
        <f>IF(ISNA(VLOOKUP($B400,'[1]1920  Prog Access'!$F$7:$BA$325,2,FALSE)),"",VLOOKUP($B400,'[1]1920  Prog Access'!$F$7:$BA$325,2,FALSE))</f>
        <v/>
      </c>
      <c r="G400" s="102" t="str">
        <f>IF(ISNA(VLOOKUP($B400,'[1]1920  Prog Access'!$F$7:$BA$325,3,FALSE)),"",VLOOKUP($B400,'[1]1920  Prog Access'!$F$7:$BA$325,3,FALSE))</f>
        <v/>
      </c>
      <c r="H400" s="102" t="str">
        <f>IF(ISNA(VLOOKUP($B400,'[1]1920  Prog Access'!$F$7:$BA$325,4,FALSE)),"",VLOOKUP($B400,'[1]1920  Prog Access'!$F$7:$BA$325,4,FALSE))</f>
        <v/>
      </c>
      <c r="I400" s="103"/>
      <c r="J400" s="104"/>
      <c r="K400" s="105"/>
      <c r="L400" s="106" t="str">
        <f>IF(ISNA(VLOOKUP($B400,'[1]1920  Prog Access'!$F$7:$BA$325,5,FALSE)),"",VLOOKUP($B400,'[1]1920  Prog Access'!$F$7:$BA$325,5,FALSE))</f>
        <v/>
      </c>
      <c r="M400" s="102" t="str">
        <f>IF(ISNA(VLOOKUP($B400,'[1]1920  Prog Access'!$F$7:$BA$325,6,FALSE)),"",VLOOKUP($B400,'[1]1920  Prog Access'!$F$7:$BA$325,6,FALSE))</f>
        <v/>
      </c>
      <c r="N400" s="102" t="str">
        <f>IF(ISNA(VLOOKUP($B400,'[1]1920  Prog Access'!$F$7:$BA$325,7,FALSE)),"",VLOOKUP($B400,'[1]1920  Prog Access'!$F$7:$BA$325,7,FALSE))</f>
        <v/>
      </c>
      <c r="O400" s="102">
        <v>0</v>
      </c>
      <c r="P400" s="102" t="str">
        <f>IF(ISNA(VLOOKUP($B400,'[1]1920  Prog Access'!$F$7:$BA$325,8,FALSE)),"",VLOOKUP($B400,'[1]1920  Prog Access'!$F$7:$BA$325,8,FALSE))</f>
        <v/>
      </c>
      <c r="Q400" s="102" t="str">
        <f>IF(ISNA(VLOOKUP($B400,'[1]1920  Prog Access'!$F$7:$BA$325,9,FALSE)),"",VLOOKUP($B400,'[1]1920  Prog Access'!$F$7:$BA$325,9,FALSE))</f>
        <v/>
      </c>
      <c r="R400" s="107"/>
      <c r="S400" s="104"/>
      <c r="T400" s="105"/>
      <c r="U400" s="106" t="str">
        <f>IF(ISNA(VLOOKUP($B400,'[1]1920  Prog Access'!$F$7:$BA$325,17,FALSE)),"",VLOOKUP($B400,'[1]1920  Prog Access'!$F$7:$BA$325,17,FALSE))</f>
        <v/>
      </c>
      <c r="V400" s="102" t="str">
        <f>IF(ISNA(VLOOKUP($B400,'[1]1920  Prog Access'!$F$7:$BA$325,18,FALSE)),"",VLOOKUP($B400,'[1]1920  Prog Access'!$F$7:$BA$325,18,FALSE))</f>
        <v/>
      </c>
      <c r="W400" s="102" t="str">
        <f>IF(ISNA(VLOOKUP($B400,'[1]1920  Prog Access'!$F$7:$BA$325,19,FALSE)),"",VLOOKUP($B400,'[1]1920  Prog Access'!$F$7:$BA$325,19,FALSE))</f>
        <v/>
      </c>
      <c r="X400" s="102" t="str">
        <f>IF(ISNA(VLOOKUP($B400,'[1]1920  Prog Access'!$F$7:$BA$325,20,FALSE)),"",VLOOKUP($B400,'[1]1920  Prog Access'!$F$7:$BA$325,20,FALSE))</f>
        <v/>
      </c>
      <c r="Y400" s="108"/>
      <c r="Z400" s="104"/>
      <c r="AA400" s="105"/>
      <c r="AB400" s="106" t="str">
        <f>IF(ISNA(VLOOKUP($B400,'[1]1920  Prog Access'!$F$7:$BA$325,21,FALSE)),"",VLOOKUP($B400,'[1]1920  Prog Access'!$F$7:$BA$325,21,FALSE))</f>
        <v/>
      </c>
      <c r="AC400" s="102" t="str">
        <f>IF(ISNA(VLOOKUP($B400,'[1]1920  Prog Access'!$F$7:$BA$325,22,FALSE)),"",VLOOKUP($B400,'[1]1920  Prog Access'!$F$7:$BA$325,22,FALSE))</f>
        <v/>
      </c>
      <c r="AD400" s="102"/>
      <c r="AE400" s="107"/>
      <c r="AF400" s="104"/>
      <c r="AG400" s="109"/>
      <c r="AH400" s="106" t="str">
        <f>IF(ISNA(VLOOKUP($B400,'[1]1920  Prog Access'!$F$7:$BA$325,23,FALSE)),"",VLOOKUP($B400,'[1]1920  Prog Access'!$F$7:$BA$325,23,FALSE))</f>
        <v/>
      </c>
      <c r="AI400" s="102" t="str">
        <f>IF(ISNA(VLOOKUP($B400,'[1]1920  Prog Access'!$F$7:$BA$325,24,FALSE)),"",VLOOKUP($B400,'[1]1920  Prog Access'!$F$7:$BA$325,24,FALSE))</f>
        <v/>
      </c>
      <c r="AJ400" s="102" t="str">
        <f>IF(ISNA(VLOOKUP($B400,'[1]1920  Prog Access'!$F$7:$BA$325,25,FALSE)),"",VLOOKUP($B400,'[1]1920  Prog Access'!$F$7:$BA$325,25,FALSE))</f>
        <v/>
      </c>
      <c r="AK400" s="102" t="str">
        <f>IF(ISNA(VLOOKUP($B400,'[1]1920  Prog Access'!$F$7:$BA$325,26,FALSE)),"",VLOOKUP($B400,'[1]1920  Prog Access'!$F$7:$BA$325,26,FALSE))</f>
        <v/>
      </c>
      <c r="AL400" s="102" t="str">
        <f>IF(ISNA(VLOOKUP($B400,'[1]1920  Prog Access'!$F$7:$BA$325,27,FALSE)),"",VLOOKUP($B400,'[1]1920  Prog Access'!$F$7:$BA$325,27,FALSE))</f>
        <v/>
      </c>
      <c r="AM400" s="102" t="str">
        <f>IF(ISNA(VLOOKUP($B400,'[1]1920  Prog Access'!$F$7:$BA$325,28,FALSE)),"",VLOOKUP($B400,'[1]1920  Prog Access'!$F$7:$BA$325,28,FALSE))</f>
        <v/>
      </c>
      <c r="AN400" s="102" t="str">
        <f>IF(ISNA(VLOOKUP($B400,'[1]1920  Prog Access'!$F$7:$BA$325,29,FALSE)),"",VLOOKUP($B400,'[1]1920  Prog Access'!$F$7:$BA$325,29,FALSE))</f>
        <v/>
      </c>
      <c r="AO400" s="102" t="str">
        <f>IF(ISNA(VLOOKUP($B400,'[1]1920  Prog Access'!$F$7:$BA$325,30,FALSE)),"",VLOOKUP($B400,'[1]1920  Prog Access'!$F$7:$BA$325,30,FALSE))</f>
        <v/>
      </c>
      <c r="AP400" s="102" t="str">
        <f>IF(ISNA(VLOOKUP($B400,'[1]1920  Prog Access'!$F$7:$BA$325,31,FALSE)),"",VLOOKUP($B400,'[1]1920  Prog Access'!$F$7:$BA$325,31,FALSE))</f>
        <v/>
      </c>
      <c r="AQ400" s="102" t="str">
        <f>IF(ISNA(VLOOKUP($B400,'[1]1920  Prog Access'!$F$7:$BA$325,32,FALSE)),"",VLOOKUP($B400,'[1]1920  Prog Access'!$F$7:$BA$325,32,FALSE))</f>
        <v/>
      </c>
      <c r="AR400" s="102" t="str">
        <f>IF(ISNA(VLOOKUP($B400,'[1]1920  Prog Access'!$F$7:$BA$325,33,FALSE)),"",VLOOKUP($B400,'[1]1920  Prog Access'!$F$7:$BA$325,33,FALSE))</f>
        <v/>
      </c>
      <c r="AS400" s="102" t="str">
        <f>IF(ISNA(VLOOKUP($B400,'[1]1920  Prog Access'!$F$7:$BA$325,34,FALSE)),"",VLOOKUP($B400,'[1]1920  Prog Access'!$F$7:$BA$325,34,FALSE))</f>
        <v/>
      </c>
      <c r="AT400" s="102" t="str">
        <f>IF(ISNA(VLOOKUP($B400,'[1]1920  Prog Access'!$F$7:$BA$325,35,FALSE)),"",VLOOKUP($B400,'[1]1920  Prog Access'!$F$7:$BA$325,35,FALSE))</f>
        <v/>
      </c>
      <c r="AU400" s="102" t="str">
        <f>IF(ISNA(VLOOKUP($B400,'[1]1920  Prog Access'!$F$7:$BA$325,36,FALSE)),"",VLOOKUP($B400,'[1]1920  Prog Access'!$F$7:$BA$325,36,FALSE))</f>
        <v/>
      </c>
      <c r="AV400" s="102" t="str">
        <f>IF(ISNA(VLOOKUP($B400,'[1]1920  Prog Access'!$F$7:$BA$325,37,FALSE)),"",VLOOKUP($B400,'[1]1920  Prog Access'!$F$7:$BA$325,37,FALSE))</f>
        <v/>
      </c>
      <c r="AW400" s="102" t="str">
        <f>IF(ISNA(VLOOKUP($B400,'[1]1920  Prog Access'!$F$7:$BA$325,38,FALSE)),"",VLOOKUP($B400,'[1]1920  Prog Access'!$F$7:$BA$325,38,FALSE))</f>
        <v/>
      </c>
      <c r="AX400" s="108"/>
      <c r="AY400" s="104"/>
      <c r="AZ400" s="105"/>
      <c r="BA400" s="106" t="str">
        <f>IF(ISNA(VLOOKUP($B400,'[1]1920  Prog Access'!$F$7:$BA$325,32,FALSE)),"",VLOOKUP($B400,'[1]1920  Prog Access'!$F$7:$BA$325,32,FALSE))</f>
        <v/>
      </c>
      <c r="BB400" s="102" t="str">
        <f>IF(ISNA(VLOOKUP($B400,'[1]1920  Prog Access'!$F$7:$BA$325,33,FALSE)),"",VLOOKUP($B400,'[1]1920  Prog Access'!$F$7:$BA$325,33,FALSE))</f>
        <v/>
      </c>
      <c r="BC400" s="102" t="str">
        <f>IF(ISNA(VLOOKUP($B400,'[1]1920  Prog Access'!$F$7:$BA$325,34,FALSE)),"",VLOOKUP($B400,'[1]1920  Prog Access'!$F$7:$BA$325,34,FALSE))</f>
        <v/>
      </c>
      <c r="BD400" s="102" t="str">
        <f>IF(ISNA(VLOOKUP($B400,'[1]1920  Prog Access'!$F$7:$BA$325,35,FALSE)),"",VLOOKUP($B400,'[1]1920  Prog Access'!$F$7:$BA$325,35,FALSE))</f>
        <v/>
      </c>
      <c r="BE400" s="102" t="str">
        <f>IF(ISNA(VLOOKUP($B400,'[1]1920  Prog Access'!$F$7:$BA$325,36,FALSE)),"",VLOOKUP($B400,'[1]1920  Prog Access'!$F$7:$BA$325,36,FALSE))</f>
        <v/>
      </c>
      <c r="BF400" s="102" t="str">
        <f>IF(ISNA(VLOOKUP($B400,'[1]1920  Prog Access'!$F$7:$BA$325,37,FALSE)),"",VLOOKUP($B400,'[1]1920  Prog Access'!$F$7:$BA$325,37,FALSE))</f>
        <v/>
      </c>
      <c r="BG400" s="102" t="str">
        <f>IF(ISNA(VLOOKUP($B400,'[1]1920  Prog Access'!$F$7:$BA$325,38,FALSE)),"",VLOOKUP($B400,'[1]1920  Prog Access'!$F$7:$BA$325,38,FALSE))</f>
        <v/>
      </c>
      <c r="BH400" s="110"/>
      <c r="BI400" s="104"/>
      <c r="BJ400" s="105"/>
      <c r="BK400" s="106" t="str">
        <f>IF(ISNA(VLOOKUP($B400,'[1]1920  Prog Access'!$F$7:$BA$325,39,FALSE)),"",VLOOKUP($B400,'[1]1920  Prog Access'!$F$7:$BA$325,39,FALSE))</f>
        <v/>
      </c>
      <c r="BL400" s="102" t="str">
        <f>IF(ISNA(VLOOKUP($B400,'[1]1920  Prog Access'!$F$7:$BA$325,40,FALSE)),"",VLOOKUP($B400,'[1]1920  Prog Access'!$F$7:$BA$325,40,FALSE))</f>
        <v/>
      </c>
      <c r="BM400" s="102" t="str">
        <f>IF(ISNA(VLOOKUP($B400,'[1]1920  Prog Access'!$F$7:$BA$325,41,FALSE)),"",VLOOKUP($B400,'[1]1920  Prog Access'!$F$7:$BA$325,41,FALSE))</f>
        <v/>
      </c>
      <c r="BN400" s="102" t="str">
        <f>IF(ISNA(VLOOKUP($B400,'[1]1920  Prog Access'!$F$7:$BA$325,42,FALSE)),"",VLOOKUP($B400,'[1]1920  Prog Access'!$F$7:$BA$325,42,FALSE))</f>
        <v/>
      </c>
      <c r="BO400" s="105"/>
      <c r="BP400" s="104"/>
      <c r="BQ400" s="111"/>
      <c r="BR400" s="106" t="str">
        <f>IF(ISNA(VLOOKUP($B400,'[1]1920  Prog Access'!$F$7:$BA$325,43,FALSE)),"",VLOOKUP($B400,'[1]1920  Prog Access'!$F$7:$BA$325,43,FALSE))</f>
        <v/>
      </c>
      <c r="BS400" s="104"/>
      <c r="BT400" s="111"/>
      <c r="BU400" s="102"/>
      <c r="BV400" s="104"/>
      <c r="BW400" s="111"/>
      <c r="BX400" s="143"/>
      <c r="BZ400" s="112"/>
      <c r="CA400" s="89"/>
      <c r="CB400" s="90"/>
    </row>
    <row r="401" spans="1:80" x14ac:dyDescent="0.25">
      <c r="A401" s="22"/>
      <c r="B401" s="94" t="s">
        <v>680</v>
      </c>
      <c r="C401" s="99" t="s">
        <v>681</v>
      </c>
      <c r="D401" s="100">
        <f>IF(ISNA(VLOOKUP($B401,'[1]1920 enrollment_Rev_Exp by size'!$A$6:$C$339,3,FALSE)),"",VLOOKUP($B401,'[1]1920 enrollment_Rev_Exp by size'!$A$6:$C$339,3,FALSE))</f>
        <v>80.879999999999981</v>
      </c>
      <c r="E401" s="101">
        <f>IF(ISNA(VLOOKUP($B401,'[1]1920 enrollment_Rev_Exp by size'!$A$6:$D$339,4,FALSE)),"",VLOOKUP($B401,'[1]1920 enrollment_Rev_Exp by size'!$A$6:$D$339,4,FALSE))</f>
        <v>2740466.94</v>
      </c>
      <c r="F401" s="102">
        <f>IF(ISNA(VLOOKUP($B401,'[1]1920  Prog Access'!$F$7:$BA$325,2,FALSE)),"",VLOOKUP($B401,'[1]1920  Prog Access'!$F$7:$BA$325,2,FALSE))</f>
        <v>1468138.03</v>
      </c>
      <c r="G401" s="102">
        <f>IF(ISNA(VLOOKUP($B401,'[1]1920  Prog Access'!$F$7:$BA$325,3,FALSE)),"",VLOOKUP($B401,'[1]1920  Prog Access'!$F$7:$BA$325,3,FALSE))</f>
        <v>0</v>
      </c>
      <c r="H401" s="102">
        <f>IF(ISNA(VLOOKUP($B401,'[1]1920  Prog Access'!$F$7:$BA$325,4,FALSE)),"",VLOOKUP($B401,'[1]1920  Prog Access'!$F$7:$BA$325,4,FALSE))</f>
        <v>0</v>
      </c>
      <c r="I401" s="103">
        <f t="shared" ref="I401:I413" si="848">SUM(F401:H401)</f>
        <v>1468138.03</v>
      </c>
      <c r="J401" s="104">
        <f t="shared" ref="J401:J413" si="849">I401/E401</f>
        <v>0.53572550304146349</v>
      </c>
      <c r="K401" s="105">
        <f t="shared" ref="K401:K413" si="850">I401/D401</f>
        <v>18152.052794263109</v>
      </c>
      <c r="L401" s="106">
        <f>IF(ISNA(VLOOKUP($B401,'[1]1920  Prog Access'!$F$7:$BA$325,5,FALSE)),"",VLOOKUP($B401,'[1]1920  Prog Access'!$F$7:$BA$325,5,FALSE))</f>
        <v>140008.98000000001</v>
      </c>
      <c r="M401" s="102">
        <f>IF(ISNA(VLOOKUP($B401,'[1]1920  Prog Access'!$F$7:$BA$325,6,FALSE)),"",VLOOKUP($B401,'[1]1920  Prog Access'!$F$7:$BA$325,6,FALSE))</f>
        <v>1184.8399999999999</v>
      </c>
      <c r="N401" s="102">
        <f>IF(ISNA(VLOOKUP($B401,'[1]1920  Prog Access'!$F$7:$BA$325,7,FALSE)),"",VLOOKUP($B401,'[1]1920  Prog Access'!$F$7:$BA$325,7,FALSE))</f>
        <v>19280.72</v>
      </c>
      <c r="O401" s="102">
        <v>0</v>
      </c>
      <c r="P401" s="102">
        <f>IF(ISNA(VLOOKUP($B401,'[1]1920  Prog Access'!$F$7:$BA$325,8,FALSE)),"",VLOOKUP($B401,'[1]1920  Prog Access'!$F$7:$BA$325,8,FALSE))</f>
        <v>0</v>
      </c>
      <c r="Q401" s="102">
        <f>IF(ISNA(VLOOKUP($B401,'[1]1920  Prog Access'!$F$7:$BA$325,9,FALSE)),"",VLOOKUP($B401,'[1]1920  Prog Access'!$F$7:$BA$325,9,FALSE))</f>
        <v>0</v>
      </c>
      <c r="R401" s="107">
        <f t="shared" si="741"/>
        <v>160474.54</v>
      </c>
      <c r="S401" s="104">
        <f t="shared" si="742"/>
        <v>5.8557371248565401E-2</v>
      </c>
      <c r="T401" s="105">
        <f t="shared" si="743"/>
        <v>1984.1065776458956</v>
      </c>
      <c r="U401" s="106">
        <f>IF(ISNA(VLOOKUP($B401,'[1]1920  Prog Access'!$F$7:$BA$325,10,FALSE)),"",VLOOKUP($B401,'[1]1920  Prog Access'!$F$7:$BA$325,10,FALSE))</f>
        <v>140763.38</v>
      </c>
      <c r="V401" s="102">
        <f>IF(ISNA(VLOOKUP($B401,'[1]1920  Prog Access'!$F$7:$BA$325,11,FALSE)),"",VLOOKUP($B401,'[1]1920  Prog Access'!$F$7:$BA$325,11,FALSE))</f>
        <v>0</v>
      </c>
      <c r="W401" s="102">
        <f>IF(ISNA(VLOOKUP($B401,'[1]1920  Prog Access'!$F$7:$BA$325,12,FALSE)),"",VLOOKUP($B401,'[1]1920  Prog Access'!$F$7:$BA$325,12,FALSE))</f>
        <v>0</v>
      </c>
      <c r="X401" s="102">
        <f>IF(ISNA(VLOOKUP($B401,'[1]1920  Prog Access'!$F$7:$BA$325,13,FALSE)),"",VLOOKUP($B401,'[1]1920  Prog Access'!$F$7:$BA$325,13,FALSE))</f>
        <v>0</v>
      </c>
      <c r="Y401" s="108">
        <f t="shared" ref="Y401:Y413" si="851">SUM(U401:X401)</f>
        <v>140763.38</v>
      </c>
      <c r="Z401" s="104">
        <f t="shared" ref="Z401:Z414" si="852">Y401/E401</f>
        <v>5.1364742973327021E-2</v>
      </c>
      <c r="AA401" s="105">
        <f t="shared" ref="AA401:AA414" si="853">Y401/D401</f>
        <v>1740.397873392681</v>
      </c>
      <c r="AB401" s="106">
        <f>IF(ISNA(VLOOKUP($B401,'[1]1920  Prog Access'!$F$7:$BA$325,14,FALSE)),"",VLOOKUP($B401,'[1]1920  Prog Access'!$F$7:$BA$325,14,FALSE))</f>
        <v>0</v>
      </c>
      <c r="AC401" s="102">
        <f>IF(ISNA(VLOOKUP($B401,'[1]1920  Prog Access'!$F$7:$BA$325,15,FALSE)),"",VLOOKUP($B401,'[1]1920  Prog Access'!$F$7:$BA$325,15,FALSE))</f>
        <v>0</v>
      </c>
      <c r="AD401" s="102">
        <v>0</v>
      </c>
      <c r="AE401" s="107">
        <f t="shared" ref="AE401:AE414" si="854">SUM(AB401:AC401)</f>
        <v>0</v>
      </c>
      <c r="AF401" s="104">
        <f t="shared" ref="AF401:AF414" si="855">AE401/E401</f>
        <v>0</v>
      </c>
      <c r="AG401" s="109">
        <f t="shared" ref="AG401:AG414" si="856">AE401/D401</f>
        <v>0</v>
      </c>
      <c r="AH401" s="106">
        <f>IF(ISNA(VLOOKUP($B401,'[1]1920  Prog Access'!$F$7:$BA$325,16,FALSE)),"",VLOOKUP($B401,'[1]1920  Prog Access'!$F$7:$BA$325,16,FALSE))</f>
        <v>38934.17</v>
      </c>
      <c r="AI401" s="102">
        <f>IF(ISNA(VLOOKUP($B401,'[1]1920  Prog Access'!$F$7:$BA$325,17,FALSE)),"",VLOOKUP($B401,'[1]1920  Prog Access'!$F$7:$BA$325,17,FALSE))</f>
        <v>14550.29</v>
      </c>
      <c r="AJ401" s="102">
        <f>IF(ISNA(VLOOKUP($B401,'[1]1920  Prog Access'!$F$7:$BA$325,18,FALSE)),"",VLOOKUP($B401,'[1]1920  Prog Access'!$F$7:$BA$325,18,FALSE))</f>
        <v>0</v>
      </c>
      <c r="AK401" s="102">
        <f>IF(ISNA(VLOOKUP($B401,'[1]1920  Prog Access'!$F$7:$BA$325,19,FALSE)),"",VLOOKUP($B401,'[1]1920  Prog Access'!$F$7:$BA$325,19,FALSE))</f>
        <v>0</v>
      </c>
      <c r="AL401" s="102">
        <f>IF(ISNA(VLOOKUP($B401,'[1]1920  Prog Access'!$F$7:$BA$325,20,FALSE)),"",VLOOKUP($B401,'[1]1920  Prog Access'!$F$7:$BA$325,20,FALSE))</f>
        <v>14963.13</v>
      </c>
      <c r="AM401" s="102">
        <f>IF(ISNA(VLOOKUP($B401,'[1]1920  Prog Access'!$F$7:$BA$325,21,FALSE)),"",VLOOKUP($B401,'[1]1920  Prog Access'!$F$7:$BA$325,21,FALSE))</f>
        <v>0</v>
      </c>
      <c r="AN401" s="102">
        <f>IF(ISNA(VLOOKUP($B401,'[1]1920  Prog Access'!$F$7:$BA$325,22,FALSE)),"",VLOOKUP($B401,'[1]1920  Prog Access'!$F$7:$BA$325,22,FALSE))</f>
        <v>0</v>
      </c>
      <c r="AO401" s="102">
        <f>IF(ISNA(VLOOKUP($B401,'[1]1920  Prog Access'!$F$7:$BA$325,23,FALSE)),"",VLOOKUP($B401,'[1]1920  Prog Access'!$F$7:$BA$325,23,FALSE))</f>
        <v>16209.72</v>
      </c>
      <c r="AP401" s="102">
        <f>IF(ISNA(VLOOKUP($B401,'[1]1920  Prog Access'!$F$7:$BA$325,24,FALSE)),"",VLOOKUP($B401,'[1]1920  Prog Access'!$F$7:$BA$325,24,FALSE))</f>
        <v>0</v>
      </c>
      <c r="AQ401" s="102">
        <f>IF(ISNA(VLOOKUP($B401,'[1]1920  Prog Access'!$F$7:$BA$325,25,FALSE)),"",VLOOKUP($B401,'[1]1920  Prog Access'!$F$7:$BA$325,25,FALSE))</f>
        <v>0</v>
      </c>
      <c r="AR401" s="102">
        <f>IF(ISNA(VLOOKUP($B401,'[1]1920  Prog Access'!$F$7:$BA$325,26,FALSE)),"",VLOOKUP($B401,'[1]1920  Prog Access'!$F$7:$BA$325,26,FALSE))</f>
        <v>0</v>
      </c>
      <c r="AS401" s="102">
        <f>IF(ISNA(VLOOKUP($B401,'[1]1920  Prog Access'!$F$7:$BA$325,27,FALSE)),"",VLOOKUP($B401,'[1]1920  Prog Access'!$F$7:$BA$325,27,FALSE))</f>
        <v>0</v>
      </c>
      <c r="AT401" s="102">
        <f>IF(ISNA(VLOOKUP($B401,'[1]1920  Prog Access'!$F$7:$BA$325,28,FALSE)),"",VLOOKUP($B401,'[1]1920  Prog Access'!$F$7:$BA$325,28,FALSE))</f>
        <v>0</v>
      </c>
      <c r="AU401" s="102">
        <f>IF(ISNA(VLOOKUP($B401,'[1]1920  Prog Access'!$F$7:$BA$325,29,FALSE)),"",VLOOKUP($B401,'[1]1920  Prog Access'!$F$7:$BA$325,29,FALSE))</f>
        <v>0</v>
      </c>
      <c r="AV401" s="102">
        <f>IF(ISNA(VLOOKUP($B401,'[1]1920  Prog Access'!$F$7:$BA$325,30,FALSE)),"",VLOOKUP($B401,'[1]1920  Prog Access'!$F$7:$BA$325,30,FALSE))</f>
        <v>0</v>
      </c>
      <c r="AW401" s="102">
        <f>IF(ISNA(VLOOKUP($B401,'[1]1920  Prog Access'!$F$7:$BA$325,31,FALSE)),"",VLOOKUP($B401,'[1]1920  Prog Access'!$F$7:$BA$325,31,FALSE))</f>
        <v>0</v>
      </c>
      <c r="AX401" s="108">
        <f t="shared" ref="AX401:AX414" si="857">SUM(AH401:AW401)</f>
        <v>84657.31</v>
      </c>
      <c r="AY401" s="104">
        <f t="shared" ref="AY401:AY414" si="858">AX401/E401</f>
        <v>3.0891564048570495E-2</v>
      </c>
      <c r="AZ401" s="105">
        <f t="shared" ref="AZ401:AZ414" si="859">AX401/D401</f>
        <v>1046.7026458951536</v>
      </c>
      <c r="BA401" s="106">
        <f>IF(ISNA(VLOOKUP($B401,'[1]1920  Prog Access'!$F$7:$BA$325,32,FALSE)),"",VLOOKUP($B401,'[1]1920  Prog Access'!$F$7:$BA$325,32,FALSE))</f>
        <v>0</v>
      </c>
      <c r="BB401" s="102">
        <f>IF(ISNA(VLOOKUP($B401,'[1]1920  Prog Access'!$F$7:$BA$325,33,FALSE)),"",VLOOKUP($B401,'[1]1920  Prog Access'!$F$7:$BA$325,33,FALSE))</f>
        <v>0</v>
      </c>
      <c r="BC401" s="102">
        <f>IF(ISNA(VLOOKUP($B401,'[1]1920  Prog Access'!$F$7:$BA$325,34,FALSE)),"",VLOOKUP($B401,'[1]1920  Prog Access'!$F$7:$BA$325,34,FALSE))</f>
        <v>1115.6099999999999</v>
      </c>
      <c r="BD401" s="102">
        <f>IF(ISNA(VLOOKUP($B401,'[1]1920  Prog Access'!$F$7:$BA$325,35,FALSE)),"",VLOOKUP($B401,'[1]1920  Prog Access'!$F$7:$BA$325,35,FALSE))</f>
        <v>0</v>
      </c>
      <c r="BE401" s="102">
        <f>IF(ISNA(VLOOKUP($B401,'[1]1920  Prog Access'!$F$7:$BA$325,36,FALSE)),"",VLOOKUP($B401,'[1]1920  Prog Access'!$F$7:$BA$325,36,FALSE))</f>
        <v>0</v>
      </c>
      <c r="BF401" s="102">
        <f>IF(ISNA(VLOOKUP($B401,'[1]1920  Prog Access'!$F$7:$BA$325,37,FALSE)),"",VLOOKUP($B401,'[1]1920  Prog Access'!$F$7:$BA$325,37,FALSE))</f>
        <v>0</v>
      </c>
      <c r="BG401" s="102">
        <f>IF(ISNA(VLOOKUP($B401,'[1]1920  Prog Access'!$F$7:$BA$325,38,FALSE)),"",VLOOKUP($B401,'[1]1920  Prog Access'!$F$7:$BA$325,38,FALSE))</f>
        <v>7431.18</v>
      </c>
      <c r="BH401" s="110">
        <f t="shared" ref="BH401:BH414" si="860">SUM(BA401:BG401)</f>
        <v>8546.7900000000009</v>
      </c>
      <c r="BI401" s="104">
        <f t="shared" ref="BI401:BI414" si="861">BH401/E401</f>
        <v>3.1187349408418703E-3</v>
      </c>
      <c r="BJ401" s="105">
        <f t="shared" ref="BJ401:BJ414" si="862">BH401/D401</f>
        <v>105.67247774480715</v>
      </c>
      <c r="BK401" s="106">
        <f>IF(ISNA(VLOOKUP($B401,'[1]1920  Prog Access'!$F$7:$BA$325,39,FALSE)),"",VLOOKUP($B401,'[1]1920  Prog Access'!$F$7:$BA$325,39,FALSE))</f>
        <v>0</v>
      </c>
      <c r="BL401" s="102">
        <f>IF(ISNA(VLOOKUP($B401,'[1]1920  Prog Access'!$F$7:$BA$325,40,FALSE)),"",VLOOKUP($B401,'[1]1920  Prog Access'!$F$7:$BA$325,40,FALSE))</f>
        <v>0</v>
      </c>
      <c r="BM401" s="102">
        <f>IF(ISNA(VLOOKUP($B401,'[1]1920  Prog Access'!$F$7:$BA$325,41,FALSE)),"",VLOOKUP($B401,'[1]1920  Prog Access'!$F$7:$BA$325,41,FALSE))</f>
        <v>0</v>
      </c>
      <c r="BN401" s="102">
        <f>IF(ISNA(VLOOKUP($B401,'[1]1920  Prog Access'!$F$7:$BA$325,42,FALSE)),"",VLOOKUP($B401,'[1]1920  Prog Access'!$F$7:$BA$325,42,FALSE))</f>
        <v>0</v>
      </c>
      <c r="BO401" s="105">
        <f t="shared" si="830"/>
        <v>0</v>
      </c>
      <c r="BP401" s="104">
        <f t="shared" si="831"/>
        <v>0</v>
      </c>
      <c r="BQ401" s="111">
        <f t="shared" si="832"/>
        <v>0</v>
      </c>
      <c r="BR401" s="106">
        <f>IF(ISNA(VLOOKUP($B401,'[1]1920  Prog Access'!$F$7:$BA$325,43,FALSE)),"",VLOOKUP($B401,'[1]1920  Prog Access'!$F$7:$BA$325,43,FALSE))</f>
        <v>537580.56000000006</v>
      </c>
      <c r="BS401" s="104">
        <f t="shared" si="833"/>
        <v>0.1961638552005302</v>
      </c>
      <c r="BT401" s="111">
        <f t="shared" si="834"/>
        <v>6646.6439169139485</v>
      </c>
      <c r="BU401" s="102">
        <f>IF(ISNA(VLOOKUP($B401,'[1]1920  Prog Access'!$F$7:$BA$325,44,FALSE)),"",VLOOKUP($B401,'[1]1920  Prog Access'!$F$7:$BA$325,44,FALSE))</f>
        <v>102184.51</v>
      </c>
      <c r="BV401" s="104">
        <f t="shared" si="835"/>
        <v>3.7287262440027828E-2</v>
      </c>
      <c r="BW401" s="111">
        <f t="shared" si="836"/>
        <v>1263.4088773491594</v>
      </c>
      <c r="BX401" s="143">
        <f>IF(ISNA(VLOOKUP($B401,'[1]1920  Prog Access'!$F$7:$BA$325,45,FALSE)),"",VLOOKUP($B401,'[1]1920  Prog Access'!$F$7:$BA$325,45,FALSE))</f>
        <v>238121.82</v>
      </c>
      <c r="BY401" s="97">
        <f t="shared" si="837"/>
        <v>8.6890966106673781E-2</v>
      </c>
      <c r="BZ401" s="112">
        <f t="shared" si="838"/>
        <v>2944.137240356084</v>
      </c>
      <c r="CA401" s="89">
        <f t="shared" si="839"/>
        <v>2740466.9400000004</v>
      </c>
      <c r="CB401" s="90">
        <f t="shared" si="840"/>
        <v>0</v>
      </c>
    </row>
    <row r="402" spans="1:80" x14ac:dyDescent="0.25">
      <c r="A402" s="22"/>
      <c r="B402" s="94" t="s">
        <v>682</v>
      </c>
      <c r="C402" s="99" t="s">
        <v>683</v>
      </c>
      <c r="D402" s="100">
        <f>IF(ISNA(VLOOKUP($B402,'[1]1920 enrollment_Rev_Exp by size'!$A$6:$C$339,3,FALSE)),"",VLOOKUP($B402,'[1]1920 enrollment_Rev_Exp by size'!$A$6:$C$339,3,FALSE))</f>
        <v>39.020000000000003</v>
      </c>
      <c r="E402" s="101">
        <f>IF(ISNA(VLOOKUP($B402,'[1]1920 enrollment_Rev_Exp by size'!$A$6:$D$339,4,FALSE)),"",VLOOKUP($B402,'[1]1920 enrollment_Rev_Exp by size'!$A$6:$D$339,4,FALSE))</f>
        <v>812032.22</v>
      </c>
      <c r="F402" s="102">
        <f>IF(ISNA(VLOOKUP($B402,'[1]1920  Prog Access'!$F$7:$BA$325,2,FALSE)),"",VLOOKUP($B402,'[1]1920  Prog Access'!$F$7:$BA$325,2,FALSE))</f>
        <v>372511.7</v>
      </c>
      <c r="G402" s="102">
        <f>IF(ISNA(VLOOKUP($B402,'[1]1920  Prog Access'!$F$7:$BA$325,3,FALSE)),"",VLOOKUP($B402,'[1]1920  Prog Access'!$F$7:$BA$325,3,FALSE))</f>
        <v>0</v>
      </c>
      <c r="H402" s="102">
        <f>IF(ISNA(VLOOKUP($B402,'[1]1920  Prog Access'!$F$7:$BA$325,4,FALSE)),"",VLOOKUP($B402,'[1]1920  Prog Access'!$F$7:$BA$325,4,FALSE))</f>
        <v>0</v>
      </c>
      <c r="I402" s="103">
        <f t="shared" si="848"/>
        <v>372511.7</v>
      </c>
      <c r="J402" s="104">
        <f t="shared" si="849"/>
        <v>0.45874004851679412</v>
      </c>
      <c r="K402" s="105">
        <f t="shared" si="850"/>
        <v>9546.686314710405</v>
      </c>
      <c r="L402" s="106">
        <f>IF(ISNA(VLOOKUP($B402,'[1]1920  Prog Access'!$F$7:$BA$325,5,FALSE)),"",VLOOKUP($B402,'[1]1920  Prog Access'!$F$7:$BA$325,5,FALSE))</f>
        <v>75408.52</v>
      </c>
      <c r="M402" s="102">
        <f>IF(ISNA(VLOOKUP($B402,'[1]1920  Prog Access'!$F$7:$BA$325,6,FALSE)),"",VLOOKUP($B402,'[1]1920  Prog Access'!$F$7:$BA$325,6,FALSE))</f>
        <v>0</v>
      </c>
      <c r="N402" s="102">
        <f>IF(ISNA(VLOOKUP($B402,'[1]1920  Prog Access'!$F$7:$BA$325,7,FALSE)),"",VLOOKUP($B402,'[1]1920  Prog Access'!$F$7:$BA$325,7,FALSE))</f>
        <v>4448</v>
      </c>
      <c r="O402" s="102">
        <v>0</v>
      </c>
      <c r="P402" s="102">
        <f>IF(ISNA(VLOOKUP($B402,'[1]1920  Prog Access'!$F$7:$BA$325,8,FALSE)),"",VLOOKUP($B402,'[1]1920  Prog Access'!$F$7:$BA$325,8,FALSE))</f>
        <v>0</v>
      </c>
      <c r="Q402" s="102">
        <f>IF(ISNA(VLOOKUP($B402,'[1]1920  Prog Access'!$F$7:$BA$325,9,FALSE)),"",VLOOKUP($B402,'[1]1920  Prog Access'!$F$7:$BA$325,9,FALSE))</f>
        <v>0</v>
      </c>
      <c r="R402" s="107">
        <f t="shared" si="741"/>
        <v>79856.52</v>
      </c>
      <c r="S402" s="104">
        <f t="shared" si="742"/>
        <v>9.8341565806342027E-2</v>
      </c>
      <c r="T402" s="105">
        <f t="shared" si="743"/>
        <v>2046.5535622757559</v>
      </c>
      <c r="U402" s="106">
        <f>IF(ISNA(VLOOKUP($B402,'[1]1920  Prog Access'!$F$7:$BA$325,10,FALSE)),"",VLOOKUP($B402,'[1]1920  Prog Access'!$F$7:$BA$325,10,FALSE))</f>
        <v>0</v>
      </c>
      <c r="V402" s="102">
        <f>IF(ISNA(VLOOKUP($B402,'[1]1920  Prog Access'!$F$7:$BA$325,11,FALSE)),"",VLOOKUP($B402,'[1]1920  Prog Access'!$F$7:$BA$325,11,FALSE))</f>
        <v>0</v>
      </c>
      <c r="W402" s="102">
        <f>IF(ISNA(VLOOKUP($B402,'[1]1920  Prog Access'!$F$7:$BA$325,12,FALSE)),"",VLOOKUP($B402,'[1]1920  Prog Access'!$F$7:$BA$325,12,FALSE))</f>
        <v>0</v>
      </c>
      <c r="X402" s="102">
        <f>IF(ISNA(VLOOKUP($B402,'[1]1920  Prog Access'!$F$7:$BA$325,13,FALSE)),"",VLOOKUP($B402,'[1]1920  Prog Access'!$F$7:$BA$325,13,FALSE))</f>
        <v>0</v>
      </c>
      <c r="Y402" s="108">
        <f t="shared" si="851"/>
        <v>0</v>
      </c>
      <c r="Z402" s="104">
        <f t="shared" si="852"/>
        <v>0</v>
      </c>
      <c r="AA402" s="105">
        <f t="shared" si="853"/>
        <v>0</v>
      </c>
      <c r="AB402" s="106">
        <f>IF(ISNA(VLOOKUP($B402,'[1]1920  Prog Access'!$F$7:$BA$325,14,FALSE)),"",VLOOKUP($B402,'[1]1920  Prog Access'!$F$7:$BA$325,14,FALSE))</f>
        <v>0</v>
      </c>
      <c r="AC402" s="102">
        <f>IF(ISNA(VLOOKUP($B402,'[1]1920  Prog Access'!$F$7:$BA$325,15,FALSE)),"",VLOOKUP($B402,'[1]1920  Prog Access'!$F$7:$BA$325,15,FALSE))</f>
        <v>0</v>
      </c>
      <c r="AD402" s="102">
        <v>0</v>
      </c>
      <c r="AE402" s="107">
        <f t="shared" si="854"/>
        <v>0</v>
      </c>
      <c r="AF402" s="104">
        <f t="shared" si="855"/>
        <v>0</v>
      </c>
      <c r="AG402" s="109">
        <f t="shared" si="856"/>
        <v>0</v>
      </c>
      <c r="AH402" s="106">
        <f>IF(ISNA(VLOOKUP($B402,'[1]1920  Prog Access'!$F$7:$BA$325,16,FALSE)),"",VLOOKUP($B402,'[1]1920  Prog Access'!$F$7:$BA$325,16,FALSE))</f>
        <v>0</v>
      </c>
      <c r="AI402" s="102">
        <f>IF(ISNA(VLOOKUP($B402,'[1]1920  Prog Access'!$F$7:$BA$325,17,FALSE)),"",VLOOKUP($B402,'[1]1920  Prog Access'!$F$7:$BA$325,17,FALSE))</f>
        <v>8324.3700000000008</v>
      </c>
      <c r="AJ402" s="102">
        <f>IF(ISNA(VLOOKUP($B402,'[1]1920  Prog Access'!$F$7:$BA$325,18,FALSE)),"",VLOOKUP($B402,'[1]1920  Prog Access'!$F$7:$BA$325,18,FALSE))</f>
        <v>0</v>
      </c>
      <c r="AK402" s="102">
        <f>IF(ISNA(VLOOKUP($B402,'[1]1920  Prog Access'!$F$7:$BA$325,19,FALSE)),"",VLOOKUP($B402,'[1]1920  Prog Access'!$F$7:$BA$325,19,FALSE))</f>
        <v>0</v>
      </c>
      <c r="AL402" s="102">
        <f>IF(ISNA(VLOOKUP($B402,'[1]1920  Prog Access'!$F$7:$BA$325,20,FALSE)),"",VLOOKUP($B402,'[1]1920  Prog Access'!$F$7:$BA$325,20,FALSE))</f>
        <v>25562.7</v>
      </c>
      <c r="AM402" s="102">
        <f>IF(ISNA(VLOOKUP($B402,'[1]1920  Prog Access'!$F$7:$BA$325,21,FALSE)),"",VLOOKUP($B402,'[1]1920  Prog Access'!$F$7:$BA$325,21,FALSE))</f>
        <v>0</v>
      </c>
      <c r="AN402" s="102">
        <f>IF(ISNA(VLOOKUP($B402,'[1]1920  Prog Access'!$F$7:$BA$325,22,FALSE)),"",VLOOKUP($B402,'[1]1920  Prog Access'!$F$7:$BA$325,22,FALSE))</f>
        <v>0</v>
      </c>
      <c r="AO402" s="102">
        <f>IF(ISNA(VLOOKUP($B402,'[1]1920  Prog Access'!$F$7:$BA$325,23,FALSE)),"",VLOOKUP($B402,'[1]1920  Prog Access'!$F$7:$BA$325,23,FALSE))</f>
        <v>24934.39</v>
      </c>
      <c r="AP402" s="102">
        <f>IF(ISNA(VLOOKUP($B402,'[1]1920  Prog Access'!$F$7:$BA$325,24,FALSE)),"",VLOOKUP($B402,'[1]1920  Prog Access'!$F$7:$BA$325,24,FALSE))</f>
        <v>0</v>
      </c>
      <c r="AQ402" s="102">
        <f>IF(ISNA(VLOOKUP($B402,'[1]1920  Prog Access'!$F$7:$BA$325,25,FALSE)),"",VLOOKUP($B402,'[1]1920  Prog Access'!$F$7:$BA$325,25,FALSE))</f>
        <v>0</v>
      </c>
      <c r="AR402" s="102">
        <f>IF(ISNA(VLOOKUP($B402,'[1]1920  Prog Access'!$F$7:$BA$325,26,FALSE)),"",VLOOKUP($B402,'[1]1920  Prog Access'!$F$7:$BA$325,26,FALSE))</f>
        <v>0</v>
      </c>
      <c r="AS402" s="102">
        <f>IF(ISNA(VLOOKUP($B402,'[1]1920  Prog Access'!$F$7:$BA$325,27,FALSE)),"",VLOOKUP($B402,'[1]1920  Prog Access'!$F$7:$BA$325,27,FALSE))</f>
        <v>0</v>
      </c>
      <c r="AT402" s="102">
        <f>IF(ISNA(VLOOKUP($B402,'[1]1920  Prog Access'!$F$7:$BA$325,28,FALSE)),"",VLOOKUP($B402,'[1]1920  Prog Access'!$F$7:$BA$325,28,FALSE))</f>
        <v>0</v>
      </c>
      <c r="AU402" s="102">
        <f>IF(ISNA(VLOOKUP($B402,'[1]1920  Prog Access'!$F$7:$BA$325,29,FALSE)),"",VLOOKUP($B402,'[1]1920  Prog Access'!$F$7:$BA$325,29,FALSE))</f>
        <v>0</v>
      </c>
      <c r="AV402" s="102">
        <f>IF(ISNA(VLOOKUP($B402,'[1]1920  Prog Access'!$F$7:$BA$325,30,FALSE)),"",VLOOKUP($B402,'[1]1920  Prog Access'!$F$7:$BA$325,30,FALSE))</f>
        <v>0</v>
      </c>
      <c r="AW402" s="102">
        <f>IF(ISNA(VLOOKUP($B402,'[1]1920  Prog Access'!$F$7:$BA$325,31,FALSE)),"",VLOOKUP($B402,'[1]1920  Prog Access'!$F$7:$BA$325,31,FALSE))</f>
        <v>0</v>
      </c>
      <c r="AX402" s="108">
        <f t="shared" si="857"/>
        <v>58821.46</v>
      </c>
      <c r="AY402" s="104">
        <f t="shared" si="858"/>
        <v>7.2437347375206365E-2</v>
      </c>
      <c r="AZ402" s="105">
        <f t="shared" si="859"/>
        <v>1507.469502819067</v>
      </c>
      <c r="BA402" s="106">
        <f>IF(ISNA(VLOOKUP($B402,'[1]1920  Prog Access'!$F$7:$BA$325,32,FALSE)),"",VLOOKUP($B402,'[1]1920  Prog Access'!$F$7:$BA$325,32,FALSE))</f>
        <v>0</v>
      </c>
      <c r="BB402" s="102">
        <f>IF(ISNA(VLOOKUP($B402,'[1]1920  Prog Access'!$F$7:$BA$325,33,FALSE)),"",VLOOKUP($B402,'[1]1920  Prog Access'!$F$7:$BA$325,33,FALSE))</f>
        <v>0</v>
      </c>
      <c r="BC402" s="102">
        <f>IF(ISNA(VLOOKUP($B402,'[1]1920  Prog Access'!$F$7:$BA$325,34,FALSE)),"",VLOOKUP($B402,'[1]1920  Prog Access'!$F$7:$BA$325,34,FALSE))</f>
        <v>1049.21</v>
      </c>
      <c r="BD402" s="102">
        <f>IF(ISNA(VLOOKUP($B402,'[1]1920  Prog Access'!$F$7:$BA$325,35,FALSE)),"",VLOOKUP($B402,'[1]1920  Prog Access'!$F$7:$BA$325,35,FALSE))</f>
        <v>0</v>
      </c>
      <c r="BE402" s="102">
        <f>IF(ISNA(VLOOKUP($B402,'[1]1920  Prog Access'!$F$7:$BA$325,36,FALSE)),"",VLOOKUP($B402,'[1]1920  Prog Access'!$F$7:$BA$325,36,FALSE))</f>
        <v>0</v>
      </c>
      <c r="BF402" s="102">
        <f>IF(ISNA(VLOOKUP($B402,'[1]1920  Prog Access'!$F$7:$BA$325,37,FALSE)),"",VLOOKUP($B402,'[1]1920  Prog Access'!$F$7:$BA$325,37,FALSE))</f>
        <v>0</v>
      </c>
      <c r="BG402" s="102">
        <f>IF(ISNA(VLOOKUP($B402,'[1]1920  Prog Access'!$F$7:$BA$325,38,FALSE)),"",VLOOKUP($B402,'[1]1920  Prog Access'!$F$7:$BA$325,38,FALSE))</f>
        <v>0</v>
      </c>
      <c r="BH402" s="110">
        <f t="shared" si="860"/>
        <v>1049.21</v>
      </c>
      <c r="BI402" s="104">
        <f t="shared" si="861"/>
        <v>1.2920792724209886E-3</v>
      </c>
      <c r="BJ402" s="105">
        <f t="shared" si="862"/>
        <v>26.889031266017426</v>
      </c>
      <c r="BK402" s="106">
        <f>IF(ISNA(VLOOKUP($B402,'[1]1920  Prog Access'!$F$7:$BA$325,39,FALSE)),"",VLOOKUP($B402,'[1]1920  Prog Access'!$F$7:$BA$325,39,FALSE))</f>
        <v>0</v>
      </c>
      <c r="BL402" s="102">
        <f>IF(ISNA(VLOOKUP($B402,'[1]1920  Prog Access'!$F$7:$BA$325,40,FALSE)),"",VLOOKUP($B402,'[1]1920  Prog Access'!$F$7:$BA$325,40,FALSE))</f>
        <v>0</v>
      </c>
      <c r="BM402" s="102">
        <f>IF(ISNA(VLOOKUP($B402,'[1]1920  Prog Access'!$F$7:$BA$325,41,FALSE)),"",VLOOKUP($B402,'[1]1920  Prog Access'!$F$7:$BA$325,41,FALSE))</f>
        <v>0</v>
      </c>
      <c r="BN402" s="102">
        <f>IF(ISNA(VLOOKUP($B402,'[1]1920  Prog Access'!$F$7:$BA$325,42,FALSE)),"",VLOOKUP($B402,'[1]1920  Prog Access'!$F$7:$BA$325,42,FALSE))</f>
        <v>0</v>
      </c>
      <c r="BO402" s="105">
        <f t="shared" si="830"/>
        <v>0</v>
      </c>
      <c r="BP402" s="104">
        <f t="shared" si="831"/>
        <v>0</v>
      </c>
      <c r="BQ402" s="111">
        <f t="shared" si="832"/>
        <v>0</v>
      </c>
      <c r="BR402" s="106">
        <f>IF(ISNA(VLOOKUP($B402,'[1]1920  Prog Access'!$F$7:$BA$325,43,FALSE)),"",VLOOKUP($B402,'[1]1920  Prog Access'!$F$7:$BA$325,43,FALSE))</f>
        <v>204329.82</v>
      </c>
      <c r="BS402" s="104">
        <f t="shared" si="833"/>
        <v>0.25162772482106682</v>
      </c>
      <c r="BT402" s="111">
        <f t="shared" si="834"/>
        <v>5236.5407483341869</v>
      </c>
      <c r="BU402" s="102">
        <f>IF(ISNA(VLOOKUP($B402,'[1]1920  Prog Access'!$F$7:$BA$325,44,FALSE)),"",VLOOKUP($B402,'[1]1920  Prog Access'!$F$7:$BA$325,44,FALSE))</f>
        <v>26424.639999999999</v>
      </c>
      <c r="BV402" s="104">
        <f t="shared" si="835"/>
        <v>3.2541368863417762E-2</v>
      </c>
      <c r="BW402" s="111">
        <f t="shared" si="836"/>
        <v>677.20758585340843</v>
      </c>
      <c r="BX402" s="143">
        <f>IF(ISNA(VLOOKUP($B402,'[1]1920  Prog Access'!$F$7:$BA$325,45,FALSE)),"",VLOOKUP($B402,'[1]1920  Prog Access'!$F$7:$BA$325,45,FALSE))</f>
        <v>69038.87</v>
      </c>
      <c r="BY402" s="97">
        <f t="shared" si="837"/>
        <v>8.5019865344751963E-2</v>
      </c>
      <c r="BZ402" s="112">
        <f t="shared" si="838"/>
        <v>1769.3200922603789</v>
      </c>
      <c r="CA402" s="89">
        <f t="shared" si="839"/>
        <v>812032.22000000009</v>
      </c>
      <c r="CB402" s="90">
        <f t="shared" si="840"/>
        <v>0</v>
      </c>
    </row>
    <row r="403" spans="1:80" x14ac:dyDescent="0.25">
      <c r="A403" s="22"/>
      <c r="B403" s="94" t="s">
        <v>684</v>
      </c>
      <c r="C403" s="99" t="s">
        <v>685</v>
      </c>
      <c r="D403" s="100">
        <f>IF(ISNA(VLOOKUP($B403,'[1]1920 enrollment_Rev_Exp by size'!$A$6:$C$339,3,FALSE)),"",VLOOKUP($B403,'[1]1920 enrollment_Rev_Exp by size'!$A$6:$C$339,3,FALSE))</f>
        <v>202.77</v>
      </c>
      <c r="E403" s="101">
        <f>IF(ISNA(VLOOKUP($B403,'[1]1920 enrollment_Rev_Exp by size'!$A$6:$D$339,4,FALSE)),"",VLOOKUP($B403,'[1]1920 enrollment_Rev_Exp by size'!$A$6:$D$339,4,FALSE))</f>
        <v>3977688.13</v>
      </c>
      <c r="F403" s="102">
        <f>IF(ISNA(VLOOKUP($B403,'[1]1920  Prog Access'!$F$7:$BA$325,2,FALSE)),"",VLOOKUP($B403,'[1]1920  Prog Access'!$F$7:$BA$325,2,FALSE))</f>
        <v>2009915.88</v>
      </c>
      <c r="G403" s="102">
        <f>IF(ISNA(VLOOKUP($B403,'[1]1920  Prog Access'!$F$7:$BA$325,3,FALSE)),"",VLOOKUP($B403,'[1]1920  Prog Access'!$F$7:$BA$325,3,FALSE))</f>
        <v>0</v>
      </c>
      <c r="H403" s="102">
        <f>IF(ISNA(VLOOKUP($B403,'[1]1920  Prog Access'!$F$7:$BA$325,4,FALSE)),"",VLOOKUP($B403,'[1]1920  Prog Access'!$F$7:$BA$325,4,FALSE))</f>
        <v>0</v>
      </c>
      <c r="I403" s="103">
        <f t="shared" si="848"/>
        <v>2009915.88</v>
      </c>
      <c r="J403" s="104">
        <f t="shared" si="849"/>
        <v>0.50529750304984311</v>
      </c>
      <c r="K403" s="105">
        <f t="shared" si="850"/>
        <v>9912.2941263500506</v>
      </c>
      <c r="L403" s="106">
        <f>IF(ISNA(VLOOKUP($B403,'[1]1920  Prog Access'!$F$7:$BA$325,5,FALSE)),"",VLOOKUP($B403,'[1]1920  Prog Access'!$F$7:$BA$325,5,FALSE))</f>
        <v>422866.1</v>
      </c>
      <c r="M403" s="102">
        <f>IF(ISNA(VLOOKUP($B403,'[1]1920  Prog Access'!$F$7:$BA$325,6,FALSE)),"",VLOOKUP($B403,'[1]1920  Prog Access'!$F$7:$BA$325,6,FALSE))</f>
        <v>4460.6000000000004</v>
      </c>
      <c r="N403" s="102">
        <f>IF(ISNA(VLOOKUP($B403,'[1]1920  Prog Access'!$F$7:$BA$325,7,FALSE)),"",VLOOKUP($B403,'[1]1920  Prog Access'!$F$7:$BA$325,7,FALSE))</f>
        <v>32910.86</v>
      </c>
      <c r="O403" s="102">
        <v>0</v>
      </c>
      <c r="P403" s="102">
        <f>IF(ISNA(VLOOKUP($B403,'[1]1920  Prog Access'!$F$7:$BA$325,8,FALSE)),"",VLOOKUP($B403,'[1]1920  Prog Access'!$F$7:$BA$325,8,FALSE))</f>
        <v>0</v>
      </c>
      <c r="Q403" s="102">
        <f>IF(ISNA(VLOOKUP($B403,'[1]1920  Prog Access'!$F$7:$BA$325,9,FALSE)),"",VLOOKUP($B403,'[1]1920  Prog Access'!$F$7:$BA$325,9,FALSE))</f>
        <v>0</v>
      </c>
      <c r="R403" s="107">
        <f t="shared" si="741"/>
        <v>460237.55999999994</v>
      </c>
      <c r="S403" s="104">
        <f t="shared" si="742"/>
        <v>0.11570478754451771</v>
      </c>
      <c r="T403" s="105">
        <f t="shared" si="743"/>
        <v>2269.7517384228431</v>
      </c>
      <c r="U403" s="106">
        <f>IF(ISNA(VLOOKUP($B403,'[1]1920  Prog Access'!$F$7:$BA$325,10,FALSE)),"",VLOOKUP($B403,'[1]1920  Prog Access'!$F$7:$BA$325,10,FALSE))</f>
        <v>137797.96</v>
      </c>
      <c r="V403" s="102">
        <f>IF(ISNA(VLOOKUP($B403,'[1]1920  Prog Access'!$F$7:$BA$325,11,FALSE)),"",VLOOKUP($B403,'[1]1920  Prog Access'!$F$7:$BA$325,11,FALSE))</f>
        <v>30005.32</v>
      </c>
      <c r="W403" s="102">
        <f>IF(ISNA(VLOOKUP($B403,'[1]1920  Prog Access'!$F$7:$BA$325,12,FALSE)),"",VLOOKUP($B403,'[1]1920  Prog Access'!$F$7:$BA$325,12,FALSE))</f>
        <v>1090.96</v>
      </c>
      <c r="X403" s="102">
        <f>IF(ISNA(VLOOKUP($B403,'[1]1920  Prog Access'!$F$7:$BA$325,13,FALSE)),"",VLOOKUP($B403,'[1]1920  Prog Access'!$F$7:$BA$325,13,FALSE))</f>
        <v>0</v>
      </c>
      <c r="Y403" s="108">
        <f t="shared" si="851"/>
        <v>168894.24</v>
      </c>
      <c r="Z403" s="104">
        <f t="shared" si="852"/>
        <v>4.2460402746557206E-2</v>
      </c>
      <c r="AA403" s="105">
        <f t="shared" si="853"/>
        <v>832.93504956354479</v>
      </c>
      <c r="AB403" s="106">
        <f>IF(ISNA(VLOOKUP($B403,'[1]1920  Prog Access'!$F$7:$BA$325,14,FALSE)),"",VLOOKUP($B403,'[1]1920  Prog Access'!$F$7:$BA$325,14,FALSE))</f>
        <v>0</v>
      </c>
      <c r="AC403" s="102">
        <f>IF(ISNA(VLOOKUP($B403,'[1]1920  Prog Access'!$F$7:$BA$325,15,FALSE)),"",VLOOKUP($B403,'[1]1920  Prog Access'!$F$7:$BA$325,15,FALSE))</f>
        <v>0</v>
      </c>
      <c r="AD403" s="102">
        <v>0</v>
      </c>
      <c r="AE403" s="107">
        <f t="shared" si="854"/>
        <v>0</v>
      </c>
      <c r="AF403" s="104">
        <f t="shared" si="855"/>
        <v>0</v>
      </c>
      <c r="AG403" s="109">
        <f t="shared" si="856"/>
        <v>0</v>
      </c>
      <c r="AH403" s="106">
        <f>IF(ISNA(VLOOKUP($B403,'[1]1920  Prog Access'!$F$7:$BA$325,16,FALSE)),"",VLOOKUP($B403,'[1]1920  Prog Access'!$F$7:$BA$325,16,FALSE))</f>
        <v>34886.589999999997</v>
      </c>
      <c r="AI403" s="102">
        <f>IF(ISNA(VLOOKUP($B403,'[1]1920  Prog Access'!$F$7:$BA$325,17,FALSE)),"",VLOOKUP($B403,'[1]1920  Prog Access'!$F$7:$BA$325,17,FALSE))</f>
        <v>26522.11</v>
      </c>
      <c r="AJ403" s="102">
        <f>IF(ISNA(VLOOKUP($B403,'[1]1920  Prog Access'!$F$7:$BA$325,18,FALSE)),"",VLOOKUP($B403,'[1]1920  Prog Access'!$F$7:$BA$325,18,FALSE))</f>
        <v>0</v>
      </c>
      <c r="AK403" s="102">
        <f>IF(ISNA(VLOOKUP($B403,'[1]1920  Prog Access'!$F$7:$BA$325,19,FALSE)),"",VLOOKUP($B403,'[1]1920  Prog Access'!$F$7:$BA$325,19,FALSE))</f>
        <v>0</v>
      </c>
      <c r="AL403" s="102">
        <f>IF(ISNA(VLOOKUP($B403,'[1]1920  Prog Access'!$F$7:$BA$325,20,FALSE)),"",VLOOKUP($B403,'[1]1920  Prog Access'!$F$7:$BA$325,20,FALSE))</f>
        <v>99234.54</v>
      </c>
      <c r="AM403" s="102">
        <f>IF(ISNA(VLOOKUP($B403,'[1]1920  Prog Access'!$F$7:$BA$325,21,FALSE)),"",VLOOKUP($B403,'[1]1920  Prog Access'!$F$7:$BA$325,21,FALSE))</f>
        <v>0</v>
      </c>
      <c r="AN403" s="102">
        <f>IF(ISNA(VLOOKUP($B403,'[1]1920  Prog Access'!$F$7:$BA$325,22,FALSE)),"",VLOOKUP($B403,'[1]1920  Prog Access'!$F$7:$BA$325,22,FALSE))</f>
        <v>0</v>
      </c>
      <c r="AO403" s="102">
        <f>IF(ISNA(VLOOKUP($B403,'[1]1920  Prog Access'!$F$7:$BA$325,23,FALSE)),"",VLOOKUP($B403,'[1]1920  Prog Access'!$F$7:$BA$325,23,FALSE))</f>
        <v>102250.73</v>
      </c>
      <c r="AP403" s="102">
        <f>IF(ISNA(VLOOKUP($B403,'[1]1920  Prog Access'!$F$7:$BA$325,24,FALSE)),"",VLOOKUP($B403,'[1]1920  Prog Access'!$F$7:$BA$325,24,FALSE))</f>
        <v>0</v>
      </c>
      <c r="AQ403" s="102">
        <f>IF(ISNA(VLOOKUP($B403,'[1]1920  Prog Access'!$F$7:$BA$325,25,FALSE)),"",VLOOKUP($B403,'[1]1920  Prog Access'!$F$7:$BA$325,25,FALSE))</f>
        <v>0</v>
      </c>
      <c r="AR403" s="102">
        <f>IF(ISNA(VLOOKUP($B403,'[1]1920  Prog Access'!$F$7:$BA$325,26,FALSE)),"",VLOOKUP($B403,'[1]1920  Prog Access'!$F$7:$BA$325,26,FALSE))</f>
        <v>0</v>
      </c>
      <c r="AS403" s="102">
        <f>IF(ISNA(VLOOKUP($B403,'[1]1920  Prog Access'!$F$7:$BA$325,27,FALSE)),"",VLOOKUP($B403,'[1]1920  Prog Access'!$F$7:$BA$325,27,FALSE))</f>
        <v>0</v>
      </c>
      <c r="AT403" s="102">
        <f>IF(ISNA(VLOOKUP($B403,'[1]1920  Prog Access'!$F$7:$BA$325,28,FALSE)),"",VLOOKUP($B403,'[1]1920  Prog Access'!$F$7:$BA$325,28,FALSE))</f>
        <v>478.08</v>
      </c>
      <c r="AU403" s="102">
        <f>IF(ISNA(VLOOKUP($B403,'[1]1920  Prog Access'!$F$7:$BA$325,29,FALSE)),"",VLOOKUP($B403,'[1]1920  Prog Access'!$F$7:$BA$325,29,FALSE))</f>
        <v>0</v>
      </c>
      <c r="AV403" s="102">
        <f>IF(ISNA(VLOOKUP($B403,'[1]1920  Prog Access'!$F$7:$BA$325,30,FALSE)),"",VLOOKUP($B403,'[1]1920  Prog Access'!$F$7:$BA$325,30,FALSE))</f>
        <v>0</v>
      </c>
      <c r="AW403" s="102">
        <f>IF(ISNA(VLOOKUP($B403,'[1]1920  Prog Access'!$F$7:$BA$325,31,FALSE)),"",VLOOKUP($B403,'[1]1920  Prog Access'!$F$7:$BA$325,31,FALSE))</f>
        <v>0</v>
      </c>
      <c r="AX403" s="108">
        <f t="shared" si="857"/>
        <v>263372.05</v>
      </c>
      <c r="AY403" s="104">
        <f t="shared" si="858"/>
        <v>6.6212342796216156E-2</v>
      </c>
      <c r="AZ403" s="105">
        <f t="shared" si="859"/>
        <v>1298.8708881984512</v>
      </c>
      <c r="BA403" s="106">
        <f>IF(ISNA(VLOOKUP($B403,'[1]1920  Prog Access'!$F$7:$BA$325,32,FALSE)),"",VLOOKUP($B403,'[1]1920  Prog Access'!$F$7:$BA$325,32,FALSE))</f>
        <v>0</v>
      </c>
      <c r="BB403" s="102">
        <f>IF(ISNA(VLOOKUP($B403,'[1]1920  Prog Access'!$F$7:$BA$325,33,FALSE)),"",VLOOKUP($B403,'[1]1920  Prog Access'!$F$7:$BA$325,33,FALSE))</f>
        <v>0</v>
      </c>
      <c r="BC403" s="102">
        <f>IF(ISNA(VLOOKUP($B403,'[1]1920  Prog Access'!$F$7:$BA$325,34,FALSE)),"",VLOOKUP($B403,'[1]1920  Prog Access'!$F$7:$BA$325,34,FALSE))</f>
        <v>3167.66</v>
      </c>
      <c r="BD403" s="102">
        <f>IF(ISNA(VLOOKUP($B403,'[1]1920  Prog Access'!$F$7:$BA$325,35,FALSE)),"",VLOOKUP($B403,'[1]1920  Prog Access'!$F$7:$BA$325,35,FALSE))</f>
        <v>0</v>
      </c>
      <c r="BE403" s="102">
        <f>IF(ISNA(VLOOKUP($B403,'[1]1920  Prog Access'!$F$7:$BA$325,36,FALSE)),"",VLOOKUP($B403,'[1]1920  Prog Access'!$F$7:$BA$325,36,FALSE))</f>
        <v>0</v>
      </c>
      <c r="BF403" s="102">
        <f>IF(ISNA(VLOOKUP($B403,'[1]1920  Prog Access'!$F$7:$BA$325,37,FALSE)),"",VLOOKUP($B403,'[1]1920  Prog Access'!$F$7:$BA$325,37,FALSE))</f>
        <v>0</v>
      </c>
      <c r="BG403" s="102">
        <f>IF(ISNA(VLOOKUP($B403,'[1]1920  Prog Access'!$F$7:$BA$325,38,FALSE)),"",VLOOKUP($B403,'[1]1920  Prog Access'!$F$7:$BA$325,38,FALSE))</f>
        <v>0</v>
      </c>
      <c r="BH403" s="110">
        <f t="shared" si="860"/>
        <v>3167.66</v>
      </c>
      <c r="BI403" s="104">
        <f t="shared" si="861"/>
        <v>7.9635705376429296E-4</v>
      </c>
      <c r="BJ403" s="105">
        <f t="shared" si="862"/>
        <v>15.621936183853625</v>
      </c>
      <c r="BK403" s="106">
        <f>IF(ISNA(VLOOKUP($B403,'[1]1920  Prog Access'!$F$7:$BA$325,39,FALSE)),"",VLOOKUP($B403,'[1]1920  Prog Access'!$F$7:$BA$325,39,FALSE))</f>
        <v>0</v>
      </c>
      <c r="BL403" s="102">
        <f>IF(ISNA(VLOOKUP($B403,'[1]1920  Prog Access'!$F$7:$BA$325,40,FALSE)),"",VLOOKUP($B403,'[1]1920  Prog Access'!$F$7:$BA$325,40,FALSE))</f>
        <v>0</v>
      </c>
      <c r="BM403" s="102">
        <f>IF(ISNA(VLOOKUP($B403,'[1]1920  Prog Access'!$F$7:$BA$325,41,FALSE)),"",VLOOKUP($B403,'[1]1920  Prog Access'!$F$7:$BA$325,41,FALSE))</f>
        <v>70962.820000000007</v>
      </c>
      <c r="BN403" s="102">
        <f>IF(ISNA(VLOOKUP($B403,'[1]1920  Prog Access'!$F$7:$BA$325,42,FALSE)),"",VLOOKUP($B403,'[1]1920  Prog Access'!$F$7:$BA$325,42,FALSE))</f>
        <v>126518.82</v>
      </c>
      <c r="BO403" s="105">
        <f t="shared" si="830"/>
        <v>197481.64</v>
      </c>
      <c r="BP403" s="104">
        <f t="shared" si="831"/>
        <v>4.9647341255987312E-2</v>
      </c>
      <c r="BQ403" s="111">
        <f t="shared" si="832"/>
        <v>973.91941608719242</v>
      </c>
      <c r="BR403" s="106">
        <f>IF(ISNA(VLOOKUP($B403,'[1]1920  Prog Access'!$F$7:$BA$325,43,FALSE)),"",VLOOKUP($B403,'[1]1920  Prog Access'!$F$7:$BA$325,43,FALSE))</f>
        <v>606614.56999999995</v>
      </c>
      <c r="BS403" s="104">
        <f t="shared" si="833"/>
        <v>0.15250430656563313</v>
      </c>
      <c r="BT403" s="111">
        <f t="shared" si="834"/>
        <v>2991.6386546333279</v>
      </c>
      <c r="BU403" s="102">
        <f>IF(ISNA(VLOOKUP($B403,'[1]1920  Prog Access'!$F$7:$BA$325,44,FALSE)),"",VLOOKUP($B403,'[1]1920  Prog Access'!$F$7:$BA$325,44,FALSE))</f>
        <v>136310.19</v>
      </c>
      <c r="BV403" s="104">
        <f t="shared" si="835"/>
        <v>3.4268697179132543E-2</v>
      </c>
      <c r="BW403" s="111">
        <f t="shared" si="836"/>
        <v>672.2404201805</v>
      </c>
      <c r="BX403" s="143">
        <f>IF(ISNA(VLOOKUP($B403,'[1]1920  Prog Access'!$F$7:$BA$325,45,FALSE)),"",VLOOKUP($B403,'[1]1920  Prog Access'!$F$7:$BA$325,45,FALSE))</f>
        <v>131694.34</v>
      </c>
      <c r="BY403" s="97">
        <f t="shared" si="837"/>
        <v>3.3108261808348458E-2</v>
      </c>
      <c r="BZ403" s="112">
        <f t="shared" si="838"/>
        <v>649.47645115155092</v>
      </c>
      <c r="CA403" s="89">
        <f t="shared" si="839"/>
        <v>3977688.13</v>
      </c>
      <c r="CB403" s="90">
        <f t="shared" si="840"/>
        <v>0</v>
      </c>
    </row>
    <row r="404" spans="1:80" x14ac:dyDescent="0.25">
      <c r="A404" s="66"/>
      <c r="B404" s="94" t="s">
        <v>686</v>
      </c>
      <c r="C404" s="99" t="s">
        <v>687</v>
      </c>
      <c r="D404" s="100">
        <f>IF(ISNA(VLOOKUP($B404,'[1]1920 enrollment_Rev_Exp by size'!$A$6:$C$339,3,FALSE)),"",VLOOKUP($B404,'[1]1920 enrollment_Rev_Exp by size'!$A$6:$C$339,3,FALSE))</f>
        <v>2796.18</v>
      </c>
      <c r="E404" s="101">
        <f>IF(ISNA(VLOOKUP($B404,'[1]1920 enrollment_Rev_Exp by size'!$A$6:$D$339,4,FALSE)),"",VLOOKUP($B404,'[1]1920 enrollment_Rev_Exp by size'!$A$6:$D$339,4,FALSE))</f>
        <v>35584874.159999996</v>
      </c>
      <c r="F404" s="102">
        <f>IF(ISNA(VLOOKUP($B404,'[1]1920  Prog Access'!$F$7:$BA$325,2,FALSE)),"",VLOOKUP($B404,'[1]1920  Prog Access'!$F$7:$BA$325,2,FALSE))</f>
        <v>19993209.32</v>
      </c>
      <c r="G404" s="102">
        <f>IF(ISNA(VLOOKUP($B404,'[1]1920  Prog Access'!$F$7:$BA$325,3,FALSE)),"",VLOOKUP($B404,'[1]1920  Prog Access'!$F$7:$BA$325,3,FALSE))</f>
        <v>107262.52</v>
      </c>
      <c r="H404" s="102">
        <f>IF(ISNA(VLOOKUP($B404,'[1]1920  Prog Access'!$F$7:$BA$325,4,FALSE)),"",VLOOKUP($B404,'[1]1920  Prog Access'!$F$7:$BA$325,4,FALSE))</f>
        <v>0</v>
      </c>
      <c r="I404" s="103">
        <f t="shared" si="848"/>
        <v>20100471.84</v>
      </c>
      <c r="J404" s="104">
        <f t="shared" si="849"/>
        <v>0.56485999499738015</v>
      </c>
      <c r="K404" s="105">
        <f t="shared" si="850"/>
        <v>7188.5471750745664</v>
      </c>
      <c r="L404" s="106">
        <f>IF(ISNA(VLOOKUP($B404,'[1]1920  Prog Access'!$F$7:$BA$325,5,FALSE)),"",VLOOKUP($B404,'[1]1920  Prog Access'!$F$7:$BA$325,5,FALSE))</f>
        <v>3384059.2</v>
      </c>
      <c r="M404" s="102">
        <f>IF(ISNA(VLOOKUP($B404,'[1]1920  Prog Access'!$F$7:$BA$325,6,FALSE)),"",VLOOKUP($B404,'[1]1920  Prog Access'!$F$7:$BA$325,6,FALSE))</f>
        <v>249828.39</v>
      </c>
      <c r="N404" s="102">
        <f>IF(ISNA(VLOOKUP($B404,'[1]1920  Prog Access'!$F$7:$BA$325,7,FALSE)),"",VLOOKUP($B404,'[1]1920  Prog Access'!$F$7:$BA$325,7,FALSE))</f>
        <v>518734.39</v>
      </c>
      <c r="O404" s="102">
        <v>0</v>
      </c>
      <c r="P404" s="102">
        <f>IF(ISNA(VLOOKUP($B404,'[1]1920  Prog Access'!$F$7:$BA$325,8,FALSE)),"",VLOOKUP($B404,'[1]1920  Prog Access'!$F$7:$BA$325,8,FALSE))</f>
        <v>0</v>
      </c>
      <c r="Q404" s="102">
        <f>IF(ISNA(VLOOKUP($B404,'[1]1920  Prog Access'!$F$7:$BA$325,9,FALSE)),"",VLOOKUP($B404,'[1]1920  Prog Access'!$F$7:$BA$325,9,FALSE))</f>
        <v>0</v>
      </c>
      <c r="R404" s="107">
        <f t="shared" si="741"/>
        <v>4152621.9800000004</v>
      </c>
      <c r="S404" s="104">
        <f t="shared" si="742"/>
        <v>0.11669626710856411</v>
      </c>
      <c r="T404" s="105">
        <f t="shared" si="743"/>
        <v>1485.1053866346233</v>
      </c>
      <c r="U404" s="106">
        <f>IF(ISNA(VLOOKUP($B404,'[1]1920  Prog Access'!$F$7:$BA$325,10,FALSE)),"",VLOOKUP($B404,'[1]1920  Prog Access'!$F$7:$BA$325,10,FALSE))</f>
        <v>1041573.25</v>
      </c>
      <c r="V404" s="102">
        <f>IF(ISNA(VLOOKUP($B404,'[1]1920  Prog Access'!$F$7:$BA$325,11,FALSE)),"",VLOOKUP($B404,'[1]1920  Prog Access'!$F$7:$BA$325,11,FALSE))</f>
        <v>305314.40000000002</v>
      </c>
      <c r="W404" s="102">
        <f>IF(ISNA(VLOOKUP($B404,'[1]1920  Prog Access'!$F$7:$BA$325,12,FALSE)),"",VLOOKUP($B404,'[1]1920  Prog Access'!$F$7:$BA$325,12,FALSE))</f>
        <v>18469.02</v>
      </c>
      <c r="X404" s="102">
        <f>IF(ISNA(VLOOKUP($B404,'[1]1920  Prog Access'!$F$7:$BA$325,13,FALSE)),"",VLOOKUP($B404,'[1]1920  Prog Access'!$F$7:$BA$325,13,FALSE))</f>
        <v>0</v>
      </c>
      <c r="Y404" s="108">
        <f t="shared" si="851"/>
        <v>1365356.67</v>
      </c>
      <c r="Z404" s="104">
        <f t="shared" si="852"/>
        <v>3.8369017798431916E-2</v>
      </c>
      <c r="AA404" s="105">
        <f t="shared" si="853"/>
        <v>488.29355406304313</v>
      </c>
      <c r="AB404" s="106">
        <f>IF(ISNA(VLOOKUP($B404,'[1]1920  Prog Access'!$F$7:$BA$325,14,FALSE)),"",VLOOKUP($B404,'[1]1920  Prog Access'!$F$7:$BA$325,14,FALSE))</f>
        <v>0</v>
      </c>
      <c r="AC404" s="102">
        <f>IF(ISNA(VLOOKUP($B404,'[1]1920  Prog Access'!$F$7:$BA$325,15,FALSE)),"",VLOOKUP($B404,'[1]1920  Prog Access'!$F$7:$BA$325,15,FALSE))</f>
        <v>0</v>
      </c>
      <c r="AD404" s="102">
        <v>0</v>
      </c>
      <c r="AE404" s="107">
        <f t="shared" si="854"/>
        <v>0</v>
      </c>
      <c r="AF404" s="104">
        <f t="shared" si="855"/>
        <v>0</v>
      </c>
      <c r="AG404" s="109">
        <f t="shared" si="856"/>
        <v>0</v>
      </c>
      <c r="AH404" s="106">
        <f>IF(ISNA(VLOOKUP($B404,'[1]1920  Prog Access'!$F$7:$BA$325,16,FALSE)),"",VLOOKUP($B404,'[1]1920  Prog Access'!$F$7:$BA$325,16,FALSE))</f>
        <v>421089.73</v>
      </c>
      <c r="AI404" s="102">
        <f>IF(ISNA(VLOOKUP($B404,'[1]1920  Prog Access'!$F$7:$BA$325,17,FALSE)),"",VLOOKUP($B404,'[1]1920  Prog Access'!$F$7:$BA$325,17,FALSE))</f>
        <v>170457.92</v>
      </c>
      <c r="AJ404" s="102">
        <f>IF(ISNA(VLOOKUP($B404,'[1]1920  Prog Access'!$F$7:$BA$325,18,FALSE)),"",VLOOKUP($B404,'[1]1920  Prog Access'!$F$7:$BA$325,18,FALSE))</f>
        <v>0</v>
      </c>
      <c r="AK404" s="102">
        <f>IF(ISNA(VLOOKUP($B404,'[1]1920  Prog Access'!$F$7:$BA$325,19,FALSE)),"",VLOOKUP($B404,'[1]1920  Prog Access'!$F$7:$BA$325,19,FALSE))</f>
        <v>0</v>
      </c>
      <c r="AL404" s="102">
        <f>IF(ISNA(VLOOKUP($B404,'[1]1920  Prog Access'!$F$7:$BA$325,20,FALSE)),"",VLOOKUP($B404,'[1]1920  Prog Access'!$F$7:$BA$325,20,FALSE))</f>
        <v>554373.80000000005</v>
      </c>
      <c r="AM404" s="102">
        <f>IF(ISNA(VLOOKUP($B404,'[1]1920  Prog Access'!$F$7:$BA$325,21,FALSE)),"",VLOOKUP($B404,'[1]1920  Prog Access'!$F$7:$BA$325,21,FALSE))</f>
        <v>0</v>
      </c>
      <c r="AN404" s="102">
        <f>IF(ISNA(VLOOKUP($B404,'[1]1920  Prog Access'!$F$7:$BA$325,22,FALSE)),"",VLOOKUP($B404,'[1]1920  Prog Access'!$F$7:$BA$325,22,FALSE))</f>
        <v>0</v>
      </c>
      <c r="AO404" s="102">
        <f>IF(ISNA(VLOOKUP($B404,'[1]1920  Prog Access'!$F$7:$BA$325,23,FALSE)),"",VLOOKUP($B404,'[1]1920  Prog Access'!$F$7:$BA$325,23,FALSE))</f>
        <v>186024.13</v>
      </c>
      <c r="AP404" s="102">
        <f>IF(ISNA(VLOOKUP($B404,'[1]1920  Prog Access'!$F$7:$BA$325,24,FALSE)),"",VLOOKUP($B404,'[1]1920  Prog Access'!$F$7:$BA$325,24,FALSE))</f>
        <v>0</v>
      </c>
      <c r="AQ404" s="102">
        <f>IF(ISNA(VLOOKUP($B404,'[1]1920  Prog Access'!$F$7:$BA$325,25,FALSE)),"",VLOOKUP($B404,'[1]1920  Prog Access'!$F$7:$BA$325,25,FALSE))</f>
        <v>0</v>
      </c>
      <c r="AR404" s="102">
        <f>IF(ISNA(VLOOKUP($B404,'[1]1920  Prog Access'!$F$7:$BA$325,26,FALSE)),"",VLOOKUP($B404,'[1]1920  Prog Access'!$F$7:$BA$325,26,FALSE))</f>
        <v>0</v>
      </c>
      <c r="AS404" s="102">
        <f>IF(ISNA(VLOOKUP($B404,'[1]1920  Prog Access'!$F$7:$BA$325,27,FALSE)),"",VLOOKUP($B404,'[1]1920  Prog Access'!$F$7:$BA$325,27,FALSE))</f>
        <v>19056.509999999998</v>
      </c>
      <c r="AT404" s="102">
        <f>IF(ISNA(VLOOKUP($B404,'[1]1920  Prog Access'!$F$7:$BA$325,28,FALSE)),"",VLOOKUP($B404,'[1]1920  Prog Access'!$F$7:$BA$325,28,FALSE))</f>
        <v>268542.21999999997</v>
      </c>
      <c r="AU404" s="102">
        <f>IF(ISNA(VLOOKUP($B404,'[1]1920  Prog Access'!$F$7:$BA$325,29,FALSE)),"",VLOOKUP($B404,'[1]1920  Prog Access'!$F$7:$BA$325,29,FALSE))</f>
        <v>0</v>
      </c>
      <c r="AV404" s="102">
        <f>IF(ISNA(VLOOKUP($B404,'[1]1920  Prog Access'!$F$7:$BA$325,30,FALSE)),"",VLOOKUP($B404,'[1]1920  Prog Access'!$F$7:$BA$325,30,FALSE))</f>
        <v>0</v>
      </c>
      <c r="AW404" s="102">
        <f>IF(ISNA(VLOOKUP($B404,'[1]1920  Prog Access'!$F$7:$BA$325,31,FALSE)),"",VLOOKUP($B404,'[1]1920  Prog Access'!$F$7:$BA$325,31,FALSE))</f>
        <v>0</v>
      </c>
      <c r="AX404" s="108">
        <f t="shared" si="857"/>
        <v>1619544.31</v>
      </c>
      <c r="AY404" s="104">
        <f t="shared" si="858"/>
        <v>4.5512155044248728E-2</v>
      </c>
      <c r="AZ404" s="105">
        <f t="shared" si="859"/>
        <v>579.19887489360485</v>
      </c>
      <c r="BA404" s="106">
        <f>IF(ISNA(VLOOKUP($B404,'[1]1920  Prog Access'!$F$7:$BA$325,32,FALSE)),"",VLOOKUP($B404,'[1]1920  Prog Access'!$F$7:$BA$325,32,FALSE))</f>
        <v>0</v>
      </c>
      <c r="BB404" s="102">
        <f>IF(ISNA(VLOOKUP($B404,'[1]1920  Prog Access'!$F$7:$BA$325,33,FALSE)),"",VLOOKUP($B404,'[1]1920  Prog Access'!$F$7:$BA$325,33,FALSE))</f>
        <v>0</v>
      </c>
      <c r="BC404" s="102">
        <f>IF(ISNA(VLOOKUP($B404,'[1]1920  Prog Access'!$F$7:$BA$325,34,FALSE)),"",VLOOKUP($B404,'[1]1920  Prog Access'!$F$7:$BA$325,34,FALSE))</f>
        <v>64052.44</v>
      </c>
      <c r="BD404" s="102">
        <f>IF(ISNA(VLOOKUP($B404,'[1]1920  Prog Access'!$F$7:$BA$325,35,FALSE)),"",VLOOKUP($B404,'[1]1920  Prog Access'!$F$7:$BA$325,35,FALSE))</f>
        <v>0</v>
      </c>
      <c r="BE404" s="102">
        <f>IF(ISNA(VLOOKUP($B404,'[1]1920  Prog Access'!$F$7:$BA$325,36,FALSE)),"",VLOOKUP($B404,'[1]1920  Prog Access'!$F$7:$BA$325,36,FALSE))</f>
        <v>0</v>
      </c>
      <c r="BF404" s="102">
        <f>IF(ISNA(VLOOKUP($B404,'[1]1920  Prog Access'!$F$7:$BA$325,37,FALSE)),"",VLOOKUP($B404,'[1]1920  Prog Access'!$F$7:$BA$325,37,FALSE))</f>
        <v>0</v>
      </c>
      <c r="BG404" s="102">
        <f>IF(ISNA(VLOOKUP($B404,'[1]1920  Prog Access'!$F$7:$BA$325,38,FALSE)),"",VLOOKUP($B404,'[1]1920  Prog Access'!$F$7:$BA$325,38,FALSE))</f>
        <v>0</v>
      </c>
      <c r="BH404" s="110">
        <f t="shared" si="860"/>
        <v>64052.44</v>
      </c>
      <c r="BI404" s="104">
        <f t="shared" si="861"/>
        <v>1.7999906283777064E-3</v>
      </c>
      <c r="BJ404" s="105">
        <f t="shared" si="862"/>
        <v>22.907123289630857</v>
      </c>
      <c r="BK404" s="106">
        <f>IF(ISNA(VLOOKUP($B404,'[1]1920  Prog Access'!$F$7:$BA$325,39,FALSE)),"",VLOOKUP($B404,'[1]1920  Prog Access'!$F$7:$BA$325,39,FALSE))</f>
        <v>0</v>
      </c>
      <c r="BL404" s="102">
        <f>IF(ISNA(VLOOKUP($B404,'[1]1920  Prog Access'!$F$7:$BA$325,40,FALSE)),"",VLOOKUP($B404,'[1]1920  Prog Access'!$F$7:$BA$325,40,FALSE))</f>
        <v>0</v>
      </c>
      <c r="BM404" s="102">
        <f>IF(ISNA(VLOOKUP($B404,'[1]1920  Prog Access'!$F$7:$BA$325,41,FALSE)),"",VLOOKUP($B404,'[1]1920  Prog Access'!$F$7:$BA$325,41,FALSE))</f>
        <v>0</v>
      </c>
      <c r="BN404" s="102">
        <f>IF(ISNA(VLOOKUP($B404,'[1]1920  Prog Access'!$F$7:$BA$325,42,FALSE)),"",VLOOKUP($B404,'[1]1920  Prog Access'!$F$7:$BA$325,42,FALSE))</f>
        <v>236745.78</v>
      </c>
      <c r="BO404" s="105">
        <f t="shared" si="830"/>
        <v>236745.78</v>
      </c>
      <c r="BP404" s="104">
        <f t="shared" si="831"/>
        <v>6.6529891024911811E-3</v>
      </c>
      <c r="BQ404" s="111">
        <f t="shared" si="832"/>
        <v>84.667575048816602</v>
      </c>
      <c r="BR404" s="106">
        <f>IF(ISNA(VLOOKUP($B404,'[1]1920  Prog Access'!$F$7:$BA$325,43,FALSE)),"",VLOOKUP($B404,'[1]1920  Prog Access'!$F$7:$BA$325,43,FALSE))</f>
        <v>6117069.7800000003</v>
      </c>
      <c r="BS404" s="104">
        <f t="shared" si="833"/>
        <v>0.17190084057894561</v>
      </c>
      <c r="BT404" s="111">
        <f t="shared" si="834"/>
        <v>2187.6523614359594</v>
      </c>
      <c r="BU404" s="102">
        <f>IF(ISNA(VLOOKUP($B404,'[1]1920  Prog Access'!$F$7:$BA$325,44,FALSE)),"",VLOOKUP($B404,'[1]1920  Prog Access'!$F$7:$BA$325,44,FALSE))</f>
        <v>749139.61</v>
      </c>
      <c r="BV404" s="104">
        <f t="shared" si="835"/>
        <v>2.1052192193560929E-2</v>
      </c>
      <c r="BW404" s="111">
        <f t="shared" si="836"/>
        <v>267.91537383144146</v>
      </c>
      <c r="BX404" s="143">
        <f>IF(ISNA(VLOOKUP($B404,'[1]1920  Prog Access'!$F$7:$BA$325,45,FALSE)),"",VLOOKUP($B404,'[1]1920  Prog Access'!$F$7:$BA$325,45,FALSE))</f>
        <v>1179871.75</v>
      </c>
      <c r="BY404" s="97">
        <f t="shared" si="837"/>
        <v>3.3156552547999797E-2</v>
      </c>
      <c r="BZ404" s="112">
        <f t="shared" si="838"/>
        <v>421.95843972848672</v>
      </c>
      <c r="CA404" s="89">
        <f t="shared" si="839"/>
        <v>35584874.160000004</v>
      </c>
      <c r="CB404" s="90">
        <f t="shared" si="840"/>
        <v>0</v>
      </c>
    </row>
    <row r="405" spans="1:80" x14ac:dyDescent="0.25">
      <c r="A405" s="66"/>
      <c r="B405" s="94" t="s">
        <v>688</v>
      </c>
      <c r="C405" s="99" t="s">
        <v>689</v>
      </c>
      <c r="D405" s="100">
        <f>IF(ISNA(VLOOKUP($B405,'[1]1920 enrollment_Rev_Exp by size'!$A$6:$C$339,3,FALSE)),"",VLOOKUP($B405,'[1]1920 enrollment_Rev_Exp by size'!$A$6:$C$339,3,FALSE))</f>
        <v>555.62</v>
      </c>
      <c r="E405" s="101">
        <f>IF(ISNA(VLOOKUP($B405,'[1]1920 enrollment_Rev_Exp by size'!$A$6:$D$339,4,FALSE)),"",VLOOKUP($B405,'[1]1920 enrollment_Rev_Exp by size'!$A$6:$D$339,4,FALSE))</f>
        <v>7958726.2999999998</v>
      </c>
      <c r="F405" s="102">
        <f>IF(ISNA(VLOOKUP($B405,'[1]1920  Prog Access'!$F$7:$BA$325,2,FALSE)),"",VLOOKUP($B405,'[1]1920  Prog Access'!$F$7:$BA$325,2,FALSE))</f>
        <v>4096900.77</v>
      </c>
      <c r="G405" s="102">
        <f>IF(ISNA(VLOOKUP($B405,'[1]1920  Prog Access'!$F$7:$BA$325,3,FALSE)),"",VLOOKUP($B405,'[1]1920  Prog Access'!$F$7:$BA$325,3,FALSE))</f>
        <v>0</v>
      </c>
      <c r="H405" s="102">
        <f>IF(ISNA(VLOOKUP($B405,'[1]1920  Prog Access'!$F$7:$BA$325,4,FALSE)),"",VLOOKUP($B405,'[1]1920  Prog Access'!$F$7:$BA$325,4,FALSE))</f>
        <v>0</v>
      </c>
      <c r="I405" s="103">
        <f t="shared" si="848"/>
        <v>4096900.77</v>
      </c>
      <c r="J405" s="104">
        <f t="shared" si="849"/>
        <v>0.51476839579217593</v>
      </c>
      <c r="K405" s="105">
        <f t="shared" si="850"/>
        <v>7373.5660523379283</v>
      </c>
      <c r="L405" s="106">
        <f>IF(ISNA(VLOOKUP($B405,'[1]1920  Prog Access'!$F$7:$BA$325,5,FALSE)),"",VLOOKUP($B405,'[1]1920  Prog Access'!$F$7:$BA$325,5,FALSE))</f>
        <v>650660.06999999995</v>
      </c>
      <c r="M405" s="102">
        <f>IF(ISNA(VLOOKUP($B405,'[1]1920  Prog Access'!$F$7:$BA$325,6,FALSE)),"",VLOOKUP($B405,'[1]1920  Prog Access'!$F$7:$BA$325,6,FALSE))</f>
        <v>20567.060000000001</v>
      </c>
      <c r="N405" s="102">
        <f>IF(ISNA(VLOOKUP($B405,'[1]1920  Prog Access'!$F$7:$BA$325,7,FALSE)),"",VLOOKUP($B405,'[1]1920  Prog Access'!$F$7:$BA$325,7,FALSE))</f>
        <v>107503.6</v>
      </c>
      <c r="O405" s="102">
        <v>0</v>
      </c>
      <c r="P405" s="102">
        <f>IF(ISNA(VLOOKUP($B405,'[1]1920  Prog Access'!$F$7:$BA$325,8,FALSE)),"",VLOOKUP($B405,'[1]1920  Prog Access'!$F$7:$BA$325,8,FALSE))</f>
        <v>0</v>
      </c>
      <c r="Q405" s="102">
        <f>IF(ISNA(VLOOKUP($B405,'[1]1920  Prog Access'!$F$7:$BA$325,9,FALSE)),"",VLOOKUP($B405,'[1]1920  Prog Access'!$F$7:$BA$325,9,FALSE))</f>
        <v>0</v>
      </c>
      <c r="R405" s="107">
        <f t="shared" si="741"/>
        <v>778730.73</v>
      </c>
      <c r="S405" s="104">
        <f t="shared" si="742"/>
        <v>9.7846150331869053E-2</v>
      </c>
      <c r="T405" s="105">
        <f t="shared" si="743"/>
        <v>1401.5527338828695</v>
      </c>
      <c r="U405" s="106">
        <f>IF(ISNA(VLOOKUP($B405,'[1]1920  Prog Access'!$F$7:$BA$325,10,FALSE)),"",VLOOKUP($B405,'[1]1920  Prog Access'!$F$7:$BA$325,10,FALSE))</f>
        <v>398436.93</v>
      </c>
      <c r="V405" s="102">
        <f>IF(ISNA(VLOOKUP($B405,'[1]1920  Prog Access'!$F$7:$BA$325,11,FALSE)),"",VLOOKUP($B405,'[1]1920  Prog Access'!$F$7:$BA$325,11,FALSE))</f>
        <v>27249.18</v>
      </c>
      <c r="W405" s="102">
        <f>IF(ISNA(VLOOKUP($B405,'[1]1920  Prog Access'!$F$7:$BA$325,12,FALSE)),"",VLOOKUP($B405,'[1]1920  Prog Access'!$F$7:$BA$325,12,FALSE))</f>
        <v>4497</v>
      </c>
      <c r="X405" s="102">
        <f>IF(ISNA(VLOOKUP($B405,'[1]1920  Prog Access'!$F$7:$BA$325,13,FALSE)),"",VLOOKUP($B405,'[1]1920  Prog Access'!$F$7:$BA$325,13,FALSE))</f>
        <v>0</v>
      </c>
      <c r="Y405" s="108">
        <f t="shared" si="851"/>
        <v>430183.11</v>
      </c>
      <c r="Z405" s="104">
        <f t="shared" si="852"/>
        <v>5.4051753230915857E-2</v>
      </c>
      <c r="AA405" s="105">
        <f t="shared" si="853"/>
        <v>774.23978618480248</v>
      </c>
      <c r="AB405" s="106">
        <f>IF(ISNA(VLOOKUP($B405,'[1]1920  Prog Access'!$F$7:$BA$325,14,FALSE)),"",VLOOKUP($B405,'[1]1920  Prog Access'!$F$7:$BA$325,14,FALSE))</f>
        <v>0</v>
      </c>
      <c r="AC405" s="102">
        <f>IF(ISNA(VLOOKUP($B405,'[1]1920  Prog Access'!$F$7:$BA$325,15,FALSE)),"",VLOOKUP($B405,'[1]1920  Prog Access'!$F$7:$BA$325,15,FALSE))</f>
        <v>0</v>
      </c>
      <c r="AD405" s="102">
        <v>0</v>
      </c>
      <c r="AE405" s="107">
        <f t="shared" si="854"/>
        <v>0</v>
      </c>
      <c r="AF405" s="104">
        <f t="shared" si="855"/>
        <v>0</v>
      </c>
      <c r="AG405" s="109">
        <f t="shared" si="856"/>
        <v>0</v>
      </c>
      <c r="AH405" s="106">
        <f>IF(ISNA(VLOOKUP($B405,'[1]1920  Prog Access'!$F$7:$BA$325,16,FALSE)),"",VLOOKUP($B405,'[1]1920  Prog Access'!$F$7:$BA$325,16,FALSE))</f>
        <v>103226.31</v>
      </c>
      <c r="AI405" s="102">
        <f>IF(ISNA(VLOOKUP($B405,'[1]1920  Prog Access'!$F$7:$BA$325,17,FALSE)),"",VLOOKUP($B405,'[1]1920  Prog Access'!$F$7:$BA$325,17,FALSE))</f>
        <v>49884.08</v>
      </c>
      <c r="AJ405" s="102">
        <f>IF(ISNA(VLOOKUP($B405,'[1]1920  Prog Access'!$F$7:$BA$325,18,FALSE)),"",VLOOKUP($B405,'[1]1920  Prog Access'!$F$7:$BA$325,18,FALSE))</f>
        <v>0</v>
      </c>
      <c r="AK405" s="102">
        <f>IF(ISNA(VLOOKUP($B405,'[1]1920  Prog Access'!$F$7:$BA$325,19,FALSE)),"",VLOOKUP($B405,'[1]1920  Prog Access'!$F$7:$BA$325,19,FALSE))</f>
        <v>0</v>
      </c>
      <c r="AL405" s="102">
        <f>IF(ISNA(VLOOKUP($B405,'[1]1920  Prog Access'!$F$7:$BA$325,20,FALSE)),"",VLOOKUP($B405,'[1]1920  Prog Access'!$F$7:$BA$325,20,FALSE))</f>
        <v>102382.48</v>
      </c>
      <c r="AM405" s="102">
        <f>IF(ISNA(VLOOKUP($B405,'[1]1920  Prog Access'!$F$7:$BA$325,21,FALSE)),"",VLOOKUP($B405,'[1]1920  Prog Access'!$F$7:$BA$325,21,FALSE))</f>
        <v>0</v>
      </c>
      <c r="AN405" s="102">
        <f>IF(ISNA(VLOOKUP($B405,'[1]1920  Prog Access'!$F$7:$BA$325,22,FALSE)),"",VLOOKUP($B405,'[1]1920  Prog Access'!$F$7:$BA$325,22,FALSE))</f>
        <v>0</v>
      </c>
      <c r="AO405" s="102">
        <f>IF(ISNA(VLOOKUP($B405,'[1]1920  Prog Access'!$F$7:$BA$325,23,FALSE)),"",VLOOKUP($B405,'[1]1920  Prog Access'!$F$7:$BA$325,23,FALSE))</f>
        <v>9278.26</v>
      </c>
      <c r="AP405" s="102">
        <f>IF(ISNA(VLOOKUP($B405,'[1]1920  Prog Access'!$F$7:$BA$325,24,FALSE)),"",VLOOKUP($B405,'[1]1920  Prog Access'!$F$7:$BA$325,24,FALSE))</f>
        <v>0</v>
      </c>
      <c r="AQ405" s="102">
        <f>IF(ISNA(VLOOKUP($B405,'[1]1920  Prog Access'!$F$7:$BA$325,25,FALSE)),"",VLOOKUP($B405,'[1]1920  Prog Access'!$F$7:$BA$325,25,FALSE))</f>
        <v>0</v>
      </c>
      <c r="AR405" s="102">
        <f>IF(ISNA(VLOOKUP($B405,'[1]1920  Prog Access'!$F$7:$BA$325,26,FALSE)),"",VLOOKUP($B405,'[1]1920  Prog Access'!$F$7:$BA$325,26,FALSE))</f>
        <v>0</v>
      </c>
      <c r="AS405" s="102">
        <f>IF(ISNA(VLOOKUP($B405,'[1]1920  Prog Access'!$F$7:$BA$325,27,FALSE)),"",VLOOKUP($B405,'[1]1920  Prog Access'!$F$7:$BA$325,27,FALSE))</f>
        <v>0</v>
      </c>
      <c r="AT405" s="102">
        <f>IF(ISNA(VLOOKUP($B405,'[1]1920  Prog Access'!$F$7:$BA$325,28,FALSE)),"",VLOOKUP($B405,'[1]1920  Prog Access'!$F$7:$BA$325,28,FALSE))</f>
        <v>0</v>
      </c>
      <c r="AU405" s="102">
        <f>IF(ISNA(VLOOKUP($B405,'[1]1920  Prog Access'!$F$7:$BA$325,29,FALSE)),"",VLOOKUP($B405,'[1]1920  Prog Access'!$F$7:$BA$325,29,FALSE))</f>
        <v>0</v>
      </c>
      <c r="AV405" s="102">
        <f>IF(ISNA(VLOOKUP($B405,'[1]1920  Prog Access'!$F$7:$BA$325,30,FALSE)),"",VLOOKUP($B405,'[1]1920  Prog Access'!$F$7:$BA$325,30,FALSE))</f>
        <v>0</v>
      </c>
      <c r="AW405" s="102">
        <f>IF(ISNA(VLOOKUP($B405,'[1]1920  Prog Access'!$F$7:$BA$325,31,FALSE)),"",VLOOKUP($B405,'[1]1920  Prog Access'!$F$7:$BA$325,31,FALSE))</f>
        <v>0</v>
      </c>
      <c r="AX405" s="108">
        <f t="shared" si="857"/>
        <v>264771.13</v>
      </c>
      <c r="AY405" s="104">
        <f t="shared" si="858"/>
        <v>3.3268028076301609E-2</v>
      </c>
      <c r="AZ405" s="105">
        <f t="shared" si="859"/>
        <v>476.53275620028074</v>
      </c>
      <c r="BA405" s="106">
        <f>IF(ISNA(VLOOKUP($B405,'[1]1920  Prog Access'!$F$7:$BA$325,32,FALSE)),"",VLOOKUP($B405,'[1]1920  Prog Access'!$F$7:$BA$325,32,FALSE))</f>
        <v>0</v>
      </c>
      <c r="BB405" s="102">
        <f>IF(ISNA(VLOOKUP($B405,'[1]1920  Prog Access'!$F$7:$BA$325,33,FALSE)),"",VLOOKUP($B405,'[1]1920  Prog Access'!$F$7:$BA$325,33,FALSE))</f>
        <v>0</v>
      </c>
      <c r="BC405" s="102">
        <f>IF(ISNA(VLOOKUP($B405,'[1]1920  Prog Access'!$F$7:$BA$325,34,FALSE)),"",VLOOKUP($B405,'[1]1920  Prog Access'!$F$7:$BA$325,34,FALSE))</f>
        <v>15762.01</v>
      </c>
      <c r="BD405" s="102">
        <f>IF(ISNA(VLOOKUP($B405,'[1]1920  Prog Access'!$F$7:$BA$325,35,FALSE)),"",VLOOKUP($B405,'[1]1920  Prog Access'!$F$7:$BA$325,35,FALSE))</f>
        <v>0</v>
      </c>
      <c r="BE405" s="102">
        <f>IF(ISNA(VLOOKUP($B405,'[1]1920  Prog Access'!$F$7:$BA$325,36,FALSE)),"",VLOOKUP($B405,'[1]1920  Prog Access'!$F$7:$BA$325,36,FALSE))</f>
        <v>0</v>
      </c>
      <c r="BF405" s="102">
        <f>IF(ISNA(VLOOKUP($B405,'[1]1920  Prog Access'!$F$7:$BA$325,37,FALSE)),"",VLOOKUP($B405,'[1]1920  Prog Access'!$F$7:$BA$325,37,FALSE))</f>
        <v>0</v>
      </c>
      <c r="BG405" s="102">
        <f>IF(ISNA(VLOOKUP($B405,'[1]1920  Prog Access'!$F$7:$BA$325,38,FALSE)),"",VLOOKUP($B405,'[1]1920  Prog Access'!$F$7:$BA$325,38,FALSE))</f>
        <v>0</v>
      </c>
      <c r="BH405" s="110">
        <f t="shared" si="860"/>
        <v>15762.01</v>
      </c>
      <c r="BI405" s="104">
        <f t="shared" si="861"/>
        <v>1.980468909956107E-3</v>
      </c>
      <c r="BJ405" s="105">
        <f t="shared" si="862"/>
        <v>28.368327274036211</v>
      </c>
      <c r="BK405" s="106">
        <f>IF(ISNA(VLOOKUP($B405,'[1]1920  Prog Access'!$F$7:$BA$325,39,FALSE)),"",VLOOKUP($B405,'[1]1920  Prog Access'!$F$7:$BA$325,39,FALSE))</f>
        <v>0</v>
      </c>
      <c r="BL405" s="102">
        <f>IF(ISNA(VLOOKUP($B405,'[1]1920  Prog Access'!$F$7:$BA$325,40,FALSE)),"",VLOOKUP($B405,'[1]1920  Prog Access'!$F$7:$BA$325,40,FALSE))</f>
        <v>0</v>
      </c>
      <c r="BM405" s="102">
        <f>IF(ISNA(VLOOKUP($B405,'[1]1920  Prog Access'!$F$7:$BA$325,41,FALSE)),"",VLOOKUP($B405,'[1]1920  Prog Access'!$F$7:$BA$325,41,FALSE))</f>
        <v>0</v>
      </c>
      <c r="BN405" s="102">
        <f>IF(ISNA(VLOOKUP($B405,'[1]1920  Prog Access'!$F$7:$BA$325,42,FALSE)),"",VLOOKUP($B405,'[1]1920  Prog Access'!$F$7:$BA$325,42,FALSE))</f>
        <v>46415.26</v>
      </c>
      <c r="BO405" s="105">
        <f t="shared" si="830"/>
        <v>46415.26</v>
      </c>
      <c r="BP405" s="104">
        <f t="shared" si="831"/>
        <v>5.8319960066977056E-3</v>
      </c>
      <c r="BQ405" s="111">
        <f t="shared" si="832"/>
        <v>83.537777617796337</v>
      </c>
      <c r="BR405" s="106">
        <f>IF(ISNA(VLOOKUP($B405,'[1]1920  Prog Access'!$F$7:$BA$325,43,FALSE)),"",VLOOKUP($B405,'[1]1920  Prog Access'!$F$7:$BA$325,43,FALSE))</f>
        <v>1682591.54</v>
      </c>
      <c r="BS405" s="104">
        <f t="shared" si="833"/>
        <v>0.21141467573774966</v>
      </c>
      <c r="BT405" s="111">
        <f t="shared" si="834"/>
        <v>3028.3134876354343</v>
      </c>
      <c r="BU405" s="102">
        <f>IF(ISNA(VLOOKUP($B405,'[1]1920  Prog Access'!$F$7:$BA$325,44,FALSE)),"",VLOOKUP($B405,'[1]1920  Prog Access'!$F$7:$BA$325,44,FALSE))</f>
        <v>204091.97</v>
      </c>
      <c r="BV405" s="104">
        <f t="shared" si="835"/>
        <v>2.5643798053464912E-2</v>
      </c>
      <c r="BW405" s="111">
        <f t="shared" si="836"/>
        <v>367.32293653936142</v>
      </c>
      <c r="BX405" s="143">
        <f>IF(ISNA(VLOOKUP($B405,'[1]1920  Prog Access'!$F$7:$BA$325,45,FALSE)),"",VLOOKUP($B405,'[1]1920  Prog Access'!$F$7:$BA$325,45,FALSE))</f>
        <v>439279.78</v>
      </c>
      <c r="BY405" s="97">
        <f t="shared" si="837"/>
        <v>5.5194733860869177E-2</v>
      </c>
      <c r="BZ405" s="112">
        <f t="shared" si="838"/>
        <v>790.61189302040964</v>
      </c>
      <c r="CA405" s="89">
        <f t="shared" si="839"/>
        <v>7958726.2999999989</v>
      </c>
      <c r="CB405" s="90">
        <f t="shared" si="840"/>
        <v>0</v>
      </c>
    </row>
    <row r="406" spans="1:80" x14ac:dyDescent="0.25">
      <c r="A406" s="99"/>
      <c r="B406" s="94" t="s">
        <v>690</v>
      </c>
      <c r="C406" s="99" t="s">
        <v>691</v>
      </c>
      <c r="D406" s="100">
        <f>IF(ISNA(VLOOKUP($B406,'[1]1920 enrollment_Rev_Exp by size'!$A$6:$C$339,3,FALSE)),"",VLOOKUP($B406,'[1]1920 enrollment_Rev_Exp by size'!$A$6:$C$339,3,FALSE))</f>
        <v>183.92999999999998</v>
      </c>
      <c r="E406" s="101">
        <f>IF(ISNA(VLOOKUP($B406,'[1]1920 enrollment_Rev_Exp by size'!$A$6:$D$339,4,FALSE)),"",VLOOKUP($B406,'[1]1920 enrollment_Rev_Exp by size'!$A$6:$D$339,4,FALSE))</f>
        <v>3331197.03</v>
      </c>
      <c r="F406" s="102">
        <f>IF(ISNA(VLOOKUP($B406,'[1]1920  Prog Access'!$F$7:$BA$325,2,FALSE)),"",VLOOKUP($B406,'[1]1920  Prog Access'!$F$7:$BA$325,2,FALSE))</f>
        <v>1920951.03</v>
      </c>
      <c r="G406" s="102">
        <f>IF(ISNA(VLOOKUP($B406,'[1]1920  Prog Access'!$F$7:$BA$325,3,FALSE)),"",VLOOKUP($B406,'[1]1920  Prog Access'!$F$7:$BA$325,3,FALSE))</f>
        <v>0</v>
      </c>
      <c r="H406" s="102">
        <f>IF(ISNA(VLOOKUP($B406,'[1]1920  Prog Access'!$F$7:$BA$325,4,FALSE)),"",VLOOKUP($B406,'[1]1920  Prog Access'!$F$7:$BA$325,4,FALSE))</f>
        <v>0</v>
      </c>
      <c r="I406" s="103">
        <f t="shared" si="848"/>
        <v>1920951.03</v>
      </c>
      <c r="J406" s="104">
        <f t="shared" si="849"/>
        <v>0.57665488192393111</v>
      </c>
      <c r="K406" s="105">
        <f t="shared" si="850"/>
        <v>10443.924482139946</v>
      </c>
      <c r="L406" s="106">
        <f>IF(ISNA(VLOOKUP($B406,'[1]1920  Prog Access'!$F$7:$BA$325,5,FALSE)),"",VLOOKUP($B406,'[1]1920  Prog Access'!$F$7:$BA$325,5,FALSE))</f>
        <v>248395.06</v>
      </c>
      <c r="M406" s="102">
        <f>IF(ISNA(VLOOKUP($B406,'[1]1920  Prog Access'!$F$7:$BA$325,6,FALSE)),"",VLOOKUP($B406,'[1]1920  Prog Access'!$F$7:$BA$325,6,FALSE))</f>
        <v>3490.11</v>
      </c>
      <c r="N406" s="102">
        <f>IF(ISNA(VLOOKUP($B406,'[1]1920  Prog Access'!$F$7:$BA$325,7,FALSE)),"",VLOOKUP($B406,'[1]1920  Prog Access'!$F$7:$BA$325,7,FALSE))</f>
        <v>41128.239999999998</v>
      </c>
      <c r="O406" s="102">
        <v>0</v>
      </c>
      <c r="P406" s="102">
        <f>IF(ISNA(VLOOKUP($B406,'[1]1920  Prog Access'!$F$7:$BA$325,8,FALSE)),"",VLOOKUP($B406,'[1]1920  Prog Access'!$F$7:$BA$325,8,FALSE))</f>
        <v>0</v>
      </c>
      <c r="Q406" s="102">
        <f>IF(ISNA(VLOOKUP($B406,'[1]1920  Prog Access'!$F$7:$BA$325,9,FALSE)),"",VLOOKUP($B406,'[1]1920  Prog Access'!$F$7:$BA$325,9,FALSE))</f>
        <v>0</v>
      </c>
      <c r="R406" s="107">
        <f t="shared" si="741"/>
        <v>293013.40999999997</v>
      </c>
      <c r="S406" s="104">
        <f t="shared" si="742"/>
        <v>8.7960396026169604E-2</v>
      </c>
      <c r="T406" s="105">
        <f t="shared" si="743"/>
        <v>1593.0702441146088</v>
      </c>
      <c r="U406" s="106">
        <f>IF(ISNA(VLOOKUP($B406,'[1]1920  Prog Access'!$F$7:$BA$325,10,FALSE)),"",VLOOKUP($B406,'[1]1920  Prog Access'!$F$7:$BA$325,10,FALSE))</f>
        <v>127278.37</v>
      </c>
      <c r="V406" s="102">
        <f>IF(ISNA(VLOOKUP($B406,'[1]1920  Prog Access'!$F$7:$BA$325,11,FALSE)),"",VLOOKUP($B406,'[1]1920  Prog Access'!$F$7:$BA$325,11,FALSE))</f>
        <v>0</v>
      </c>
      <c r="W406" s="102">
        <f>IF(ISNA(VLOOKUP($B406,'[1]1920  Prog Access'!$F$7:$BA$325,12,FALSE)),"",VLOOKUP($B406,'[1]1920  Prog Access'!$F$7:$BA$325,12,FALSE))</f>
        <v>599.03</v>
      </c>
      <c r="X406" s="102">
        <f>IF(ISNA(VLOOKUP($B406,'[1]1920  Prog Access'!$F$7:$BA$325,13,FALSE)),"",VLOOKUP($B406,'[1]1920  Prog Access'!$F$7:$BA$325,13,FALSE))</f>
        <v>0</v>
      </c>
      <c r="Y406" s="108">
        <f t="shared" si="851"/>
        <v>127877.4</v>
      </c>
      <c r="Z406" s="104">
        <f t="shared" si="852"/>
        <v>3.8387822409892101E-2</v>
      </c>
      <c r="AA406" s="105">
        <f t="shared" si="853"/>
        <v>695.25036698744088</v>
      </c>
      <c r="AB406" s="106">
        <f>IF(ISNA(VLOOKUP($B406,'[1]1920  Prog Access'!$F$7:$BA$325,14,FALSE)),"",VLOOKUP($B406,'[1]1920  Prog Access'!$F$7:$BA$325,14,FALSE))</f>
        <v>0</v>
      </c>
      <c r="AC406" s="102">
        <f>IF(ISNA(VLOOKUP($B406,'[1]1920  Prog Access'!$F$7:$BA$325,15,FALSE)),"",VLOOKUP($B406,'[1]1920  Prog Access'!$F$7:$BA$325,15,FALSE))</f>
        <v>0</v>
      </c>
      <c r="AD406" s="102">
        <v>0</v>
      </c>
      <c r="AE406" s="107">
        <f t="shared" si="854"/>
        <v>0</v>
      </c>
      <c r="AF406" s="104">
        <f t="shared" si="855"/>
        <v>0</v>
      </c>
      <c r="AG406" s="109">
        <f t="shared" si="856"/>
        <v>0</v>
      </c>
      <c r="AH406" s="106">
        <f>IF(ISNA(VLOOKUP($B406,'[1]1920  Prog Access'!$F$7:$BA$325,16,FALSE)),"",VLOOKUP($B406,'[1]1920  Prog Access'!$F$7:$BA$325,16,FALSE))</f>
        <v>65691.48</v>
      </c>
      <c r="AI406" s="102">
        <f>IF(ISNA(VLOOKUP($B406,'[1]1920  Prog Access'!$F$7:$BA$325,17,FALSE)),"",VLOOKUP($B406,'[1]1920  Prog Access'!$F$7:$BA$325,17,FALSE))</f>
        <v>0</v>
      </c>
      <c r="AJ406" s="102">
        <f>IF(ISNA(VLOOKUP($B406,'[1]1920  Prog Access'!$F$7:$BA$325,18,FALSE)),"",VLOOKUP($B406,'[1]1920  Prog Access'!$F$7:$BA$325,18,FALSE))</f>
        <v>0</v>
      </c>
      <c r="AK406" s="102">
        <f>IF(ISNA(VLOOKUP($B406,'[1]1920  Prog Access'!$F$7:$BA$325,19,FALSE)),"",VLOOKUP($B406,'[1]1920  Prog Access'!$F$7:$BA$325,19,FALSE))</f>
        <v>0</v>
      </c>
      <c r="AL406" s="102">
        <f>IF(ISNA(VLOOKUP($B406,'[1]1920  Prog Access'!$F$7:$BA$325,20,FALSE)),"",VLOOKUP($B406,'[1]1920  Prog Access'!$F$7:$BA$325,20,FALSE))</f>
        <v>36045.14</v>
      </c>
      <c r="AM406" s="102">
        <f>IF(ISNA(VLOOKUP($B406,'[1]1920  Prog Access'!$F$7:$BA$325,21,FALSE)),"",VLOOKUP($B406,'[1]1920  Prog Access'!$F$7:$BA$325,21,FALSE))</f>
        <v>0</v>
      </c>
      <c r="AN406" s="102">
        <f>IF(ISNA(VLOOKUP($B406,'[1]1920  Prog Access'!$F$7:$BA$325,22,FALSE)),"",VLOOKUP($B406,'[1]1920  Prog Access'!$F$7:$BA$325,22,FALSE))</f>
        <v>0</v>
      </c>
      <c r="AO406" s="102">
        <f>IF(ISNA(VLOOKUP($B406,'[1]1920  Prog Access'!$F$7:$BA$325,23,FALSE)),"",VLOOKUP($B406,'[1]1920  Prog Access'!$F$7:$BA$325,23,FALSE))</f>
        <v>0</v>
      </c>
      <c r="AP406" s="102">
        <f>IF(ISNA(VLOOKUP($B406,'[1]1920  Prog Access'!$F$7:$BA$325,24,FALSE)),"",VLOOKUP($B406,'[1]1920  Prog Access'!$F$7:$BA$325,24,FALSE))</f>
        <v>0</v>
      </c>
      <c r="AQ406" s="102">
        <f>IF(ISNA(VLOOKUP($B406,'[1]1920  Prog Access'!$F$7:$BA$325,25,FALSE)),"",VLOOKUP($B406,'[1]1920  Prog Access'!$F$7:$BA$325,25,FALSE))</f>
        <v>0</v>
      </c>
      <c r="AR406" s="102">
        <f>IF(ISNA(VLOOKUP($B406,'[1]1920  Prog Access'!$F$7:$BA$325,26,FALSE)),"",VLOOKUP($B406,'[1]1920  Prog Access'!$F$7:$BA$325,26,FALSE))</f>
        <v>0</v>
      </c>
      <c r="AS406" s="102">
        <f>IF(ISNA(VLOOKUP($B406,'[1]1920  Prog Access'!$F$7:$BA$325,27,FALSE)),"",VLOOKUP($B406,'[1]1920  Prog Access'!$F$7:$BA$325,27,FALSE))</f>
        <v>0</v>
      </c>
      <c r="AT406" s="102">
        <f>IF(ISNA(VLOOKUP($B406,'[1]1920  Prog Access'!$F$7:$BA$325,28,FALSE)),"",VLOOKUP($B406,'[1]1920  Prog Access'!$F$7:$BA$325,28,FALSE))</f>
        <v>0</v>
      </c>
      <c r="AU406" s="102">
        <f>IF(ISNA(VLOOKUP($B406,'[1]1920  Prog Access'!$F$7:$BA$325,29,FALSE)),"",VLOOKUP($B406,'[1]1920  Prog Access'!$F$7:$BA$325,29,FALSE))</f>
        <v>0</v>
      </c>
      <c r="AV406" s="102">
        <f>IF(ISNA(VLOOKUP($B406,'[1]1920  Prog Access'!$F$7:$BA$325,30,FALSE)),"",VLOOKUP($B406,'[1]1920  Prog Access'!$F$7:$BA$325,30,FALSE))</f>
        <v>0</v>
      </c>
      <c r="AW406" s="102">
        <f>IF(ISNA(VLOOKUP($B406,'[1]1920  Prog Access'!$F$7:$BA$325,31,FALSE)),"",VLOOKUP($B406,'[1]1920  Prog Access'!$F$7:$BA$325,31,FALSE))</f>
        <v>0</v>
      </c>
      <c r="AX406" s="108">
        <f t="shared" si="857"/>
        <v>101736.62</v>
      </c>
      <c r="AY406" s="104">
        <f t="shared" si="858"/>
        <v>3.0540559169506706E-2</v>
      </c>
      <c r="AZ406" s="105">
        <f t="shared" si="859"/>
        <v>553.12684173326818</v>
      </c>
      <c r="BA406" s="106">
        <f>IF(ISNA(VLOOKUP($B406,'[1]1920  Prog Access'!$F$7:$BA$325,32,FALSE)),"",VLOOKUP($B406,'[1]1920  Prog Access'!$F$7:$BA$325,32,FALSE))</f>
        <v>0</v>
      </c>
      <c r="BB406" s="102">
        <f>IF(ISNA(VLOOKUP($B406,'[1]1920  Prog Access'!$F$7:$BA$325,33,FALSE)),"",VLOOKUP($B406,'[1]1920  Prog Access'!$F$7:$BA$325,33,FALSE))</f>
        <v>0</v>
      </c>
      <c r="BC406" s="102">
        <f>IF(ISNA(VLOOKUP($B406,'[1]1920  Prog Access'!$F$7:$BA$325,34,FALSE)),"",VLOOKUP($B406,'[1]1920  Prog Access'!$F$7:$BA$325,34,FALSE))</f>
        <v>0</v>
      </c>
      <c r="BD406" s="102">
        <f>IF(ISNA(VLOOKUP($B406,'[1]1920  Prog Access'!$F$7:$BA$325,35,FALSE)),"",VLOOKUP($B406,'[1]1920  Prog Access'!$F$7:$BA$325,35,FALSE))</f>
        <v>0</v>
      </c>
      <c r="BE406" s="102">
        <f>IF(ISNA(VLOOKUP($B406,'[1]1920  Prog Access'!$F$7:$BA$325,36,FALSE)),"",VLOOKUP($B406,'[1]1920  Prog Access'!$F$7:$BA$325,36,FALSE))</f>
        <v>0</v>
      </c>
      <c r="BF406" s="102">
        <f>IF(ISNA(VLOOKUP($B406,'[1]1920  Prog Access'!$F$7:$BA$325,37,FALSE)),"",VLOOKUP($B406,'[1]1920  Prog Access'!$F$7:$BA$325,37,FALSE))</f>
        <v>0</v>
      </c>
      <c r="BG406" s="102">
        <f>IF(ISNA(VLOOKUP($B406,'[1]1920  Prog Access'!$F$7:$BA$325,38,FALSE)),"",VLOOKUP($B406,'[1]1920  Prog Access'!$F$7:$BA$325,38,FALSE))</f>
        <v>0</v>
      </c>
      <c r="BH406" s="110">
        <f t="shared" si="860"/>
        <v>0</v>
      </c>
      <c r="BI406" s="104">
        <f t="shared" si="861"/>
        <v>0</v>
      </c>
      <c r="BJ406" s="105">
        <f t="shared" si="862"/>
        <v>0</v>
      </c>
      <c r="BK406" s="106">
        <f>IF(ISNA(VLOOKUP($B406,'[1]1920  Prog Access'!$F$7:$BA$325,39,FALSE)),"",VLOOKUP($B406,'[1]1920  Prog Access'!$F$7:$BA$325,39,FALSE))</f>
        <v>0</v>
      </c>
      <c r="BL406" s="102">
        <f>IF(ISNA(VLOOKUP($B406,'[1]1920  Prog Access'!$F$7:$BA$325,40,FALSE)),"",VLOOKUP($B406,'[1]1920  Prog Access'!$F$7:$BA$325,40,FALSE))</f>
        <v>0</v>
      </c>
      <c r="BM406" s="102">
        <f>IF(ISNA(VLOOKUP($B406,'[1]1920  Prog Access'!$F$7:$BA$325,41,FALSE)),"",VLOOKUP($B406,'[1]1920  Prog Access'!$F$7:$BA$325,41,FALSE))</f>
        <v>50707.48</v>
      </c>
      <c r="BN406" s="102">
        <f>IF(ISNA(VLOOKUP($B406,'[1]1920  Prog Access'!$F$7:$BA$325,42,FALSE)),"",VLOOKUP($B406,'[1]1920  Prog Access'!$F$7:$BA$325,42,FALSE))</f>
        <v>15378.81</v>
      </c>
      <c r="BO406" s="105">
        <f t="shared" si="830"/>
        <v>66086.290000000008</v>
      </c>
      <c r="BP406" s="104">
        <f t="shared" si="831"/>
        <v>1.9838601381077722E-2</v>
      </c>
      <c r="BQ406" s="111">
        <f t="shared" si="832"/>
        <v>359.30131028108531</v>
      </c>
      <c r="BR406" s="106">
        <f>IF(ISNA(VLOOKUP($B406,'[1]1920  Prog Access'!$F$7:$BA$325,43,FALSE)),"",VLOOKUP($B406,'[1]1920  Prog Access'!$F$7:$BA$325,43,FALSE))</f>
        <v>755590.69</v>
      </c>
      <c r="BS406" s="104">
        <f t="shared" si="833"/>
        <v>0.22682257554726507</v>
      </c>
      <c r="BT406" s="111">
        <f t="shared" si="834"/>
        <v>4108.0339803185998</v>
      </c>
      <c r="BU406" s="102">
        <f>IF(ISNA(VLOOKUP($B406,'[1]1920  Prog Access'!$F$7:$BA$325,44,FALSE)),"",VLOOKUP($B406,'[1]1920  Prog Access'!$F$7:$BA$325,44,FALSE))</f>
        <v>65941.59</v>
      </c>
      <c r="BV406" s="104">
        <f t="shared" si="835"/>
        <v>1.9795163542157698E-2</v>
      </c>
      <c r="BW406" s="111">
        <f t="shared" si="836"/>
        <v>358.51459794487033</v>
      </c>
      <c r="BX406" s="143">
        <f>IF(ISNA(VLOOKUP($B406,'[1]1920  Prog Access'!$F$7:$BA$325,45,FALSE)),"",VLOOKUP($B406,'[1]1920  Prog Access'!$F$7:$BA$325,45,FALSE))</f>
        <v>0</v>
      </c>
      <c r="BY406" s="97">
        <f t="shared" si="837"/>
        <v>0</v>
      </c>
      <c r="BZ406" s="112">
        <f t="shared" si="838"/>
        <v>0</v>
      </c>
      <c r="CA406" s="89">
        <f t="shared" si="839"/>
        <v>3331197.03</v>
      </c>
      <c r="CB406" s="90">
        <f t="shared" si="840"/>
        <v>0</v>
      </c>
    </row>
    <row r="407" spans="1:80" x14ac:dyDescent="0.25">
      <c r="A407" s="66"/>
      <c r="B407" s="94" t="s">
        <v>692</v>
      </c>
      <c r="C407" s="99" t="s">
        <v>693</v>
      </c>
      <c r="D407" s="100">
        <f>IF(ISNA(VLOOKUP($B407,'[1]1920 enrollment_Rev_Exp by size'!$A$6:$C$339,3,FALSE)),"",VLOOKUP($B407,'[1]1920 enrollment_Rev_Exp by size'!$A$6:$C$339,3,FALSE))</f>
        <v>125.22999999999999</v>
      </c>
      <c r="E407" s="101">
        <f>IF(ISNA(VLOOKUP($B407,'[1]1920 enrollment_Rev_Exp by size'!$A$6:$D$339,4,FALSE)),"",VLOOKUP($B407,'[1]1920 enrollment_Rev_Exp by size'!$A$6:$D$339,4,FALSE))</f>
        <v>2903598.11</v>
      </c>
      <c r="F407" s="102">
        <f>IF(ISNA(VLOOKUP($B407,'[1]1920  Prog Access'!$F$7:$BA$325,2,FALSE)),"",VLOOKUP($B407,'[1]1920  Prog Access'!$F$7:$BA$325,2,FALSE))</f>
        <v>1489005.3</v>
      </c>
      <c r="G407" s="102">
        <f>IF(ISNA(VLOOKUP($B407,'[1]1920  Prog Access'!$F$7:$BA$325,3,FALSE)),"",VLOOKUP($B407,'[1]1920  Prog Access'!$F$7:$BA$325,3,FALSE))</f>
        <v>0</v>
      </c>
      <c r="H407" s="102">
        <f>IF(ISNA(VLOOKUP($B407,'[1]1920  Prog Access'!$F$7:$BA$325,4,FALSE)),"",VLOOKUP($B407,'[1]1920  Prog Access'!$F$7:$BA$325,4,FALSE))</f>
        <v>0</v>
      </c>
      <c r="I407" s="103">
        <f t="shared" si="848"/>
        <v>1489005.3</v>
      </c>
      <c r="J407" s="104">
        <f t="shared" si="849"/>
        <v>0.5128138411689489</v>
      </c>
      <c r="K407" s="105">
        <f t="shared" si="850"/>
        <v>11890.164497324924</v>
      </c>
      <c r="L407" s="106">
        <f>IF(ISNA(VLOOKUP($B407,'[1]1920  Prog Access'!$F$7:$BA$325,5,FALSE)),"",VLOOKUP($B407,'[1]1920  Prog Access'!$F$7:$BA$325,5,FALSE))</f>
        <v>227562.34</v>
      </c>
      <c r="M407" s="102">
        <f>IF(ISNA(VLOOKUP($B407,'[1]1920  Prog Access'!$F$7:$BA$325,6,FALSE)),"",VLOOKUP($B407,'[1]1920  Prog Access'!$F$7:$BA$325,6,FALSE))</f>
        <v>0</v>
      </c>
      <c r="N407" s="102">
        <f>IF(ISNA(VLOOKUP($B407,'[1]1920  Prog Access'!$F$7:$BA$325,7,FALSE)),"",VLOOKUP($B407,'[1]1920  Prog Access'!$F$7:$BA$325,7,FALSE))</f>
        <v>51457.57</v>
      </c>
      <c r="O407" s="102">
        <v>0</v>
      </c>
      <c r="P407" s="102">
        <f>IF(ISNA(VLOOKUP($B407,'[1]1920  Prog Access'!$F$7:$BA$325,8,FALSE)),"",VLOOKUP($B407,'[1]1920  Prog Access'!$F$7:$BA$325,8,FALSE))</f>
        <v>0</v>
      </c>
      <c r="Q407" s="102">
        <f>IF(ISNA(VLOOKUP($B407,'[1]1920  Prog Access'!$F$7:$BA$325,9,FALSE)),"",VLOOKUP($B407,'[1]1920  Prog Access'!$F$7:$BA$325,9,FALSE))</f>
        <v>0</v>
      </c>
      <c r="R407" s="107">
        <f t="shared" si="741"/>
        <v>279019.90999999997</v>
      </c>
      <c r="S407" s="104">
        <f t="shared" si="742"/>
        <v>9.6094534928595876E-2</v>
      </c>
      <c r="T407" s="105">
        <f t="shared" si="743"/>
        <v>2228.0596502435519</v>
      </c>
      <c r="U407" s="106">
        <f>IF(ISNA(VLOOKUP($B407,'[1]1920  Prog Access'!$F$7:$BA$325,10,FALSE)),"",VLOOKUP($B407,'[1]1920  Prog Access'!$F$7:$BA$325,10,FALSE))</f>
        <v>116605.32</v>
      </c>
      <c r="V407" s="102">
        <f>IF(ISNA(VLOOKUP($B407,'[1]1920  Prog Access'!$F$7:$BA$325,11,FALSE)),"",VLOOKUP($B407,'[1]1920  Prog Access'!$F$7:$BA$325,11,FALSE))</f>
        <v>0</v>
      </c>
      <c r="W407" s="102">
        <f>IF(ISNA(VLOOKUP($B407,'[1]1920  Prog Access'!$F$7:$BA$325,12,FALSE)),"",VLOOKUP($B407,'[1]1920  Prog Access'!$F$7:$BA$325,12,FALSE))</f>
        <v>0</v>
      </c>
      <c r="X407" s="102">
        <f>IF(ISNA(VLOOKUP($B407,'[1]1920  Prog Access'!$F$7:$BA$325,13,FALSE)),"",VLOOKUP($B407,'[1]1920  Prog Access'!$F$7:$BA$325,13,FALSE))</f>
        <v>0</v>
      </c>
      <c r="Y407" s="108">
        <f t="shared" si="851"/>
        <v>116605.32</v>
      </c>
      <c r="Z407" s="104">
        <f t="shared" si="852"/>
        <v>4.0158904773498427E-2</v>
      </c>
      <c r="AA407" s="105">
        <f t="shared" si="853"/>
        <v>931.12928212089764</v>
      </c>
      <c r="AB407" s="106">
        <f>IF(ISNA(VLOOKUP($B407,'[1]1920  Prog Access'!$F$7:$BA$325,14,FALSE)),"",VLOOKUP($B407,'[1]1920  Prog Access'!$F$7:$BA$325,14,FALSE))</f>
        <v>0</v>
      </c>
      <c r="AC407" s="102">
        <f>IF(ISNA(VLOOKUP($B407,'[1]1920  Prog Access'!$F$7:$BA$325,15,FALSE)),"",VLOOKUP($B407,'[1]1920  Prog Access'!$F$7:$BA$325,15,FALSE))</f>
        <v>0</v>
      </c>
      <c r="AD407" s="102">
        <v>0</v>
      </c>
      <c r="AE407" s="107">
        <f t="shared" si="854"/>
        <v>0</v>
      </c>
      <c r="AF407" s="104">
        <f t="shared" si="855"/>
        <v>0</v>
      </c>
      <c r="AG407" s="109">
        <f t="shared" si="856"/>
        <v>0</v>
      </c>
      <c r="AH407" s="106">
        <f>IF(ISNA(VLOOKUP($B407,'[1]1920  Prog Access'!$F$7:$BA$325,16,FALSE)),"",VLOOKUP($B407,'[1]1920  Prog Access'!$F$7:$BA$325,16,FALSE))</f>
        <v>7843.42</v>
      </c>
      <c r="AI407" s="102">
        <f>IF(ISNA(VLOOKUP($B407,'[1]1920  Prog Access'!$F$7:$BA$325,17,FALSE)),"",VLOOKUP($B407,'[1]1920  Prog Access'!$F$7:$BA$325,17,FALSE))</f>
        <v>8888.42</v>
      </c>
      <c r="AJ407" s="102">
        <f>IF(ISNA(VLOOKUP($B407,'[1]1920  Prog Access'!$F$7:$BA$325,18,FALSE)),"",VLOOKUP($B407,'[1]1920  Prog Access'!$F$7:$BA$325,18,FALSE))</f>
        <v>0</v>
      </c>
      <c r="AK407" s="102">
        <f>IF(ISNA(VLOOKUP($B407,'[1]1920  Prog Access'!$F$7:$BA$325,19,FALSE)),"",VLOOKUP($B407,'[1]1920  Prog Access'!$F$7:$BA$325,19,FALSE))</f>
        <v>0</v>
      </c>
      <c r="AL407" s="102">
        <f>IF(ISNA(VLOOKUP($B407,'[1]1920  Prog Access'!$F$7:$BA$325,20,FALSE)),"",VLOOKUP($B407,'[1]1920  Prog Access'!$F$7:$BA$325,20,FALSE))</f>
        <v>42545.89</v>
      </c>
      <c r="AM407" s="102">
        <f>IF(ISNA(VLOOKUP($B407,'[1]1920  Prog Access'!$F$7:$BA$325,21,FALSE)),"",VLOOKUP($B407,'[1]1920  Prog Access'!$F$7:$BA$325,21,FALSE))</f>
        <v>0</v>
      </c>
      <c r="AN407" s="102">
        <f>IF(ISNA(VLOOKUP($B407,'[1]1920  Prog Access'!$F$7:$BA$325,22,FALSE)),"",VLOOKUP($B407,'[1]1920  Prog Access'!$F$7:$BA$325,22,FALSE))</f>
        <v>0</v>
      </c>
      <c r="AO407" s="102">
        <f>IF(ISNA(VLOOKUP($B407,'[1]1920  Prog Access'!$F$7:$BA$325,23,FALSE)),"",VLOOKUP($B407,'[1]1920  Prog Access'!$F$7:$BA$325,23,FALSE))</f>
        <v>0</v>
      </c>
      <c r="AP407" s="102">
        <f>IF(ISNA(VLOOKUP($B407,'[1]1920  Prog Access'!$F$7:$BA$325,24,FALSE)),"",VLOOKUP($B407,'[1]1920  Prog Access'!$F$7:$BA$325,24,FALSE))</f>
        <v>0</v>
      </c>
      <c r="AQ407" s="102">
        <f>IF(ISNA(VLOOKUP($B407,'[1]1920  Prog Access'!$F$7:$BA$325,25,FALSE)),"",VLOOKUP($B407,'[1]1920  Prog Access'!$F$7:$BA$325,25,FALSE))</f>
        <v>0</v>
      </c>
      <c r="AR407" s="102">
        <f>IF(ISNA(VLOOKUP($B407,'[1]1920  Prog Access'!$F$7:$BA$325,26,FALSE)),"",VLOOKUP($B407,'[1]1920  Prog Access'!$F$7:$BA$325,26,FALSE))</f>
        <v>0</v>
      </c>
      <c r="AS407" s="102">
        <f>IF(ISNA(VLOOKUP($B407,'[1]1920  Prog Access'!$F$7:$BA$325,27,FALSE)),"",VLOOKUP($B407,'[1]1920  Prog Access'!$F$7:$BA$325,27,FALSE))</f>
        <v>0</v>
      </c>
      <c r="AT407" s="102">
        <f>IF(ISNA(VLOOKUP($B407,'[1]1920  Prog Access'!$F$7:$BA$325,28,FALSE)),"",VLOOKUP($B407,'[1]1920  Prog Access'!$F$7:$BA$325,28,FALSE))</f>
        <v>0</v>
      </c>
      <c r="AU407" s="102">
        <f>IF(ISNA(VLOOKUP($B407,'[1]1920  Prog Access'!$F$7:$BA$325,29,FALSE)),"",VLOOKUP($B407,'[1]1920  Prog Access'!$F$7:$BA$325,29,FALSE))</f>
        <v>0</v>
      </c>
      <c r="AV407" s="102">
        <f>IF(ISNA(VLOOKUP($B407,'[1]1920  Prog Access'!$F$7:$BA$325,30,FALSE)),"",VLOOKUP($B407,'[1]1920  Prog Access'!$F$7:$BA$325,30,FALSE))</f>
        <v>0</v>
      </c>
      <c r="AW407" s="102">
        <f>IF(ISNA(VLOOKUP($B407,'[1]1920  Prog Access'!$F$7:$BA$325,31,FALSE)),"",VLOOKUP($B407,'[1]1920  Prog Access'!$F$7:$BA$325,31,FALSE))</f>
        <v>0</v>
      </c>
      <c r="AX407" s="108">
        <f t="shared" si="857"/>
        <v>59277.729999999996</v>
      </c>
      <c r="AY407" s="104">
        <f t="shared" si="858"/>
        <v>2.0415266767066464E-2</v>
      </c>
      <c r="AZ407" s="105">
        <f t="shared" si="859"/>
        <v>473.35087439112033</v>
      </c>
      <c r="BA407" s="106">
        <f>IF(ISNA(VLOOKUP($B407,'[1]1920  Prog Access'!$F$7:$BA$325,32,FALSE)),"",VLOOKUP($B407,'[1]1920  Prog Access'!$F$7:$BA$325,32,FALSE))</f>
        <v>0</v>
      </c>
      <c r="BB407" s="102">
        <f>IF(ISNA(VLOOKUP($B407,'[1]1920  Prog Access'!$F$7:$BA$325,33,FALSE)),"",VLOOKUP($B407,'[1]1920  Prog Access'!$F$7:$BA$325,33,FALSE))</f>
        <v>0</v>
      </c>
      <c r="BC407" s="102">
        <f>IF(ISNA(VLOOKUP($B407,'[1]1920  Prog Access'!$F$7:$BA$325,34,FALSE)),"",VLOOKUP($B407,'[1]1920  Prog Access'!$F$7:$BA$325,34,FALSE))</f>
        <v>0</v>
      </c>
      <c r="BD407" s="102">
        <f>IF(ISNA(VLOOKUP($B407,'[1]1920  Prog Access'!$F$7:$BA$325,35,FALSE)),"",VLOOKUP($B407,'[1]1920  Prog Access'!$F$7:$BA$325,35,FALSE))</f>
        <v>0</v>
      </c>
      <c r="BE407" s="102">
        <f>IF(ISNA(VLOOKUP($B407,'[1]1920  Prog Access'!$F$7:$BA$325,36,FALSE)),"",VLOOKUP($B407,'[1]1920  Prog Access'!$F$7:$BA$325,36,FALSE))</f>
        <v>0</v>
      </c>
      <c r="BF407" s="102">
        <f>IF(ISNA(VLOOKUP($B407,'[1]1920  Prog Access'!$F$7:$BA$325,37,FALSE)),"",VLOOKUP($B407,'[1]1920  Prog Access'!$F$7:$BA$325,37,FALSE))</f>
        <v>0</v>
      </c>
      <c r="BG407" s="102">
        <f>IF(ISNA(VLOOKUP($B407,'[1]1920  Prog Access'!$F$7:$BA$325,38,FALSE)),"",VLOOKUP($B407,'[1]1920  Prog Access'!$F$7:$BA$325,38,FALSE))</f>
        <v>0</v>
      </c>
      <c r="BH407" s="110">
        <f t="shared" si="860"/>
        <v>0</v>
      </c>
      <c r="BI407" s="104">
        <f t="shared" si="861"/>
        <v>0</v>
      </c>
      <c r="BJ407" s="105">
        <f t="shared" si="862"/>
        <v>0</v>
      </c>
      <c r="BK407" s="106">
        <f>IF(ISNA(VLOOKUP($B407,'[1]1920  Prog Access'!$F$7:$BA$325,39,FALSE)),"",VLOOKUP($B407,'[1]1920  Prog Access'!$F$7:$BA$325,39,FALSE))</f>
        <v>0</v>
      </c>
      <c r="BL407" s="102">
        <f>IF(ISNA(VLOOKUP($B407,'[1]1920  Prog Access'!$F$7:$BA$325,40,FALSE)),"",VLOOKUP($B407,'[1]1920  Prog Access'!$F$7:$BA$325,40,FALSE))</f>
        <v>0</v>
      </c>
      <c r="BM407" s="102">
        <f>IF(ISNA(VLOOKUP($B407,'[1]1920  Prog Access'!$F$7:$BA$325,41,FALSE)),"",VLOOKUP($B407,'[1]1920  Prog Access'!$F$7:$BA$325,41,FALSE))</f>
        <v>58850.59</v>
      </c>
      <c r="BN407" s="102">
        <f>IF(ISNA(VLOOKUP($B407,'[1]1920  Prog Access'!$F$7:$BA$325,42,FALSE)),"",VLOOKUP($B407,'[1]1920  Prog Access'!$F$7:$BA$325,42,FALSE))</f>
        <v>28172.71</v>
      </c>
      <c r="BO407" s="105">
        <f t="shared" si="830"/>
        <v>87023.299999999988</v>
      </c>
      <c r="BP407" s="104">
        <f t="shared" si="831"/>
        <v>2.9970848823840841E-2</v>
      </c>
      <c r="BQ407" s="111">
        <f t="shared" si="832"/>
        <v>694.90776970374509</v>
      </c>
      <c r="BR407" s="106">
        <f>IF(ISNA(VLOOKUP($B407,'[1]1920  Prog Access'!$F$7:$BA$325,43,FALSE)),"",VLOOKUP($B407,'[1]1920  Prog Access'!$F$7:$BA$325,43,FALSE))</f>
        <v>443472.92</v>
      </c>
      <c r="BS407" s="104">
        <f t="shared" si="833"/>
        <v>0.15273219750098266</v>
      </c>
      <c r="BT407" s="111">
        <f t="shared" si="834"/>
        <v>3541.2674279326043</v>
      </c>
      <c r="BU407" s="102">
        <f>IF(ISNA(VLOOKUP($B407,'[1]1920  Prog Access'!$F$7:$BA$325,44,FALSE)),"",VLOOKUP($B407,'[1]1920  Prog Access'!$F$7:$BA$325,44,FALSE))</f>
        <v>96417.44</v>
      </c>
      <c r="BV407" s="104">
        <f t="shared" si="835"/>
        <v>3.3206193263433416E-2</v>
      </c>
      <c r="BW407" s="111">
        <f t="shared" si="836"/>
        <v>769.92286193404141</v>
      </c>
      <c r="BX407" s="143">
        <f>IF(ISNA(VLOOKUP($B407,'[1]1920  Prog Access'!$F$7:$BA$325,45,FALSE)),"",VLOOKUP($B407,'[1]1920  Prog Access'!$F$7:$BA$325,45,FALSE))</f>
        <v>332776.19</v>
      </c>
      <c r="BY407" s="97">
        <f t="shared" si="837"/>
        <v>0.11460821277363348</v>
      </c>
      <c r="BZ407" s="112">
        <f t="shared" si="838"/>
        <v>2657.3200511059654</v>
      </c>
      <c r="CA407" s="89">
        <f t="shared" si="839"/>
        <v>2903598.1100000003</v>
      </c>
      <c r="CB407" s="90">
        <f t="shared" si="840"/>
        <v>0</v>
      </c>
    </row>
    <row r="408" spans="1:80" x14ac:dyDescent="0.25">
      <c r="A408" s="22"/>
      <c r="B408" s="94" t="s">
        <v>694</v>
      </c>
      <c r="C408" s="99" t="s">
        <v>695</v>
      </c>
      <c r="D408" s="100">
        <f>IF(ISNA(VLOOKUP($B408,'[1]1920 enrollment_Rev_Exp by size'!$A$6:$C$339,3,FALSE)),"",VLOOKUP($B408,'[1]1920 enrollment_Rev_Exp by size'!$A$6:$C$339,3,FALSE))</f>
        <v>51.900000000000006</v>
      </c>
      <c r="E408" s="101">
        <f>IF(ISNA(VLOOKUP($B408,'[1]1920 enrollment_Rev_Exp by size'!$A$6:$D$339,4,FALSE)),"",VLOOKUP($B408,'[1]1920 enrollment_Rev_Exp by size'!$A$6:$D$339,4,FALSE))</f>
        <v>823799.07</v>
      </c>
      <c r="F408" s="102">
        <f>IF(ISNA(VLOOKUP($B408,'[1]1920  Prog Access'!$F$7:$BA$325,2,FALSE)),"",VLOOKUP($B408,'[1]1920  Prog Access'!$F$7:$BA$325,2,FALSE))</f>
        <v>431744.15</v>
      </c>
      <c r="G408" s="102">
        <f>IF(ISNA(VLOOKUP($B408,'[1]1920  Prog Access'!$F$7:$BA$325,3,FALSE)),"",VLOOKUP($B408,'[1]1920  Prog Access'!$F$7:$BA$325,3,FALSE))</f>
        <v>0</v>
      </c>
      <c r="H408" s="102">
        <f>IF(ISNA(VLOOKUP($B408,'[1]1920  Prog Access'!$F$7:$BA$325,4,FALSE)),"",VLOOKUP($B408,'[1]1920  Prog Access'!$F$7:$BA$325,4,FALSE))</f>
        <v>0</v>
      </c>
      <c r="I408" s="103">
        <f t="shared" si="848"/>
        <v>431744.15</v>
      </c>
      <c r="J408" s="104">
        <f t="shared" si="849"/>
        <v>0.52408914469884027</v>
      </c>
      <c r="K408" s="105">
        <f t="shared" si="850"/>
        <v>8318.7697495183038</v>
      </c>
      <c r="L408" s="106">
        <f>IF(ISNA(VLOOKUP($B408,'[1]1920  Prog Access'!$F$7:$BA$325,5,FALSE)),"",VLOOKUP($B408,'[1]1920  Prog Access'!$F$7:$BA$325,5,FALSE))</f>
        <v>47212.04</v>
      </c>
      <c r="M408" s="102">
        <f>IF(ISNA(VLOOKUP($B408,'[1]1920  Prog Access'!$F$7:$BA$325,6,FALSE)),"",VLOOKUP($B408,'[1]1920  Prog Access'!$F$7:$BA$325,6,FALSE))</f>
        <v>0</v>
      </c>
      <c r="N408" s="102">
        <f>IF(ISNA(VLOOKUP($B408,'[1]1920  Prog Access'!$F$7:$BA$325,7,FALSE)),"",VLOOKUP($B408,'[1]1920  Prog Access'!$F$7:$BA$325,7,FALSE))</f>
        <v>9556</v>
      </c>
      <c r="O408" s="102">
        <v>0</v>
      </c>
      <c r="P408" s="102">
        <f>IF(ISNA(VLOOKUP($B408,'[1]1920  Prog Access'!$F$7:$BA$325,8,FALSE)),"",VLOOKUP($B408,'[1]1920  Prog Access'!$F$7:$BA$325,8,FALSE))</f>
        <v>0</v>
      </c>
      <c r="Q408" s="102">
        <f>IF(ISNA(VLOOKUP($B408,'[1]1920  Prog Access'!$F$7:$BA$325,9,FALSE)),"",VLOOKUP($B408,'[1]1920  Prog Access'!$F$7:$BA$325,9,FALSE))</f>
        <v>0</v>
      </c>
      <c r="R408" s="107">
        <f t="shared" si="741"/>
        <v>56768.04</v>
      </c>
      <c r="S408" s="104">
        <f t="shared" si="742"/>
        <v>6.8910055943617418E-2</v>
      </c>
      <c r="T408" s="105">
        <f t="shared" si="743"/>
        <v>1093.7965317919075</v>
      </c>
      <c r="U408" s="106">
        <f>IF(ISNA(VLOOKUP($B408,'[1]1920  Prog Access'!$F$7:$BA$325,10,FALSE)),"",VLOOKUP($B408,'[1]1920  Prog Access'!$F$7:$BA$325,10,FALSE))</f>
        <v>0</v>
      </c>
      <c r="V408" s="102">
        <f>IF(ISNA(VLOOKUP($B408,'[1]1920  Prog Access'!$F$7:$BA$325,11,FALSE)),"",VLOOKUP($B408,'[1]1920  Prog Access'!$F$7:$BA$325,11,FALSE))</f>
        <v>0</v>
      </c>
      <c r="W408" s="102">
        <f>IF(ISNA(VLOOKUP($B408,'[1]1920  Prog Access'!$F$7:$BA$325,12,FALSE)),"",VLOOKUP($B408,'[1]1920  Prog Access'!$F$7:$BA$325,12,FALSE))</f>
        <v>0</v>
      </c>
      <c r="X408" s="102">
        <f>IF(ISNA(VLOOKUP($B408,'[1]1920  Prog Access'!$F$7:$BA$325,13,FALSE)),"",VLOOKUP($B408,'[1]1920  Prog Access'!$F$7:$BA$325,13,FALSE))</f>
        <v>0</v>
      </c>
      <c r="Y408" s="108">
        <f t="shared" si="851"/>
        <v>0</v>
      </c>
      <c r="Z408" s="104">
        <f t="shared" si="852"/>
        <v>0</v>
      </c>
      <c r="AA408" s="105">
        <f t="shared" si="853"/>
        <v>0</v>
      </c>
      <c r="AB408" s="106">
        <f>IF(ISNA(VLOOKUP($B408,'[1]1920  Prog Access'!$F$7:$BA$325,14,FALSE)),"",VLOOKUP($B408,'[1]1920  Prog Access'!$F$7:$BA$325,14,FALSE))</f>
        <v>0</v>
      </c>
      <c r="AC408" s="102">
        <f>IF(ISNA(VLOOKUP($B408,'[1]1920  Prog Access'!$F$7:$BA$325,15,FALSE)),"",VLOOKUP($B408,'[1]1920  Prog Access'!$F$7:$BA$325,15,FALSE))</f>
        <v>0</v>
      </c>
      <c r="AD408" s="102">
        <v>0</v>
      </c>
      <c r="AE408" s="107">
        <f t="shared" si="854"/>
        <v>0</v>
      </c>
      <c r="AF408" s="104">
        <f t="shared" si="855"/>
        <v>0</v>
      </c>
      <c r="AG408" s="109">
        <f t="shared" si="856"/>
        <v>0</v>
      </c>
      <c r="AH408" s="106">
        <f>IF(ISNA(VLOOKUP($B408,'[1]1920  Prog Access'!$F$7:$BA$325,16,FALSE)),"",VLOOKUP($B408,'[1]1920  Prog Access'!$F$7:$BA$325,16,FALSE))</f>
        <v>0</v>
      </c>
      <c r="AI408" s="102">
        <f>IF(ISNA(VLOOKUP($B408,'[1]1920  Prog Access'!$F$7:$BA$325,17,FALSE)),"",VLOOKUP($B408,'[1]1920  Prog Access'!$F$7:$BA$325,17,FALSE))</f>
        <v>19870.25</v>
      </c>
      <c r="AJ408" s="102">
        <f>IF(ISNA(VLOOKUP($B408,'[1]1920  Prog Access'!$F$7:$BA$325,18,FALSE)),"",VLOOKUP($B408,'[1]1920  Prog Access'!$F$7:$BA$325,18,FALSE))</f>
        <v>0</v>
      </c>
      <c r="AK408" s="102">
        <f>IF(ISNA(VLOOKUP($B408,'[1]1920  Prog Access'!$F$7:$BA$325,19,FALSE)),"",VLOOKUP($B408,'[1]1920  Prog Access'!$F$7:$BA$325,19,FALSE))</f>
        <v>0</v>
      </c>
      <c r="AL408" s="102">
        <f>IF(ISNA(VLOOKUP($B408,'[1]1920  Prog Access'!$F$7:$BA$325,20,FALSE)),"",VLOOKUP($B408,'[1]1920  Prog Access'!$F$7:$BA$325,20,FALSE))</f>
        <v>0</v>
      </c>
      <c r="AM408" s="102">
        <f>IF(ISNA(VLOOKUP($B408,'[1]1920  Prog Access'!$F$7:$BA$325,21,FALSE)),"",VLOOKUP($B408,'[1]1920  Prog Access'!$F$7:$BA$325,21,FALSE))</f>
        <v>0</v>
      </c>
      <c r="AN408" s="102">
        <f>IF(ISNA(VLOOKUP($B408,'[1]1920  Prog Access'!$F$7:$BA$325,22,FALSE)),"",VLOOKUP($B408,'[1]1920  Prog Access'!$F$7:$BA$325,22,FALSE))</f>
        <v>0</v>
      </c>
      <c r="AO408" s="102">
        <f>IF(ISNA(VLOOKUP($B408,'[1]1920  Prog Access'!$F$7:$BA$325,23,FALSE)),"",VLOOKUP($B408,'[1]1920  Prog Access'!$F$7:$BA$325,23,FALSE))</f>
        <v>0</v>
      </c>
      <c r="AP408" s="102">
        <f>IF(ISNA(VLOOKUP($B408,'[1]1920  Prog Access'!$F$7:$BA$325,24,FALSE)),"",VLOOKUP($B408,'[1]1920  Prog Access'!$F$7:$BA$325,24,FALSE))</f>
        <v>0</v>
      </c>
      <c r="AQ408" s="102">
        <f>IF(ISNA(VLOOKUP($B408,'[1]1920  Prog Access'!$F$7:$BA$325,25,FALSE)),"",VLOOKUP($B408,'[1]1920  Prog Access'!$F$7:$BA$325,25,FALSE))</f>
        <v>0</v>
      </c>
      <c r="AR408" s="102">
        <f>IF(ISNA(VLOOKUP($B408,'[1]1920  Prog Access'!$F$7:$BA$325,26,FALSE)),"",VLOOKUP($B408,'[1]1920  Prog Access'!$F$7:$BA$325,26,FALSE))</f>
        <v>0</v>
      </c>
      <c r="AS408" s="102">
        <f>IF(ISNA(VLOOKUP($B408,'[1]1920  Prog Access'!$F$7:$BA$325,27,FALSE)),"",VLOOKUP($B408,'[1]1920  Prog Access'!$F$7:$BA$325,27,FALSE))</f>
        <v>0</v>
      </c>
      <c r="AT408" s="102">
        <f>IF(ISNA(VLOOKUP($B408,'[1]1920  Prog Access'!$F$7:$BA$325,28,FALSE)),"",VLOOKUP($B408,'[1]1920  Prog Access'!$F$7:$BA$325,28,FALSE))</f>
        <v>0</v>
      </c>
      <c r="AU408" s="102">
        <f>IF(ISNA(VLOOKUP($B408,'[1]1920  Prog Access'!$F$7:$BA$325,29,FALSE)),"",VLOOKUP($B408,'[1]1920  Prog Access'!$F$7:$BA$325,29,FALSE))</f>
        <v>0</v>
      </c>
      <c r="AV408" s="102">
        <f>IF(ISNA(VLOOKUP($B408,'[1]1920  Prog Access'!$F$7:$BA$325,30,FALSE)),"",VLOOKUP($B408,'[1]1920  Prog Access'!$F$7:$BA$325,30,FALSE))</f>
        <v>0</v>
      </c>
      <c r="AW408" s="102">
        <f>IF(ISNA(VLOOKUP($B408,'[1]1920  Prog Access'!$F$7:$BA$325,31,FALSE)),"",VLOOKUP($B408,'[1]1920  Prog Access'!$F$7:$BA$325,31,FALSE))</f>
        <v>0</v>
      </c>
      <c r="AX408" s="108">
        <f t="shared" si="857"/>
        <v>19870.25</v>
      </c>
      <c r="AY408" s="104">
        <f t="shared" si="858"/>
        <v>2.4120262723773166E-2</v>
      </c>
      <c r="AZ408" s="105">
        <f t="shared" si="859"/>
        <v>382.85645472061651</v>
      </c>
      <c r="BA408" s="106">
        <f>IF(ISNA(VLOOKUP($B408,'[1]1920  Prog Access'!$F$7:$BA$325,32,FALSE)),"",VLOOKUP($B408,'[1]1920  Prog Access'!$F$7:$BA$325,32,FALSE))</f>
        <v>0</v>
      </c>
      <c r="BB408" s="102">
        <f>IF(ISNA(VLOOKUP($B408,'[1]1920  Prog Access'!$F$7:$BA$325,33,FALSE)),"",VLOOKUP($B408,'[1]1920  Prog Access'!$F$7:$BA$325,33,FALSE))</f>
        <v>0</v>
      </c>
      <c r="BC408" s="102">
        <f>IF(ISNA(VLOOKUP($B408,'[1]1920  Prog Access'!$F$7:$BA$325,34,FALSE)),"",VLOOKUP($B408,'[1]1920  Prog Access'!$F$7:$BA$325,34,FALSE))</f>
        <v>0</v>
      </c>
      <c r="BD408" s="102">
        <f>IF(ISNA(VLOOKUP($B408,'[1]1920  Prog Access'!$F$7:$BA$325,35,FALSE)),"",VLOOKUP($B408,'[1]1920  Prog Access'!$F$7:$BA$325,35,FALSE))</f>
        <v>0</v>
      </c>
      <c r="BE408" s="102">
        <f>IF(ISNA(VLOOKUP($B408,'[1]1920  Prog Access'!$F$7:$BA$325,36,FALSE)),"",VLOOKUP($B408,'[1]1920  Prog Access'!$F$7:$BA$325,36,FALSE))</f>
        <v>0</v>
      </c>
      <c r="BF408" s="102">
        <f>IF(ISNA(VLOOKUP($B408,'[1]1920  Prog Access'!$F$7:$BA$325,37,FALSE)),"",VLOOKUP($B408,'[1]1920  Prog Access'!$F$7:$BA$325,37,FALSE))</f>
        <v>0</v>
      </c>
      <c r="BG408" s="102">
        <f>IF(ISNA(VLOOKUP($B408,'[1]1920  Prog Access'!$F$7:$BA$325,38,FALSE)),"",VLOOKUP($B408,'[1]1920  Prog Access'!$F$7:$BA$325,38,FALSE))</f>
        <v>0</v>
      </c>
      <c r="BH408" s="110">
        <f t="shared" si="860"/>
        <v>0</v>
      </c>
      <c r="BI408" s="104">
        <f t="shared" si="861"/>
        <v>0</v>
      </c>
      <c r="BJ408" s="105">
        <f t="shared" si="862"/>
        <v>0</v>
      </c>
      <c r="BK408" s="106">
        <f>IF(ISNA(VLOOKUP($B408,'[1]1920  Prog Access'!$F$7:$BA$325,39,FALSE)),"",VLOOKUP($B408,'[1]1920  Prog Access'!$F$7:$BA$325,39,FALSE))</f>
        <v>0</v>
      </c>
      <c r="BL408" s="102">
        <f>IF(ISNA(VLOOKUP($B408,'[1]1920  Prog Access'!$F$7:$BA$325,40,FALSE)),"",VLOOKUP($B408,'[1]1920  Prog Access'!$F$7:$BA$325,40,FALSE))</f>
        <v>0</v>
      </c>
      <c r="BM408" s="102">
        <f>IF(ISNA(VLOOKUP($B408,'[1]1920  Prog Access'!$F$7:$BA$325,41,FALSE)),"",VLOOKUP($B408,'[1]1920  Prog Access'!$F$7:$BA$325,41,FALSE))</f>
        <v>47595.68</v>
      </c>
      <c r="BN408" s="102">
        <f>IF(ISNA(VLOOKUP($B408,'[1]1920  Prog Access'!$F$7:$BA$325,42,FALSE)),"",VLOOKUP($B408,'[1]1920  Prog Access'!$F$7:$BA$325,42,FALSE))</f>
        <v>0</v>
      </c>
      <c r="BO408" s="105">
        <f t="shared" si="830"/>
        <v>47595.68</v>
      </c>
      <c r="BP408" s="104">
        <f t="shared" si="831"/>
        <v>5.7775836042155283E-2</v>
      </c>
      <c r="BQ408" s="111">
        <f t="shared" si="832"/>
        <v>917.06512524084769</v>
      </c>
      <c r="BR408" s="106">
        <f>IF(ISNA(VLOOKUP($B408,'[1]1920  Prog Access'!$F$7:$BA$325,43,FALSE)),"",VLOOKUP($B408,'[1]1920  Prog Access'!$F$7:$BA$325,43,FALSE))</f>
        <v>190431.58</v>
      </c>
      <c r="BS408" s="104">
        <f t="shared" si="833"/>
        <v>0.23116265474783795</v>
      </c>
      <c r="BT408" s="111">
        <f t="shared" si="834"/>
        <v>3669.2019267822729</v>
      </c>
      <c r="BU408" s="102">
        <f>IF(ISNA(VLOOKUP($B408,'[1]1920  Prog Access'!$F$7:$BA$325,44,FALSE)),"",VLOOKUP($B408,'[1]1920  Prog Access'!$F$7:$BA$325,44,FALSE))</f>
        <v>1577.88</v>
      </c>
      <c r="BV408" s="104">
        <f t="shared" si="835"/>
        <v>1.9153699700097989E-3</v>
      </c>
      <c r="BW408" s="111">
        <f t="shared" si="836"/>
        <v>30.402312138728323</v>
      </c>
      <c r="BX408" s="143">
        <f>IF(ISNA(VLOOKUP($B408,'[1]1920  Prog Access'!$F$7:$BA$325,45,FALSE)),"",VLOOKUP($B408,'[1]1920  Prog Access'!$F$7:$BA$325,45,FALSE))</f>
        <v>75811.490000000005</v>
      </c>
      <c r="BY408" s="97">
        <f t="shared" si="837"/>
        <v>9.2026675873766173E-2</v>
      </c>
      <c r="BZ408" s="112">
        <f t="shared" si="838"/>
        <v>1460.7223506743737</v>
      </c>
      <c r="CA408" s="89">
        <f t="shared" si="839"/>
        <v>823799.07000000007</v>
      </c>
      <c r="CB408" s="90">
        <f t="shared" si="840"/>
        <v>0</v>
      </c>
    </row>
    <row r="409" spans="1:80" s="79" customFormat="1" x14ac:dyDescent="0.25">
      <c r="A409" s="22"/>
      <c r="B409" s="94" t="s">
        <v>696</v>
      </c>
      <c r="C409" s="99" t="s">
        <v>697</v>
      </c>
      <c r="D409" s="100">
        <f>IF(ISNA(VLOOKUP($B409,'[1]1920 enrollment_Rev_Exp by size'!$A$6:$C$339,3,FALSE)),"",VLOOKUP($B409,'[1]1920 enrollment_Rev_Exp by size'!$A$6:$C$339,3,FALSE))</f>
        <v>176.22000000000003</v>
      </c>
      <c r="E409" s="101">
        <f>IF(ISNA(VLOOKUP($B409,'[1]1920 enrollment_Rev_Exp by size'!$A$6:$D$339,4,FALSE)),"",VLOOKUP($B409,'[1]1920 enrollment_Rev_Exp by size'!$A$6:$D$339,4,FALSE))</f>
        <v>3431084.89</v>
      </c>
      <c r="F409" s="102">
        <f>IF(ISNA(VLOOKUP($B409,'[1]1920  Prog Access'!$F$7:$BA$325,2,FALSE)),"",VLOOKUP($B409,'[1]1920  Prog Access'!$F$7:$BA$325,2,FALSE))</f>
        <v>1704256.6</v>
      </c>
      <c r="G409" s="102">
        <f>IF(ISNA(VLOOKUP($B409,'[1]1920  Prog Access'!$F$7:$BA$325,3,FALSE)),"",VLOOKUP($B409,'[1]1920  Prog Access'!$F$7:$BA$325,3,FALSE))</f>
        <v>0</v>
      </c>
      <c r="H409" s="102">
        <f>IF(ISNA(VLOOKUP($B409,'[1]1920  Prog Access'!$F$7:$BA$325,4,FALSE)),"",VLOOKUP($B409,'[1]1920  Prog Access'!$F$7:$BA$325,4,FALSE))</f>
        <v>0</v>
      </c>
      <c r="I409" s="103">
        <f t="shared" si="848"/>
        <v>1704256.6</v>
      </c>
      <c r="J409" s="104">
        <f t="shared" si="849"/>
        <v>0.4967107065660506</v>
      </c>
      <c r="K409" s="105">
        <f t="shared" si="850"/>
        <v>9671.1871524231065</v>
      </c>
      <c r="L409" s="106">
        <f>IF(ISNA(VLOOKUP($B409,'[1]1920  Prog Access'!$F$7:$BA$325,5,FALSE)),"",VLOOKUP($B409,'[1]1920  Prog Access'!$F$7:$BA$325,5,FALSE))</f>
        <v>220094.43</v>
      </c>
      <c r="M409" s="102">
        <f>IF(ISNA(VLOOKUP($B409,'[1]1920  Prog Access'!$F$7:$BA$325,6,FALSE)),"",VLOOKUP($B409,'[1]1920  Prog Access'!$F$7:$BA$325,6,FALSE))</f>
        <v>8337.86</v>
      </c>
      <c r="N409" s="102">
        <f>IF(ISNA(VLOOKUP($B409,'[1]1920  Prog Access'!$F$7:$BA$325,7,FALSE)),"",VLOOKUP($B409,'[1]1920  Prog Access'!$F$7:$BA$325,7,FALSE))</f>
        <v>36851.800000000003</v>
      </c>
      <c r="O409" s="102">
        <v>0</v>
      </c>
      <c r="P409" s="102">
        <f>IF(ISNA(VLOOKUP($B409,'[1]1920  Prog Access'!$F$7:$BA$325,8,FALSE)),"",VLOOKUP($B409,'[1]1920  Prog Access'!$F$7:$BA$325,8,FALSE))</f>
        <v>0</v>
      </c>
      <c r="Q409" s="102">
        <f>IF(ISNA(VLOOKUP($B409,'[1]1920  Prog Access'!$F$7:$BA$325,9,FALSE)),"",VLOOKUP($B409,'[1]1920  Prog Access'!$F$7:$BA$325,9,FALSE))</f>
        <v>0</v>
      </c>
      <c r="R409" s="107">
        <f t="shared" si="741"/>
        <v>265284.08999999997</v>
      </c>
      <c r="S409" s="104">
        <f t="shared" si="742"/>
        <v>7.7317845085435918E-2</v>
      </c>
      <c r="T409" s="105">
        <f t="shared" si="743"/>
        <v>1505.4141981613889</v>
      </c>
      <c r="U409" s="106">
        <f>IF(ISNA(VLOOKUP($B409,'[1]1920  Prog Access'!$F$7:$BA$325,10,FALSE)),"",VLOOKUP($B409,'[1]1920  Prog Access'!$F$7:$BA$325,10,FALSE))</f>
        <v>143460.29999999999</v>
      </c>
      <c r="V409" s="102">
        <f>IF(ISNA(VLOOKUP($B409,'[1]1920  Prog Access'!$F$7:$BA$325,11,FALSE)),"",VLOOKUP($B409,'[1]1920  Prog Access'!$F$7:$BA$325,11,FALSE))</f>
        <v>0</v>
      </c>
      <c r="W409" s="102">
        <f>IF(ISNA(VLOOKUP($B409,'[1]1920  Prog Access'!$F$7:$BA$325,12,FALSE)),"",VLOOKUP($B409,'[1]1920  Prog Access'!$F$7:$BA$325,12,FALSE))</f>
        <v>1750.09</v>
      </c>
      <c r="X409" s="102">
        <f>IF(ISNA(VLOOKUP($B409,'[1]1920  Prog Access'!$F$7:$BA$325,13,FALSE)),"",VLOOKUP($B409,'[1]1920  Prog Access'!$F$7:$BA$325,13,FALSE))</f>
        <v>0</v>
      </c>
      <c r="Y409" s="108">
        <f t="shared" si="851"/>
        <v>145210.38999999998</v>
      </c>
      <c r="Z409" s="104">
        <f t="shared" si="852"/>
        <v>4.2322004454981577E-2</v>
      </c>
      <c r="AA409" s="105">
        <f t="shared" si="853"/>
        <v>824.02899784360432</v>
      </c>
      <c r="AB409" s="106">
        <f>IF(ISNA(VLOOKUP($B409,'[1]1920  Prog Access'!$F$7:$BA$325,14,FALSE)),"",VLOOKUP($B409,'[1]1920  Prog Access'!$F$7:$BA$325,14,FALSE))</f>
        <v>0</v>
      </c>
      <c r="AC409" s="102">
        <f>IF(ISNA(VLOOKUP($B409,'[1]1920  Prog Access'!$F$7:$BA$325,15,FALSE)),"",VLOOKUP($B409,'[1]1920  Prog Access'!$F$7:$BA$325,15,FALSE))</f>
        <v>0</v>
      </c>
      <c r="AD409" s="102">
        <v>0</v>
      </c>
      <c r="AE409" s="107">
        <f t="shared" si="854"/>
        <v>0</v>
      </c>
      <c r="AF409" s="104">
        <f t="shared" si="855"/>
        <v>0</v>
      </c>
      <c r="AG409" s="109">
        <f t="shared" si="856"/>
        <v>0</v>
      </c>
      <c r="AH409" s="106">
        <f>IF(ISNA(VLOOKUP($B409,'[1]1920  Prog Access'!$F$7:$BA$325,16,FALSE)),"",VLOOKUP($B409,'[1]1920  Prog Access'!$F$7:$BA$325,16,FALSE))</f>
        <v>46391.68</v>
      </c>
      <c r="AI409" s="102">
        <f>IF(ISNA(VLOOKUP($B409,'[1]1920  Prog Access'!$F$7:$BA$325,17,FALSE)),"",VLOOKUP($B409,'[1]1920  Prog Access'!$F$7:$BA$325,17,FALSE))</f>
        <v>16646.830000000002</v>
      </c>
      <c r="AJ409" s="102">
        <f>IF(ISNA(VLOOKUP($B409,'[1]1920  Prog Access'!$F$7:$BA$325,18,FALSE)),"",VLOOKUP($B409,'[1]1920  Prog Access'!$F$7:$BA$325,18,FALSE))</f>
        <v>0</v>
      </c>
      <c r="AK409" s="102">
        <f>IF(ISNA(VLOOKUP($B409,'[1]1920  Prog Access'!$F$7:$BA$325,19,FALSE)),"",VLOOKUP($B409,'[1]1920  Prog Access'!$F$7:$BA$325,19,FALSE))</f>
        <v>0</v>
      </c>
      <c r="AL409" s="102">
        <f>IF(ISNA(VLOOKUP($B409,'[1]1920  Prog Access'!$F$7:$BA$325,20,FALSE)),"",VLOOKUP($B409,'[1]1920  Prog Access'!$F$7:$BA$325,20,FALSE))</f>
        <v>26450.76</v>
      </c>
      <c r="AM409" s="102">
        <f>IF(ISNA(VLOOKUP($B409,'[1]1920  Prog Access'!$F$7:$BA$325,21,FALSE)),"",VLOOKUP($B409,'[1]1920  Prog Access'!$F$7:$BA$325,21,FALSE))</f>
        <v>0</v>
      </c>
      <c r="AN409" s="102">
        <f>IF(ISNA(VLOOKUP($B409,'[1]1920  Prog Access'!$F$7:$BA$325,22,FALSE)),"",VLOOKUP($B409,'[1]1920  Prog Access'!$F$7:$BA$325,22,FALSE))</f>
        <v>0</v>
      </c>
      <c r="AO409" s="102">
        <f>IF(ISNA(VLOOKUP($B409,'[1]1920  Prog Access'!$F$7:$BA$325,23,FALSE)),"",VLOOKUP($B409,'[1]1920  Prog Access'!$F$7:$BA$325,23,FALSE))</f>
        <v>51703.08</v>
      </c>
      <c r="AP409" s="102">
        <f>IF(ISNA(VLOOKUP($B409,'[1]1920  Prog Access'!$F$7:$BA$325,24,FALSE)),"",VLOOKUP($B409,'[1]1920  Prog Access'!$F$7:$BA$325,24,FALSE))</f>
        <v>0</v>
      </c>
      <c r="AQ409" s="102">
        <f>IF(ISNA(VLOOKUP($B409,'[1]1920  Prog Access'!$F$7:$BA$325,25,FALSE)),"",VLOOKUP($B409,'[1]1920  Prog Access'!$F$7:$BA$325,25,FALSE))</f>
        <v>0</v>
      </c>
      <c r="AR409" s="102">
        <f>IF(ISNA(VLOOKUP($B409,'[1]1920  Prog Access'!$F$7:$BA$325,26,FALSE)),"",VLOOKUP($B409,'[1]1920  Prog Access'!$F$7:$BA$325,26,FALSE))</f>
        <v>0</v>
      </c>
      <c r="AS409" s="102">
        <f>IF(ISNA(VLOOKUP($B409,'[1]1920  Prog Access'!$F$7:$BA$325,27,FALSE)),"",VLOOKUP($B409,'[1]1920  Prog Access'!$F$7:$BA$325,27,FALSE))</f>
        <v>0</v>
      </c>
      <c r="AT409" s="102">
        <f>IF(ISNA(VLOOKUP($B409,'[1]1920  Prog Access'!$F$7:$BA$325,28,FALSE)),"",VLOOKUP($B409,'[1]1920  Prog Access'!$F$7:$BA$325,28,FALSE))</f>
        <v>0</v>
      </c>
      <c r="AU409" s="102">
        <f>IF(ISNA(VLOOKUP($B409,'[1]1920  Prog Access'!$F$7:$BA$325,29,FALSE)),"",VLOOKUP($B409,'[1]1920  Prog Access'!$F$7:$BA$325,29,FALSE))</f>
        <v>0</v>
      </c>
      <c r="AV409" s="102">
        <f>IF(ISNA(VLOOKUP($B409,'[1]1920  Prog Access'!$F$7:$BA$325,30,FALSE)),"",VLOOKUP($B409,'[1]1920  Prog Access'!$F$7:$BA$325,30,FALSE))</f>
        <v>0</v>
      </c>
      <c r="AW409" s="102">
        <f>IF(ISNA(VLOOKUP($B409,'[1]1920  Prog Access'!$F$7:$BA$325,31,FALSE)),"",VLOOKUP($B409,'[1]1920  Prog Access'!$F$7:$BA$325,31,FALSE))</f>
        <v>0</v>
      </c>
      <c r="AX409" s="108">
        <f t="shared" si="857"/>
        <v>141192.35</v>
      </c>
      <c r="AY409" s="104">
        <f t="shared" si="858"/>
        <v>4.1150934624645794E-2</v>
      </c>
      <c r="AZ409" s="105">
        <f t="shared" si="859"/>
        <v>801.22772670525467</v>
      </c>
      <c r="BA409" s="106">
        <f>IF(ISNA(VLOOKUP($B409,'[1]1920  Prog Access'!$F$7:$BA$325,32,FALSE)),"",VLOOKUP($B409,'[1]1920  Prog Access'!$F$7:$BA$325,32,FALSE))</f>
        <v>0</v>
      </c>
      <c r="BB409" s="102">
        <f>IF(ISNA(VLOOKUP($B409,'[1]1920  Prog Access'!$F$7:$BA$325,33,FALSE)),"",VLOOKUP($B409,'[1]1920  Prog Access'!$F$7:$BA$325,33,FALSE))</f>
        <v>0</v>
      </c>
      <c r="BC409" s="102">
        <f>IF(ISNA(VLOOKUP($B409,'[1]1920  Prog Access'!$F$7:$BA$325,34,FALSE)),"",VLOOKUP($B409,'[1]1920  Prog Access'!$F$7:$BA$325,34,FALSE))</f>
        <v>0</v>
      </c>
      <c r="BD409" s="102">
        <f>IF(ISNA(VLOOKUP($B409,'[1]1920  Prog Access'!$F$7:$BA$325,35,FALSE)),"",VLOOKUP($B409,'[1]1920  Prog Access'!$F$7:$BA$325,35,FALSE))</f>
        <v>0</v>
      </c>
      <c r="BE409" s="102">
        <f>IF(ISNA(VLOOKUP($B409,'[1]1920  Prog Access'!$F$7:$BA$325,36,FALSE)),"",VLOOKUP($B409,'[1]1920  Prog Access'!$F$7:$BA$325,36,FALSE))</f>
        <v>0</v>
      </c>
      <c r="BF409" s="102">
        <f>IF(ISNA(VLOOKUP($B409,'[1]1920  Prog Access'!$F$7:$BA$325,37,FALSE)),"",VLOOKUP($B409,'[1]1920  Prog Access'!$F$7:$BA$325,37,FALSE))</f>
        <v>0</v>
      </c>
      <c r="BG409" s="102">
        <f>IF(ISNA(VLOOKUP($B409,'[1]1920  Prog Access'!$F$7:$BA$325,38,FALSE)),"",VLOOKUP($B409,'[1]1920  Prog Access'!$F$7:$BA$325,38,FALSE))</f>
        <v>38487.629999999997</v>
      </c>
      <c r="BH409" s="110">
        <f t="shared" si="860"/>
        <v>38487.629999999997</v>
      </c>
      <c r="BI409" s="104">
        <f t="shared" si="861"/>
        <v>1.1217335400873744E-2</v>
      </c>
      <c r="BJ409" s="105">
        <f t="shared" si="862"/>
        <v>218.406707524685</v>
      </c>
      <c r="BK409" s="106">
        <f>IF(ISNA(VLOOKUP($B409,'[1]1920  Prog Access'!$F$7:$BA$325,39,FALSE)),"",VLOOKUP($B409,'[1]1920  Prog Access'!$F$7:$BA$325,39,FALSE))</f>
        <v>0</v>
      </c>
      <c r="BL409" s="102">
        <f>IF(ISNA(VLOOKUP($B409,'[1]1920  Prog Access'!$F$7:$BA$325,40,FALSE)),"",VLOOKUP($B409,'[1]1920  Prog Access'!$F$7:$BA$325,40,FALSE))</f>
        <v>0</v>
      </c>
      <c r="BM409" s="102">
        <f>IF(ISNA(VLOOKUP($B409,'[1]1920  Prog Access'!$F$7:$BA$325,41,FALSE)),"",VLOOKUP($B409,'[1]1920  Prog Access'!$F$7:$BA$325,41,FALSE))</f>
        <v>220180.46</v>
      </c>
      <c r="BN409" s="102">
        <f>IF(ISNA(VLOOKUP($B409,'[1]1920  Prog Access'!$F$7:$BA$325,42,FALSE)),"",VLOOKUP($B409,'[1]1920  Prog Access'!$F$7:$BA$325,42,FALSE))</f>
        <v>0</v>
      </c>
      <c r="BO409" s="105">
        <f t="shared" si="830"/>
        <v>220180.46</v>
      </c>
      <c r="BP409" s="104">
        <f t="shared" si="831"/>
        <v>6.4172256606568542E-2</v>
      </c>
      <c r="BQ409" s="111">
        <f t="shared" si="832"/>
        <v>1249.4635115196911</v>
      </c>
      <c r="BR409" s="106">
        <f>IF(ISNA(VLOOKUP($B409,'[1]1920  Prog Access'!$F$7:$BA$325,43,FALSE)),"",VLOOKUP($B409,'[1]1920  Prog Access'!$F$7:$BA$325,43,FALSE))</f>
        <v>626709.87</v>
      </c>
      <c r="BS409" s="104">
        <f t="shared" si="833"/>
        <v>0.18265647458230042</v>
      </c>
      <c r="BT409" s="111">
        <f t="shared" si="834"/>
        <v>3556.4060265577114</v>
      </c>
      <c r="BU409" s="102">
        <f>IF(ISNA(VLOOKUP($B409,'[1]1920  Prog Access'!$F$7:$BA$325,44,FALSE)),"",VLOOKUP($B409,'[1]1920  Prog Access'!$F$7:$BA$325,44,FALSE))</f>
        <v>126264.25</v>
      </c>
      <c r="BV409" s="104">
        <f t="shared" si="835"/>
        <v>3.6800095027669219E-2</v>
      </c>
      <c r="BW409" s="111">
        <f t="shared" si="836"/>
        <v>716.51486777891262</v>
      </c>
      <c r="BX409" s="143">
        <f>IF(ISNA(VLOOKUP($B409,'[1]1920  Prog Access'!$F$7:$BA$325,45,FALSE)),"",VLOOKUP($B409,'[1]1920  Prog Access'!$F$7:$BA$325,45,FALSE))</f>
        <v>163499.25</v>
      </c>
      <c r="BY409" s="97">
        <f t="shared" si="837"/>
        <v>4.7652347651474164E-2</v>
      </c>
      <c r="BZ409" s="112">
        <f t="shared" si="838"/>
        <v>927.81324480762669</v>
      </c>
      <c r="CA409" s="89">
        <f t="shared" si="839"/>
        <v>3431084.89</v>
      </c>
      <c r="CB409" s="90">
        <f t="shared" si="840"/>
        <v>0</v>
      </c>
    </row>
    <row r="410" spans="1:80" x14ac:dyDescent="0.25">
      <c r="A410" s="22"/>
      <c r="B410" s="94" t="s">
        <v>698</v>
      </c>
      <c r="C410" s="99" t="s">
        <v>699</v>
      </c>
      <c r="D410" s="100">
        <f>IF(ISNA(VLOOKUP($B410,'[1]1920 enrollment_Rev_Exp by size'!$A$6:$C$339,3,FALSE)),"",VLOOKUP($B410,'[1]1920 enrollment_Rev_Exp by size'!$A$6:$C$339,3,FALSE))</f>
        <v>83.18</v>
      </c>
      <c r="E410" s="101">
        <f>IF(ISNA(VLOOKUP($B410,'[1]1920 enrollment_Rev_Exp by size'!$A$6:$D$339,4,FALSE)),"",VLOOKUP($B410,'[1]1920 enrollment_Rev_Exp by size'!$A$6:$D$339,4,FALSE))</f>
        <v>2594402.31</v>
      </c>
      <c r="F410" s="102">
        <f>IF(ISNA(VLOOKUP($B410,'[1]1920  Prog Access'!$F$7:$BA$325,2,FALSE)),"",VLOOKUP($B410,'[1]1920  Prog Access'!$F$7:$BA$325,2,FALSE))</f>
        <v>1331453.27</v>
      </c>
      <c r="G410" s="102">
        <f>IF(ISNA(VLOOKUP($B410,'[1]1920  Prog Access'!$F$7:$BA$325,3,FALSE)),"",VLOOKUP($B410,'[1]1920  Prog Access'!$F$7:$BA$325,3,FALSE))</f>
        <v>0</v>
      </c>
      <c r="H410" s="102">
        <f>IF(ISNA(VLOOKUP($B410,'[1]1920  Prog Access'!$F$7:$BA$325,4,FALSE)),"",VLOOKUP($B410,'[1]1920  Prog Access'!$F$7:$BA$325,4,FALSE))</f>
        <v>0</v>
      </c>
      <c r="I410" s="103">
        <f t="shared" si="848"/>
        <v>1331453.27</v>
      </c>
      <c r="J410" s="104">
        <f t="shared" si="849"/>
        <v>0.51320231440897845</v>
      </c>
      <c r="K410" s="105">
        <f t="shared" si="850"/>
        <v>16006.891921134888</v>
      </c>
      <c r="L410" s="106">
        <f>IF(ISNA(VLOOKUP($B410,'[1]1920  Prog Access'!$F$7:$BA$325,5,FALSE)),"",VLOOKUP($B410,'[1]1920  Prog Access'!$F$7:$BA$325,5,FALSE))</f>
        <v>170731.69</v>
      </c>
      <c r="M410" s="102">
        <f>IF(ISNA(VLOOKUP($B410,'[1]1920  Prog Access'!$F$7:$BA$325,6,FALSE)),"",VLOOKUP($B410,'[1]1920  Prog Access'!$F$7:$BA$325,6,FALSE))</f>
        <v>2287.94</v>
      </c>
      <c r="N410" s="102">
        <f>IF(ISNA(VLOOKUP($B410,'[1]1920  Prog Access'!$F$7:$BA$325,7,FALSE)),"",VLOOKUP($B410,'[1]1920  Prog Access'!$F$7:$BA$325,7,FALSE))</f>
        <v>28225.72</v>
      </c>
      <c r="O410" s="102">
        <v>0</v>
      </c>
      <c r="P410" s="102">
        <f>IF(ISNA(VLOOKUP($B410,'[1]1920  Prog Access'!$F$7:$BA$325,8,FALSE)),"",VLOOKUP($B410,'[1]1920  Prog Access'!$F$7:$BA$325,8,FALSE))</f>
        <v>0</v>
      </c>
      <c r="Q410" s="102">
        <f>IF(ISNA(VLOOKUP($B410,'[1]1920  Prog Access'!$F$7:$BA$325,9,FALSE)),"",VLOOKUP($B410,'[1]1920  Prog Access'!$F$7:$BA$325,9,FALSE))</f>
        <v>0</v>
      </c>
      <c r="R410" s="107">
        <f t="shared" si="741"/>
        <v>201245.35</v>
      </c>
      <c r="S410" s="104">
        <f t="shared" si="742"/>
        <v>7.756906059800725E-2</v>
      </c>
      <c r="T410" s="105">
        <f t="shared" si="743"/>
        <v>2419.3958884347198</v>
      </c>
      <c r="U410" s="106">
        <f>IF(ISNA(VLOOKUP($B410,'[1]1920  Prog Access'!$F$7:$BA$325,10,FALSE)),"",VLOOKUP($B410,'[1]1920  Prog Access'!$F$7:$BA$325,10,FALSE))</f>
        <v>0</v>
      </c>
      <c r="V410" s="102">
        <f>IF(ISNA(VLOOKUP($B410,'[1]1920  Prog Access'!$F$7:$BA$325,11,FALSE)),"",VLOOKUP($B410,'[1]1920  Prog Access'!$F$7:$BA$325,11,FALSE))</f>
        <v>0</v>
      </c>
      <c r="W410" s="102">
        <f>IF(ISNA(VLOOKUP($B410,'[1]1920  Prog Access'!$F$7:$BA$325,12,FALSE)),"",VLOOKUP($B410,'[1]1920  Prog Access'!$F$7:$BA$325,12,FALSE))</f>
        <v>0</v>
      </c>
      <c r="X410" s="102">
        <f>IF(ISNA(VLOOKUP($B410,'[1]1920  Prog Access'!$F$7:$BA$325,13,FALSE)),"",VLOOKUP($B410,'[1]1920  Prog Access'!$F$7:$BA$325,13,FALSE))</f>
        <v>0</v>
      </c>
      <c r="Y410" s="108">
        <f t="shared" si="851"/>
        <v>0</v>
      </c>
      <c r="Z410" s="104">
        <f t="shared" si="852"/>
        <v>0</v>
      </c>
      <c r="AA410" s="105">
        <f t="shared" si="853"/>
        <v>0</v>
      </c>
      <c r="AB410" s="106">
        <f>IF(ISNA(VLOOKUP($B410,'[1]1920  Prog Access'!$F$7:$BA$325,14,FALSE)),"",VLOOKUP($B410,'[1]1920  Prog Access'!$F$7:$BA$325,14,FALSE))</f>
        <v>0</v>
      </c>
      <c r="AC410" s="102">
        <f>IF(ISNA(VLOOKUP($B410,'[1]1920  Prog Access'!$F$7:$BA$325,15,FALSE)),"",VLOOKUP($B410,'[1]1920  Prog Access'!$F$7:$BA$325,15,FALSE))</f>
        <v>0</v>
      </c>
      <c r="AD410" s="102">
        <v>0</v>
      </c>
      <c r="AE410" s="107">
        <f t="shared" si="854"/>
        <v>0</v>
      </c>
      <c r="AF410" s="104">
        <f t="shared" si="855"/>
        <v>0</v>
      </c>
      <c r="AG410" s="109">
        <f t="shared" si="856"/>
        <v>0</v>
      </c>
      <c r="AH410" s="106">
        <f>IF(ISNA(VLOOKUP($B410,'[1]1920  Prog Access'!$F$7:$BA$325,16,FALSE)),"",VLOOKUP($B410,'[1]1920  Prog Access'!$F$7:$BA$325,16,FALSE))</f>
        <v>0</v>
      </c>
      <c r="AI410" s="102">
        <f>IF(ISNA(VLOOKUP($B410,'[1]1920  Prog Access'!$F$7:$BA$325,17,FALSE)),"",VLOOKUP($B410,'[1]1920  Prog Access'!$F$7:$BA$325,17,FALSE))</f>
        <v>38041.67</v>
      </c>
      <c r="AJ410" s="102">
        <f>IF(ISNA(VLOOKUP($B410,'[1]1920  Prog Access'!$F$7:$BA$325,18,FALSE)),"",VLOOKUP($B410,'[1]1920  Prog Access'!$F$7:$BA$325,18,FALSE))</f>
        <v>0</v>
      </c>
      <c r="AK410" s="102">
        <f>IF(ISNA(VLOOKUP($B410,'[1]1920  Prog Access'!$F$7:$BA$325,19,FALSE)),"",VLOOKUP($B410,'[1]1920  Prog Access'!$F$7:$BA$325,19,FALSE))</f>
        <v>0</v>
      </c>
      <c r="AL410" s="102">
        <f>IF(ISNA(VLOOKUP($B410,'[1]1920  Prog Access'!$F$7:$BA$325,20,FALSE)),"",VLOOKUP($B410,'[1]1920  Prog Access'!$F$7:$BA$325,20,FALSE))</f>
        <v>41659.089999999997</v>
      </c>
      <c r="AM410" s="102">
        <f>IF(ISNA(VLOOKUP($B410,'[1]1920  Prog Access'!$F$7:$BA$325,21,FALSE)),"",VLOOKUP($B410,'[1]1920  Prog Access'!$F$7:$BA$325,21,FALSE))</f>
        <v>0</v>
      </c>
      <c r="AN410" s="102">
        <f>IF(ISNA(VLOOKUP($B410,'[1]1920  Prog Access'!$F$7:$BA$325,22,FALSE)),"",VLOOKUP($B410,'[1]1920  Prog Access'!$F$7:$BA$325,22,FALSE))</f>
        <v>0</v>
      </c>
      <c r="AO410" s="102">
        <f>IF(ISNA(VLOOKUP($B410,'[1]1920  Prog Access'!$F$7:$BA$325,23,FALSE)),"",VLOOKUP($B410,'[1]1920  Prog Access'!$F$7:$BA$325,23,FALSE))</f>
        <v>616.66</v>
      </c>
      <c r="AP410" s="102">
        <f>IF(ISNA(VLOOKUP($B410,'[1]1920  Prog Access'!$F$7:$BA$325,24,FALSE)),"",VLOOKUP($B410,'[1]1920  Prog Access'!$F$7:$BA$325,24,FALSE))</f>
        <v>0</v>
      </c>
      <c r="AQ410" s="102">
        <f>IF(ISNA(VLOOKUP($B410,'[1]1920  Prog Access'!$F$7:$BA$325,25,FALSE)),"",VLOOKUP($B410,'[1]1920  Prog Access'!$F$7:$BA$325,25,FALSE))</f>
        <v>0</v>
      </c>
      <c r="AR410" s="102">
        <f>IF(ISNA(VLOOKUP($B410,'[1]1920  Prog Access'!$F$7:$BA$325,26,FALSE)),"",VLOOKUP($B410,'[1]1920  Prog Access'!$F$7:$BA$325,26,FALSE))</f>
        <v>0</v>
      </c>
      <c r="AS410" s="102">
        <f>IF(ISNA(VLOOKUP($B410,'[1]1920  Prog Access'!$F$7:$BA$325,27,FALSE)),"",VLOOKUP($B410,'[1]1920  Prog Access'!$F$7:$BA$325,27,FALSE))</f>
        <v>0</v>
      </c>
      <c r="AT410" s="102">
        <f>IF(ISNA(VLOOKUP($B410,'[1]1920  Prog Access'!$F$7:$BA$325,28,FALSE)),"",VLOOKUP($B410,'[1]1920  Prog Access'!$F$7:$BA$325,28,FALSE))</f>
        <v>0</v>
      </c>
      <c r="AU410" s="102">
        <f>IF(ISNA(VLOOKUP($B410,'[1]1920  Prog Access'!$F$7:$BA$325,29,FALSE)),"",VLOOKUP($B410,'[1]1920  Prog Access'!$F$7:$BA$325,29,FALSE))</f>
        <v>0</v>
      </c>
      <c r="AV410" s="102">
        <f>IF(ISNA(VLOOKUP($B410,'[1]1920  Prog Access'!$F$7:$BA$325,30,FALSE)),"",VLOOKUP($B410,'[1]1920  Prog Access'!$F$7:$BA$325,30,FALSE))</f>
        <v>0</v>
      </c>
      <c r="AW410" s="102">
        <f>IF(ISNA(VLOOKUP($B410,'[1]1920  Prog Access'!$F$7:$BA$325,31,FALSE)),"",VLOOKUP($B410,'[1]1920  Prog Access'!$F$7:$BA$325,31,FALSE))</f>
        <v>0</v>
      </c>
      <c r="AX410" s="108">
        <f t="shared" si="857"/>
        <v>80317.42</v>
      </c>
      <c r="AY410" s="104">
        <f t="shared" si="858"/>
        <v>3.0957966576895316E-2</v>
      </c>
      <c r="AZ410" s="105">
        <f t="shared" si="859"/>
        <v>965.58571772060577</v>
      </c>
      <c r="BA410" s="106">
        <f>IF(ISNA(VLOOKUP($B410,'[1]1920  Prog Access'!$F$7:$BA$325,32,FALSE)),"",VLOOKUP($B410,'[1]1920  Prog Access'!$F$7:$BA$325,32,FALSE))</f>
        <v>0</v>
      </c>
      <c r="BB410" s="102">
        <f>IF(ISNA(VLOOKUP($B410,'[1]1920  Prog Access'!$F$7:$BA$325,33,FALSE)),"",VLOOKUP($B410,'[1]1920  Prog Access'!$F$7:$BA$325,33,FALSE))</f>
        <v>0</v>
      </c>
      <c r="BC410" s="102">
        <f>IF(ISNA(VLOOKUP($B410,'[1]1920  Prog Access'!$F$7:$BA$325,34,FALSE)),"",VLOOKUP($B410,'[1]1920  Prog Access'!$F$7:$BA$325,34,FALSE))</f>
        <v>0</v>
      </c>
      <c r="BD410" s="102">
        <f>IF(ISNA(VLOOKUP($B410,'[1]1920  Prog Access'!$F$7:$BA$325,35,FALSE)),"",VLOOKUP($B410,'[1]1920  Prog Access'!$F$7:$BA$325,35,FALSE))</f>
        <v>0</v>
      </c>
      <c r="BE410" s="102">
        <f>IF(ISNA(VLOOKUP($B410,'[1]1920  Prog Access'!$F$7:$BA$325,36,FALSE)),"",VLOOKUP($B410,'[1]1920  Prog Access'!$F$7:$BA$325,36,FALSE))</f>
        <v>0</v>
      </c>
      <c r="BF410" s="102">
        <f>IF(ISNA(VLOOKUP($B410,'[1]1920  Prog Access'!$F$7:$BA$325,37,FALSE)),"",VLOOKUP($B410,'[1]1920  Prog Access'!$F$7:$BA$325,37,FALSE))</f>
        <v>0</v>
      </c>
      <c r="BG410" s="102">
        <f>IF(ISNA(VLOOKUP($B410,'[1]1920  Prog Access'!$F$7:$BA$325,38,FALSE)),"",VLOOKUP($B410,'[1]1920  Prog Access'!$F$7:$BA$325,38,FALSE))</f>
        <v>0</v>
      </c>
      <c r="BH410" s="110">
        <f t="shared" si="860"/>
        <v>0</v>
      </c>
      <c r="BI410" s="104">
        <f t="shared" si="861"/>
        <v>0</v>
      </c>
      <c r="BJ410" s="105">
        <f t="shared" si="862"/>
        <v>0</v>
      </c>
      <c r="BK410" s="106">
        <f>IF(ISNA(VLOOKUP($B410,'[1]1920  Prog Access'!$F$7:$BA$325,39,FALSE)),"",VLOOKUP($B410,'[1]1920  Prog Access'!$F$7:$BA$325,39,FALSE))</f>
        <v>0</v>
      </c>
      <c r="BL410" s="102">
        <f>IF(ISNA(VLOOKUP($B410,'[1]1920  Prog Access'!$F$7:$BA$325,40,FALSE)),"",VLOOKUP($B410,'[1]1920  Prog Access'!$F$7:$BA$325,40,FALSE))</f>
        <v>0</v>
      </c>
      <c r="BM410" s="102">
        <f>IF(ISNA(VLOOKUP($B410,'[1]1920  Prog Access'!$F$7:$BA$325,41,FALSE)),"",VLOOKUP($B410,'[1]1920  Prog Access'!$F$7:$BA$325,41,FALSE))</f>
        <v>47745.02</v>
      </c>
      <c r="BN410" s="102">
        <f>IF(ISNA(VLOOKUP($B410,'[1]1920  Prog Access'!$F$7:$BA$325,42,FALSE)),"",VLOOKUP($B410,'[1]1920  Prog Access'!$F$7:$BA$325,42,FALSE))</f>
        <v>0</v>
      </c>
      <c r="BO410" s="105">
        <f t="shared" si="830"/>
        <v>47745.02</v>
      </c>
      <c r="BP410" s="104">
        <f t="shared" si="831"/>
        <v>1.8403090305604913E-2</v>
      </c>
      <c r="BQ410" s="111">
        <f t="shared" si="832"/>
        <v>573.99639336378925</v>
      </c>
      <c r="BR410" s="106">
        <f>IF(ISNA(VLOOKUP($B410,'[1]1920  Prog Access'!$F$7:$BA$325,43,FALSE)),"",VLOOKUP($B410,'[1]1920  Prog Access'!$F$7:$BA$325,43,FALSE))</f>
        <v>617833.46</v>
      </c>
      <c r="BS410" s="104">
        <f t="shared" si="833"/>
        <v>0.23814096126055329</v>
      </c>
      <c r="BT410" s="111">
        <f t="shared" si="834"/>
        <v>7427.6684299110357</v>
      </c>
      <c r="BU410" s="102">
        <f>IF(ISNA(VLOOKUP($B410,'[1]1920  Prog Access'!$F$7:$BA$325,44,FALSE)),"",VLOOKUP($B410,'[1]1920  Prog Access'!$F$7:$BA$325,44,FALSE))</f>
        <v>100716.78</v>
      </c>
      <c r="BV410" s="104">
        <f t="shared" si="835"/>
        <v>3.8820802622550853E-2</v>
      </c>
      <c r="BW410" s="111">
        <f t="shared" si="836"/>
        <v>1210.8292858860302</v>
      </c>
      <c r="BX410" s="143">
        <f>IF(ISNA(VLOOKUP($B410,'[1]1920  Prog Access'!$F$7:$BA$325,45,FALSE)),"",VLOOKUP($B410,'[1]1920  Prog Access'!$F$7:$BA$325,45,FALSE))</f>
        <v>215091.01</v>
      </c>
      <c r="BY410" s="97">
        <f t="shared" si="837"/>
        <v>8.2905804227409896E-2</v>
      </c>
      <c r="BZ410" s="112">
        <f t="shared" si="838"/>
        <v>2585.8500841548448</v>
      </c>
      <c r="CA410" s="89">
        <f t="shared" si="839"/>
        <v>2594402.31</v>
      </c>
      <c r="CB410" s="90">
        <f t="shared" si="840"/>
        <v>0</v>
      </c>
    </row>
    <row r="411" spans="1:80" s="127" customFormat="1" x14ac:dyDescent="0.25">
      <c r="A411" s="22"/>
      <c r="B411" s="94" t="s">
        <v>700</v>
      </c>
      <c r="C411" s="99" t="s">
        <v>701</v>
      </c>
      <c r="D411" s="100">
        <f>IF(ISNA(VLOOKUP($B411,'[1]1920 enrollment_Rev_Exp by size'!$A$6:$C$339,3,FALSE)),"",VLOOKUP($B411,'[1]1920 enrollment_Rev_Exp by size'!$A$6:$C$339,3,FALSE))</f>
        <v>191.24999999999997</v>
      </c>
      <c r="E411" s="101">
        <f>IF(ISNA(VLOOKUP($B411,'[1]1920 enrollment_Rev_Exp by size'!$A$6:$D$339,4,FALSE)),"",VLOOKUP($B411,'[1]1920 enrollment_Rev_Exp by size'!$A$6:$D$339,4,FALSE))</f>
        <v>3917327.74</v>
      </c>
      <c r="F411" s="102">
        <f>IF(ISNA(VLOOKUP($B411,'[1]1920  Prog Access'!$F$7:$BA$325,2,FALSE)),"",VLOOKUP($B411,'[1]1920  Prog Access'!$F$7:$BA$325,2,FALSE))</f>
        <v>2133814.0299999998</v>
      </c>
      <c r="G411" s="102">
        <f>IF(ISNA(VLOOKUP($B411,'[1]1920  Prog Access'!$F$7:$BA$325,3,FALSE)),"",VLOOKUP($B411,'[1]1920  Prog Access'!$F$7:$BA$325,3,FALSE))</f>
        <v>0</v>
      </c>
      <c r="H411" s="102">
        <f>IF(ISNA(VLOOKUP($B411,'[1]1920  Prog Access'!$F$7:$BA$325,4,FALSE)),"",VLOOKUP($B411,'[1]1920  Prog Access'!$F$7:$BA$325,4,FALSE))</f>
        <v>0</v>
      </c>
      <c r="I411" s="103">
        <f t="shared" si="848"/>
        <v>2133814.0299999998</v>
      </c>
      <c r="J411" s="104">
        <f t="shared" si="849"/>
        <v>0.54471164314681508</v>
      </c>
      <c r="K411" s="105">
        <f t="shared" si="850"/>
        <v>11157.19754248366</v>
      </c>
      <c r="L411" s="106">
        <f>IF(ISNA(VLOOKUP($B411,'[1]1920  Prog Access'!$F$7:$BA$325,5,FALSE)),"",VLOOKUP($B411,'[1]1920  Prog Access'!$F$7:$BA$325,5,FALSE))</f>
        <v>253142.68</v>
      </c>
      <c r="M411" s="102">
        <f>IF(ISNA(VLOOKUP($B411,'[1]1920  Prog Access'!$F$7:$BA$325,6,FALSE)),"",VLOOKUP($B411,'[1]1920  Prog Access'!$F$7:$BA$325,6,FALSE))</f>
        <v>9580.6</v>
      </c>
      <c r="N411" s="102">
        <f>IF(ISNA(VLOOKUP($B411,'[1]1920  Prog Access'!$F$7:$BA$325,7,FALSE)),"",VLOOKUP($B411,'[1]1920  Prog Access'!$F$7:$BA$325,7,FALSE))</f>
        <v>47825</v>
      </c>
      <c r="O411" s="102">
        <v>0</v>
      </c>
      <c r="P411" s="102">
        <f>IF(ISNA(VLOOKUP($B411,'[1]1920  Prog Access'!$F$7:$BA$325,8,FALSE)),"",VLOOKUP($B411,'[1]1920  Prog Access'!$F$7:$BA$325,8,FALSE))</f>
        <v>0</v>
      </c>
      <c r="Q411" s="102">
        <f>IF(ISNA(VLOOKUP($B411,'[1]1920  Prog Access'!$F$7:$BA$325,9,FALSE)),"",VLOOKUP($B411,'[1]1920  Prog Access'!$F$7:$BA$325,9,FALSE))</f>
        <v>0</v>
      </c>
      <c r="R411" s="107">
        <f t="shared" si="741"/>
        <v>310548.27999999997</v>
      </c>
      <c r="S411" s="104">
        <f t="shared" si="742"/>
        <v>7.9275542056126233E-2</v>
      </c>
      <c r="T411" s="105">
        <f t="shared" si="743"/>
        <v>1623.7818562091504</v>
      </c>
      <c r="U411" s="106">
        <f>IF(ISNA(VLOOKUP($B411,'[1]1920  Prog Access'!$F$7:$BA$325,10,FALSE)),"",VLOOKUP($B411,'[1]1920  Prog Access'!$F$7:$BA$325,10,FALSE))</f>
        <v>54004.26</v>
      </c>
      <c r="V411" s="102">
        <f>IF(ISNA(VLOOKUP($B411,'[1]1920  Prog Access'!$F$7:$BA$325,11,FALSE)),"",VLOOKUP($B411,'[1]1920  Prog Access'!$F$7:$BA$325,11,FALSE))</f>
        <v>17602.759999999998</v>
      </c>
      <c r="W411" s="102">
        <f>IF(ISNA(VLOOKUP($B411,'[1]1920  Prog Access'!$F$7:$BA$325,12,FALSE)),"",VLOOKUP($B411,'[1]1920  Prog Access'!$F$7:$BA$325,12,FALSE))</f>
        <v>1738</v>
      </c>
      <c r="X411" s="102">
        <f>IF(ISNA(VLOOKUP($B411,'[1]1920  Prog Access'!$F$7:$BA$325,13,FALSE)),"",VLOOKUP($B411,'[1]1920  Prog Access'!$F$7:$BA$325,13,FALSE))</f>
        <v>0</v>
      </c>
      <c r="Y411" s="108">
        <f t="shared" si="851"/>
        <v>73345.02</v>
      </c>
      <c r="Z411" s="104">
        <f t="shared" si="852"/>
        <v>1.8723227891062288E-2</v>
      </c>
      <c r="AA411" s="105">
        <f t="shared" si="853"/>
        <v>383.50337254901967</v>
      </c>
      <c r="AB411" s="106">
        <f>IF(ISNA(VLOOKUP($B411,'[1]1920  Prog Access'!$F$7:$BA$325,14,FALSE)),"",VLOOKUP($B411,'[1]1920  Prog Access'!$F$7:$BA$325,14,FALSE))</f>
        <v>0</v>
      </c>
      <c r="AC411" s="102">
        <f>IF(ISNA(VLOOKUP($B411,'[1]1920  Prog Access'!$F$7:$BA$325,15,FALSE)),"",VLOOKUP($B411,'[1]1920  Prog Access'!$F$7:$BA$325,15,FALSE))</f>
        <v>0</v>
      </c>
      <c r="AD411" s="102">
        <v>0</v>
      </c>
      <c r="AE411" s="107">
        <f t="shared" si="854"/>
        <v>0</v>
      </c>
      <c r="AF411" s="104">
        <f t="shared" si="855"/>
        <v>0</v>
      </c>
      <c r="AG411" s="109">
        <f t="shared" si="856"/>
        <v>0</v>
      </c>
      <c r="AH411" s="106">
        <f>IF(ISNA(VLOOKUP($B411,'[1]1920  Prog Access'!$F$7:$BA$325,16,FALSE)),"",VLOOKUP($B411,'[1]1920  Prog Access'!$F$7:$BA$325,16,FALSE))</f>
        <v>57189.51</v>
      </c>
      <c r="AI411" s="102">
        <f>IF(ISNA(VLOOKUP($B411,'[1]1920  Prog Access'!$F$7:$BA$325,17,FALSE)),"",VLOOKUP($B411,'[1]1920  Prog Access'!$F$7:$BA$325,17,FALSE))</f>
        <v>18117.2</v>
      </c>
      <c r="AJ411" s="102">
        <f>IF(ISNA(VLOOKUP($B411,'[1]1920  Prog Access'!$F$7:$BA$325,18,FALSE)),"",VLOOKUP($B411,'[1]1920  Prog Access'!$F$7:$BA$325,18,FALSE))</f>
        <v>0</v>
      </c>
      <c r="AK411" s="102">
        <f>IF(ISNA(VLOOKUP($B411,'[1]1920  Prog Access'!$F$7:$BA$325,19,FALSE)),"",VLOOKUP($B411,'[1]1920  Prog Access'!$F$7:$BA$325,19,FALSE))</f>
        <v>0</v>
      </c>
      <c r="AL411" s="102">
        <f>IF(ISNA(VLOOKUP($B411,'[1]1920  Prog Access'!$F$7:$BA$325,20,FALSE)),"",VLOOKUP($B411,'[1]1920  Prog Access'!$F$7:$BA$325,20,FALSE))</f>
        <v>124858.29</v>
      </c>
      <c r="AM411" s="102">
        <f>IF(ISNA(VLOOKUP($B411,'[1]1920  Prog Access'!$F$7:$BA$325,21,FALSE)),"",VLOOKUP($B411,'[1]1920  Prog Access'!$F$7:$BA$325,21,FALSE))</f>
        <v>0</v>
      </c>
      <c r="AN411" s="102">
        <f>IF(ISNA(VLOOKUP($B411,'[1]1920  Prog Access'!$F$7:$BA$325,22,FALSE)),"",VLOOKUP($B411,'[1]1920  Prog Access'!$F$7:$BA$325,22,FALSE))</f>
        <v>0</v>
      </c>
      <c r="AO411" s="102">
        <f>IF(ISNA(VLOOKUP($B411,'[1]1920  Prog Access'!$F$7:$BA$325,23,FALSE)),"",VLOOKUP($B411,'[1]1920  Prog Access'!$F$7:$BA$325,23,FALSE))</f>
        <v>38856.629999999997</v>
      </c>
      <c r="AP411" s="102">
        <f>IF(ISNA(VLOOKUP($B411,'[1]1920  Prog Access'!$F$7:$BA$325,24,FALSE)),"",VLOOKUP($B411,'[1]1920  Prog Access'!$F$7:$BA$325,24,FALSE))</f>
        <v>0</v>
      </c>
      <c r="AQ411" s="102">
        <f>IF(ISNA(VLOOKUP($B411,'[1]1920  Prog Access'!$F$7:$BA$325,25,FALSE)),"",VLOOKUP($B411,'[1]1920  Prog Access'!$F$7:$BA$325,25,FALSE))</f>
        <v>0</v>
      </c>
      <c r="AR411" s="102">
        <f>IF(ISNA(VLOOKUP($B411,'[1]1920  Prog Access'!$F$7:$BA$325,26,FALSE)),"",VLOOKUP($B411,'[1]1920  Prog Access'!$F$7:$BA$325,26,FALSE))</f>
        <v>0</v>
      </c>
      <c r="AS411" s="102">
        <f>IF(ISNA(VLOOKUP($B411,'[1]1920  Prog Access'!$F$7:$BA$325,27,FALSE)),"",VLOOKUP($B411,'[1]1920  Prog Access'!$F$7:$BA$325,27,FALSE))</f>
        <v>0</v>
      </c>
      <c r="AT411" s="102">
        <f>IF(ISNA(VLOOKUP($B411,'[1]1920  Prog Access'!$F$7:$BA$325,28,FALSE)),"",VLOOKUP($B411,'[1]1920  Prog Access'!$F$7:$BA$325,28,FALSE))</f>
        <v>0</v>
      </c>
      <c r="AU411" s="102">
        <f>IF(ISNA(VLOOKUP($B411,'[1]1920  Prog Access'!$F$7:$BA$325,29,FALSE)),"",VLOOKUP($B411,'[1]1920  Prog Access'!$F$7:$BA$325,29,FALSE))</f>
        <v>0</v>
      </c>
      <c r="AV411" s="102">
        <f>IF(ISNA(VLOOKUP($B411,'[1]1920  Prog Access'!$F$7:$BA$325,30,FALSE)),"",VLOOKUP($B411,'[1]1920  Prog Access'!$F$7:$BA$325,30,FALSE))</f>
        <v>0</v>
      </c>
      <c r="AW411" s="102">
        <f>IF(ISNA(VLOOKUP($B411,'[1]1920  Prog Access'!$F$7:$BA$325,31,FALSE)),"",VLOOKUP($B411,'[1]1920  Prog Access'!$F$7:$BA$325,31,FALSE))</f>
        <v>0</v>
      </c>
      <c r="AX411" s="108">
        <f t="shared" si="857"/>
        <v>239021.63</v>
      </c>
      <c r="AY411" s="104">
        <f t="shared" si="858"/>
        <v>6.10165004983729E-2</v>
      </c>
      <c r="AZ411" s="105">
        <f t="shared" si="859"/>
        <v>1249.7863006535949</v>
      </c>
      <c r="BA411" s="106">
        <f>IF(ISNA(VLOOKUP($B411,'[1]1920  Prog Access'!$F$7:$BA$325,32,FALSE)),"",VLOOKUP($B411,'[1]1920  Prog Access'!$F$7:$BA$325,32,FALSE))</f>
        <v>0</v>
      </c>
      <c r="BB411" s="102">
        <f>IF(ISNA(VLOOKUP($B411,'[1]1920  Prog Access'!$F$7:$BA$325,33,FALSE)),"",VLOOKUP($B411,'[1]1920  Prog Access'!$F$7:$BA$325,33,FALSE))</f>
        <v>0</v>
      </c>
      <c r="BC411" s="102">
        <f>IF(ISNA(VLOOKUP($B411,'[1]1920  Prog Access'!$F$7:$BA$325,34,FALSE)),"",VLOOKUP($B411,'[1]1920  Prog Access'!$F$7:$BA$325,34,FALSE))</f>
        <v>4346.8</v>
      </c>
      <c r="BD411" s="102">
        <f>IF(ISNA(VLOOKUP($B411,'[1]1920  Prog Access'!$F$7:$BA$325,35,FALSE)),"",VLOOKUP($B411,'[1]1920  Prog Access'!$F$7:$BA$325,35,FALSE))</f>
        <v>0</v>
      </c>
      <c r="BE411" s="102">
        <f>IF(ISNA(VLOOKUP($B411,'[1]1920  Prog Access'!$F$7:$BA$325,36,FALSE)),"",VLOOKUP($B411,'[1]1920  Prog Access'!$F$7:$BA$325,36,FALSE))</f>
        <v>0</v>
      </c>
      <c r="BF411" s="102">
        <f>IF(ISNA(VLOOKUP($B411,'[1]1920  Prog Access'!$F$7:$BA$325,37,FALSE)),"",VLOOKUP($B411,'[1]1920  Prog Access'!$F$7:$BA$325,37,FALSE))</f>
        <v>0</v>
      </c>
      <c r="BG411" s="102">
        <f>IF(ISNA(VLOOKUP($B411,'[1]1920  Prog Access'!$F$7:$BA$325,38,FALSE)),"",VLOOKUP($B411,'[1]1920  Prog Access'!$F$7:$BA$325,38,FALSE))</f>
        <v>27575.42</v>
      </c>
      <c r="BH411" s="110">
        <f t="shared" si="860"/>
        <v>31922.219999999998</v>
      </c>
      <c r="BI411" s="104">
        <f t="shared" si="861"/>
        <v>8.1489786197975859E-3</v>
      </c>
      <c r="BJ411" s="105">
        <f t="shared" si="862"/>
        <v>166.91356862745099</v>
      </c>
      <c r="BK411" s="106">
        <f>IF(ISNA(VLOOKUP($B411,'[1]1920  Prog Access'!$F$7:$BA$325,39,FALSE)),"",VLOOKUP($B411,'[1]1920  Prog Access'!$F$7:$BA$325,39,FALSE))</f>
        <v>0</v>
      </c>
      <c r="BL411" s="102">
        <f>IF(ISNA(VLOOKUP($B411,'[1]1920  Prog Access'!$F$7:$BA$325,40,FALSE)),"",VLOOKUP($B411,'[1]1920  Prog Access'!$F$7:$BA$325,40,FALSE))</f>
        <v>0</v>
      </c>
      <c r="BM411" s="102">
        <f>IF(ISNA(VLOOKUP($B411,'[1]1920  Prog Access'!$F$7:$BA$325,41,FALSE)),"",VLOOKUP($B411,'[1]1920  Prog Access'!$F$7:$BA$325,41,FALSE))</f>
        <v>44979.12</v>
      </c>
      <c r="BN411" s="102">
        <f>IF(ISNA(VLOOKUP($B411,'[1]1920  Prog Access'!$F$7:$BA$325,42,FALSE)),"",VLOOKUP($B411,'[1]1920  Prog Access'!$F$7:$BA$325,42,FALSE))</f>
        <v>60582.35</v>
      </c>
      <c r="BO411" s="105">
        <f t="shared" si="830"/>
        <v>105561.47</v>
      </c>
      <c r="BP411" s="104">
        <f t="shared" si="831"/>
        <v>2.694731638665495E-2</v>
      </c>
      <c r="BQ411" s="111">
        <f t="shared" si="832"/>
        <v>551.95539869281049</v>
      </c>
      <c r="BR411" s="106">
        <f>IF(ISNA(VLOOKUP($B411,'[1]1920  Prog Access'!$F$7:$BA$325,43,FALSE)),"",VLOOKUP($B411,'[1]1920  Prog Access'!$F$7:$BA$325,43,FALSE))</f>
        <v>696060.24</v>
      </c>
      <c r="BS411" s="104">
        <f t="shared" si="833"/>
        <v>0.17768751715423228</v>
      </c>
      <c r="BT411" s="111">
        <f t="shared" si="834"/>
        <v>3639.530666666667</v>
      </c>
      <c r="BU411" s="102">
        <f>IF(ISNA(VLOOKUP($B411,'[1]1920  Prog Access'!$F$7:$BA$325,44,FALSE)),"",VLOOKUP($B411,'[1]1920  Prog Access'!$F$7:$BA$325,44,FALSE))</f>
        <v>98745.04</v>
      </c>
      <c r="BV411" s="104">
        <f t="shared" si="835"/>
        <v>2.520724497766939E-2</v>
      </c>
      <c r="BW411" s="111">
        <f t="shared" si="836"/>
        <v>516.31393464052292</v>
      </c>
      <c r="BX411" s="143">
        <f>IF(ISNA(VLOOKUP($B411,'[1]1920  Prog Access'!$F$7:$BA$325,45,FALSE)),"",VLOOKUP($B411,'[1]1920  Prog Access'!$F$7:$BA$325,45,FALSE))</f>
        <v>228309.81</v>
      </c>
      <c r="BY411" s="97">
        <f t="shared" si="837"/>
        <v>5.8282029269269155E-2</v>
      </c>
      <c r="BZ411" s="112">
        <f t="shared" si="838"/>
        <v>1193.7767843137256</v>
      </c>
      <c r="CA411" s="89">
        <f t="shared" si="839"/>
        <v>3917327.74</v>
      </c>
      <c r="CB411" s="90">
        <f t="shared" si="840"/>
        <v>0</v>
      </c>
    </row>
    <row r="412" spans="1:80" x14ac:dyDescent="0.25">
      <c r="A412" s="22"/>
      <c r="B412" s="94" t="s">
        <v>702</v>
      </c>
      <c r="C412" s="99" t="s">
        <v>703</v>
      </c>
      <c r="D412" s="100">
        <f>IF(ISNA(VLOOKUP($B412,'[1]1920 enrollment_Rev_Exp by size'!$A$6:$C$339,3,FALSE)),"",VLOOKUP($B412,'[1]1920 enrollment_Rev_Exp by size'!$A$6:$C$339,3,FALSE))</f>
        <v>144.59</v>
      </c>
      <c r="E412" s="101">
        <f>IF(ISNA(VLOOKUP($B412,'[1]1920 enrollment_Rev_Exp by size'!$A$6:$D$339,4,FALSE)),"",VLOOKUP($B412,'[1]1920 enrollment_Rev_Exp by size'!$A$6:$D$339,4,FALSE))</f>
        <v>3175938.39</v>
      </c>
      <c r="F412" s="102">
        <f>IF(ISNA(VLOOKUP($B412,'[1]1920  Prog Access'!$F$7:$BA$325,2,FALSE)),"",VLOOKUP($B412,'[1]1920  Prog Access'!$F$7:$BA$325,2,FALSE))</f>
        <v>1594101.13</v>
      </c>
      <c r="G412" s="102">
        <f>IF(ISNA(VLOOKUP($B412,'[1]1920  Prog Access'!$F$7:$BA$325,3,FALSE)),"",VLOOKUP($B412,'[1]1920  Prog Access'!$F$7:$BA$325,3,FALSE))</f>
        <v>0</v>
      </c>
      <c r="H412" s="102">
        <f>IF(ISNA(VLOOKUP($B412,'[1]1920  Prog Access'!$F$7:$BA$325,4,FALSE)),"",VLOOKUP($B412,'[1]1920  Prog Access'!$F$7:$BA$325,4,FALSE))</f>
        <v>0</v>
      </c>
      <c r="I412" s="103">
        <f t="shared" si="848"/>
        <v>1594101.13</v>
      </c>
      <c r="J412" s="104">
        <f t="shared" si="849"/>
        <v>0.50193074746642041</v>
      </c>
      <c r="K412" s="105">
        <f t="shared" si="850"/>
        <v>11024.974963690434</v>
      </c>
      <c r="L412" s="106">
        <f>IF(ISNA(VLOOKUP($B412,'[1]1920  Prog Access'!$F$7:$BA$325,5,FALSE)),"",VLOOKUP($B412,'[1]1920  Prog Access'!$F$7:$BA$325,5,FALSE))</f>
        <v>143892.69</v>
      </c>
      <c r="M412" s="102">
        <f>IF(ISNA(VLOOKUP($B412,'[1]1920  Prog Access'!$F$7:$BA$325,6,FALSE)),"",VLOOKUP($B412,'[1]1920  Prog Access'!$F$7:$BA$325,6,FALSE))</f>
        <v>9199.68</v>
      </c>
      <c r="N412" s="102">
        <f>IF(ISNA(VLOOKUP($B412,'[1]1920  Prog Access'!$F$7:$BA$325,7,FALSE)),"",VLOOKUP($B412,'[1]1920  Prog Access'!$F$7:$BA$325,7,FALSE))</f>
        <v>45673.440000000002</v>
      </c>
      <c r="O412" s="102">
        <v>0</v>
      </c>
      <c r="P412" s="102">
        <f>IF(ISNA(VLOOKUP($B412,'[1]1920  Prog Access'!$F$7:$BA$325,8,FALSE)),"",VLOOKUP($B412,'[1]1920  Prog Access'!$F$7:$BA$325,8,FALSE))</f>
        <v>0</v>
      </c>
      <c r="Q412" s="102">
        <f>IF(ISNA(VLOOKUP($B412,'[1]1920  Prog Access'!$F$7:$BA$325,9,FALSE)),"",VLOOKUP($B412,'[1]1920  Prog Access'!$F$7:$BA$325,9,FALSE))</f>
        <v>0</v>
      </c>
      <c r="R412" s="107">
        <f t="shared" si="741"/>
        <v>198765.81</v>
      </c>
      <c r="S412" s="104">
        <f t="shared" si="742"/>
        <v>6.2584907385435776E-2</v>
      </c>
      <c r="T412" s="105">
        <f t="shared" si="743"/>
        <v>1374.685732069991</v>
      </c>
      <c r="U412" s="106">
        <f>IF(ISNA(VLOOKUP($B412,'[1]1920  Prog Access'!$F$7:$BA$325,10,FALSE)),"",VLOOKUP($B412,'[1]1920  Prog Access'!$F$7:$BA$325,10,FALSE))</f>
        <v>215437.02</v>
      </c>
      <c r="V412" s="102">
        <f>IF(ISNA(VLOOKUP($B412,'[1]1920  Prog Access'!$F$7:$BA$325,11,FALSE)),"",VLOOKUP($B412,'[1]1920  Prog Access'!$F$7:$BA$325,11,FALSE))</f>
        <v>0</v>
      </c>
      <c r="W412" s="102">
        <f>IF(ISNA(VLOOKUP($B412,'[1]1920  Prog Access'!$F$7:$BA$325,12,FALSE)),"",VLOOKUP($B412,'[1]1920  Prog Access'!$F$7:$BA$325,12,FALSE))</f>
        <v>0</v>
      </c>
      <c r="X412" s="102">
        <f>IF(ISNA(VLOOKUP($B412,'[1]1920  Prog Access'!$F$7:$BA$325,13,FALSE)),"",VLOOKUP($B412,'[1]1920  Prog Access'!$F$7:$BA$325,13,FALSE))</f>
        <v>0</v>
      </c>
      <c r="Y412" s="108">
        <f t="shared" si="851"/>
        <v>215437.02</v>
      </c>
      <c r="Z412" s="104">
        <f t="shared" si="852"/>
        <v>6.7834130749620733E-2</v>
      </c>
      <c r="AA412" s="105">
        <f t="shared" si="853"/>
        <v>1489.9856144961614</v>
      </c>
      <c r="AB412" s="106">
        <f>IF(ISNA(VLOOKUP($B412,'[1]1920  Prog Access'!$F$7:$BA$325,14,FALSE)),"",VLOOKUP($B412,'[1]1920  Prog Access'!$F$7:$BA$325,14,FALSE))</f>
        <v>0</v>
      </c>
      <c r="AC412" s="102">
        <f>IF(ISNA(VLOOKUP($B412,'[1]1920  Prog Access'!$F$7:$BA$325,15,FALSE)),"",VLOOKUP($B412,'[1]1920  Prog Access'!$F$7:$BA$325,15,FALSE))</f>
        <v>0</v>
      </c>
      <c r="AD412" s="102">
        <v>0</v>
      </c>
      <c r="AE412" s="107">
        <f t="shared" si="854"/>
        <v>0</v>
      </c>
      <c r="AF412" s="104">
        <f t="shared" si="855"/>
        <v>0</v>
      </c>
      <c r="AG412" s="109">
        <f t="shared" si="856"/>
        <v>0</v>
      </c>
      <c r="AH412" s="106">
        <f>IF(ISNA(VLOOKUP($B412,'[1]1920  Prog Access'!$F$7:$BA$325,16,FALSE)),"",VLOOKUP($B412,'[1]1920  Prog Access'!$F$7:$BA$325,16,FALSE))</f>
        <v>40222.19</v>
      </c>
      <c r="AI412" s="102">
        <f>IF(ISNA(VLOOKUP($B412,'[1]1920  Prog Access'!$F$7:$BA$325,17,FALSE)),"",VLOOKUP($B412,'[1]1920  Prog Access'!$F$7:$BA$325,17,FALSE))</f>
        <v>35672.120000000003</v>
      </c>
      <c r="AJ412" s="102">
        <f>IF(ISNA(VLOOKUP($B412,'[1]1920  Prog Access'!$F$7:$BA$325,18,FALSE)),"",VLOOKUP($B412,'[1]1920  Prog Access'!$F$7:$BA$325,18,FALSE))</f>
        <v>0</v>
      </c>
      <c r="AK412" s="102">
        <f>IF(ISNA(VLOOKUP($B412,'[1]1920  Prog Access'!$F$7:$BA$325,19,FALSE)),"",VLOOKUP($B412,'[1]1920  Prog Access'!$F$7:$BA$325,19,FALSE))</f>
        <v>0</v>
      </c>
      <c r="AL412" s="102">
        <f>IF(ISNA(VLOOKUP($B412,'[1]1920  Prog Access'!$F$7:$BA$325,20,FALSE)),"",VLOOKUP($B412,'[1]1920  Prog Access'!$F$7:$BA$325,20,FALSE))</f>
        <v>34470.51</v>
      </c>
      <c r="AM412" s="102">
        <f>IF(ISNA(VLOOKUP($B412,'[1]1920  Prog Access'!$F$7:$BA$325,21,FALSE)),"",VLOOKUP($B412,'[1]1920  Prog Access'!$F$7:$BA$325,21,FALSE))</f>
        <v>0</v>
      </c>
      <c r="AN412" s="102">
        <f>IF(ISNA(VLOOKUP($B412,'[1]1920  Prog Access'!$F$7:$BA$325,22,FALSE)),"",VLOOKUP($B412,'[1]1920  Prog Access'!$F$7:$BA$325,22,FALSE))</f>
        <v>0</v>
      </c>
      <c r="AO412" s="102">
        <f>IF(ISNA(VLOOKUP($B412,'[1]1920  Prog Access'!$F$7:$BA$325,23,FALSE)),"",VLOOKUP($B412,'[1]1920  Prog Access'!$F$7:$BA$325,23,FALSE))</f>
        <v>8245.08</v>
      </c>
      <c r="AP412" s="102">
        <f>IF(ISNA(VLOOKUP($B412,'[1]1920  Prog Access'!$F$7:$BA$325,24,FALSE)),"",VLOOKUP($B412,'[1]1920  Prog Access'!$F$7:$BA$325,24,FALSE))</f>
        <v>0</v>
      </c>
      <c r="AQ412" s="102">
        <f>IF(ISNA(VLOOKUP($B412,'[1]1920  Prog Access'!$F$7:$BA$325,25,FALSE)),"",VLOOKUP($B412,'[1]1920  Prog Access'!$F$7:$BA$325,25,FALSE))</f>
        <v>0</v>
      </c>
      <c r="AR412" s="102">
        <f>IF(ISNA(VLOOKUP($B412,'[1]1920  Prog Access'!$F$7:$BA$325,26,FALSE)),"",VLOOKUP($B412,'[1]1920  Prog Access'!$F$7:$BA$325,26,FALSE))</f>
        <v>0</v>
      </c>
      <c r="AS412" s="102">
        <f>IF(ISNA(VLOOKUP($B412,'[1]1920  Prog Access'!$F$7:$BA$325,27,FALSE)),"",VLOOKUP($B412,'[1]1920  Prog Access'!$F$7:$BA$325,27,FALSE))</f>
        <v>0</v>
      </c>
      <c r="AT412" s="102">
        <f>IF(ISNA(VLOOKUP($B412,'[1]1920  Prog Access'!$F$7:$BA$325,28,FALSE)),"",VLOOKUP($B412,'[1]1920  Prog Access'!$F$7:$BA$325,28,FALSE))</f>
        <v>0</v>
      </c>
      <c r="AU412" s="102">
        <f>IF(ISNA(VLOOKUP($B412,'[1]1920  Prog Access'!$F$7:$BA$325,29,FALSE)),"",VLOOKUP($B412,'[1]1920  Prog Access'!$F$7:$BA$325,29,FALSE))</f>
        <v>0</v>
      </c>
      <c r="AV412" s="102">
        <f>IF(ISNA(VLOOKUP($B412,'[1]1920  Prog Access'!$F$7:$BA$325,30,FALSE)),"",VLOOKUP($B412,'[1]1920  Prog Access'!$F$7:$BA$325,30,FALSE))</f>
        <v>0</v>
      </c>
      <c r="AW412" s="102">
        <f>IF(ISNA(VLOOKUP($B412,'[1]1920  Prog Access'!$F$7:$BA$325,31,FALSE)),"",VLOOKUP($B412,'[1]1920  Prog Access'!$F$7:$BA$325,31,FALSE))</f>
        <v>0</v>
      </c>
      <c r="AX412" s="108">
        <f t="shared" si="857"/>
        <v>118609.90000000001</v>
      </c>
      <c r="AY412" s="104">
        <f t="shared" si="858"/>
        <v>3.7346410866616338E-2</v>
      </c>
      <c r="AZ412" s="105">
        <f t="shared" si="859"/>
        <v>820.3188325610347</v>
      </c>
      <c r="BA412" s="106">
        <f>IF(ISNA(VLOOKUP($B412,'[1]1920  Prog Access'!$F$7:$BA$325,32,FALSE)),"",VLOOKUP($B412,'[1]1920  Prog Access'!$F$7:$BA$325,32,FALSE))</f>
        <v>1365.98</v>
      </c>
      <c r="BB412" s="102">
        <f>IF(ISNA(VLOOKUP($B412,'[1]1920  Prog Access'!$F$7:$BA$325,33,FALSE)),"",VLOOKUP($B412,'[1]1920  Prog Access'!$F$7:$BA$325,33,FALSE))</f>
        <v>3695.96</v>
      </c>
      <c r="BC412" s="102">
        <f>IF(ISNA(VLOOKUP($B412,'[1]1920  Prog Access'!$F$7:$BA$325,34,FALSE)),"",VLOOKUP($B412,'[1]1920  Prog Access'!$F$7:$BA$325,34,FALSE))</f>
        <v>0</v>
      </c>
      <c r="BD412" s="102">
        <f>IF(ISNA(VLOOKUP($B412,'[1]1920  Prog Access'!$F$7:$BA$325,35,FALSE)),"",VLOOKUP($B412,'[1]1920  Prog Access'!$F$7:$BA$325,35,FALSE))</f>
        <v>0</v>
      </c>
      <c r="BE412" s="102">
        <f>IF(ISNA(VLOOKUP($B412,'[1]1920  Prog Access'!$F$7:$BA$325,36,FALSE)),"",VLOOKUP($B412,'[1]1920  Prog Access'!$F$7:$BA$325,36,FALSE))</f>
        <v>0</v>
      </c>
      <c r="BF412" s="102">
        <f>IF(ISNA(VLOOKUP($B412,'[1]1920  Prog Access'!$F$7:$BA$325,37,FALSE)),"",VLOOKUP($B412,'[1]1920  Prog Access'!$F$7:$BA$325,37,FALSE))</f>
        <v>0</v>
      </c>
      <c r="BG412" s="102">
        <f>IF(ISNA(VLOOKUP($B412,'[1]1920  Prog Access'!$F$7:$BA$325,38,FALSE)),"",VLOOKUP($B412,'[1]1920  Prog Access'!$F$7:$BA$325,38,FALSE))</f>
        <v>6411.92</v>
      </c>
      <c r="BH412" s="110">
        <f t="shared" si="860"/>
        <v>11473.86</v>
      </c>
      <c r="BI412" s="104">
        <f t="shared" si="861"/>
        <v>3.6127464046933227E-3</v>
      </c>
      <c r="BJ412" s="105">
        <f t="shared" si="862"/>
        <v>79.354450515250022</v>
      </c>
      <c r="BK412" s="106">
        <f>IF(ISNA(VLOOKUP($B412,'[1]1920  Prog Access'!$F$7:$BA$325,39,FALSE)),"",VLOOKUP($B412,'[1]1920  Prog Access'!$F$7:$BA$325,39,FALSE))</f>
        <v>0</v>
      </c>
      <c r="BL412" s="102">
        <f>IF(ISNA(VLOOKUP($B412,'[1]1920  Prog Access'!$F$7:$BA$325,40,FALSE)),"",VLOOKUP($B412,'[1]1920  Prog Access'!$F$7:$BA$325,40,FALSE))</f>
        <v>0</v>
      </c>
      <c r="BM412" s="102">
        <f>IF(ISNA(VLOOKUP($B412,'[1]1920  Prog Access'!$F$7:$BA$325,41,FALSE)),"",VLOOKUP($B412,'[1]1920  Prog Access'!$F$7:$BA$325,41,FALSE))</f>
        <v>39682.01</v>
      </c>
      <c r="BN412" s="102">
        <f>IF(ISNA(VLOOKUP($B412,'[1]1920  Prog Access'!$F$7:$BA$325,42,FALSE)),"",VLOOKUP($B412,'[1]1920  Prog Access'!$F$7:$BA$325,42,FALSE))</f>
        <v>0</v>
      </c>
      <c r="BO412" s="105">
        <f t="shared" si="830"/>
        <v>39682.01</v>
      </c>
      <c r="BP412" s="104">
        <f t="shared" si="831"/>
        <v>1.2494578019821095E-2</v>
      </c>
      <c r="BQ412" s="111">
        <f t="shared" si="832"/>
        <v>274.44505152500176</v>
      </c>
      <c r="BR412" s="106">
        <f>IF(ISNA(VLOOKUP($B412,'[1]1920  Prog Access'!$F$7:$BA$325,43,FALSE)),"",VLOOKUP($B412,'[1]1920  Prog Access'!$F$7:$BA$325,43,FALSE))</f>
        <v>516312.9</v>
      </c>
      <c r="BS412" s="104">
        <f t="shared" si="833"/>
        <v>0.16257018764145484</v>
      </c>
      <c r="BT412" s="111">
        <f t="shared" si="834"/>
        <v>3570.8755792240127</v>
      </c>
      <c r="BU412" s="102">
        <f>IF(ISNA(VLOOKUP($B412,'[1]1920  Prog Access'!$F$7:$BA$325,44,FALSE)),"",VLOOKUP($B412,'[1]1920  Prog Access'!$F$7:$BA$325,44,FALSE))</f>
        <v>138355.47</v>
      </c>
      <c r="BV412" s="104">
        <f t="shared" si="835"/>
        <v>4.3563650490083969E-2</v>
      </c>
      <c r="BW412" s="111">
        <f t="shared" si="836"/>
        <v>956.88131959333282</v>
      </c>
      <c r="BX412" s="143">
        <f>IF(ISNA(VLOOKUP($B412,'[1]1920  Prog Access'!$F$7:$BA$325,45,FALSE)),"",VLOOKUP($B412,'[1]1920  Prog Access'!$F$7:$BA$325,45,FALSE))</f>
        <v>343200.29</v>
      </c>
      <c r="BY412" s="97">
        <f t="shared" si="837"/>
        <v>0.10806264097585343</v>
      </c>
      <c r="BZ412" s="112">
        <f t="shared" si="838"/>
        <v>2373.6101390137628</v>
      </c>
      <c r="CA412" s="89">
        <f t="shared" si="839"/>
        <v>3175938.3899999997</v>
      </c>
      <c r="CB412" s="90">
        <f t="shared" si="840"/>
        <v>0</v>
      </c>
    </row>
    <row r="413" spans="1:80" x14ac:dyDescent="0.25">
      <c r="A413" s="22"/>
      <c r="B413" s="94" t="s">
        <v>704</v>
      </c>
      <c r="C413" s="99" t="s">
        <v>705</v>
      </c>
      <c r="D413" s="100">
        <f>IF(ISNA(VLOOKUP($B413,'[1]1920 enrollment_Rev_Exp by size'!$A$6:$C$339,3,FALSE)),"",VLOOKUP($B413,'[1]1920 enrollment_Rev_Exp by size'!$A$6:$C$339,3,FALSE))</f>
        <v>123.72999999999999</v>
      </c>
      <c r="E413" s="101">
        <f>IF(ISNA(VLOOKUP($B413,'[1]1920 enrollment_Rev_Exp by size'!$A$6:$D$339,4,FALSE)),"",VLOOKUP($B413,'[1]1920 enrollment_Rev_Exp by size'!$A$6:$D$339,4,FALSE))</f>
        <v>3296158.58</v>
      </c>
      <c r="F413" s="102">
        <f>IF(ISNA(VLOOKUP($B413,'[1]1920  Prog Access'!$F$7:$BA$325,2,FALSE)),"",VLOOKUP($B413,'[1]1920  Prog Access'!$F$7:$BA$325,2,FALSE))</f>
        <v>1573815.4</v>
      </c>
      <c r="G413" s="102">
        <f>IF(ISNA(VLOOKUP($B413,'[1]1920  Prog Access'!$F$7:$BA$325,3,FALSE)),"",VLOOKUP($B413,'[1]1920  Prog Access'!$F$7:$BA$325,3,FALSE))</f>
        <v>0</v>
      </c>
      <c r="H413" s="102">
        <f>IF(ISNA(VLOOKUP($B413,'[1]1920  Prog Access'!$F$7:$BA$325,4,FALSE)),"",VLOOKUP($B413,'[1]1920  Prog Access'!$F$7:$BA$325,4,FALSE))</f>
        <v>0</v>
      </c>
      <c r="I413" s="103">
        <f t="shared" si="848"/>
        <v>1573815.4</v>
      </c>
      <c r="J413" s="104">
        <f t="shared" si="849"/>
        <v>0.477469563979534</v>
      </c>
      <c r="K413" s="105">
        <f t="shared" si="850"/>
        <v>12719.755920148711</v>
      </c>
      <c r="L413" s="106">
        <f>IF(ISNA(VLOOKUP($B413,'[1]1920  Prog Access'!$F$7:$BA$325,5,FALSE)),"",VLOOKUP($B413,'[1]1920  Prog Access'!$F$7:$BA$325,5,FALSE))</f>
        <v>129020.12</v>
      </c>
      <c r="M413" s="102">
        <f>IF(ISNA(VLOOKUP($B413,'[1]1920  Prog Access'!$F$7:$BA$325,6,FALSE)),"",VLOOKUP($B413,'[1]1920  Prog Access'!$F$7:$BA$325,6,FALSE))</f>
        <v>0</v>
      </c>
      <c r="N413" s="102">
        <f>IF(ISNA(VLOOKUP($B413,'[1]1920  Prog Access'!$F$7:$BA$325,7,FALSE)),"",VLOOKUP($B413,'[1]1920  Prog Access'!$F$7:$BA$325,7,FALSE))</f>
        <v>23819</v>
      </c>
      <c r="O413" s="102">
        <v>0</v>
      </c>
      <c r="P413" s="102">
        <f>IF(ISNA(VLOOKUP($B413,'[1]1920  Prog Access'!$F$7:$BA$325,8,FALSE)),"",VLOOKUP($B413,'[1]1920  Prog Access'!$F$7:$BA$325,8,FALSE))</f>
        <v>0</v>
      </c>
      <c r="Q413" s="102">
        <f>IF(ISNA(VLOOKUP($B413,'[1]1920  Prog Access'!$F$7:$BA$325,9,FALSE)),"",VLOOKUP($B413,'[1]1920  Prog Access'!$F$7:$BA$325,9,FALSE))</f>
        <v>0</v>
      </c>
      <c r="R413" s="107">
        <f t="shared" si="741"/>
        <v>152839.12</v>
      </c>
      <c r="S413" s="104">
        <f t="shared" si="742"/>
        <v>4.636886129428882E-2</v>
      </c>
      <c r="T413" s="105">
        <f t="shared" si="743"/>
        <v>1235.2632344621354</v>
      </c>
      <c r="U413" s="106">
        <f>IF(ISNA(VLOOKUP($B413,'[1]1920  Prog Access'!$F$7:$BA$325,10,FALSE)),"",VLOOKUP($B413,'[1]1920  Prog Access'!$F$7:$BA$325,10,FALSE))</f>
        <v>52183.83</v>
      </c>
      <c r="V413" s="102">
        <f>IF(ISNA(VLOOKUP($B413,'[1]1920  Prog Access'!$F$7:$BA$325,11,FALSE)),"",VLOOKUP($B413,'[1]1920  Prog Access'!$F$7:$BA$325,11,FALSE))</f>
        <v>15203.48</v>
      </c>
      <c r="W413" s="102">
        <f>IF(ISNA(VLOOKUP($B413,'[1]1920  Prog Access'!$F$7:$BA$325,12,FALSE)),"",VLOOKUP($B413,'[1]1920  Prog Access'!$F$7:$BA$325,12,FALSE))</f>
        <v>9912.52</v>
      </c>
      <c r="X413" s="102">
        <f>IF(ISNA(VLOOKUP($B413,'[1]1920  Prog Access'!$F$7:$BA$325,13,FALSE)),"",VLOOKUP($B413,'[1]1920  Prog Access'!$F$7:$BA$325,13,FALSE))</f>
        <v>0</v>
      </c>
      <c r="Y413" s="108">
        <f t="shared" si="851"/>
        <v>77299.83</v>
      </c>
      <c r="Z413" s="104">
        <f t="shared" si="852"/>
        <v>2.3451490006891597E-2</v>
      </c>
      <c r="AA413" s="105">
        <f t="shared" si="853"/>
        <v>624.74605996928801</v>
      </c>
      <c r="AB413" s="106">
        <f>IF(ISNA(VLOOKUP($B413,'[1]1920  Prog Access'!$F$7:$BA$325,14,FALSE)),"",VLOOKUP($B413,'[1]1920  Prog Access'!$F$7:$BA$325,14,FALSE))</f>
        <v>0</v>
      </c>
      <c r="AC413" s="102">
        <f>IF(ISNA(VLOOKUP($B413,'[1]1920  Prog Access'!$F$7:$BA$325,15,FALSE)),"",VLOOKUP($B413,'[1]1920  Prog Access'!$F$7:$BA$325,15,FALSE))</f>
        <v>0</v>
      </c>
      <c r="AD413" s="102">
        <v>0</v>
      </c>
      <c r="AE413" s="107">
        <f t="shared" si="854"/>
        <v>0</v>
      </c>
      <c r="AF413" s="104">
        <f t="shared" si="855"/>
        <v>0</v>
      </c>
      <c r="AG413" s="109">
        <f t="shared" si="856"/>
        <v>0</v>
      </c>
      <c r="AH413" s="106">
        <f>IF(ISNA(VLOOKUP($B413,'[1]1920  Prog Access'!$F$7:$BA$325,16,FALSE)),"",VLOOKUP($B413,'[1]1920  Prog Access'!$F$7:$BA$325,16,FALSE))</f>
        <v>32463.68</v>
      </c>
      <c r="AI413" s="102">
        <f>IF(ISNA(VLOOKUP($B413,'[1]1920  Prog Access'!$F$7:$BA$325,17,FALSE)),"",VLOOKUP($B413,'[1]1920  Prog Access'!$F$7:$BA$325,17,FALSE))</f>
        <v>14278.92</v>
      </c>
      <c r="AJ413" s="102">
        <f>IF(ISNA(VLOOKUP($B413,'[1]1920  Prog Access'!$F$7:$BA$325,18,FALSE)),"",VLOOKUP($B413,'[1]1920  Prog Access'!$F$7:$BA$325,18,FALSE))</f>
        <v>0</v>
      </c>
      <c r="AK413" s="102">
        <f>IF(ISNA(VLOOKUP($B413,'[1]1920  Prog Access'!$F$7:$BA$325,19,FALSE)),"",VLOOKUP($B413,'[1]1920  Prog Access'!$F$7:$BA$325,19,FALSE))</f>
        <v>0</v>
      </c>
      <c r="AL413" s="102">
        <f>IF(ISNA(VLOOKUP($B413,'[1]1920  Prog Access'!$F$7:$BA$325,20,FALSE)),"",VLOOKUP($B413,'[1]1920  Prog Access'!$F$7:$BA$325,20,FALSE))</f>
        <v>39867.230000000003</v>
      </c>
      <c r="AM413" s="102">
        <f>IF(ISNA(VLOOKUP($B413,'[1]1920  Prog Access'!$F$7:$BA$325,21,FALSE)),"",VLOOKUP($B413,'[1]1920  Prog Access'!$F$7:$BA$325,21,FALSE))</f>
        <v>0</v>
      </c>
      <c r="AN413" s="102">
        <f>IF(ISNA(VLOOKUP($B413,'[1]1920  Prog Access'!$F$7:$BA$325,22,FALSE)),"",VLOOKUP($B413,'[1]1920  Prog Access'!$F$7:$BA$325,22,FALSE))</f>
        <v>0</v>
      </c>
      <c r="AO413" s="102">
        <f>IF(ISNA(VLOOKUP($B413,'[1]1920  Prog Access'!$F$7:$BA$325,23,FALSE)),"",VLOOKUP($B413,'[1]1920  Prog Access'!$F$7:$BA$325,23,FALSE))</f>
        <v>14952.83</v>
      </c>
      <c r="AP413" s="102">
        <f>IF(ISNA(VLOOKUP($B413,'[1]1920  Prog Access'!$F$7:$BA$325,24,FALSE)),"",VLOOKUP($B413,'[1]1920  Prog Access'!$F$7:$BA$325,24,FALSE))</f>
        <v>0</v>
      </c>
      <c r="AQ413" s="102">
        <f>IF(ISNA(VLOOKUP($B413,'[1]1920  Prog Access'!$F$7:$BA$325,25,FALSE)),"",VLOOKUP($B413,'[1]1920  Prog Access'!$F$7:$BA$325,25,FALSE))</f>
        <v>0</v>
      </c>
      <c r="AR413" s="102">
        <f>IF(ISNA(VLOOKUP($B413,'[1]1920  Prog Access'!$F$7:$BA$325,26,FALSE)),"",VLOOKUP($B413,'[1]1920  Prog Access'!$F$7:$BA$325,26,FALSE))</f>
        <v>0</v>
      </c>
      <c r="AS413" s="102">
        <f>IF(ISNA(VLOOKUP($B413,'[1]1920  Prog Access'!$F$7:$BA$325,27,FALSE)),"",VLOOKUP($B413,'[1]1920  Prog Access'!$F$7:$BA$325,27,FALSE))</f>
        <v>0</v>
      </c>
      <c r="AT413" s="102">
        <f>IF(ISNA(VLOOKUP($B413,'[1]1920  Prog Access'!$F$7:$BA$325,28,FALSE)),"",VLOOKUP($B413,'[1]1920  Prog Access'!$F$7:$BA$325,28,FALSE))</f>
        <v>0</v>
      </c>
      <c r="AU413" s="102">
        <f>IF(ISNA(VLOOKUP($B413,'[1]1920  Prog Access'!$F$7:$BA$325,29,FALSE)),"",VLOOKUP($B413,'[1]1920  Prog Access'!$F$7:$BA$325,29,FALSE))</f>
        <v>0</v>
      </c>
      <c r="AV413" s="102">
        <f>IF(ISNA(VLOOKUP($B413,'[1]1920  Prog Access'!$F$7:$BA$325,30,FALSE)),"",VLOOKUP($B413,'[1]1920  Prog Access'!$F$7:$BA$325,30,FALSE))</f>
        <v>0</v>
      </c>
      <c r="AW413" s="102">
        <f>IF(ISNA(VLOOKUP($B413,'[1]1920  Prog Access'!$F$7:$BA$325,31,FALSE)),"",VLOOKUP($B413,'[1]1920  Prog Access'!$F$7:$BA$325,31,FALSE))</f>
        <v>0</v>
      </c>
      <c r="AX413" s="108">
        <f t="shared" si="857"/>
        <v>101562.66</v>
      </c>
      <c r="AY413" s="104">
        <f t="shared" si="858"/>
        <v>3.08124313606295E-2</v>
      </c>
      <c r="AZ413" s="105">
        <f t="shared" si="859"/>
        <v>820.84102481209095</v>
      </c>
      <c r="BA413" s="106">
        <f>IF(ISNA(VLOOKUP($B413,'[1]1920  Prog Access'!$F$7:$BA$325,32,FALSE)),"",VLOOKUP($B413,'[1]1920  Prog Access'!$F$7:$BA$325,32,FALSE))</f>
        <v>4701.1000000000004</v>
      </c>
      <c r="BB413" s="102">
        <f>IF(ISNA(VLOOKUP($B413,'[1]1920  Prog Access'!$F$7:$BA$325,33,FALSE)),"",VLOOKUP($B413,'[1]1920  Prog Access'!$F$7:$BA$325,33,FALSE))</f>
        <v>0</v>
      </c>
      <c r="BC413" s="102">
        <f>IF(ISNA(VLOOKUP($B413,'[1]1920  Prog Access'!$F$7:$BA$325,34,FALSE)),"",VLOOKUP($B413,'[1]1920  Prog Access'!$F$7:$BA$325,34,FALSE))</f>
        <v>3470.06</v>
      </c>
      <c r="BD413" s="102">
        <f>IF(ISNA(VLOOKUP($B413,'[1]1920  Prog Access'!$F$7:$BA$325,35,FALSE)),"",VLOOKUP($B413,'[1]1920  Prog Access'!$F$7:$BA$325,35,FALSE))</f>
        <v>0</v>
      </c>
      <c r="BE413" s="102">
        <f>IF(ISNA(VLOOKUP($B413,'[1]1920  Prog Access'!$F$7:$BA$325,36,FALSE)),"",VLOOKUP($B413,'[1]1920  Prog Access'!$F$7:$BA$325,36,FALSE))</f>
        <v>0</v>
      </c>
      <c r="BF413" s="102">
        <f>IF(ISNA(VLOOKUP($B413,'[1]1920  Prog Access'!$F$7:$BA$325,37,FALSE)),"",VLOOKUP($B413,'[1]1920  Prog Access'!$F$7:$BA$325,37,FALSE))</f>
        <v>0</v>
      </c>
      <c r="BG413" s="102">
        <f>IF(ISNA(VLOOKUP($B413,'[1]1920  Prog Access'!$F$7:$BA$325,38,FALSE)),"",VLOOKUP($B413,'[1]1920  Prog Access'!$F$7:$BA$325,38,FALSE))</f>
        <v>0</v>
      </c>
      <c r="BH413" s="110">
        <f t="shared" si="860"/>
        <v>8171.16</v>
      </c>
      <c r="BI413" s="104">
        <f t="shared" si="861"/>
        <v>2.4789948061297463E-3</v>
      </c>
      <c r="BJ413" s="105">
        <f t="shared" si="862"/>
        <v>66.040248929119869</v>
      </c>
      <c r="BK413" s="106">
        <f>IF(ISNA(VLOOKUP($B413,'[1]1920  Prog Access'!$F$7:$BA$325,39,FALSE)),"",VLOOKUP($B413,'[1]1920  Prog Access'!$F$7:$BA$325,39,FALSE))</f>
        <v>0</v>
      </c>
      <c r="BL413" s="102">
        <f>IF(ISNA(VLOOKUP($B413,'[1]1920  Prog Access'!$F$7:$BA$325,40,FALSE)),"",VLOOKUP($B413,'[1]1920  Prog Access'!$F$7:$BA$325,40,FALSE))</f>
        <v>0</v>
      </c>
      <c r="BM413" s="102">
        <f>IF(ISNA(VLOOKUP($B413,'[1]1920  Prog Access'!$F$7:$BA$325,41,FALSE)),"",VLOOKUP($B413,'[1]1920  Prog Access'!$F$7:$BA$325,41,FALSE))</f>
        <v>119843.36</v>
      </c>
      <c r="BN413" s="102">
        <f>IF(ISNA(VLOOKUP($B413,'[1]1920  Prog Access'!$F$7:$BA$325,42,FALSE)),"",VLOOKUP($B413,'[1]1920  Prog Access'!$F$7:$BA$325,42,FALSE))</f>
        <v>0</v>
      </c>
      <c r="BO413" s="105">
        <f t="shared" si="830"/>
        <v>119843.36</v>
      </c>
      <c r="BP413" s="104">
        <f t="shared" si="831"/>
        <v>3.6358493407195235E-2</v>
      </c>
      <c r="BQ413" s="111">
        <f t="shared" si="832"/>
        <v>968.58773135052138</v>
      </c>
      <c r="BR413" s="106">
        <f>IF(ISNA(VLOOKUP($B413,'[1]1920  Prog Access'!$F$7:$BA$325,43,FALSE)),"",VLOOKUP($B413,'[1]1920  Prog Access'!$F$7:$BA$325,43,FALSE))</f>
        <v>782252.52</v>
      </c>
      <c r="BS413" s="104">
        <f t="shared" si="833"/>
        <v>0.23732247736697182</v>
      </c>
      <c r="BT413" s="111">
        <f t="shared" si="834"/>
        <v>6322.2542633152843</v>
      </c>
      <c r="BU413" s="102">
        <f>IF(ISNA(VLOOKUP($B413,'[1]1920  Prog Access'!$F$7:$BA$325,44,FALSE)),"",VLOOKUP($B413,'[1]1920  Prog Access'!$F$7:$BA$325,44,FALSE))</f>
        <v>120369.94</v>
      </c>
      <c r="BV413" s="104">
        <f t="shared" si="835"/>
        <v>3.6518249070407287E-2</v>
      </c>
      <c r="BW413" s="111">
        <f t="shared" si="836"/>
        <v>972.84361108866085</v>
      </c>
      <c r="BX413" s="143">
        <f>IF(ISNA(VLOOKUP($B413,'[1]1920  Prog Access'!$F$7:$BA$325,45,FALSE)),"",VLOOKUP($B413,'[1]1920  Prog Access'!$F$7:$BA$325,45,FALSE))</f>
        <v>360004.59</v>
      </c>
      <c r="BY413" s="97">
        <f t="shared" si="837"/>
        <v>0.10921943870795198</v>
      </c>
      <c r="BZ413" s="112">
        <f t="shared" si="838"/>
        <v>2909.5982380990872</v>
      </c>
      <c r="CA413" s="89">
        <f t="shared" si="839"/>
        <v>3296158.58</v>
      </c>
      <c r="CB413" s="90">
        <f t="shared" si="840"/>
        <v>0</v>
      </c>
    </row>
    <row r="414" spans="1:80" x14ac:dyDescent="0.25">
      <c r="A414" s="66"/>
      <c r="B414" s="114" t="s">
        <v>706</v>
      </c>
      <c r="C414" s="115" t="s">
        <v>52</v>
      </c>
      <c r="D414" s="116">
        <f>SUM(D401:D413)</f>
        <v>4754.5</v>
      </c>
      <c r="E414" s="116">
        <f t="shared" ref="E414:H414" si="863">SUM(E401:E413)</f>
        <v>74547293.86999999</v>
      </c>
      <c r="F414" s="116">
        <f t="shared" si="863"/>
        <v>40119816.610000007</v>
      </c>
      <c r="G414" s="116">
        <f t="shared" si="863"/>
        <v>107262.52</v>
      </c>
      <c r="H414" s="116">
        <f t="shared" si="863"/>
        <v>0</v>
      </c>
      <c r="I414" s="117">
        <f t="shared" si="815"/>
        <v>40227079.13000001</v>
      </c>
      <c r="J414" s="118">
        <f t="shared" si="816"/>
        <v>0.53961823483693971</v>
      </c>
      <c r="K414" s="75">
        <f t="shared" si="817"/>
        <v>8460.8432285203507</v>
      </c>
      <c r="L414" s="119">
        <f>SUM(L401:L413)</f>
        <v>6113053.9199999999</v>
      </c>
      <c r="M414" s="119">
        <f t="shared" ref="M414:Q414" si="864">SUM(M401:M413)</f>
        <v>308937.07999999996</v>
      </c>
      <c r="N414" s="119">
        <f t="shared" si="864"/>
        <v>967414.33999999985</v>
      </c>
      <c r="O414" s="119">
        <f t="shared" si="864"/>
        <v>0</v>
      </c>
      <c r="P414" s="119">
        <f t="shared" si="864"/>
        <v>0</v>
      </c>
      <c r="Q414" s="119">
        <f t="shared" si="864"/>
        <v>0</v>
      </c>
      <c r="R414" s="120">
        <f t="shared" si="741"/>
        <v>7389405.3399999999</v>
      </c>
      <c r="S414" s="118">
        <f t="shared" si="742"/>
        <v>9.9123723429667146E-2</v>
      </c>
      <c r="T414" s="75">
        <f t="shared" si="743"/>
        <v>1554.1918897886212</v>
      </c>
      <c r="U414" s="119">
        <f>SUM(U401:U413)</f>
        <v>2427540.6199999996</v>
      </c>
      <c r="V414" s="119">
        <f t="shared" ref="V414:X414" si="865">SUM(V401:V413)</f>
        <v>395375.14</v>
      </c>
      <c r="W414" s="119">
        <f t="shared" si="865"/>
        <v>38056.619999999995</v>
      </c>
      <c r="X414" s="119">
        <f t="shared" si="865"/>
        <v>0</v>
      </c>
      <c r="Y414" s="122">
        <f t="shared" si="818"/>
        <v>2860972.38</v>
      </c>
      <c r="Z414" s="118">
        <f t="shared" si="852"/>
        <v>3.8377950848076846E-2</v>
      </c>
      <c r="AA414" s="75">
        <f t="shared" si="853"/>
        <v>601.7399053528236</v>
      </c>
      <c r="AB414" s="106">
        <f>SUM(AB401:AB413)</f>
        <v>0</v>
      </c>
      <c r="AC414" s="106">
        <f t="shared" ref="AC414:AD414" si="866">SUM(AC401:AC413)</f>
        <v>0</v>
      </c>
      <c r="AD414" s="106">
        <f t="shared" si="866"/>
        <v>0</v>
      </c>
      <c r="AE414" s="120">
        <f t="shared" si="854"/>
        <v>0</v>
      </c>
      <c r="AF414" s="118">
        <f t="shared" si="855"/>
        <v>0</v>
      </c>
      <c r="AG414" s="123">
        <f t="shared" si="856"/>
        <v>0</v>
      </c>
      <c r="AH414" s="119">
        <f>SUM(AH401:AH413)</f>
        <v>847938.76000000013</v>
      </c>
      <c r="AI414" s="119">
        <f t="shared" ref="AI414:AW414" si="867">SUM(AI401:AI413)</f>
        <v>421254.18</v>
      </c>
      <c r="AJ414" s="119">
        <f t="shared" si="867"/>
        <v>0</v>
      </c>
      <c r="AK414" s="119">
        <f t="shared" si="867"/>
        <v>0</v>
      </c>
      <c r="AL414" s="119">
        <f t="shared" si="867"/>
        <v>1142413.56</v>
      </c>
      <c r="AM414" s="119">
        <f t="shared" si="867"/>
        <v>0</v>
      </c>
      <c r="AN414" s="119">
        <f t="shared" si="867"/>
        <v>0</v>
      </c>
      <c r="AO414" s="119">
        <f t="shared" si="867"/>
        <v>453071.51</v>
      </c>
      <c r="AP414" s="119">
        <f t="shared" si="867"/>
        <v>0</v>
      </c>
      <c r="AQ414" s="119">
        <f t="shared" si="867"/>
        <v>0</v>
      </c>
      <c r="AR414" s="119">
        <f t="shared" si="867"/>
        <v>0</v>
      </c>
      <c r="AS414" s="119">
        <f t="shared" si="867"/>
        <v>19056.509999999998</v>
      </c>
      <c r="AT414" s="119">
        <f t="shared" si="867"/>
        <v>269020.3</v>
      </c>
      <c r="AU414" s="119">
        <f t="shared" si="867"/>
        <v>0</v>
      </c>
      <c r="AV414" s="119">
        <f t="shared" si="867"/>
        <v>0</v>
      </c>
      <c r="AW414" s="119">
        <f t="shared" si="867"/>
        <v>0</v>
      </c>
      <c r="AX414" s="122">
        <f t="shared" si="857"/>
        <v>3152754.8199999994</v>
      </c>
      <c r="AY414" s="118">
        <f t="shared" si="858"/>
        <v>4.2292008956058967E-2</v>
      </c>
      <c r="AZ414" s="75">
        <f t="shared" si="859"/>
        <v>663.10964770217674</v>
      </c>
      <c r="BA414" s="119">
        <f>SUM(BA401:BA413)</f>
        <v>6067.08</v>
      </c>
      <c r="BB414" s="119">
        <f t="shared" ref="BB414:BG414" si="868">SUM(BB401:BB413)</f>
        <v>3695.96</v>
      </c>
      <c r="BC414" s="119">
        <f t="shared" si="868"/>
        <v>92963.79</v>
      </c>
      <c r="BD414" s="119">
        <f t="shared" si="868"/>
        <v>0</v>
      </c>
      <c r="BE414" s="119">
        <f t="shared" si="868"/>
        <v>0</v>
      </c>
      <c r="BF414" s="119">
        <f t="shared" si="868"/>
        <v>0</v>
      </c>
      <c r="BG414" s="119">
        <f t="shared" si="868"/>
        <v>79906.149999999994</v>
      </c>
      <c r="BH414" s="124">
        <f t="shared" si="860"/>
        <v>182632.97999999998</v>
      </c>
      <c r="BI414" s="118">
        <f t="shared" si="861"/>
        <v>2.4498941613962039E-3</v>
      </c>
      <c r="BJ414" s="75">
        <f t="shared" si="862"/>
        <v>38.412657482385107</v>
      </c>
      <c r="BK414" s="119">
        <f>SUM(BK401:BK413)</f>
        <v>0</v>
      </c>
      <c r="BL414" s="119">
        <f t="shared" ref="BL414:BN414" si="869">SUM(BL401:BL413)</f>
        <v>0</v>
      </c>
      <c r="BM414" s="119">
        <f t="shared" si="869"/>
        <v>700546.54</v>
      </c>
      <c r="BN414" s="119">
        <f t="shared" si="869"/>
        <v>513813.73</v>
      </c>
      <c r="BO414" s="75">
        <f t="shared" si="830"/>
        <v>1214360.27</v>
      </c>
      <c r="BP414" s="118">
        <f t="shared" si="831"/>
        <v>1.6289796811641128E-2</v>
      </c>
      <c r="BQ414" s="86">
        <f t="shared" si="832"/>
        <v>255.41282364076139</v>
      </c>
      <c r="BR414" s="119">
        <f>SUM(BR401:BR413)</f>
        <v>13776850.449999999</v>
      </c>
      <c r="BS414" s="118">
        <f t="shared" si="833"/>
        <v>0.18480684857621915</v>
      </c>
      <c r="BT414" s="86">
        <f t="shared" si="834"/>
        <v>2897.644431591124</v>
      </c>
      <c r="BU414" s="121">
        <f>SUM(BU401:BU413)</f>
        <v>1966539.3099999998</v>
      </c>
      <c r="BV414" s="118">
        <f t="shared" si="835"/>
        <v>2.6379754487525303E-2</v>
      </c>
      <c r="BW414" s="86">
        <f t="shared" si="836"/>
        <v>413.61642864654533</v>
      </c>
      <c r="BX414" s="144">
        <f>SUM(BX401:BX413)</f>
        <v>3776699.19</v>
      </c>
      <c r="BY414" s="125">
        <f t="shared" si="837"/>
        <v>5.0661787892475788E-2</v>
      </c>
      <c r="BZ414" s="126">
        <f t="shared" si="838"/>
        <v>794.3420317593858</v>
      </c>
      <c r="CA414" s="89">
        <f t="shared" si="839"/>
        <v>74547293.870000005</v>
      </c>
      <c r="CB414" s="90">
        <f t="shared" si="840"/>
        <v>0</v>
      </c>
    </row>
    <row r="415" spans="1:80" x14ac:dyDescent="0.25">
      <c r="A415" s="22"/>
      <c r="B415" s="94"/>
      <c r="C415" s="99"/>
      <c r="D415" s="100" t="str">
        <f>IF(ISNA(VLOOKUP($B415,'[1]1920 enrollment_Rev_Exp by size'!$A$6:$C$339,3,FALSE)),"",VLOOKUP($B415,'[1]1920 enrollment_Rev_Exp by size'!$A$6:$C$339,3,FALSE))</f>
        <v/>
      </c>
      <c r="E415" s="101" t="str">
        <f>IF(ISNA(VLOOKUP($B415,'[1]1920 enrollment_Rev_Exp by size'!$A$6:$D$339,4,FALSE)),"",VLOOKUP($B415,'[1]1920 enrollment_Rev_Exp by size'!$A$6:$D$339,4,FALSE))</f>
        <v/>
      </c>
      <c r="F415" s="102" t="str">
        <f>IF(ISNA(VLOOKUP($B415,'[1]1920  Prog Access'!$F$7:$BA$325,2,FALSE)),"",VLOOKUP($B415,'[1]1920  Prog Access'!$F$7:$BA$325,2,FALSE))</f>
        <v/>
      </c>
      <c r="G415" s="102" t="str">
        <f>IF(ISNA(VLOOKUP($B415,'[1]1920  Prog Access'!$F$7:$BA$325,3,FALSE)),"",VLOOKUP($B415,'[1]1920  Prog Access'!$F$7:$BA$325,3,FALSE))</f>
        <v/>
      </c>
      <c r="H415" s="102" t="str">
        <f>IF(ISNA(VLOOKUP($B415,'[1]1920  Prog Access'!$F$7:$BA$325,4,FALSE)),"",VLOOKUP($B415,'[1]1920  Prog Access'!$F$7:$BA$325,4,FALSE))</f>
        <v/>
      </c>
      <c r="I415" s="103"/>
      <c r="J415" s="104"/>
      <c r="K415" s="105"/>
      <c r="L415" s="106" t="str">
        <f>IF(ISNA(VLOOKUP($B415,'[1]1920  Prog Access'!$F$7:$BA$325,5,FALSE)),"",VLOOKUP($B415,'[1]1920  Prog Access'!$F$7:$BA$325,5,FALSE))</f>
        <v/>
      </c>
      <c r="M415" s="102" t="str">
        <f>IF(ISNA(VLOOKUP($B415,'[1]1920  Prog Access'!$F$7:$BA$325,6,FALSE)),"",VLOOKUP($B415,'[1]1920  Prog Access'!$F$7:$BA$325,6,FALSE))</f>
        <v/>
      </c>
      <c r="N415" s="102" t="str">
        <f>IF(ISNA(VLOOKUP($B415,'[1]1920  Prog Access'!$F$7:$BA$325,7,FALSE)),"",VLOOKUP($B415,'[1]1920  Prog Access'!$F$7:$BA$325,7,FALSE))</f>
        <v/>
      </c>
      <c r="O415" s="102">
        <v>0</v>
      </c>
      <c r="P415" s="102" t="str">
        <f>IF(ISNA(VLOOKUP($B415,'[1]1920  Prog Access'!$F$7:$BA$325,8,FALSE)),"",VLOOKUP($B415,'[1]1920  Prog Access'!$F$7:$BA$325,8,FALSE))</f>
        <v/>
      </c>
      <c r="Q415" s="102" t="str">
        <f>IF(ISNA(VLOOKUP($B415,'[1]1920  Prog Access'!$F$7:$BA$325,9,FALSE)),"",VLOOKUP($B415,'[1]1920  Prog Access'!$F$7:$BA$325,9,FALSE))</f>
        <v/>
      </c>
      <c r="R415" s="107"/>
      <c r="S415" s="104"/>
      <c r="T415" s="105"/>
      <c r="U415" s="106" t="str">
        <f>IF(ISNA(VLOOKUP($B415,'[1]1920  Prog Access'!$F$7:$BA$325,17,FALSE)),"",VLOOKUP($B415,'[1]1920  Prog Access'!$F$7:$BA$325,17,FALSE))</f>
        <v/>
      </c>
      <c r="V415" s="102" t="str">
        <f>IF(ISNA(VLOOKUP($B415,'[1]1920  Prog Access'!$F$7:$BA$325,18,FALSE)),"",VLOOKUP($B415,'[1]1920  Prog Access'!$F$7:$BA$325,18,FALSE))</f>
        <v/>
      </c>
      <c r="W415" s="102" t="str">
        <f>IF(ISNA(VLOOKUP($B415,'[1]1920  Prog Access'!$F$7:$BA$325,19,FALSE)),"",VLOOKUP($B415,'[1]1920  Prog Access'!$F$7:$BA$325,19,FALSE))</f>
        <v/>
      </c>
      <c r="X415" s="102" t="str">
        <f>IF(ISNA(VLOOKUP($B415,'[1]1920  Prog Access'!$F$7:$BA$325,20,FALSE)),"",VLOOKUP($B415,'[1]1920  Prog Access'!$F$7:$BA$325,20,FALSE))</f>
        <v/>
      </c>
      <c r="Y415" s="108"/>
      <c r="Z415" s="104"/>
      <c r="AA415" s="105"/>
      <c r="AB415" s="106" t="str">
        <f>IF(ISNA(VLOOKUP($B415,'[1]1920  Prog Access'!$F$7:$BA$325,21,FALSE)),"",VLOOKUP($B415,'[1]1920  Prog Access'!$F$7:$BA$325,21,FALSE))</f>
        <v/>
      </c>
      <c r="AC415" s="102" t="str">
        <f>IF(ISNA(VLOOKUP($B415,'[1]1920  Prog Access'!$F$7:$BA$325,22,FALSE)),"",VLOOKUP($B415,'[1]1920  Prog Access'!$F$7:$BA$325,22,FALSE))</f>
        <v/>
      </c>
      <c r="AD415" s="102"/>
      <c r="AE415" s="107"/>
      <c r="AF415" s="104"/>
      <c r="AG415" s="109"/>
      <c r="AH415" s="106" t="str">
        <f>IF(ISNA(VLOOKUP($B415,'[1]1920  Prog Access'!$F$7:$BA$325,23,FALSE)),"",VLOOKUP($B415,'[1]1920  Prog Access'!$F$7:$BA$325,23,FALSE))</f>
        <v/>
      </c>
      <c r="AI415" s="102" t="str">
        <f>IF(ISNA(VLOOKUP($B415,'[1]1920  Prog Access'!$F$7:$BA$325,24,FALSE)),"",VLOOKUP($B415,'[1]1920  Prog Access'!$F$7:$BA$325,24,FALSE))</f>
        <v/>
      </c>
      <c r="AJ415" s="102" t="str">
        <f>IF(ISNA(VLOOKUP($B415,'[1]1920  Prog Access'!$F$7:$BA$325,25,FALSE)),"",VLOOKUP($B415,'[1]1920  Prog Access'!$F$7:$BA$325,25,FALSE))</f>
        <v/>
      </c>
      <c r="AK415" s="102" t="str">
        <f>IF(ISNA(VLOOKUP($B415,'[1]1920  Prog Access'!$F$7:$BA$325,26,FALSE)),"",VLOOKUP($B415,'[1]1920  Prog Access'!$F$7:$BA$325,26,FALSE))</f>
        <v/>
      </c>
      <c r="AL415" s="102" t="str">
        <f>IF(ISNA(VLOOKUP($B415,'[1]1920  Prog Access'!$F$7:$BA$325,27,FALSE)),"",VLOOKUP($B415,'[1]1920  Prog Access'!$F$7:$BA$325,27,FALSE))</f>
        <v/>
      </c>
      <c r="AM415" s="102" t="str">
        <f>IF(ISNA(VLOOKUP($B415,'[1]1920  Prog Access'!$F$7:$BA$325,28,FALSE)),"",VLOOKUP($B415,'[1]1920  Prog Access'!$F$7:$BA$325,28,FALSE))</f>
        <v/>
      </c>
      <c r="AN415" s="102" t="str">
        <f>IF(ISNA(VLOOKUP($B415,'[1]1920  Prog Access'!$F$7:$BA$325,29,FALSE)),"",VLOOKUP($B415,'[1]1920  Prog Access'!$F$7:$BA$325,29,FALSE))</f>
        <v/>
      </c>
      <c r="AO415" s="102" t="str">
        <f>IF(ISNA(VLOOKUP($B415,'[1]1920  Prog Access'!$F$7:$BA$325,30,FALSE)),"",VLOOKUP($B415,'[1]1920  Prog Access'!$F$7:$BA$325,30,FALSE))</f>
        <v/>
      </c>
      <c r="AP415" s="102" t="str">
        <f>IF(ISNA(VLOOKUP($B415,'[1]1920  Prog Access'!$F$7:$BA$325,31,FALSE)),"",VLOOKUP($B415,'[1]1920  Prog Access'!$F$7:$BA$325,31,FALSE))</f>
        <v/>
      </c>
      <c r="AQ415" s="102" t="str">
        <f>IF(ISNA(VLOOKUP($B415,'[1]1920  Prog Access'!$F$7:$BA$325,32,FALSE)),"",VLOOKUP($B415,'[1]1920  Prog Access'!$F$7:$BA$325,32,FALSE))</f>
        <v/>
      </c>
      <c r="AR415" s="102" t="str">
        <f>IF(ISNA(VLOOKUP($B415,'[1]1920  Prog Access'!$F$7:$BA$325,33,FALSE)),"",VLOOKUP($B415,'[1]1920  Prog Access'!$F$7:$BA$325,33,FALSE))</f>
        <v/>
      </c>
      <c r="AS415" s="102" t="str">
        <f>IF(ISNA(VLOOKUP($B415,'[1]1920  Prog Access'!$F$7:$BA$325,34,FALSE)),"",VLOOKUP($B415,'[1]1920  Prog Access'!$F$7:$BA$325,34,FALSE))</f>
        <v/>
      </c>
      <c r="AT415" s="102" t="str">
        <f>IF(ISNA(VLOOKUP($B415,'[1]1920  Prog Access'!$F$7:$BA$325,35,FALSE)),"",VLOOKUP($B415,'[1]1920  Prog Access'!$F$7:$BA$325,35,FALSE))</f>
        <v/>
      </c>
      <c r="AU415" s="102" t="str">
        <f>IF(ISNA(VLOOKUP($B415,'[1]1920  Prog Access'!$F$7:$BA$325,36,FALSE)),"",VLOOKUP($B415,'[1]1920  Prog Access'!$F$7:$BA$325,36,FALSE))</f>
        <v/>
      </c>
      <c r="AV415" s="102" t="str">
        <f>IF(ISNA(VLOOKUP($B415,'[1]1920  Prog Access'!$F$7:$BA$325,37,FALSE)),"",VLOOKUP($B415,'[1]1920  Prog Access'!$F$7:$BA$325,37,FALSE))</f>
        <v/>
      </c>
      <c r="AW415" s="102" t="str">
        <f>IF(ISNA(VLOOKUP($B415,'[1]1920  Prog Access'!$F$7:$BA$325,38,FALSE)),"",VLOOKUP($B415,'[1]1920  Prog Access'!$F$7:$BA$325,38,FALSE))</f>
        <v/>
      </c>
      <c r="AX415" s="108"/>
      <c r="AY415" s="104"/>
      <c r="AZ415" s="105"/>
      <c r="BA415" s="106" t="str">
        <f>IF(ISNA(VLOOKUP($B415,'[1]1920  Prog Access'!$F$7:$BA$325,32,FALSE)),"",VLOOKUP($B415,'[1]1920  Prog Access'!$F$7:$BA$325,32,FALSE))</f>
        <v/>
      </c>
      <c r="BB415" s="102" t="str">
        <f>IF(ISNA(VLOOKUP($B415,'[1]1920  Prog Access'!$F$7:$BA$325,33,FALSE)),"",VLOOKUP($B415,'[1]1920  Prog Access'!$F$7:$BA$325,33,FALSE))</f>
        <v/>
      </c>
      <c r="BC415" s="102" t="str">
        <f>IF(ISNA(VLOOKUP($B415,'[1]1920  Prog Access'!$F$7:$BA$325,34,FALSE)),"",VLOOKUP($B415,'[1]1920  Prog Access'!$F$7:$BA$325,34,FALSE))</f>
        <v/>
      </c>
      <c r="BD415" s="102" t="str">
        <f>IF(ISNA(VLOOKUP($B415,'[1]1920  Prog Access'!$F$7:$BA$325,35,FALSE)),"",VLOOKUP($B415,'[1]1920  Prog Access'!$F$7:$BA$325,35,FALSE))</f>
        <v/>
      </c>
      <c r="BE415" s="102" t="str">
        <f>IF(ISNA(VLOOKUP($B415,'[1]1920  Prog Access'!$F$7:$BA$325,36,FALSE)),"",VLOOKUP($B415,'[1]1920  Prog Access'!$F$7:$BA$325,36,FALSE))</f>
        <v/>
      </c>
      <c r="BF415" s="102" t="str">
        <f>IF(ISNA(VLOOKUP($B415,'[1]1920  Prog Access'!$F$7:$BA$325,37,FALSE)),"",VLOOKUP($B415,'[1]1920  Prog Access'!$F$7:$BA$325,37,FALSE))</f>
        <v/>
      </c>
      <c r="BG415" s="102" t="str">
        <f>IF(ISNA(VLOOKUP($B415,'[1]1920  Prog Access'!$F$7:$BA$325,38,FALSE)),"",VLOOKUP($B415,'[1]1920  Prog Access'!$F$7:$BA$325,38,FALSE))</f>
        <v/>
      </c>
      <c r="BH415" s="110"/>
      <c r="BI415" s="104"/>
      <c r="BJ415" s="105"/>
      <c r="BK415" s="106" t="str">
        <f>IF(ISNA(VLOOKUP($B415,'[1]1920  Prog Access'!$F$7:$BA$325,39,FALSE)),"",VLOOKUP($B415,'[1]1920  Prog Access'!$F$7:$BA$325,39,FALSE))</f>
        <v/>
      </c>
      <c r="BL415" s="102" t="str">
        <f>IF(ISNA(VLOOKUP($B415,'[1]1920  Prog Access'!$F$7:$BA$325,40,FALSE)),"",VLOOKUP($B415,'[1]1920  Prog Access'!$F$7:$BA$325,40,FALSE))</f>
        <v/>
      </c>
      <c r="BM415" s="102" t="str">
        <f>IF(ISNA(VLOOKUP($B415,'[1]1920  Prog Access'!$F$7:$BA$325,41,FALSE)),"",VLOOKUP($B415,'[1]1920  Prog Access'!$F$7:$BA$325,41,FALSE))</f>
        <v/>
      </c>
      <c r="BN415" s="102" t="str">
        <f>IF(ISNA(VLOOKUP($B415,'[1]1920  Prog Access'!$F$7:$BA$325,42,FALSE)),"",VLOOKUP($B415,'[1]1920  Prog Access'!$F$7:$BA$325,42,FALSE))</f>
        <v/>
      </c>
      <c r="BO415" s="105"/>
      <c r="BP415" s="104"/>
      <c r="BQ415" s="111"/>
      <c r="BR415" s="106" t="str">
        <f>IF(ISNA(VLOOKUP($B415,'[1]1920  Prog Access'!$F$7:$BA$325,43,FALSE)),"",VLOOKUP($B415,'[1]1920  Prog Access'!$F$7:$BA$325,43,FALSE))</f>
        <v/>
      </c>
      <c r="BS415" s="104"/>
      <c r="BT415" s="111"/>
      <c r="BU415" s="102"/>
      <c r="BV415" s="104"/>
      <c r="BW415" s="111"/>
      <c r="BX415" s="143"/>
      <c r="BZ415" s="112"/>
      <c r="CA415" s="89"/>
      <c r="CB415" s="90"/>
    </row>
    <row r="416" spans="1:80" x14ac:dyDescent="0.25">
      <c r="A416" s="66" t="s">
        <v>707</v>
      </c>
      <c r="B416" s="94"/>
      <c r="C416" s="99"/>
      <c r="D416" s="100" t="str">
        <f>IF(ISNA(VLOOKUP($B416,'[1]1920 enrollment_Rev_Exp by size'!$A$6:$C$339,3,FALSE)),"",VLOOKUP($B416,'[1]1920 enrollment_Rev_Exp by size'!$A$6:$C$339,3,FALSE))</f>
        <v/>
      </c>
      <c r="E416" s="101" t="str">
        <f>IF(ISNA(VLOOKUP($B416,'[1]1920 enrollment_Rev_Exp by size'!$A$6:$D$339,4,FALSE)),"",VLOOKUP($B416,'[1]1920 enrollment_Rev_Exp by size'!$A$6:$D$339,4,FALSE))</f>
        <v/>
      </c>
      <c r="F416" s="102" t="str">
        <f>IF(ISNA(VLOOKUP($B416,'[1]1920  Prog Access'!$F$7:$BA$325,2,FALSE)),"",VLOOKUP($B416,'[1]1920  Prog Access'!$F$7:$BA$325,2,FALSE))</f>
        <v/>
      </c>
      <c r="G416" s="102" t="str">
        <f>IF(ISNA(VLOOKUP($B416,'[1]1920  Prog Access'!$F$7:$BA$325,3,FALSE)),"",VLOOKUP($B416,'[1]1920  Prog Access'!$F$7:$BA$325,3,FALSE))</f>
        <v/>
      </c>
      <c r="H416" s="102" t="str">
        <f>IF(ISNA(VLOOKUP($B416,'[1]1920  Prog Access'!$F$7:$BA$325,4,FALSE)),"",VLOOKUP($B416,'[1]1920  Prog Access'!$F$7:$BA$325,4,FALSE))</f>
        <v/>
      </c>
      <c r="I416" s="103"/>
      <c r="J416" s="104"/>
      <c r="K416" s="105"/>
      <c r="L416" s="106" t="str">
        <f>IF(ISNA(VLOOKUP($B416,'[1]1920  Prog Access'!$F$7:$BA$325,5,FALSE)),"",VLOOKUP($B416,'[1]1920  Prog Access'!$F$7:$BA$325,5,FALSE))</f>
        <v/>
      </c>
      <c r="M416" s="102" t="str">
        <f>IF(ISNA(VLOOKUP($B416,'[1]1920  Prog Access'!$F$7:$BA$325,6,FALSE)),"",VLOOKUP($B416,'[1]1920  Prog Access'!$F$7:$BA$325,6,FALSE))</f>
        <v/>
      </c>
      <c r="N416" s="102" t="str">
        <f>IF(ISNA(VLOOKUP($B416,'[1]1920  Prog Access'!$F$7:$BA$325,7,FALSE)),"",VLOOKUP($B416,'[1]1920  Prog Access'!$F$7:$BA$325,7,FALSE))</f>
        <v/>
      </c>
      <c r="O416" s="102">
        <v>0</v>
      </c>
      <c r="P416" s="102" t="str">
        <f>IF(ISNA(VLOOKUP($B416,'[1]1920  Prog Access'!$F$7:$BA$325,8,FALSE)),"",VLOOKUP($B416,'[1]1920  Prog Access'!$F$7:$BA$325,8,FALSE))</f>
        <v/>
      </c>
      <c r="Q416" s="102" t="str">
        <f>IF(ISNA(VLOOKUP($B416,'[1]1920  Prog Access'!$F$7:$BA$325,9,FALSE)),"",VLOOKUP($B416,'[1]1920  Prog Access'!$F$7:$BA$325,9,FALSE))</f>
        <v/>
      </c>
      <c r="R416" s="107"/>
      <c r="S416" s="104"/>
      <c r="T416" s="105"/>
      <c r="U416" s="106" t="str">
        <f>IF(ISNA(VLOOKUP($B416,'[1]1920  Prog Access'!$F$7:$BA$325,17,FALSE)),"",VLOOKUP($B416,'[1]1920  Prog Access'!$F$7:$BA$325,17,FALSE))</f>
        <v/>
      </c>
      <c r="V416" s="102" t="str">
        <f>IF(ISNA(VLOOKUP($B416,'[1]1920  Prog Access'!$F$7:$BA$325,18,FALSE)),"",VLOOKUP($B416,'[1]1920  Prog Access'!$F$7:$BA$325,18,FALSE))</f>
        <v/>
      </c>
      <c r="W416" s="102" t="str">
        <f>IF(ISNA(VLOOKUP($B416,'[1]1920  Prog Access'!$F$7:$BA$325,19,FALSE)),"",VLOOKUP($B416,'[1]1920  Prog Access'!$F$7:$BA$325,19,FALSE))</f>
        <v/>
      </c>
      <c r="X416" s="102" t="str">
        <f>IF(ISNA(VLOOKUP($B416,'[1]1920  Prog Access'!$F$7:$BA$325,20,FALSE)),"",VLOOKUP($B416,'[1]1920  Prog Access'!$F$7:$BA$325,20,FALSE))</f>
        <v/>
      </c>
      <c r="Y416" s="108"/>
      <c r="Z416" s="104"/>
      <c r="AA416" s="105"/>
      <c r="AB416" s="106" t="str">
        <f>IF(ISNA(VLOOKUP($B416,'[1]1920  Prog Access'!$F$7:$BA$325,21,FALSE)),"",VLOOKUP($B416,'[1]1920  Prog Access'!$F$7:$BA$325,21,FALSE))</f>
        <v/>
      </c>
      <c r="AC416" s="102" t="str">
        <f>IF(ISNA(VLOOKUP($B416,'[1]1920  Prog Access'!$F$7:$BA$325,22,FALSE)),"",VLOOKUP($B416,'[1]1920  Prog Access'!$F$7:$BA$325,22,FALSE))</f>
        <v/>
      </c>
      <c r="AD416" s="102"/>
      <c r="AE416" s="107"/>
      <c r="AF416" s="104"/>
      <c r="AG416" s="109"/>
      <c r="AH416" s="106" t="str">
        <f>IF(ISNA(VLOOKUP($B416,'[1]1920  Prog Access'!$F$7:$BA$325,23,FALSE)),"",VLOOKUP($B416,'[1]1920  Prog Access'!$F$7:$BA$325,23,FALSE))</f>
        <v/>
      </c>
      <c r="AI416" s="102" t="str">
        <f>IF(ISNA(VLOOKUP($B416,'[1]1920  Prog Access'!$F$7:$BA$325,24,FALSE)),"",VLOOKUP($B416,'[1]1920  Prog Access'!$F$7:$BA$325,24,FALSE))</f>
        <v/>
      </c>
      <c r="AJ416" s="102" t="str">
        <f>IF(ISNA(VLOOKUP($B416,'[1]1920  Prog Access'!$F$7:$BA$325,25,FALSE)),"",VLOOKUP($B416,'[1]1920  Prog Access'!$F$7:$BA$325,25,FALSE))</f>
        <v/>
      </c>
      <c r="AK416" s="102" t="str">
        <f>IF(ISNA(VLOOKUP($B416,'[1]1920  Prog Access'!$F$7:$BA$325,26,FALSE)),"",VLOOKUP($B416,'[1]1920  Prog Access'!$F$7:$BA$325,26,FALSE))</f>
        <v/>
      </c>
      <c r="AL416" s="102" t="str">
        <f>IF(ISNA(VLOOKUP($B416,'[1]1920  Prog Access'!$F$7:$BA$325,27,FALSE)),"",VLOOKUP($B416,'[1]1920  Prog Access'!$F$7:$BA$325,27,FALSE))</f>
        <v/>
      </c>
      <c r="AM416" s="102" t="str">
        <f>IF(ISNA(VLOOKUP($B416,'[1]1920  Prog Access'!$F$7:$BA$325,28,FALSE)),"",VLOOKUP($B416,'[1]1920  Prog Access'!$F$7:$BA$325,28,FALSE))</f>
        <v/>
      </c>
      <c r="AN416" s="102" t="str">
        <f>IF(ISNA(VLOOKUP($B416,'[1]1920  Prog Access'!$F$7:$BA$325,29,FALSE)),"",VLOOKUP($B416,'[1]1920  Prog Access'!$F$7:$BA$325,29,FALSE))</f>
        <v/>
      </c>
      <c r="AO416" s="102" t="str">
        <f>IF(ISNA(VLOOKUP($B416,'[1]1920  Prog Access'!$F$7:$BA$325,30,FALSE)),"",VLOOKUP($B416,'[1]1920  Prog Access'!$F$7:$BA$325,30,FALSE))</f>
        <v/>
      </c>
      <c r="AP416" s="102" t="str">
        <f>IF(ISNA(VLOOKUP($B416,'[1]1920  Prog Access'!$F$7:$BA$325,31,FALSE)),"",VLOOKUP($B416,'[1]1920  Prog Access'!$F$7:$BA$325,31,FALSE))</f>
        <v/>
      </c>
      <c r="AQ416" s="102" t="str">
        <f>IF(ISNA(VLOOKUP($B416,'[1]1920  Prog Access'!$F$7:$BA$325,32,FALSE)),"",VLOOKUP($B416,'[1]1920  Prog Access'!$F$7:$BA$325,32,FALSE))</f>
        <v/>
      </c>
      <c r="AR416" s="102" t="str">
        <f>IF(ISNA(VLOOKUP($B416,'[1]1920  Prog Access'!$F$7:$BA$325,33,FALSE)),"",VLOOKUP($B416,'[1]1920  Prog Access'!$F$7:$BA$325,33,FALSE))</f>
        <v/>
      </c>
      <c r="AS416" s="102" t="str">
        <f>IF(ISNA(VLOOKUP($B416,'[1]1920  Prog Access'!$F$7:$BA$325,34,FALSE)),"",VLOOKUP($B416,'[1]1920  Prog Access'!$F$7:$BA$325,34,FALSE))</f>
        <v/>
      </c>
      <c r="AT416" s="102" t="str">
        <f>IF(ISNA(VLOOKUP($B416,'[1]1920  Prog Access'!$F$7:$BA$325,35,FALSE)),"",VLOOKUP($B416,'[1]1920  Prog Access'!$F$7:$BA$325,35,FALSE))</f>
        <v/>
      </c>
      <c r="AU416" s="102" t="str">
        <f>IF(ISNA(VLOOKUP($B416,'[1]1920  Prog Access'!$F$7:$BA$325,36,FALSE)),"",VLOOKUP($B416,'[1]1920  Prog Access'!$F$7:$BA$325,36,FALSE))</f>
        <v/>
      </c>
      <c r="AV416" s="102" t="str">
        <f>IF(ISNA(VLOOKUP($B416,'[1]1920  Prog Access'!$F$7:$BA$325,37,FALSE)),"",VLOOKUP($B416,'[1]1920  Prog Access'!$F$7:$BA$325,37,FALSE))</f>
        <v/>
      </c>
      <c r="AW416" s="102" t="str">
        <f>IF(ISNA(VLOOKUP($B416,'[1]1920  Prog Access'!$F$7:$BA$325,38,FALSE)),"",VLOOKUP($B416,'[1]1920  Prog Access'!$F$7:$BA$325,38,FALSE))</f>
        <v/>
      </c>
      <c r="AX416" s="108"/>
      <c r="AY416" s="104"/>
      <c r="AZ416" s="105"/>
      <c r="BA416" s="106" t="str">
        <f>IF(ISNA(VLOOKUP($B416,'[1]1920  Prog Access'!$F$7:$BA$325,32,FALSE)),"",VLOOKUP($B416,'[1]1920  Prog Access'!$F$7:$BA$325,32,FALSE))</f>
        <v/>
      </c>
      <c r="BB416" s="102" t="str">
        <f>IF(ISNA(VLOOKUP($B416,'[1]1920  Prog Access'!$F$7:$BA$325,33,FALSE)),"",VLOOKUP($B416,'[1]1920  Prog Access'!$F$7:$BA$325,33,FALSE))</f>
        <v/>
      </c>
      <c r="BC416" s="102" t="str">
        <f>IF(ISNA(VLOOKUP($B416,'[1]1920  Prog Access'!$F$7:$BA$325,34,FALSE)),"",VLOOKUP($B416,'[1]1920  Prog Access'!$F$7:$BA$325,34,FALSE))</f>
        <v/>
      </c>
      <c r="BD416" s="102" t="str">
        <f>IF(ISNA(VLOOKUP($B416,'[1]1920  Prog Access'!$F$7:$BA$325,35,FALSE)),"",VLOOKUP($B416,'[1]1920  Prog Access'!$F$7:$BA$325,35,FALSE))</f>
        <v/>
      </c>
      <c r="BE416" s="102" t="str">
        <f>IF(ISNA(VLOOKUP($B416,'[1]1920  Prog Access'!$F$7:$BA$325,36,FALSE)),"",VLOOKUP($B416,'[1]1920  Prog Access'!$F$7:$BA$325,36,FALSE))</f>
        <v/>
      </c>
      <c r="BF416" s="102" t="str">
        <f>IF(ISNA(VLOOKUP($B416,'[1]1920  Prog Access'!$F$7:$BA$325,37,FALSE)),"",VLOOKUP($B416,'[1]1920  Prog Access'!$F$7:$BA$325,37,FALSE))</f>
        <v/>
      </c>
      <c r="BG416" s="102" t="str">
        <f>IF(ISNA(VLOOKUP($B416,'[1]1920  Prog Access'!$F$7:$BA$325,38,FALSE)),"",VLOOKUP($B416,'[1]1920  Prog Access'!$F$7:$BA$325,38,FALSE))</f>
        <v/>
      </c>
      <c r="BH416" s="110"/>
      <c r="BI416" s="104"/>
      <c r="BJ416" s="105"/>
      <c r="BK416" s="106" t="str">
        <f>IF(ISNA(VLOOKUP($B416,'[1]1920  Prog Access'!$F$7:$BA$325,39,FALSE)),"",VLOOKUP($B416,'[1]1920  Prog Access'!$F$7:$BA$325,39,FALSE))</f>
        <v/>
      </c>
      <c r="BL416" s="102" t="str">
        <f>IF(ISNA(VLOOKUP($B416,'[1]1920  Prog Access'!$F$7:$BA$325,40,FALSE)),"",VLOOKUP($B416,'[1]1920  Prog Access'!$F$7:$BA$325,40,FALSE))</f>
        <v/>
      </c>
      <c r="BM416" s="102" t="str">
        <f>IF(ISNA(VLOOKUP($B416,'[1]1920  Prog Access'!$F$7:$BA$325,41,FALSE)),"",VLOOKUP($B416,'[1]1920  Prog Access'!$F$7:$BA$325,41,FALSE))</f>
        <v/>
      </c>
      <c r="BN416" s="102" t="str">
        <f>IF(ISNA(VLOOKUP($B416,'[1]1920  Prog Access'!$F$7:$BA$325,42,FALSE)),"",VLOOKUP($B416,'[1]1920  Prog Access'!$F$7:$BA$325,42,FALSE))</f>
        <v/>
      </c>
      <c r="BO416" s="105"/>
      <c r="BP416" s="104"/>
      <c r="BQ416" s="111"/>
      <c r="BR416" s="106" t="str">
        <f>IF(ISNA(VLOOKUP($B416,'[1]1920  Prog Access'!$F$7:$BA$325,43,FALSE)),"",VLOOKUP($B416,'[1]1920  Prog Access'!$F$7:$BA$325,43,FALSE))</f>
        <v/>
      </c>
      <c r="BS416" s="104"/>
      <c r="BT416" s="111"/>
      <c r="BU416" s="102"/>
      <c r="BV416" s="104"/>
      <c r="BW416" s="111"/>
      <c r="BX416" s="143"/>
      <c r="BZ416" s="112"/>
      <c r="CA416" s="89"/>
      <c r="CB416" s="90"/>
    </row>
    <row r="417" spans="1:80" x14ac:dyDescent="0.25">
      <c r="A417" s="22"/>
      <c r="B417" s="94" t="s">
        <v>708</v>
      </c>
      <c r="C417" s="99" t="s">
        <v>709</v>
      </c>
      <c r="D417" s="100">
        <f>IF(ISNA(VLOOKUP($B417,'[1]1920 enrollment_Rev_Exp by size'!$A$6:$C$339,3,FALSE)),"",VLOOKUP($B417,'[1]1920 enrollment_Rev_Exp by size'!$A$6:$C$339,3,FALSE))</f>
        <v>624.61</v>
      </c>
      <c r="E417" s="101">
        <f>IF(ISNA(VLOOKUP($B417,'[1]1920 enrollment_Rev_Exp by size'!$A$6:$D$339,4,FALSE)),"",VLOOKUP($B417,'[1]1920 enrollment_Rev_Exp by size'!$A$6:$D$339,4,FALSE))</f>
        <v>8443009.9199999999</v>
      </c>
      <c r="F417" s="102">
        <f>IF(ISNA(VLOOKUP($B417,'[1]1920  Prog Access'!$F$7:$BA$325,2,FALSE)),"",VLOOKUP($B417,'[1]1920  Prog Access'!$F$7:$BA$325,2,FALSE))</f>
        <v>4330167.8600000003</v>
      </c>
      <c r="G417" s="102">
        <f>IF(ISNA(VLOOKUP($B417,'[1]1920  Prog Access'!$F$7:$BA$325,3,FALSE)),"",VLOOKUP($B417,'[1]1920  Prog Access'!$F$7:$BA$325,3,FALSE))</f>
        <v>0</v>
      </c>
      <c r="H417" s="102">
        <f>IF(ISNA(VLOOKUP($B417,'[1]1920  Prog Access'!$F$7:$BA$325,4,FALSE)),"",VLOOKUP($B417,'[1]1920  Prog Access'!$F$7:$BA$325,4,FALSE))</f>
        <v>0</v>
      </c>
      <c r="I417" s="103">
        <f t="shared" ref="I417:I433" si="870">SUM(F417:H417)</f>
        <v>4330167.8600000003</v>
      </c>
      <c r="J417" s="104">
        <f t="shared" ref="J417:J433" si="871">I417/E417</f>
        <v>0.51287016135591612</v>
      </c>
      <c r="K417" s="105">
        <f t="shared" ref="K417:K433" si="872">I417/D417</f>
        <v>6932.5945149773461</v>
      </c>
      <c r="L417" s="106">
        <f>IF(ISNA(VLOOKUP($B417,'[1]1920  Prog Access'!$F$7:$BA$325,5,FALSE)),"",VLOOKUP($B417,'[1]1920  Prog Access'!$F$7:$BA$325,5,FALSE))</f>
        <v>613370.84</v>
      </c>
      <c r="M417" s="102">
        <f>IF(ISNA(VLOOKUP($B417,'[1]1920  Prog Access'!$F$7:$BA$325,6,FALSE)),"",VLOOKUP($B417,'[1]1920  Prog Access'!$F$7:$BA$325,6,FALSE))</f>
        <v>65635.429999999993</v>
      </c>
      <c r="N417" s="102">
        <f>IF(ISNA(VLOOKUP($B417,'[1]1920  Prog Access'!$F$7:$BA$325,7,FALSE)),"",VLOOKUP($B417,'[1]1920  Prog Access'!$F$7:$BA$325,7,FALSE))</f>
        <v>126760</v>
      </c>
      <c r="O417" s="102">
        <v>0</v>
      </c>
      <c r="P417" s="102">
        <f>IF(ISNA(VLOOKUP($B417,'[1]1920  Prog Access'!$F$7:$BA$325,8,FALSE)),"",VLOOKUP($B417,'[1]1920  Prog Access'!$F$7:$BA$325,8,FALSE))</f>
        <v>0</v>
      </c>
      <c r="Q417" s="102">
        <f>IF(ISNA(VLOOKUP($B417,'[1]1920  Prog Access'!$F$7:$BA$325,9,FALSE)),"",VLOOKUP($B417,'[1]1920  Prog Access'!$F$7:$BA$325,9,FALSE))</f>
        <v>0</v>
      </c>
      <c r="R417" s="107">
        <f t="shared" si="741"/>
        <v>805766.27</v>
      </c>
      <c r="S417" s="104">
        <f t="shared" si="742"/>
        <v>9.5435902318589255E-2</v>
      </c>
      <c r="T417" s="105">
        <f t="shared" si="743"/>
        <v>1290.0310113510832</v>
      </c>
      <c r="U417" s="106">
        <f>IF(ISNA(VLOOKUP($B417,'[1]1920  Prog Access'!$F$7:$BA$325,10,FALSE)),"",VLOOKUP($B417,'[1]1920  Prog Access'!$F$7:$BA$325,10,FALSE))</f>
        <v>0</v>
      </c>
      <c r="V417" s="102">
        <f>IF(ISNA(VLOOKUP($B417,'[1]1920  Prog Access'!$F$7:$BA$325,11,FALSE)),"",VLOOKUP($B417,'[1]1920  Prog Access'!$F$7:$BA$325,11,FALSE))</f>
        <v>0</v>
      </c>
      <c r="W417" s="102">
        <f>IF(ISNA(VLOOKUP($B417,'[1]1920  Prog Access'!$F$7:$BA$325,12,FALSE)),"",VLOOKUP($B417,'[1]1920  Prog Access'!$F$7:$BA$325,12,FALSE))</f>
        <v>0</v>
      </c>
      <c r="X417" s="102">
        <f>IF(ISNA(VLOOKUP($B417,'[1]1920  Prog Access'!$F$7:$BA$325,13,FALSE)),"",VLOOKUP($B417,'[1]1920  Prog Access'!$F$7:$BA$325,13,FALSE))</f>
        <v>0</v>
      </c>
      <c r="Y417" s="108">
        <f t="shared" ref="Y417:Y433" si="873">SUM(U417:X417)</f>
        <v>0</v>
      </c>
      <c r="Z417" s="104">
        <f t="shared" ref="Z417:Z433" si="874">Y417/E417</f>
        <v>0</v>
      </c>
      <c r="AA417" s="105">
        <f t="shared" ref="AA417:AA433" si="875">Y417/D417</f>
        <v>0</v>
      </c>
      <c r="AB417" s="106">
        <f>IF(ISNA(VLOOKUP($B417,'[1]1920  Prog Access'!$F$7:$BA$325,14,FALSE)),"",VLOOKUP($B417,'[1]1920  Prog Access'!$F$7:$BA$325,14,FALSE))</f>
        <v>0</v>
      </c>
      <c r="AC417" s="102">
        <f>IF(ISNA(VLOOKUP($B417,'[1]1920  Prog Access'!$F$7:$BA$325,15,FALSE)),"",VLOOKUP($B417,'[1]1920  Prog Access'!$F$7:$BA$325,15,FALSE))</f>
        <v>0</v>
      </c>
      <c r="AD417" s="102">
        <v>0</v>
      </c>
      <c r="AE417" s="107">
        <f t="shared" ref="AE417:AE432" si="876">SUM(AB417:AC417)</f>
        <v>0</v>
      </c>
      <c r="AF417" s="104">
        <f t="shared" ref="AF417:AF433" si="877">AE417/E417</f>
        <v>0</v>
      </c>
      <c r="AG417" s="109">
        <f t="shared" ref="AG417:AG433" si="878">AE417/D417</f>
        <v>0</v>
      </c>
      <c r="AH417" s="106">
        <f>IF(ISNA(VLOOKUP($B417,'[1]1920  Prog Access'!$F$7:$BA$325,16,FALSE)),"",VLOOKUP($B417,'[1]1920  Prog Access'!$F$7:$BA$325,16,FALSE))</f>
        <v>150740.32</v>
      </c>
      <c r="AI417" s="102">
        <f>IF(ISNA(VLOOKUP($B417,'[1]1920  Prog Access'!$F$7:$BA$325,17,FALSE)),"",VLOOKUP($B417,'[1]1920  Prog Access'!$F$7:$BA$325,17,FALSE))</f>
        <v>42053.9</v>
      </c>
      <c r="AJ417" s="102">
        <f>IF(ISNA(VLOOKUP($B417,'[1]1920  Prog Access'!$F$7:$BA$325,18,FALSE)),"",VLOOKUP($B417,'[1]1920  Prog Access'!$F$7:$BA$325,18,FALSE))</f>
        <v>26233.74</v>
      </c>
      <c r="AK417" s="102">
        <f>IF(ISNA(VLOOKUP($B417,'[1]1920  Prog Access'!$F$7:$BA$325,19,FALSE)),"",VLOOKUP($B417,'[1]1920  Prog Access'!$F$7:$BA$325,19,FALSE))</f>
        <v>0</v>
      </c>
      <c r="AL417" s="102">
        <f>IF(ISNA(VLOOKUP($B417,'[1]1920  Prog Access'!$F$7:$BA$325,20,FALSE)),"",VLOOKUP($B417,'[1]1920  Prog Access'!$F$7:$BA$325,20,FALSE))</f>
        <v>439014.15</v>
      </c>
      <c r="AM417" s="102">
        <f>IF(ISNA(VLOOKUP($B417,'[1]1920  Prog Access'!$F$7:$BA$325,21,FALSE)),"",VLOOKUP($B417,'[1]1920  Prog Access'!$F$7:$BA$325,21,FALSE))</f>
        <v>0</v>
      </c>
      <c r="AN417" s="102">
        <f>IF(ISNA(VLOOKUP($B417,'[1]1920  Prog Access'!$F$7:$BA$325,22,FALSE)),"",VLOOKUP($B417,'[1]1920  Prog Access'!$F$7:$BA$325,22,FALSE))</f>
        <v>0</v>
      </c>
      <c r="AO417" s="102">
        <f>IF(ISNA(VLOOKUP($B417,'[1]1920  Prog Access'!$F$7:$BA$325,23,FALSE)),"",VLOOKUP($B417,'[1]1920  Prog Access'!$F$7:$BA$325,23,FALSE))</f>
        <v>35251.360000000001</v>
      </c>
      <c r="AP417" s="102">
        <f>IF(ISNA(VLOOKUP($B417,'[1]1920  Prog Access'!$F$7:$BA$325,24,FALSE)),"",VLOOKUP($B417,'[1]1920  Prog Access'!$F$7:$BA$325,24,FALSE))</f>
        <v>0</v>
      </c>
      <c r="AQ417" s="102">
        <f>IF(ISNA(VLOOKUP($B417,'[1]1920  Prog Access'!$F$7:$BA$325,25,FALSE)),"",VLOOKUP($B417,'[1]1920  Prog Access'!$F$7:$BA$325,25,FALSE))</f>
        <v>0</v>
      </c>
      <c r="AR417" s="102">
        <f>IF(ISNA(VLOOKUP($B417,'[1]1920  Prog Access'!$F$7:$BA$325,26,FALSE)),"",VLOOKUP($B417,'[1]1920  Prog Access'!$F$7:$BA$325,26,FALSE))</f>
        <v>0</v>
      </c>
      <c r="AS417" s="102">
        <f>IF(ISNA(VLOOKUP($B417,'[1]1920  Prog Access'!$F$7:$BA$325,27,FALSE)),"",VLOOKUP($B417,'[1]1920  Prog Access'!$F$7:$BA$325,27,FALSE))</f>
        <v>24484.6</v>
      </c>
      <c r="AT417" s="102">
        <f>IF(ISNA(VLOOKUP($B417,'[1]1920  Prog Access'!$F$7:$BA$325,28,FALSE)),"",VLOOKUP($B417,'[1]1920  Prog Access'!$F$7:$BA$325,28,FALSE))</f>
        <v>169537.8</v>
      </c>
      <c r="AU417" s="102">
        <f>IF(ISNA(VLOOKUP($B417,'[1]1920  Prog Access'!$F$7:$BA$325,29,FALSE)),"",VLOOKUP($B417,'[1]1920  Prog Access'!$F$7:$BA$325,29,FALSE))</f>
        <v>0</v>
      </c>
      <c r="AV417" s="102">
        <f>IF(ISNA(VLOOKUP($B417,'[1]1920  Prog Access'!$F$7:$BA$325,30,FALSE)),"",VLOOKUP($B417,'[1]1920  Prog Access'!$F$7:$BA$325,30,FALSE))</f>
        <v>1000</v>
      </c>
      <c r="AW417" s="102">
        <f>IF(ISNA(VLOOKUP($B417,'[1]1920  Prog Access'!$F$7:$BA$325,31,FALSE)),"",VLOOKUP($B417,'[1]1920  Prog Access'!$F$7:$BA$325,31,FALSE))</f>
        <v>0</v>
      </c>
      <c r="AX417" s="108">
        <f t="shared" ref="AX417:AX433" si="879">SUM(AH417:AW417)</f>
        <v>888315.86999999988</v>
      </c>
      <c r="AY417" s="104">
        <f t="shared" ref="AY417:AY433" si="880">AX417/E417</f>
        <v>0.10521317378719838</v>
      </c>
      <c r="AZ417" s="105">
        <f t="shared" ref="AZ417:AZ433" si="881">AX417/D417</f>
        <v>1422.1928403323673</v>
      </c>
      <c r="BA417" s="106">
        <f>IF(ISNA(VLOOKUP($B417,'[1]1920  Prog Access'!$F$7:$BA$325,32,FALSE)),"",VLOOKUP($B417,'[1]1920  Prog Access'!$F$7:$BA$325,32,FALSE))</f>
        <v>0</v>
      </c>
      <c r="BB417" s="102">
        <f>IF(ISNA(VLOOKUP($B417,'[1]1920  Prog Access'!$F$7:$BA$325,33,FALSE)),"",VLOOKUP($B417,'[1]1920  Prog Access'!$F$7:$BA$325,33,FALSE))</f>
        <v>0</v>
      </c>
      <c r="BC417" s="102">
        <f>IF(ISNA(VLOOKUP($B417,'[1]1920  Prog Access'!$F$7:$BA$325,34,FALSE)),"",VLOOKUP($B417,'[1]1920  Prog Access'!$F$7:$BA$325,34,FALSE))</f>
        <v>6927.99</v>
      </c>
      <c r="BD417" s="102">
        <f>IF(ISNA(VLOOKUP($B417,'[1]1920  Prog Access'!$F$7:$BA$325,35,FALSE)),"",VLOOKUP($B417,'[1]1920  Prog Access'!$F$7:$BA$325,35,FALSE))</f>
        <v>0</v>
      </c>
      <c r="BE417" s="102">
        <f>IF(ISNA(VLOOKUP($B417,'[1]1920  Prog Access'!$F$7:$BA$325,36,FALSE)),"",VLOOKUP($B417,'[1]1920  Prog Access'!$F$7:$BA$325,36,FALSE))</f>
        <v>0</v>
      </c>
      <c r="BF417" s="102">
        <f>IF(ISNA(VLOOKUP($B417,'[1]1920  Prog Access'!$F$7:$BA$325,37,FALSE)),"",VLOOKUP($B417,'[1]1920  Prog Access'!$F$7:$BA$325,37,FALSE))</f>
        <v>0</v>
      </c>
      <c r="BG417" s="102">
        <f>IF(ISNA(VLOOKUP($B417,'[1]1920  Prog Access'!$F$7:$BA$325,38,FALSE)),"",VLOOKUP($B417,'[1]1920  Prog Access'!$F$7:$BA$325,38,FALSE))</f>
        <v>10944.29</v>
      </c>
      <c r="BH417" s="110">
        <f t="shared" ref="BH417:BH433" si="882">SUM(BA417:BG417)</f>
        <v>17872.28</v>
      </c>
      <c r="BI417" s="104">
        <f t="shared" ref="BI417:BI433" si="883">BH417/E417</f>
        <v>2.1168138103999762E-3</v>
      </c>
      <c r="BJ417" s="105">
        <f t="shared" ref="BJ417:BJ433" si="884">BH417/D417</f>
        <v>28.613502825763273</v>
      </c>
      <c r="BK417" s="106">
        <f>IF(ISNA(VLOOKUP($B417,'[1]1920  Prog Access'!$F$7:$BA$325,39,FALSE)),"",VLOOKUP($B417,'[1]1920  Prog Access'!$F$7:$BA$325,39,FALSE))</f>
        <v>0</v>
      </c>
      <c r="BL417" s="102">
        <f>IF(ISNA(VLOOKUP($B417,'[1]1920  Prog Access'!$F$7:$BA$325,40,FALSE)),"",VLOOKUP($B417,'[1]1920  Prog Access'!$F$7:$BA$325,40,FALSE))</f>
        <v>0</v>
      </c>
      <c r="BM417" s="102">
        <f>IF(ISNA(VLOOKUP($B417,'[1]1920  Prog Access'!$F$7:$BA$325,41,FALSE)),"",VLOOKUP($B417,'[1]1920  Prog Access'!$F$7:$BA$325,41,FALSE))</f>
        <v>0</v>
      </c>
      <c r="BN417" s="102">
        <f>IF(ISNA(VLOOKUP($B417,'[1]1920  Prog Access'!$F$7:$BA$325,42,FALSE)),"",VLOOKUP($B417,'[1]1920  Prog Access'!$F$7:$BA$325,42,FALSE))</f>
        <v>290951.95</v>
      </c>
      <c r="BO417" s="105">
        <f t="shared" si="830"/>
        <v>290951.95</v>
      </c>
      <c r="BP417" s="104">
        <f t="shared" si="831"/>
        <v>3.4460690293728807E-2</v>
      </c>
      <c r="BQ417" s="111">
        <f t="shared" si="832"/>
        <v>465.81378780358943</v>
      </c>
      <c r="BR417" s="106">
        <f>IF(ISNA(VLOOKUP($B417,'[1]1920  Prog Access'!$F$7:$BA$325,43,FALSE)),"",VLOOKUP($B417,'[1]1920  Prog Access'!$F$7:$BA$325,43,FALSE))</f>
        <v>1573164.95</v>
      </c>
      <c r="BS417" s="104">
        <f t="shared" si="833"/>
        <v>0.18632750226592176</v>
      </c>
      <c r="BT417" s="111">
        <f t="shared" si="834"/>
        <v>2518.6355485823151</v>
      </c>
      <c r="BU417" s="102">
        <f>IF(ISNA(VLOOKUP($B417,'[1]1920  Prog Access'!$F$7:$BA$325,44,FALSE)),"",VLOOKUP($B417,'[1]1920  Prog Access'!$F$7:$BA$325,44,FALSE))</f>
        <v>403902.59</v>
      </c>
      <c r="BV417" s="104">
        <f t="shared" si="835"/>
        <v>4.7838696605487348E-2</v>
      </c>
      <c r="BW417" s="111">
        <f t="shared" si="836"/>
        <v>646.64765213493217</v>
      </c>
      <c r="BX417" s="143">
        <f>IF(ISNA(VLOOKUP($B417,'[1]1920  Prog Access'!$F$7:$BA$325,45,FALSE)),"",VLOOKUP($B417,'[1]1920  Prog Access'!$F$7:$BA$325,45,FALSE))</f>
        <v>132868.15</v>
      </c>
      <c r="BY417" s="97">
        <f t="shared" si="837"/>
        <v>1.5737059562758397E-2</v>
      </c>
      <c r="BZ417" s="112">
        <f t="shared" si="838"/>
        <v>212.72177838971515</v>
      </c>
      <c r="CA417" s="89">
        <f t="shared" si="839"/>
        <v>8443009.9199999999</v>
      </c>
      <c r="CB417" s="90">
        <f t="shared" si="840"/>
        <v>0</v>
      </c>
    </row>
    <row r="418" spans="1:80" x14ac:dyDescent="0.25">
      <c r="A418" s="22"/>
      <c r="B418" s="94" t="s">
        <v>710</v>
      </c>
      <c r="C418" s="99" t="s">
        <v>711</v>
      </c>
      <c r="D418" s="100">
        <f>IF(ISNA(VLOOKUP($B418,'[1]1920 enrollment_Rev_Exp by size'!$A$6:$C$339,3,FALSE)),"",VLOOKUP($B418,'[1]1920 enrollment_Rev_Exp by size'!$A$6:$C$339,3,FALSE))</f>
        <v>1286.24</v>
      </c>
      <c r="E418" s="101">
        <f>IF(ISNA(VLOOKUP($B418,'[1]1920 enrollment_Rev_Exp by size'!$A$6:$D$339,4,FALSE)),"",VLOOKUP($B418,'[1]1920 enrollment_Rev_Exp by size'!$A$6:$D$339,4,FALSE))</f>
        <v>17428709.73</v>
      </c>
      <c r="F418" s="102">
        <f>IF(ISNA(VLOOKUP($B418,'[1]1920  Prog Access'!$F$7:$BA$325,2,FALSE)),"",VLOOKUP($B418,'[1]1920  Prog Access'!$F$7:$BA$325,2,FALSE))</f>
        <v>8986490.1600000001</v>
      </c>
      <c r="G418" s="102">
        <f>IF(ISNA(VLOOKUP($B418,'[1]1920  Prog Access'!$F$7:$BA$325,3,FALSE)),"",VLOOKUP($B418,'[1]1920  Prog Access'!$F$7:$BA$325,3,FALSE))</f>
        <v>200644.38</v>
      </c>
      <c r="H418" s="102">
        <f>IF(ISNA(VLOOKUP($B418,'[1]1920  Prog Access'!$F$7:$BA$325,4,FALSE)),"",VLOOKUP($B418,'[1]1920  Prog Access'!$F$7:$BA$325,4,FALSE))</f>
        <v>0</v>
      </c>
      <c r="I418" s="103">
        <f t="shared" si="870"/>
        <v>9187134.540000001</v>
      </c>
      <c r="J418" s="104">
        <f t="shared" si="871"/>
        <v>0.52712648740636292</v>
      </c>
      <c r="K418" s="105">
        <f t="shared" si="872"/>
        <v>7142.6285452170678</v>
      </c>
      <c r="L418" s="106">
        <f>IF(ISNA(VLOOKUP($B418,'[1]1920  Prog Access'!$F$7:$BA$325,5,FALSE)),"",VLOOKUP($B418,'[1]1920  Prog Access'!$F$7:$BA$325,5,FALSE))</f>
        <v>1530275.47</v>
      </c>
      <c r="M418" s="102">
        <f>IF(ISNA(VLOOKUP($B418,'[1]1920  Prog Access'!$F$7:$BA$325,6,FALSE)),"",VLOOKUP($B418,'[1]1920  Prog Access'!$F$7:$BA$325,6,FALSE))</f>
        <v>112534.69</v>
      </c>
      <c r="N418" s="102">
        <f>IF(ISNA(VLOOKUP($B418,'[1]1920  Prog Access'!$F$7:$BA$325,7,FALSE)),"",VLOOKUP($B418,'[1]1920  Prog Access'!$F$7:$BA$325,7,FALSE))</f>
        <v>302914.94</v>
      </c>
      <c r="O418" s="102">
        <v>0</v>
      </c>
      <c r="P418" s="102">
        <f>IF(ISNA(VLOOKUP($B418,'[1]1920  Prog Access'!$F$7:$BA$325,8,FALSE)),"",VLOOKUP($B418,'[1]1920  Prog Access'!$F$7:$BA$325,8,FALSE))</f>
        <v>0</v>
      </c>
      <c r="Q418" s="102">
        <f>IF(ISNA(VLOOKUP($B418,'[1]1920  Prog Access'!$F$7:$BA$325,9,FALSE)),"",VLOOKUP($B418,'[1]1920  Prog Access'!$F$7:$BA$325,9,FALSE))</f>
        <v>0</v>
      </c>
      <c r="R418" s="107">
        <f t="shared" si="741"/>
        <v>1945725.0999999999</v>
      </c>
      <c r="S418" s="104">
        <f t="shared" si="742"/>
        <v>0.1116390788614046</v>
      </c>
      <c r="T418" s="105">
        <f t="shared" si="743"/>
        <v>1512.7232087324294</v>
      </c>
      <c r="U418" s="106">
        <f>IF(ISNA(VLOOKUP($B418,'[1]1920  Prog Access'!$F$7:$BA$325,10,FALSE)),"",VLOOKUP($B418,'[1]1920  Prog Access'!$F$7:$BA$325,10,FALSE))</f>
        <v>448397.81</v>
      </c>
      <c r="V418" s="102">
        <f>IF(ISNA(VLOOKUP($B418,'[1]1920  Prog Access'!$F$7:$BA$325,11,FALSE)),"",VLOOKUP($B418,'[1]1920  Prog Access'!$F$7:$BA$325,11,FALSE))</f>
        <v>137119.43</v>
      </c>
      <c r="W418" s="102">
        <f>IF(ISNA(VLOOKUP($B418,'[1]1920  Prog Access'!$F$7:$BA$325,12,FALSE)),"",VLOOKUP($B418,'[1]1920  Prog Access'!$F$7:$BA$325,12,FALSE))</f>
        <v>6377.84</v>
      </c>
      <c r="X418" s="102">
        <f>IF(ISNA(VLOOKUP($B418,'[1]1920  Prog Access'!$F$7:$BA$325,13,FALSE)),"",VLOOKUP($B418,'[1]1920  Prog Access'!$F$7:$BA$325,13,FALSE))</f>
        <v>0</v>
      </c>
      <c r="Y418" s="108">
        <f t="shared" si="873"/>
        <v>591895.07999999996</v>
      </c>
      <c r="Z418" s="104">
        <f t="shared" si="874"/>
        <v>3.3960923623690409E-2</v>
      </c>
      <c r="AA418" s="105">
        <f t="shared" si="875"/>
        <v>460.17467968652812</v>
      </c>
      <c r="AB418" s="106">
        <f>IF(ISNA(VLOOKUP($B418,'[1]1920  Prog Access'!$F$7:$BA$325,14,FALSE)),"",VLOOKUP($B418,'[1]1920  Prog Access'!$F$7:$BA$325,14,FALSE))</f>
        <v>0</v>
      </c>
      <c r="AC418" s="102">
        <f>IF(ISNA(VLOOKUP($B418,'[1]1920  Prog Access'!$F$7:$BA$325,15,FALSE)),"",VLOOKUP($B418,'[1]1920  Prog Access'!$F$7:$BA$325,15,FALSE))</f>
        <v>0</v>
      </c>
      <c r="AD418" s="102">
        <v>0</v>
      </c>
      <c r="AE418" s="107">
        <f t="shared" si="876"/>
        <v>0</v>
      </c>
      <c r="AF418" s="104">
        <f t="shared" si="877"/>
        <v>0</v>
      </c>
      <c r="AG418" s="109">
        <f t="shared" si="878"/>
        <v>0</v>
      </c>
      <c r="AH418" s="106">
        <f>IF(ISNA(VLOOKUP($B418,'[1]1920  Prog Access'!$F$7:$BA$325,16,FALSE)),"",VLOOKUP($B418,'[1]1920  Prog Access'!$F$7:$BA$325,16,FALSE))</f>
        <v>349334.58</v>
      </c>
      <c r="AI418" s="102">
        <f>IF(ISNA(VLOOKUP($B418,'[1]1920  Prog Access'!$F$7:$BA$325,17,FALSE)),"",VLOOKUP($B418,'[1]1920  Prog Access'!$F$7:$BA$325,17,FALSE))</f>
        <v>56468.21</v>
      </c>
      <c r="AJ418" s="102">
        <f>IF(ISNA(VLOOKUP($B418,'[1]1920  Prog Access'!$F$7:$BA$325,18,FALSE)),"",VLOOKUP($B418,'[1]1920  Prog Access'!$F$7:$BA$325,18,FALSE))</f>
        <v>0</v>
      </c>
      <c r="AK418" s="102">
        <f>IF(ISNA(VLOOKUP($B418,'[1]1920  Prog Access'!$F$7:$BA$325,19,FALSE)),"",VLOOKUP($B418,'[1]1920  Prog Access'!$F$7:$BA$325,19,FALSE))</f>
        <v>0</v>
      </c>
      <c r="AL418" s="102">
        <f>IF(ISNA(VLOOKUP($B418,'[1]1920  Prog Access'!$F$7:$BA$325,20,FALSE)),"",VLOOKUP($B418,'[1]1920  Prog Access'!$F$7:$BA$325,20,FALSE))</f>
        <v>572296.66</v>
      </c>
      <c r="AM418" s="102">
        <f>IF(ISNA(VLOOKUP($B418,'[1]1920  Prog Access'!$F$7:$BA$325,21,FALSE)),"",VLOOKUP($B418,'[1]1920  Prog Access'!$F$7:$BA$325,21,FALSE))</f>
        <v>0</v>
      </c>
      <c r="AN418" s="102">
        <f>IF(ISNA(VLOOKUP($B418,'[1]1920  Prog Access'!$F$7:$BA$325,22,FALSE)),"",VLOOKUP($B418,'[1]1920  Prog Access'!$F$7:$BA$325,22,FALSE))</f>
        <v>0</v>
      </c>
      <c r="AO418" s="102">
        <f>IF(ISNA(VLOOKUP($B418,'[1]1920  Prog Access'!$F$7:$BA$325,23,FALSE)),"",VLOOKUP($B418,'[1]1920  Prog Access'!$F$7:$BA$325,23,FALSE))</f>
        <v>94730.9</v>
      </c>
      <c r="AP418" s="102">
        <f>IF(ISNA(VLOOKUP($B418,'[1]1920  Prog Access'!$F$7:$BA$325,24,FALSE)),"",VLOOKUP($B418,'[1]1920  Prog Access'!$F$7:$BA$325,24,FALSE))</f>
        <v>0</v>
      </c>
      <c r="AQ418" s="102">
        <f>IF(ISNA(VLOOKUP($B418,'[1]1920  Prog Access'!$F$7:$BA$325,25,FALSE)),"",VLOOKUP($B418,'[1]1920  Prog Access'!$F$7:$BA$325,25,FALSE))</f>
        <v>0</v>
      </c>
      <c r="AR418" s="102">
        <f>IF(ISNA(VLOOKUP($B418,'[1]1920  Prog Access'!$F$7:$BA$325,26,FALSE)),"",VLOOKUP($B418,'[1]1920  Prog Access'!$F$7:$BA$325,26,FALSE))</f>
        <v>0</v>
      </c>
      <c r="AS418" s="102">
        <f>IF(ISNA(VLOOKUP($B418,'[1]1920  Prog Access'!$F$7:$BA$325,27,FALSE)),"",VLOOKUP($B418,'[1]1920  Prog Access'!$F$7:$BA$325,27,FALSE))</f>
        <v>814.78</v>
      </c>
      <c r="AT418" s="102">
        <f>IF(ISNA(VLOOKUP($B418,'[1]1920  Prog Access'!$F$7:$BA$325,28,FALSE)),"",VLOOKUP($B418,'[1]1920  Prog Access'!$F$7:$BA$325,28,FALSE))</f>
        <v>126264.54</v>
      </c>
      <c r="AU418" s="102">
        <f>IF(ISNA(VLOOKUP($B418,'[1]1920  Prog Access'!$F$7:$BA$325,29,FALSE)),"",VLOOKUP($B418,'[1]1920  Prog Access'!$F$7:$BA$325,29,FALSE))</f>
        <v>0</v>
      </c>
      <c r="AV418" s="102">
        <f>IF(ISNA(VLOOKUP($B418,'[1]1920  Prog Access'!$F$7:$BA$325,30,FALSE)),"",VLOOKUP($B418,'[1]1920  Prog Access'!$F$7:$BA$325,30,FALSE))</f>
        <v>0</v>
      </c>
      <c r="AW418" s="102">
        <f>IF(ISNA(VLOOKUP($B418,'[1]1920  Prog Access'!$F$7:$BA$325,31,FALSE)),"",VLOOKUP($B418,'[1]1920  Prog Access'!$F$7:$BA$325,31,FALSE))</f>
        <v>0</v>
      </c>
      <c r="AX418" s="108">
        <f t="shared" si="879"/>
        <v>1199909.6700000002</v>
      </c>
      <c r="AY418" s="104">
        <f t="shared" si="880"/>
        <v>6.8846729826167116E-2</v>
      </c>
      <c r="AZ418" s="105">
        <f t="shared" si="881"/>
        <v>932.8816317328027</v>
      </c>
      <c r="BA418" s="106">
        <f>IF(ISNA(VLOOKUP($B418,'[1]1920  Prog Access'!$F$7:$BA$325,32,FALSE)),"",VLOOKUP($B418,'[1]1920  Prog Access'!$F$7:$BA$325,32,FALSE))</f>
        <v>0</v>
      </c>
      <c r="BB418" s="102">
        <f>IF(ISNA(VLOOKUP($B418,'[1]1920  Prog Access'!$F$7:$BA$325,33,FALSE)),"",VLOOKUP($B418,'[1]1920  Prog Access'!$F$7:$BA$325,33,FALSE))</f>
        <v>0</v>
      </c>
      <c r="BC418" s="102">
        <f>IF(ISNA(VLOOKUP($B418,'[1]1920  Prog Access'!$F$7:$BA$325,34,FALSE)),"",VLOOKUP($B418,'[1]1920  Prog Access'!$F$7:$BA$325,34,FALSE))</f>
        <v>28597.599999999999</v>
      </c>
      <c r="BD418" s="102">
        <f>IF(ISNA(VLOOKUP($B418,'[1]1920  Prog Access'!$F$7:$BA$325,35,FALSE)),"",VLOOKUP($B418,'[1]1920  Prog Access'!$F$7:$BA$325,35,FALSE))</f>
        <v>0</v>
      </c>
      <c r="BE418" s="102">
        <f>IF(ISNA(VLOOKUP($B418,'[1]1920  Prog Access'!$F$7:$BA$325,36,FALSE)),"",VLOOKUP($B418,'[1]1920  Prog Access'!$F$7:$BA$325,36,FALSE))</f>
        <v>0</v>
      </c>
      <c r="BF418" s="102">
        <f>IF(ISNA(VLOOKUP($B418,'[1]1920  Prog Access'!$F$7:$BA$325,37,FALSE)),"",VLOOKUP($B418,'[1]1920  Prog Access'!$F$7:$BA$325,37,FALSE))</f>
        <v>0</v>
      </c>
      <c r="BG418" s="102">
        <f>IF(ISNA(VLOOKUP($B418,'[1]1920  Prog Access'!$F$7:$BA$325,38,FALSE)),"",VLOOKUP($B418,'[1]1920  Prog Access'!$F$7:$BA$325,38,FALSE))</f>
        <v>0</v>
      </c>
      <c r="BH418" s="110">
        <f t="shared" si="882"/>
        <v>28597.599999999999</v>
      </c>
      <c r="BI418" s="104">
        <f t="shared" si="883"/>
        <v>1.6408328810924547E-3</v>
      </c>
      <c r="BJ418" s="105">
        <f t="shared" si="884"/>
        <v>22.233486752083593</v>
      </c>
      <c r="BK418" s="106">
        <f>IF(ISNA(VLOOKUP($B418,'[1]1920  Prog Access'!$F$7:$BA$325,39,FALSE)),"",VLOOKUP($B418,'[1]1920  Prog Access'!$F$7:$BA$325,39,FALSE))</f>
        <v>0</v>
      </c>
      <c r="BL418" s="102">
        <f>IF(ISNA(VLOOKUP($B418,'[1]1920  Prog Access'!$F$7:$BA$325,40,FALSE)),"",VLOOKUP($B418,'[1]1920  Prog Access'!$F$7:$BA$325,40,FALSE))</f>
        <v>0</v>
      </c>
      <c r="BM418" s="102">
        <f>IF(ISNA(VLOOKUP($B418,'[1]1920  Prog Access'!$F$7:$BA$325,41,FALSE)),"",VLOOKUP($B418,'[1]1920  Prog Access'!$F$7:$BA$325,41,FALSE))</f>
        <v>0</v>
      </c>
      <c r="BN418" s="102">
        <f>IF(ISNA(VLOOKUP($B418,'[1]1920  Prog Access'!$F$7:$BA$325,42,FALSE)),"",VLOOKUP($B418,'[1]1920  Prog Access'!$F$7:$BA$325,42,FALSE))</f>
        <v>149060.93</v>
      </c>
      <c r="BO418" s="105">
        <f t="shared" si="830"/>
        <v>149060.93</v>
      </c>
      <c r="BP418" s="104">
        <f t="shared" si="831"/>
        <v>8.5526084437232749E-3</v>
      </c>
      <c r="BQ418" s="111">
        <f t="shared" si="832"/>
        <v>115.88889320811046</v>
      </c>
      <c r="BR418" s="106">
        <f>IF(ISNA(VLOOKUP($B418,'[1]1920  Prog Access'!$F$7:$BA$325,43,FALSE)),"",VLOOKUP($B418,'[1]1920  Prog Access'!$F$7:$BA$325,43,FALSE))</f>
        <v>2881295.11</v>
      </c>
      <c r="BS418" s="104">
        <f t="shared" si="833"/>
        <v>0.16531889936983876</v>
      </c>
      <c r="BT418" s="111">
        <f t="shared" si="834"/>
        <v>2240.0913593108594</v>
      </c>
      <c r="BU418" s="102">
        <f>IF(ISNA(VLOOKUP($B418,'[1]1920  Prog Access'!$F$7:$BA$325,44,FALSE)),"",VLOOKUP($B418,'[1]1920  Prog Access'!$F$7:$BA$325,44,FALSE))</f>
        <v>518537.72</v>
      </c>
      <c r="BV418" s="104">
        <f t="shared" si="835"/>
        <v>2.9751928170990313E-2</v>
      </c>
      <c r="BW418" s="111">
        <f t="shared" si="836"/>
        <v>403.14227515860182</v>
      </c>
      <c r="BX418" s="143">
        <f>IF(ISNA(VLOOKUP($B418,'[1]1920  Prog Access'!$F$7:$BA$325,45,FALSE)),"",VLOOKUP($B418,'[1]1920  Prog Access'!$F$7:$BA$325,45,FALSE))</f>
        <v>926553.98</v>
      </c>
      <c r="BY418" s="97">
        <f t="shared" si="837"/>
        <v>5.3162511416730097E-2</v>
      </c>
      <c r="BZ418" s="112">
        <f t="shared" si="838"/>
        <v>720.35854894887427</v>
      </c>
      <c r="CA418" s="89">
        <f t="shared" si="839"/>
        <v>17428709.73</v>
      </c>
      <c r="CB418" s="90">
        <f t="shared" si="840"/>
        <v>0</v>
      </c>
    </row>
    <row r="419" spans="1:80" x14ac:dyDescent="0.25">
      <c r="A419" s="22"/>
      <c r="B419" s="94" t="s">
        <v>712</v>
      </c>
      <c r="C419" s="99" t="s">
        <v>713</v>
      </c>
      <c r="D419" s="100">
        <f>IF(ISNA(VLOOKUP($B419,'[1]1920 enrollment_Rev_Exp by size'!$A$6:$C$339,3,FALSE)),"",VLOOKUP($B419,'[1]1920 enrollment_Rev_Exp by size'!$A$6:$C$339,3,FALSE))</f>
        <v>16584.490000000002</v>
      </c>
      <c r="E419" s="101">
        <f>IF(ISNA(VLOOKUP($B419,'[1]1920 enrollment_Rev_Exp by size'!$A$6:$D$339,4,FALSE)),"",VLOOKUP($B419,'[1]1920 enrollment_Rev_Exp by size'!$A$6:$D$339,4,FALSE))</f>
        <v>229659051.66</v>
      </c>
      <c r="F419" s="102">
        <f>IF(ISNA(VLOOKUP($B419,'[1]1920  Prog Access'!$F$7:$BA$325,2,FALSE)),"",VLOOKUP($B419,'[1]1920  Prog Access'!$F$7:$BA$325,2,FALSE))</f>
        <v>108350341.47</v>
      </c>
      <c r="G419" s="102">
        <f>IF(ISNA(VLOOKUP($B419,'[1]1920  Prog Access'!$F$7:$BA$325,3,FALSE)),"",VLOOKUP($B419,'[1]1920  Prog Access'!$F$7:$BA$325,3,FALSE))</f>
        <v>566391.18000000005</v>
      </c>
      <c r="H419" s="102">
        <f>IF(ISNA(VLOOKUP($B419,'[1]1920  Prog Access'!$F$7:$BA$325,4,FALSE)),"",VLOOKUP($B419,'[1]1920  Prog Access'!$F$7:$BA$325,4,FALSE))</f>
        <v>477744.66</v>
      </c>
      <c r="I419" s="103">
        <f t="shared" si="870"/>
        <v>109394477.31</v>
      </c>
      <c r="J419" s="104">
        <f t="shared" si="871"/>
        <v>0.47633427256311089</v>
      </c>
      <c r="K419" s="105">
        <f t="shared" si="872"/>
        <v>6596.1918219975405</v>
      </c>
      <c r="L419" s="106">
        <f>IF(ISNA(VLOOKUP($B419,'[1]1920  Prog Access'!$F$7:$BA$325,5,FALSE)),"",VLOOKUP($B419,'[1]1920  Prog Access'!$F$7:$BA$325,5,FALSE))</f>
        <v>29279645.48</v>
      </c>
      <c r="M419" s="102">
        <f>IF(ISNA(VLOOKUP($B419,'[1]1920  Prog Access'!$F$7:$BA$325,6,FALSE)),"",VLOOKUP($B419,'[1]1920  Prog Access'!$F$7:$BA$325,6,FALSE))</f>
        <v>1953749.74</v>
      </c>
      <c r="N419" s="102">
        <f>IF(ISNA(VLOOKUP($B419,'[1]1920  Prog Access'!$F$7:$BA$325,7,FALSE)),"",VLOOKUP($B419,'[1]1920  Prog Access'!$F$7:$BA$325,7,FALSE))</f>
        <v>3191823.26</v>
      </c>
      <c r="O419" s="102">
        <v>0</v>
      </c>
      <c r="P419" s="102">
        <f>IF(ISNA(VLOOKUP($B419,'[1]1920  Prog Access'!$F$7:$BA$325,8,FALSE)),"",VLOOKUP($B419,'[1]1920  Prog Access'!$F$7:$BA$325,8,FALSE))</f>
        <v>0</v>
      </c>
      <c r="Q419" s="102">
        <f>IF(ISNA(VLOOKUP($B419,'[1]1920  Prog Access'!$F$7:$BA$325,9,FALSE)),"",VLOOKUP($B419,'[1]1920  Prog Access'!$F$7:$BA$325,9,FALSE))</f>
        <v>0</v>
      </c>
      <c r="R419" s="107">
        <f t="shared" si="741"/>
        <v>34425218.479999997</v>
      </c>
      <c r="S419" s="104">
        <f t="shared" si="742"/>
        <v>0.14989706798478381</v>
      </c>
      <c r="T419" s="105">
        <f t="shared" si="743"/>
        <v>2075.747790857602</v>
      </c>
      <c r="U419" s="106">
        <f>IF(ISNA(VLOOKUP($B419,'[1]1920  Prog Access'!$F$7:$BA$325,10,FALSE)),"",VLOOKUP($B419,'[1]1920  Prog Access'!$F$7:$BA$325,10,FALSE))</f>
        <v>8175064.25</v>
      </c>
      <c r="V419" s="102">
        <f>IF(ISNA(VLOOKUP($B419,'[1]1920  Prog Access'!$F$7:$BA$325,11,FALSE)),"",VLOOKUP($B419,'[1]1920  Prog Access'!$F$7:$BA$325,11,FALSE))</f>
        <v>2295666</v>
      </c>
      <c r="W419" s="102">
        <f>IF(ISNA(VLOOKUP($B419,'[1]1920  Prog Access'!$F$7:$BA$325,12,FALSE)),"",VLOOKUP($B419,'[1]1920  Prog Access'!$F$7:$BA$325,12,FALSE))</f>
        <v>175659</v>
      </c>
      <c r="X419" s="102">
        <f>IF(ISNA(VLOOKUP($B419,'[1]1920  Prog Access'!$F$7:$BA$325,13,FALSE)),"",VLOOKUP($B419,'[1]1920  Prog Access'!$F$7:$BA$325,13,FALSE))</f>
        <v>0</v>
      </c>
      <c r="Y419" s="108">
        <f t="shared" si="873"/>
        <v>10646389.25</v>
      </c>
      <c r="Z419" s="104">
        <f t="shared" si="874"/>
        <v>4.635736833818118E-2</v>
      </c>
      <c r="AA419" s="105">
        <f t="shared" si="875"/>
        <v>641.94854650338959</v>
      </c>
      <c r="AB419" s="106">
        <f>IF(ISNA(VLOOKUP($B419,'[1]1920  Prog Access'!$F$7:$BA$325,14,FALSE)),"",VLOOKUP($B419,'[1]1920  Prog Access'!$F$7:$BA$325,14,FALSE))</f>
        <v>4220556.2300000004</v>
      </c>
      <c r="AC419" s="102">
        <f>IF(ISNA(VLOOKUP($B419,'[1]1920  Prog Access'!$F$7:$BA$325,15,FALSE)),"",VLOOKUP($B419,'[1]1920  Prog Access'!$F$7:$BA$325,15,FALSE))</f>
        <v>70203</v>
      </c>
      <c r="AD419" s="102">
        <v>0</v>
      </c>
      <c r="AE419" s="107">
        <f>SUM(AB419:AD419)</f>
        <v>4290759.2300000004</v>
      </c>
      <c r="AF419" s="104">
        <f t="shared" si="877"/>
        <v>1.868317054775737E-2</v>
      </c>
      <c r="AG419" s="109">
        <f t="shared" si="878"/>
        <v>258.72120457125908</v>
      </c>
      <c r="AH419" s="106">
        <f>IF(ISNA(VLOOKUP($B419,'[1]1920  Prog Access'!$F$7:$BA$325,16,FALSE)),"",VLOOKUP($B419,'[1]1920  Prog Access'!$F$7:$BA$325,16,FALSE))</f>
        <v>5408100.7400000002</v>
      </c>
      <c r="AI419" s="102">
        <f>IF(ISNA(VLOOKUP($B419,'[1]1920  Prog Access'!$F$7:$BA$325,17,FALSE)),"",VLOOKUP($B419,'[1]1920  Prog Access'!$F$7:$BA$325,17,FALSE))</f>
        <v>1164156.3600000001</v>
      </c>
      <c r="AJ419" s="102">
        <f>IF(ISNA(VLOOKUP($B419,'[1]1920  Prog Access'!$F$7:$BA$325,18,FALSE)),"",VLOOKUP($B419,'[1]1920  Prog Access'!$F$7:$BA$325,18,FALSE))</f>
        <v>1448177.57</v>
      </c>
      <c r="AK419" s="102">
        <f>IF(ISNA(VLOOKUP($B419,'[1]1920  Prog Access'!$F$7:$BA$325,19,FALSE)),"",VLOOKUP($B419,'[1]1920  Prog Access'!$F$7:$BA$325,19,FALSE))</f>
        <v>0</v>
      </c>
      <c r="AL419" s="102">
        <f>IF(ISNA(VLOOKUP($B419,'[1]1920  Prog Access'!$F$7:$BA$325,20,FALSE)),"",VLOOKUP($B419,'[1]1920  Prog Access'!$F$7:$BA$325,20,FALSE))</f>
        <v>11469947.77</v>
      </c>
      <c r="AM419" s="102">
        <f>IF(ISNA(VLOOKUP($B419,'[1]1920  Prog Access'!$F$7:$BA$325,21,FALSE)),"",VLOOKUP($B419,'[1]1920  Prog Access'!$F$7:$BA$325,21,FALSE))</f>
        <v>639537.24</v>
      </c>
      <c r="AN419" s="102">
        <f>IF(ISNA(VLOOKUP($B419,'[1]1920  Prog Access'!$F$7:$BA$325,22,FALSE)),"",VLOOKUP($B419,'[1]1920  Prog Access'!$F$7:$BA$325,22,FALSE))</f>
        <v>11482.35</v>
      </c>
      <c r="AO419" s="102">
        <f>IF(ISNA(VLOOKUP($B419,'[1]1920  Prog Access'!$F$7:$BA$325,23,FALSE)),"",VLOOKUP($B419,'[1]1920  Prog Access'!$F$7:$BA$325,23,FALSE))</f>
        <v>2315853.83</v>
      </c>
      <c r="AP419" s="102">
        <f>IF(ISNA(VLOOKUP($B419,'[1]1920  Prog Access'!$F$7:$BA$325,24,FALSE)),"",VLOOKUP($B419,'[1]1920  Prog Access'!$F$7:$BA$325,24,FALSE))</f>
        <v>0</v>
      </c>
      <c r="AQ419" s="102">
        <f>IF(ISNA(VLOOKUP($B419,'[1]1920  Prog Access'!$F$7:$BA$325,25,FALSE)),"",VLOOKUP($B419,'[1]1920  Prog Access'!$F$7:$BA$325,25,FALSE))</f>
        <v>0</v>
      </c>
      <c r="AR419" s="102">
        <f>IF(ISNA(VLOOKUP($B419,'[1]1920  Prog Access'!$F$7:$BA$325,26,FALSE)),"",VLOOKUP($B419,'[1]1920  Prog Access'!$F$7:$BA$325,26,FALSE))</f>
        <v>0</v>
      </c>
      <c r="AS419" s="102">
        <f>IF(ISNA(VLOOKUP($B419,'[1]1920  Prog Access'!$F$7:$BA$325,27,FALSE)),"",VLOOKUP($B419,'[1]1920  Prog Access'!$F$7:$BA$325,27,FALSE))</f>
        <v>499633.54</v>
      </c>
      <c r="AT419" s="102">
        <f>IF(ISNA(VLOOKUP($B419,'[1]1920  Prog Access'!$F$7:$BA$325,28,FALSE)),"",VLOOKUP($B419,'[1]1920  Prog Access'!$F$7:$BA$325,28,FALSE))</f>
        <v>6378473.8600000003</v>
      </c>
      <c r="AU419" s="102">
        <f>IF(ISNA(VLOOKUP($B419,'[1]1920  Prog Access'!$F$7:$BA$325,29,FALSE)),"",VLOOKUP($B419,'[1]1920  Prog Access'!$F$7:$BA$325,29,FALSE))</f>
        <v>0</v>
      </c>
      <c r="AV419" s="102">
        <f>IF(ISNA(VLOOKUP($B419,'[1]1920  Prog Access'!$F$7:$BA$325,30,FALSE)),"",VLOOKUP($B419,'[1]1920  Prog Access'!$F$7:$BA$325,30,FALSE))</f>
        <v>62646.94</v>
      </c>
      <c r="AW419" s="102">
        <f>IF(ISNA(VLOOKUP($B419,'[1]1920  Prog Access'!$F$7:$BA$325,31,FALSE)),"",VLOOKUP($B419,'[1]1920  Prog Access'!$F$7:$BA$325,31,FALSE))</f>
        <v>0</v>
      </c>
      <c r="AX419" s="108">
        <f t="shared" si="879"/>
        <v>29398010.199999999</v>
      </c>
      <c r="AY419" s="104">
        <f t="shared" si="880"/>
        <v>0.12800719147583367</v>
      </c>
      <c r="AZ419" s="105">
        <f t="shared" si="881"/>
        <v>1772.6206956017336</v>
      </c>
      <c r="BA419" s="106">
        <f>IF(ISNA(VLOOKUP($B419,'[1]1920  Prog Access'!$F$7:$BA$325,32,FALSE)),"",VLOOKUP($B419,'[1]1920  Prog Access'!$F$7:$BA$325,32,FALSE))</f>
        <v>0</v>
      </c>
      <c r="BB419" s="102">
        <f>IF(ISNA(VLOOKUP($B419,'[1]1920  Prog Access'!$F$7:$BA$325,33,FALSE)),"",VLOOKUP($B419,'[1]1920  Prog Access'!$F$7:$BA$325,33,FALSE))</f>
        <v>0</v>
      </c>
      <c r="BC419" s="102">
        <f>IF(ISNA(VLOOKUP($B419,'[1]1920  Prog Access'!$F$7:$BA$325,34,FALSE)),"",VLOOKUP($B419,'[1]1920  Prog Access'!$F$7:$BA$325,34,FALSE))</f>
        <v>376094.97</v>
      </c>
      <c r="BD419" s="102">
        <f>IF(ISNA(VLOOKUP($B419,'[1]1920  Prog Access'!$F$7:$BA$325,35,FALSE)),"",VLOOKUP($B419,'[1]1920  Prog Access'!$F$7:$BA$325,35,FALSE))</f>
        <v>0</v>
      </c>
      <c r="BE419" s="102">
        <f>IF(ISNA(VLOOKUP($B419,'[1]1920  Prog Access'!$F$7:$BA$325,36,FALSE)),"",VLOOKUP($B419,'[1]1920  Prog Access'!$F$7:$BA$325,36,FALSE))</f>
        <v>0</v>
      </c>
      <c r="BF419" s="102">
        <f>IF(ISNA(VLOOKUP($B419,'[1]1920  Prog Access'!$F$7:$BA$325,37,FALSE)),"",VLOOKUP($B419,'[1]1920  Prog Access'!$F$7:$BA$325,37,FALSE))</f>
        <v>0</v>
      </c>
      <c r="BG419" s="102">
        <f>IF(ISNA(VLOOKUP($B419,'[1]1920  Prog Access'!$F$7:$BA$325,38,FALSE)),"",VLOOKUP($B419,'[1]1920  Prog Access'!$F$7:$BA$325,38,FALSE))</f>
        <v>823066.89</v>
      </c>
      <c r="BH419" s="110">
        <f t="shared" si="882"/>
        <v>1199161.8599999999</v>
      </c>
      <c r="BI419" s="104">
        <f t="shared" si="883"/>
        <v>5.2214874673231068E-3</v>
      </c>
      <c r="BJ419" s="105">
        <f t="shared" si="884"/>
        <v>72.306224671364618</v>
      </c>
      <c r="BK419" s="106">
        <f>IF(ISNA(VLOOKUP($B419,'[1]1920  Prog Access'!$F$7:$BA$325,39,FALSE)),"",VLOOKUP($B419,'[1]1920  Prog Access'!$F$7:$BA$325,39,FALSE))</f>
        <v>0</v>
      </c>
      <c r="BL419" s="102">
        <f>IF(ISNA(VLOOKUP($B419,'[1]1920  Prog Access'!$F$7:$BA$325,40,FALSE)),"",VLOOKUP($B419,'[1]1920  Prog Access'!$F$7:$BA$325,40,FALSE))</f>
        <v>0</v>
      </c>
      <c r="BM419" s="102">
        <f>IF(ISNA(VLOOKUP($B419,'[1]1920  Prog Access'!$F$7:$BA$325,41,FALSE)),"",VLOOKUP($B419,'[1]1920  Prog Access'!$F$7:$BA$325,41,FALSE))</f>
        <v>583523.30000000005</v>
      </c>
      <c r="BN419" s="102">
        <f>IF(ISNA(VLOOKUP($B419,'[1]1920  Prog Access'!$F$7:$BA$325,42,FALSE)),"",VLOOKUP($B419,'[1]1920  Prog Access'!$F$7:$BA$325,42,FALSE))</f>
        <v>4057719.27</v>
      </c>
      <c r="BO419" s="105">
        <f t="shared" si="830"/>
        <v>4641242.57</v>
      </c>
      <c r="BP419" s="104">
        <f t="shared" si="831"/>
        <v>2.0209273427076384E-2</v>
      </c>
      <c r="BQ419" s="111">
        <f t="shared" si="832"/>
        <v>279.8544043259696</v>
      </c>
      <c r="BR419" s="106">
        <f>IF(ISNA(VLOOKUP($B419,'[1]1920  Prog Access'!$F$7:$BA$325,43,FALSE)),"",VLOOKUP($B419,'[1]1920  Prog Access'!$F$7:$BA$325,43,FALSE))</f>
        <v>26583122.530000001</v>
      </c>
      <c r="BS419" s="104">
        <f t="shared" si="833"/>
        <v>0.11575038013025993</v>
      </c>
      <c r="BT419" s="111">
        <f t="shared" si="834"/>
        <v>1602.8905640149319</v>
      </c>
      <c r="BU419" s="102">
        <f>IF(ISNA(VLOOKUP($B419,'[1]1920  Prog Access'!$F$7:$BA$325,44,FALSE)),"",VLOOKUP($B419,'[1]1920  Prog Access'!$F$7:$BA$325,44,FALSE))</f>
        <v>5287845.93</v>
      </c>
      <c r="BV419" s="104">
        <f t="shared" si="835"/>
        <v>2.3024766025022257E-2</v>
      </c>
      <c r="BW419" s="111">
        <f t="shared" si="836"/>
        <v>318.84284231833476</v>
      </c>
      <c r="BX419" s="143">
        <f>IF(ISNA(VLOOKUP($B419,'[1]1920  Prog Access'!$F$7:$BA$325,45,FALSE)),"",VLOOKUP($B419,'[1]1920  Prog Access'!$F$7:$BA$325,45,FALSE))</f>
        <v>3792824.3</v>
      </c>
      <c r="BY419" s="97">
        <f t="shared" si="837"/>
        <v>1.6515022040651407E-2</v>
      </c>
      <c r="BZ419" s="112">
        <f t="shared" si="838"/>
        <v>228.69707178212894</v>
      </c>
      <c r="CA419" s="89">
        <f t="shared" si="839"/>
        <v>229659051.66</v>
      </c>
      <c r="CB419" s="90">
        <f t="shared" si="840"/>
        <v>0</v>
      </c>
    </row>
    <row r="420" spans="1:80" x14ac:dyDescent="0.25">
      <c r="A420" s="22"/>
      <c r="B420" s="94" t="s">
        <v>714</v>
      </c>
      <c r="C420" s="99" t="s">
        <v>715</v>
      </c>
      <c r="D420" s="100">
        <f>IF(ISNA(VLOOKUP($B420,'[1]1920 enrollment_Rev_Exp by size'!$A$6:$C$339,3,FALSE)),"",VLOOKUP($B420,'[1]1920 enrollment_Rev_Exp by size'!$A$6:$C$339,3,FALSE))</f>
        <v>3282.83</v>
      </c>
      <c r="E420" s="101">
        <f>IF(ISNA(VLOOKUP($B420,'[1]1920 enrollment_Rev_Exp by size'!$A$6:$D$339,4,FALSE)),"",VLOOKUP($B420,'[1]1920 enrollment_Rev_Exp by size'!$A$6:$D$339,4,FALSE))</f>
        <v>43212578.5</v>
      </c>
      <c r="F420" s="102">
        <f>IF(ISNA(VLOOKUP($B420,'[1]1920  Prog Access'!$F$7:$BA$325,2,FALSE)),"",VLOOKUP($B420,'[1]1920  Prog Access'!$F$7:$BA$325,2,FALSE))</f>
        <v>24616604.539999999</v>
      </c>
      <c r="G420" s="102">
        <f>IF(ISNA(VLOOKUP($B420,'[1]1920  Prog Access'!$F$7:$BA$325,3,FALSE)),"",VLOOKUP($B420,'[1]1920  Prog Access'!$F$7:$BA$325,3,FALSE))</f>
        <v>89080.42</v>
      </c>
      <c r="H420" s="102">
        <f>IF(ISNA(VLOOKUP($B420,'[1]1920  Prog Access'!$F$7:$BA$325,4,FALSE)),"",VLOOKUP($B420,'[1]1920  Prog Access'!$F$7:$BA$325,4,FALSE))</f>
        <v>49275.19</v>
      </c>
      <c r="I420" s="103">
        <f t="shared" si="870"/>
        <v>24754960.150000002</v>
      </c>
      <c r="J420" s="104">
        <f t="shared" si="871"/>
        <v>0.57286468452698336</v>
      </c>
      <c r="K420" s="105">
        <f t="shared" si="872"/>
        <v>7540.737762844863</v>
      </c>
      <c r="L420" s="106">
        <f>IF(ISNA(VLOOKUP($B420,'[1]1920  Prog Access'!$F$7:$BA$325,5,FALSE)),"",VLOOKUP($B420,'[1]1920  Prog Access'!$F$7:$BA$325,5,FALSE))</f>
        <v>4388098.47</v>
      </c>
      <c r="M420" s="102">
        <f>IF(ISNA(VLOOKUP($B420,'[1]1920  Prog Access'!$F$7:$BA$325,6,FALSE)),"",VLOOKUP($B420,'[1]1920  Prog Access'!$F$7:$BA$325,6,FALSE))</f>
        <v>297276.59999999998</v>
      </c>
      <c r="N420" s="102">
        <f>IF(ISNA(VLOOKUP($B420,'[1]1920  Prog Access'!$F$7:$BA$325,7,FALSE)),"",VLOOKUP($B420,'[1]1920  Prog Access'!$F$7:$BA$325,7,FALSE))</f>
        <v>568798.59</v>
      </c>
      <c r="O420" s="102">
        <v>0</v>
      </c>
      <c r="P420" s="102">
        <f>IF(ISNA(VLOOKUP($B420,'[1]1920  Prog Access'!$F$7:$BA$325,8,FALSE)),"",VLOOKUP($B420,'[1]1920  Prog Access'!$F$7:$BA$325,8,FALSE))</f>
        <v>0</v>
      </c>
      <c r="Q420" s="102">
        <f>IF(ISNA(VLOOKUP($B420,'[1]1920  Prog Access'!$F$7:$BA$325,9,FALSE)),"",VLOOKUP($B420,'[1]1920  Prog Access'!$F$7:$BA$325,9,FALSE))</f>
        <v>0</v>
      </c>
      <c r="R420" s="107">
        <f t="shared" si="741"/>
        <v>5254173.6599999992</v>
      </c>
      <c r="S420" s="104">
        <f t="shared" si="742"/>
        <v>0.12158898733617572</v>
      </c>
      <c r="T420" s="105">
        <f t="shared" si="743"/>
        <v>1600.5012930916312</v>
      </c>
      <c r="U420" s="106">
        <f>IF(ISNA(VLOOKUP($B420,'[1]1920  Prog Access'!$F$7:$BA$325,10,FALSE)),"",VLOOKUP($B420,'[1]1920  Prog Access'!$F$7:$BA$325,10,FALSE))</f>
        <v>1155366.46</v>
      </c>
      <c r="V420" s="102">
        <f>IF(ISNA(VLOOKUP($B420,'[1]1920  Prog Access'!$F$7:$BA$325,11,FALSE)),"",VLOOKUP($B420,'[1]1920  Prog Access'!$F$7:$BA$325,11,FALSE))</f>
        <v>153145.98000000001</v>
      </c>
      <c r="W420" s="102">
        <f>IF(ISNA(VLOOKUP($B420,'[1]1920  Prog Access'!$F$7:$BA$325,12,FALSE)),"",VLOOKUP($B420,'[1]1920  Prog Access'!$F$7:$BA$325,12,FALSE))</f>
        <v>0</v>
      </c>
      <c r="X420" s="102">
        <f>IF(ISNA(VLOOKUP($B420,'[1]1920  Prog Access'!$F$7:$BA$325,13,FALSE)),"",VLOOKUP($B420,'[1]1920  Prog Access'!$F$7:$BA$325,13,FALSE))</f>
        <v>0</v>
      </c>
      <c r="Y420" s="108">
        <f t="shared" si="873"/>
        <v>1308512.44</v>
      </c>
      <c r="Z420" s="104">
        <f t="shared" si="874"/>
        <v>3.0280822978429763E-2</v>
      </c>
      <c r="AA420" s="105">
        <f t="shared" si="875"/>
        <v>398.5928116899139</v>
      </c>
      <c r="AB420" s="106">
        <f>IF(ISNA(VLOOKUP($B420,'[1]1920  Prog Access'!$F$7:$BA$325,14,FALSE)),"",VLOOKUP($B420,'[1]1920  Prog Access'!$F$7:$BA$325,14,FALSE))</f>
        <v>0</v>
      </c>
      <c r="AC420" s="102">
        <f>IF(ISNA(VLOOKUP($B420,'[1]1920  Prog Access'!$F$7:$BA$325,15,FALSE)),"",VLOOKUP($B420,'[1]1920  Prog Access'!$F$7:$BA$325,15,FALSE))</f>
        <v>0</v>
      </c>
      <c r="AD420" s="102">
        <v>0</v>
      </c>
      <c r="AE420" s="107">
        <f t="shared" si="876"/>
        <v>0</v>
      </c>
      <c r="AF420" s="104">
        <f t="shared" si="877"/>
        <v>0</v>
      </c>
      <c r="AG420" s="109">
        <f t="shared" si="878"/>
        <v>0</v>
      </c>
      <c r="AH420" s="106">
        <f>IF(ISNA(VLOOKUP($B420,'[1]1920  Prog Access'!$F$7:$BA$325,16,FALSE)),"",VLOOKUP($B420,'[1]1920  Prog Access'!$F$7:$BA$325,16,FALSE))</f>
        <v>532988.97</v>
      </c>
      <c r="AI420" s="102">
        <f>IF(ISNA(VLOOKUP($B420,'[1]1920  Prog Access'!$F$7:$BA$325,17,FALSE)),"",VLOOKUP($B420,'[1]1920  Prog Access'!$F$7:$BA$325,17,FALSE))</f>
        <v>90393.02</v>
      </c>
      <c r="AJ420" s="102">
        <f>IF(ISNA(VLOOKUP($B420,'[1]1920  Prog Access'!$F$7:$BA$325,18,FALSE)),"",VLOOKUP($B420,'[1]1920  Prog Access'!$F$7:$BA$325,18,FALSE))</f>
        <v>0</v>
      </c>
      <c r="AK420" s="102">
        <f>IF(ISNA(VLOOKUP($B420,'[1]1920  Prog Access'!$F$7:$BA$325,19,FALSE)),"",VLOOKUP($B420,'[1]1920  Prog Access'!$F$7:$BA$325,19,FALSE))</f>
        <v>0</v>
      </c>
      <c r="AL420" s="102">
        <f>IF(ISNA(VLOOKUP($B420,'[1]1920  Prog Access'!$F$7:$BA$325,20,FALSE)),"",VLOOKUP($B420,'[1]1920  Prog Access'!$F$7:$BA$325,20,FALSE))</f>
        <v>1830452.4</v>
      </c>
      <c r="AM420" s="102">
        <f>IF(ISNA(VLOOKUP($B420,'[1]1920  Prog Access'!$F$7:$BA$325,21,FALSE)),"",VLOOKUP($B420,'[1]1920  Prog Access'!$F$7:$BA$325,21,FALSE))</f>
        <v>0</v>
      </c>
      <c r="AN420" s="102">
        <f>IF(ISNA(VLOOKUP($B420,'[1]1920  Prog Access'!$F$7:$BA$325,22,FALSE)),"",VLOOKUP($B420,'[1]1920  Prog Access'!$F$7:$BA$325,22,FALSE))</f>
        <v>0</v>
      </c>
      <c r="AO420" s="102">
        <f>IF(ISNA(VLOOKUP($B420,'[1]1920  Prog Access'!$F$7:$BA$325,23,FALSE)),"",VLOOKUP($B420,'[1]1920  Prog Access'!$F$7:$BA$325,23,FALSE))</f>
        <v>48596.5</v>
      </c>
      <c r="AP420" s="102">
        <f>IF(ISNA(VLOOKUP($B420,'[1]1920  Prog Access'!$F$7:$BA$325,24,FALSE)),"",VLOOKUP($B420,'[1]1920  Prog Access'!$F$7:$BA$325,24,FALSE))</f>
        <v>0</v>
      </c>
      <c r="AQ420" s="102">
        <f>IF(ISNA(VLOOKUP($B420,'[1]1920  Prog Access'!$F$7:$BA$325,25,FALSE)),"",VLOOKUP($B420,'[1]1920  Prog Access'!$F$7:$BA$325,25,FALSE))</f>
        <v>0</v>
      </c>
      <c r="AR420" s="102">
        <f>IF(ISNA(VLOOKUP($B420,'[1]1920  Prog Access'!$F$7:$BA$325,26,FALSE)),"",VLOOKUP($B420,'[1]1920  Prog Access'!$F$7:$BA$325,26,FALSE))</f>
        <v>0</v>
      </c>
      <c r="AS420" s="102">
        <f>IF(ISNA(VLOOKUP($B420,'[1]1920  Prog Access'!$F$7:$BA$325,27,FALSE)),"",VLOOKUP($B420,'[1]1920  Prog Access'!$F$7:$BA$325,27,FALSE))</f>
        <v>31646.17</v>
      </c>
      <c r="AT420" s="102">
        <f>IF(ISNA(VLOOKUP($B420,'[1]1920  Prog Access'!$F$7:$BA$325,28,FALSE)),"",VLOOKUP($B420,'[1]1920  Prog Access'!$F$7:$BA$325,28,FALSE))</f>
        <v>413988.67</v>
      </c>
      <c r="AU420" s="102">
        <f>IF(ISNA(VLOOKUP($B420,'[1]1920  Prog Access'!$F$7:$BA$325,29,FALSE)),"",VLOOKUP($B420,'[1]1920  Prog Access'!$F$7:$BA$325,29,FALSE))</f>
        <v>0</v>
      </c>
      <c r="AV420" s="102">
        <f>IF(ISNA(VLOOKUP($B420,'[1]1920  Prog Access'!$F$7:$BA$325,30,FALSE)),"",VLOOKUP($B420,'[1]1920  Prog Access'!$F$7:$BA$325,30,FALSE))</f>
        <v>0</v>
      </c>
      <c r="AW420" s="102">
        <f>IF(ISNA(VLOOKUP($B420,'[1]1920  Prog Access'!$F$7:$BA$325,31,FALSE)),"",VLOOKUP($B420,'[1]1920  Prog Access'!$F$7:$BA$325,31,FALSE))</f>
        <v>0</v>
      </c>
      <c r="AX420" s="108">
        <f t="shared" si="879"/>
        <v>2948065.7299999995</v>
      </c>
      <c r="AY420" s="104">
        <f t="shared" si="880"/>
        <v>6.8222398022372108E-2</v>
      </c>
      <c r="AZ420" s="105">
        <f t="shared" si="881"/>
        <v>898.02570647886114</v>
      </c>
      <c r="BA420" s="106">
        <f>IF(ISNA(VLOOKUP($B420,'[1]1920  Prog Access'!$F$7:$BA$325,32,FALSE)),"",VLOOKUP($B420,'[1]1920  Prog Access'!$F$7:$BA$325,32,FALSE))</f>
        <v>0</v>
      </c>
      <c r="BB420" s="102">
        <f>IF(ISNA(VLOOKUP($B420,'[1]1920  Prog Access'!$F$7:$BA$325,33,FALSE)),"",VLOOKUP($B420,'[1]1920  Prog Access'!$F$7:$BA$325,33,FALSE))</f>
        <v>0</v>
      </c>
      <c r="BC420" s="102">
        <f>IF(ISNA(VLOOKUP($B420,'[1]1920  Prog Access'!$F$7:$BA$325,34,FALSE)),"",VLOOKUP($B420,'[1]1920  Prog Access'!$F$7:$BA$325,34,FALSE))</f>
        <v>49489.88</v>
      </c>
      <c r="BD420" s="102">
        <f>IF(ISNA(VLOOKUP($B420,'[1]1920  Prog Access'!$F$7:$BA$325,35,FALSE)),"",VLOOKUP($B420,'[1]1920  Prog Access'!$F$7:$BA$325,35,FALSE))</f>
        <v>0</v>
      </c>
      <c r="BE420" s="102">
        <f>IF(ISNA(VLOOKUP($B420,'[1]1920  Prog Access'!$F$7:$BA$325,36,FALSE)),"",VLOOKUP($B420,'[1]1920  Prog Access'!$F$7:$BA$325,36,FALSE))</f>
        <v>352483.66</v>
      </c>
      <c r="BF420" s="102">
        <f>IF(ISNA(VLOOKUP($B420,'[1]1920  Prog Access'!$F$7:$BA$325,37,FALSE)),"",VLOOKUP($B420,'[1]1920  Prog Access'!$F$7:$BA$325,37,FALSE))</f>
        <v>0</v>
      </c>
      <c r="BG420" s="102">
        <f>IF(ISNA(VLOOKUP($B420,'[1]1920  Prog Access'!$F$7:$BA$325,38,FALSE)),"",VLOOKUP($B420,'[1]1920  Prog Access'!$F$7:$BA$325,38,FALSE))</f>
        <v>67311.210000000006</v>
      </c>
      <c r="BH420" s="110">
        <f t="shared" si="882"/>
        <v>469284.75</v>
      </c>
      <c r="BI420" s="104">
        <f t="shared" si="883"/>
        <v>1.0859910847486224E-2</v>
      </c>
      <c r="BJ420" s="105">
        <f t="shared" si="884"/>
        <v>142.95127984086901</v>
      </c>
      <c r="BK420" s="106">
        <f>IF(ISNA(VLOOKUP($B420,'[1]1920  Prog Access'!$F$7:$BA$325,39,FALSE)),"",VLOOKUP($B420,'[1]1920  Prog Access'!$F$7:$BA$325,39,FALSE))</f>
        <v>0</v>
      </c>
      <c r="BL420" s="102">
        <f>IF(ISNA(VLOOKUP($B420,'[1]1920  Prog Access'!$F$7:$BA$325,40,FALSE)),"",VLOOKUP($B420,'[1]1920  Prog Access'!$F$7:$BA$325,40,FALSE))</f>
        <v>0</v>
      </c>
      <c r="BM420" s="102">
        <f>IF(ISNA(VLOOKUP($B420,'[1]1920  Prog Access'!$F$7:$BA$325,41,FALSE)),"",VLOOKUP($B420,'[1]1920  Prog Access'!$F$7:$BA$325,41,FALSE))</f>
        <v>0</v>
      </c>
      <c r="BN420" s="102">
        <f>IF(ISNA(VLOOKUP($B420,'[1]1920  Prog Access'!$F$7:$BA$325,42,FALSE)),"",VLOOKUP($B420,'[1]1920  Prog Access'!$F$7:$BA$325,42,FALSE))</f>
        <v>427753.63</v>
      </c>
      <c r="BO420" s="105">
        <f t="shared" si="830"/>
        <v>427753.63</v>
      </c>
      <c r="BP420" s="104">
        <f t="shared" si="831"/>
        <v>9.8988221681795725E-3</v>
      </c>
      <c r="BQ420" s="111">
        <f t="shared" si="832"/>
        <v>130.30026836601348</v>
      </c>
      <c r="BR420" s="106">
        <f>IF(ISNA(VLOOKUP($B420,'[1]1920  Prog Access'!$F$7:$BA$325,43,FALSE)),"",VLOOKUP($B420,'[1]1920  Prog Access'!$F$7:$BA$325,43,FALSE))</f>
        <v>5582077.3200000003</v>
      </c>
      <c r="BS420" s="104">
        <f t="shared" si="833"/>
        <v>0.12917714040137643</v>
      </c>
      <c r="BT420" s="111">
        <f t="shared" si="834"/>
        <v>1700.3857403520744</v>
      </c>
      <c r="BU420" s="102">
        <f>IF(ISNA(VLOOKUP($B420,'[1]1920  Prog Access'!$F$7:$BA$325,44,FALSE)),"",VLOOKUP($B420,'[1]1920  Prog Access'!$F$7:$BA$325,44,FALSE))</f>
        <v>942120.65</v>
      </c>
      <c r="BV420" s="104">
        <f t="shared" si="835"/>
        <v>2.1802000313404117E-2</v>
      </c>
      <c r="BW420" s="111">
        <f t="shared" si="836"/>
        <v>286.98429403898467</v>
      </c>
      <c r="BX420" s="143">
        <f>IF(ISNA(VLOOKUP($B420,'[1]1920  Prog Access'!$F$7:$BA$325,45,FALSE)),"",VLOOKUP($B420,'[1]1920  Prog Access'!$F$7:$BA$325,45,FALSE))</f>
        <v>1525630.17</v>
      </c>
      <c r="BY420" s="97">
        <f t="shared" si="837"/>
        <v>3.5305233405592773E-2</v>
      </c>
      <c r="BZ420" s="112">
        <f t="shared" si="838"/>
        <v>464.73017792575308</v>
      </c>
      <c r="CA420" s="89">
        <f t="shared" si="839"/>
        <v>43212578.5</v>
      </c>
      <c r="CB420" s="90">
        <f t="shared" si="840"/>
        <v>0</v>
      </c>
    </row>
    <row r="421" spans="1:80" x14ac:dyDescent="0.25">
      <c r="A421" s="66"/>
      <c r="B421" s="94" t="s">
        <v>716</v>
      </c>
      <c r="C421" s="99" t="s">
        <v>717</v>
      </c>
      <c r="D421" s="100">
        <f>IF(ISNA(VLOOKUP($B421,'[1]1920 enrollment_Rev_Exp by size'!$A$6:$C$339,3,FALSE)),"",VLOOKUP($B421,'[1]1920 enrollment_Rev_Exp by size'!$A$6:$C$339,3,FALSE))</f>
        <v>3766.4599999999996</v>
      </c>
      <c r="E421" s="101">
        <f>IF(ISNA(VLOOKUP($B421,'[1]1920 enrollment_Rev_Exp by size'!$A$6:$D$339,4,FALSE)),"",VLOOKUP($B421,'[1]1920 enrollment_Rev_Exp by size'!$A$6:$D$339,4,FALSE))</f>
        <v>49025346.549999997</v>
      </c>
      <c r="F421" s="102">
        <f>IF(ISNA(VLOOKUP($B421,'[1]1920  Prog Access'!$F$7:$BA$325,2,FALSE)),"",VLOOKUP($B421,'[1]1920  Prog Access'!$F$7:$BA$325,2,FALSE))</f>
        <v>25845984.82</v>
      </c>
      <c r="G421" s="102">
        <f>IF(ISNA(VLOOKUP($B421,'[1]1920  Prog Access'!$F$7:$BA$325,3,FALSE)),"",VLOOKUP($B421,'[1]1920  Prog Access'!$F$7:$BA$325,3,FALSE))</f>
        <v>0</v>
      </c>
      <c r="H421" s="102">
        <f>IF(ISNA(VLOOKUP($B421,'[1]1920  Prog Access'!$F$7:$BA$325,4,FALSE)),"",VLOOKUP($B421,'[1]1920  Prog Access'!$F$7:$BA$325,4,FALSE))</f>
        <v>0</v>
      </c>
      <c r="I421" s="103">
        <f t="shared" si="870"/>
        <v>25845984.82</v>
      </c>
      <c r="J421" s="104">
        <f t="shared" si="871"/>
        <v>0.52719637164910571</v>
      </c>
      <c r="K421" s="105">
        <f t="shared" si="872"/>
        <v>6862.1423883434318</v>
      </c>
      <c r="L421" s="106">
        <f>IF(ISNA(VLOOKUP($B421,'[1]1920  Prog Access'!$F$7:$BA$325,5,FALSE)),"",VLOOKUP($B421,'[1]1920  Prog Access'!$F$7:$BA$325,5,FALSE))</f>
        <v>5076044.2699999996</v>
      </c>
      <c r="M421" s="102">
        <f>IF(ISNA(VLOOKUP($B421,'[1]1920  Prog Access'!$F$7:$BA$325,6,FALSE)),"",VLOOKUP($B421,'[1]1920  Prog Access'!$F$7:$BA$325,6,FALSE))</f>
        <v>221989.18</v>
      </c>
      <c r="N421" s="102">
        <f>IF(ISNA(VLOOKUP($B421,'[1]1920  Prog Access'!$F$7:$BA$325,7,FALSE)),"",VLOOKUP($B421,'[1]1920  Prog Access'!$F$7:$BA$325,7,FALSE))</f>
        <v>758407.13</v>
      </c>
      <c r="O421" s="102">
        <v>0</v>
      </c>
      <c r="P421" s="102">
        <f>IF(ISNA(VLOOKUP($B421,'[1]1920  Prog Access'!$F$7:$BA$325,8,FALSE)),"",VLOOKUP($B421,'[1]1920  Prog Access'!$F$7:$BA$325,8,FALSE))</f>
        <v>0</v>
      </c>
      <c r="Q421" s="102">
        <f>IF(ISNA(VLOOKUP($B421,'[1]1920  Prog Access'!$F$7:$BA$325,9,FALSE)),"",VLOOKUP($B421,'[1]1920  Prog Access'!$F$7:$BA$325,9,FALSE))</f>
        <v>0</v>
      </c>
      <c r="R421" s="107">
        <f t="shared" si="741"/>
        <v>6056440.5799999991</v>
      </c>
      <c r="S421" s="104">
        <f t="shared" si="742"/>
        <v>0.12353692541108614</v>
      </c>
      <c r="T421" s="105">
        <f t="shared" si="743"/>
        <v>1607.9928049149598</v>
      </c>
      <c r="U421" s="106">
        <f>IF(ISNA(VLOOKUP($B421,'[1]1920  Prog Access'!$F$7:$BA$325,10,FALSE)),"",VLOOKUP($B421,'[1]1920  Prog Access'!$F$7:$BA$325,10,FALSE))</f>
        <v>1743242.22</v>
      </c>
      <c r="V421" s="102">
        <f>IF(ISNA(VLOOKUP($B421,'[1]1920  Prog Access'!$F$7:$BA$325,11,FALSE)),"",VLOOKUP($B421,'[1]1920  Prog Access'!$F$7:$BA$325,11,FALSE))</f>
        <v>66127.039999999994</v>
      </c>
      <c r="W421" s="102">
        <f>IF(ISNA(VLOOKUP($B421,'[1]1920  Prog Access'!$F$7:$BA$325,12,FALSE)),"",VLOOKUP($B421,'[1]1920  Prog Access'!$F$7:$BA$325,12,FALSE))</f>
        <v>36363.199999999997</v>
      </c>
      <c r="X421" s="102">
        <f>IF(ISNA(VLOOKUP($B421,'[1]1920  Prog Access'!$F$7:$BA$325,13,FALSE)),"",VLOOKUP($B421,'[1]1920  Prog Access'!$F$7:$BA$325,13,FALSE))</f>
        <v>0</v>
      </c>
      <c r="Y421" s="108">
        <f t="shared" si="873"/>
        <v>1845732.46</v>
      </c>
      <c r="Z421" s="104">
        <f t="shared" si="874"/>
        <v>3.7648534684350948E-2</v>
      </c>
      <c r="AA421" s="105">
        <f t="shared" si="875"/>
        <v>490.04435464600715</v>
      </c>
      <c r="AB421" s="106">
        <f>IF(ISNA(VLOOKUP($B421,'[1]1920  Prog Access'!$F$7:$BA$325,14,FALSE)),"",VLOOKUP($B421,'[1]1920  Prog Access'!$F$7:$BA$325,14,FALSE))</f>
        <v>0</v>
      </c>
      <c r="AC421" s="102">
        <f>IF(ISNA(VLOOKUP($B421,'[1]1920  Prog Access'!$F$7:$BA$325,15,FALSE)),"",VLOOKUP($B421,'[1]1920  Prog Access'!$F$7:$BA$325,15,FALSE))</f>
        <v>0</v>
      </c>
      <c r="AD421" s="102">
        <v>0</v>
      </c>
      <c r="AE421" s="107">
        <f t="shared" si="876"/>
        <v>0</v>
      </c>
      <c r="AF421" s="104">
        <f t="shared" si="877"/>
        <v>0</v>
      </c>
      <c r="AG421" s="109">
        <f t="shared" si="878"/>
        <v>0</v>
      </c>
      <c r="AH421" s="106">
        <f>IF(ISNA(VLOOKUP($B421,'[1]1920  Prog Access'!$F$7:$BA$325,16,FALSE)),"",VLOOKUP($B421,'[1]1920  Prog Access'!$F$7:$BA$325,16,FALSE))</f>
        <v>764124.87</v>
      </c>
      <c r="AI421" s="102">
        <f>IF(ISNA(VLOOKUP($B421,'[1]1920  Prog Access'!$F$7:$BA$325,17,FALSE)),"",VLOOKUP($B421,'[1]1920  Prog Access'!$F$7:$BA$325,17,FALSE))</f>
        <v>181371.06</v>
      </c>
      <c r="AJ421" s="102">
        <f>IF(ISNA(VLOOKUP($B421,'[1]1920  Prog Access'!$F$7:$BA$325,18,FALSE)),"",VLOOKUP($B421,'[1]1920  Prog Access'!$F$7:$BA$325,18,FALSE))</f>
        <v>66330.22</v>
      </c>
      <c r="AK421" s="102">
        <f>IF(ISNA(VLOOKUP($B421,'[1]1920  Prog Access'!$F$7:$BA$325,19,FALSE)),"",VLOOKUP($B421,'[1]1920  Prog Access'!$F$7:$BA$325,19,FALSE))</f>
        <v>0</v>
      </c>
      <c r="AL421" s="102">
        <f>IF(ISNA(VLOOKUP($B421,'[1]1920  Prog Access'!$F$7:$BA$325,20,FALSE)),"",VLOOKUP($B421,'[1]1920  Prog Access'!$F$7:$BA$325,20,FALSE))</f>
        <v>1739768.05</v>
      </c>
      <c r="AM421" s="102">
        <f>IF(ISNA(VLOOKUP($B421,'[1]1920  Prog Access'!$F$7:$BA$325,21,FALSE)),"",VLOOKUP($B421,'[1]1920  Prog Access'!$F$7:$BA$325,21,FALSE))</f>
        <v>0</v>
      </c>
      <c r="AN421" s="102">
        <f>IF(ISNA(VLOOKUP($B421,'[1]1920  Prog Access'!$F$7:$BA$325,22,FALSE)),"",VLOOKUP($B421,'[1]1920  Prog Access'!$F$7:$BA$325,22,FALSE))</f>
        <v>0</v>
      </c>
      <c r="AO421" s="102">
        <f>IF(ISNA(VLOOKUP($B421,'[1]1920  Prog Access'!$F$7:$BA$325,23,FALSE)),"",VLOOKUP($B421,'[1]1920  Prog Access'!$F$7:$BA$325,23,FALSE))</f>
        <v>219108.95</v>
      </c>
      <c r="AP421" s="102">
        <f>IF(ISNA(VLOOKUP($B421,'[1]1920  Prog Access'!$F$7:$BA$325,24,FALSE)),"",VLOOKUP($B421,'[1]1920  Prog Access'!$F$7:$BA$325,24,FALSE))</f>
        <v>0</v>
      </c>
      <c r="AQ421" s="102">
        <f>IF(ISNA(VLOOKUP($B421,'[1]1920  Prog Access'!$F$7:$BA$325,25,FALSE)),"",VLOOKUP($B421,'[1]1920  Prog Access'!$F$7:$BA$325,25,FALSE))</f>
        <v>0</v>
      </c>
      <c r="AR421" s="102">
        <f>IF(ISNA(VLOOKUP($B421,'[1]1920  Prog Access'!$F$7:$BA$325,26,FALSE)),"",VLOOKUP($B421,'[1]1920  Prog Access'!$F$7:$BA$325,26,FALSE))</f>
        <v>0</v>
      </c>
      <c r="AS421" s="102">
        <f>IF(ISNA(VLOOKUP($B421,'[1]1920  Prog Access'!$F$7:$BA$325,27,FALSE)),"",VLOOKUP($B421,'[1]1920  Prog Access'!$F$7:$BA$325,27,FALSE))</f>
        <v>23357.69</v>
      </c>
      <c r="AT421" s="102">
        <f>IF(ISNA(VLOOKUP($B421,'[1]1920  Prog Access'!$F$7:$BA$325,28,FALSE)),"",VLOOKUP($B421,'[1]1920  Prog Access'!$F$7:$BA$325,28,FALSE))</f>
        <v>474649.54</v>
      </c>
      <c r="AU421" s="102">
        <f>IF(ISNA(VLOOKUP($B421,'[1]1920  Prog Access'!$F$7:$BA$325,29,FALSE)),"",VLOOKUP($B421,'[1]1920  Prog Access'!$F$7:$BA$325,29,FALSE))</f>
        <v>0</v>
      </c>
      <c r="AV421" s="102">
        <f>IF(ISNA(VLOOKUP($B421,'[1]1920  Prog Access'!$F$7:$BA$325,30,FALSE)),"",VLOOKUP($B421,'[1]1920  Prog Access'!$F$7:$BA$325,30,FALSE))</f>
        <v>0</v>
      </c>
      <c r="AW421" s="102">
        <f>IF(ISNA(VLOOKUP($B421,'[1]1920  Prog Access'!$F$7:$BA$325,31,FALSE)),"",VLOOKUP($B421,'[1]1920  Prog Access'!$F$7:$BA$325,31,FALSE))</f>
        <v>718152.19</v>
      </c>
      <c r="AX421" s="108">
        <f t="shared" si="879"/>
        <v>4186862.5700000003</v>
      </c>
      <c r="AY421" s="104">
        <f t="shared" si="880"/>
        <v>8.5401998448494401E-2</v>
      </c>
      <c r="AZ421" s="105">
        <f t="shared" si="881"/>
        <v>1111.6174259118643</v>
      </c>
      <c r="BA421" s="106">
        <f>IF(ISNA(VLOOKUP($B421,'[1]1920  Prog Access'!$F$7:$BA$325,32,FALSE)),"",VLOOKUP($B421,'[1]1920  Prog Access'!$F$7:$BA$325,32,FALSE))</f>
        <v>0</v>
      </c>
      <c r="BB421" s="102">
        <f>IF(ISNA(VLOOKUP($B421,'[1]1920  Prog Access'!$F$7:$BA$325,33,FALSE)),"",VLOOKUP($B421,'[1]1920  Prog Access'!$F$7:$BA$325,33,FALSE))</f>
        <v>0</v>
      </c>
      <c r="BC421" s="102">
        <f>IF(ISNA(VLOOKUP($B421,'[1]1920  Prog Access'!$F$7:$BA$325,34,FALSE)),"",VLOOKUP($B421,'[1]1920  Prog Access'!$F$7:$BA$325,34,FALSE))</f>
        <v>85856.53</v>
      </c>
      <c r="BD421" s="102">
        <f>IF(ISNA(VLOOKUP($B421,'[1]1920  Prog Access'!$F$7:$BA$325,35,FALSE)),"",VLOOKUP($B421,'[1]1920  Prog Access'!$F$7:$BA$325,35,FALSE))</f>
        <v>0</v>
      </c>
      <c r="BE421" s="102">
        <f>IF(ISNA(VLOOKUP($B421,'[1]1920  Prog Access'!$F$7:$BA$325,36,FALSE)),"",VLOOKUP($B421,'[1]1920  Prog Access'!$F$7:$BA$325,36,FALSE))</f>
        <v>0</v>
      </c>
      <c r="BF421" s="102">
        <f>IF(ISNA(VLOOKUP($B421,'[1]1920  Prog Access'!$F$7:$BA$325,37,FALSE)),"",VLOOKUP($B421,'[1]1920  Prog Access'!$F$7:$BA$325,37,FALSE))</f>
        <v>0</v>
      </c>
      <c r="BG421" s="102">
        <f>IF(ISNA(VLOOKUP($B421,'[1]1920  Prog Access'!$F$7:$BA$325,38,FALSE)),"",VLOOKUP($B421,'[1]1920  Prog Access'!$F$7:$BA$325,38,FALSE))</f>
        <v>1490000.42</v>
      </c>
      <c r="BH421" s="110">
        <f t="shared" si="882"/>
        <v>1575856.95</v>
      </c>
      <c r="BI421" s="104">
        <f t="shared" si="883"/>
        <v>3.2143718727063238E-2</v>
      </c>
      <c r="BJ421" s="105">
        <f t="shared" si="884"/>
        <v>418.39205779432149</v>
      </c>
      <c r="BK421" s="106">
        <f>IF(ISNA(VLOOKUP($B421,'[1]1920  Prog Access'!$F$7:$BA$325,39,FALSE)),"",VLOOKUP($B421,'[1]1920  Prog Access'!$F$7:$BA$325,39,FALSE))</f>
        <v>0</v>
      </c>
      <c r="BL421" s="102">
        <f>IF(ISNA(VLOOKUP($B421,'[1]1920  Prog Access'!$F$7:$BA$325,40,FALSE)),"",VLOOKUP($B421,'[1]1920  Prog Access'!$F$7:$BA$325,40,FALSE))</f>
        <v>38906.5</v>
      </c>
      <c r="BM421" s="102">
        <f>IF(ISNA(VLOOKUP($B421,'[1]1920  Prog Access'!$F$7:$BA$325,41,FALSE)),"",VLOOKUP($B421,'[1]1920  Prog Access'!$F$7:$BA$325,41,FALSE))</f>
        <v>0</v>
      </c>
      <c r="BN421" s="102">
        <f>IF(ISNA(VLOOKUP($B421,'[1]1920  Prog Access'!$F$7:$BA$325,42,FALSE)),"",VLOOKUP($B421,'[1]1920  Prog Access'!$F$7:$BA$325,42,FALSE))</f>
        <v>648456.99</v>
      </c>
      <c r="BO421" s="105">
        <f t="shared" si="830"/>
        <v>687363.49</v>
      </c>
      <c r="BP421" s="104">
        <f t="shared" si="831"/>
        <v>1.402057381275156E-2</v>
      </c>
      <c r="BQ421" s="111">
        <f t="shared" si="832"/>
        <v>182.49589535001039</v>
      </c>
      <c r="BR421" s="106">
        <f>IF(ISNA(VLOOKUP($B421,'[1]1920  Prog Access'!$F$7:$BA$325,43,FALSE)),"",VLOOKUP($B421,'[1]1920  Prog Access'!$F$7:$BA$325,43,FALSE))</f>
        <v>6509002.2800000003</v>
      </c>
      <c r="BS421" s="104">
        <f t="shared" si="833"/>
        <v>0.13276810340058678</v>
      </c>
      <c r="BT421" s="111">
        <f t="shared" si="834"/>
        <v>1728.1485214232996</v>
      </c>
      <c r="BU421" s="102">
        <f>IF(ISNA(VLOOKUP($B421,'[1]1920  Prog Access'!$F$7:$BA$325,44,FALSE)),"",VLOOKUP($B421,'[1]1920  Prog Access'!$F$7:$BA$325,44,FALSE))</f>
        <v>927345.82</v>
      </c>
      <c r="BV421" s="104">
        <f t="shared" si="835"/>
        <v>1.8915640281180226E-2</v>
      </c>
      <c r="BW421" s="111">
        <f t="shared" si="836"/>
        <v>246.21151426007447</v>
      </c>
      <c r="BX421" s="143">
        <f>IF(ISNA(VLOOKUP($B421,'[1]1920  Prog Access'!$F$7:$BA$325,45,FALSE)),"",VLOOKUP($B421,'[1]1920  Prog Access'!$F$7:$BA$325,45,FALSE))</f>
        <v>1390757.58</v>
      </c>
      <c r="BY421" s="97">
        <f t="shared" si="837"/>
        <v>2.8368133585381053E-2</v>
      </c>
      <c r="BZ421" s="112">
        <f t="shared" si="838"/>
        <v>369.24793572744704</v>
      </c>
      <c r="CA421" s="89">
        <f t="shared" si="839"/>
        <v>49025346.549999997</v>
      </c>
      <c r="CB421" s="90">
        <f t="shared" si="840"/>
        <v>0</v>
      </c>
    </row>
    <row r="422" spans="1:80" x14ac:dyDescent="0.25">
      <c r="A422" s="66"/>
      <c r="B422" s="94" t="s">
        <v>718</v>
      </c>
      <c r="C422" s="99" t="s">
        <v>719</v>
      </c>
      <c r="D422" s="100">
        <f>IF(ISNA(VLOOKUP($B422,'[1]1920 enrollment_Rev_Exp by size'!$A$6:$C$339,3,FALSE)),"",VLOOKUP($B422,'[1]1920 enrollment_Rev_Exp by size'!$A$6:$C$339,3,FALSE))</f>
        <v>865.25</v>
      </c>
      <c r="E422" s="101">
        <f>IF(ISNA(VLOOKUP($B422,'[1]1920 enrollment_Rev_Exp by size'!$A$6:$D$339,4,FALSE)),"",VLOOKUP($B422,'[1]1920 enrollment_Rev_Exp by size'!$A$6:$D$339,4,FALSE))</f>
        <v>12884994.58</v>
      </c>
      <c r="F422" s="102">
        <f>IF(ISNA(VLOOKUP($B422,'[1]1920  Prog Access'!$F$7:$BA$325,2,FALSE)),"",VLOOKUP($B422,'[1]1920  Prog Access'!$F$7:$BA$325,2,FALSE))</f>
        <v>5929569.6799999997</v>
      </c>
      <c r="G422" s="102">
        <f>IF(ISNA(VLOOKUP($B422,'[1]1920  Prog Access'!$F$7:$BA$325,3,FALSE)),"",VLOOKUP($B422,'[1]1920  Prog Access'!$F$7:$BA$325,3,FALSE))</f>
        <v>0</v>
      </c>
      <c r="H422" s="102">
        <f>IF(ISNA(VLOOKUP($B422,'[1]1920  Prog Access'!$F$7:$BA$325,4,FALSE)),"",VLOOKUP($B422,'[1]1920  Prog Access'!$F$7:$BA$325,4,FALSE))</f>
        <v>10280.27</v>
      </c>
      <c r="I422" s="103">
        <f t="shared" si="870"/>
        <v>5939849.9499999993</v>
      </c>
      <c r="J422" s="104">
        <f t="shared" si="871"/>
        <v>0.46098971273296407</v>
      </c>
      <c r="K422" s="105">
        <f t="shared" si="872"/>
        <v>6864.8944813637672</v>
      </c>
      <c r="L422" s="106">
        <f>IF(ISNA(VLOOKUP($B422,'[1]1920  Prog Access'!$F$7:$BA$325,5,FALSE)),"",VLOOKUP($B422,'[1]1920  Prog Access'!$F$7:$BA$325,5,FALSE))</f>
        <v>983612.71</v>
      </c>
      <c r="M422" s="102">
        <f>IF(ISNA(VLOOKUP($B422,'[1]1920  Prog Access'!$F$7:$BA$325,6,FALSE)),"",VLOOKUP($B422,'[1]1920  Prog Access'!$F$7:$BA$325,6,FALSE))</f>
        <v>41412.449999999997</v>
      </c>
      <c r="N422" s="102">
        <f>IF(ISNA(VLOOKUP($B422,'[1]1920  Prog Access'!$F$7:$BA$325,7,FALSE)),"",VLOOKUP($B422,'[1]1920  Prog Access'!$F$7:$BA$325,7,FALSE))</f>
        <v>163592</v>
      </c>
      <c r="O422" s="102">
        <v>0</v>
      </c>
      <c r="P422" s="102">
        <f>IF(ISNA(VLOOKUP($B422,'[1]1920  Prog Access'!$F$7:$BA$325,8,FALSE)),"",VLOOKUP($B422,'[1]1920  Prog Access'!$F$7:$BA$325,8,FALSE))</f>
        <v>0</v>
      </c>
      <c r="Q422" s="102">
        <f>IF(ISNA(VLOOKUP($B422,'[1]1920  Prog Access'!$F$7:$BA$325,9,FALSE)),"",VLOOKUP($B422,'[1]1920  Prog Access'!$F$7:$BA$325,9,FALSE))</f>
        <v>0</v>
      </c>
      <c r="R422" s="107">
        <f t="shared" si="741"/>
        <v>1188617.1599999999</v>
      </c>
      <c r="S422" s="104">
        <f t="shared" si="742"/>
        <v>9.2248169187821263E-2</v>
      </c>
      <c r="T422" s="105">
        <f t="shared" si="743"/>
        <v>1373.7268535105459</v>
      </c>
      <c r="U422" s="106">
        <f>IF(ISNA(VLOOKUP($B422,'[1]1920  Prog Access'!$F$7:$BA$325,10,FALSE)),"",VLOOKUP($B422,'[1]1920  Prog Access'!$F$7:$BA$325,10,FALSE))</f>
        <v>614628.56000000006</v>
      </c>
      <c r="V422" s="102">
        <f>IF(ISNA(VLOOKUP($B422,'[1]1920  Prog Access'!$F$7:$BA$325,11,FALSE)),"",VLOOKUP($B422,'[1]1920  Prog Access'!$F$7:$BA$325,11,FALSE))</f>
        <v>50678.48</v>
      </c>
      <c r="W422" s="102">
        <f>IF(ISNA(VLOOKUP($B422,'[1]1920  Prog Access'!$F$7:$BA$325,12,FALSE)),"",VLOOKUP($B422,'[1]1920  Prog Access'!$F$7:$BA$325,12,FALSE))</f>
        <v>9725</v>
      </c>
      <c r="X422" s="102">
        <f>IF(ISNA(VLOOKUP($B422,'[1]1920  Prog Access'!$F$7:$BA$325,13,FALSE)),"",VLOOKUP($B422,'[1]1920  Prog Access'!$F$7:$BA$325,13,FALSE))</f>
        <v>0</v>
      </c>
      <c r="Y422" s="108">
        <f t="shared" si="873"/>
        <v>675032.04</v>
      </c>
      <c r="Z422" s="104">
        <f t="shared" si="874"/>
        <v>5.238900457496351E-2</v>
      </c>
      <c r="AA422" s="105">
        <f t="shared" si="875"/>
        <v>780.15838197052881</v>
      </c>
      <c r="AB422" s="106">
        <f>IF(ISNA(VLOOKUP($B422,'[1]1920  Prog Access'!$F$7:$BA$325,14,FALSE)),"",VLOOKUP($B422,'[1]1920  Prog Access'!$F$7:$BA$325,14,FALSE))</f>
        <v>0</v>
      </c>
      <c r="AC422" s="102">
        <f>IF(ISNA(VLOOKUP($B422,'[1]1920  Prog Access'!$F$7:$BA$325,15,FALSE)),"",VLOOKUP($B422,'[1]1920  Prog Access'!$F$7:$BA$325,15,FALSE))</f>
        <v>0</v>
      </c>
      <c r="AD422" s="102">
        <v>0</v>
      </c>
      <c r="AE422" s="107">
        <f t="shared" si="876"/>
        <v>0</v>
      </c>
      <c r="AF422" s="104">
        <f t="shared" si="877"/>
        <v>0</v>
      </c>
      <c r="AG422" s="109">
        <f t="shared" si="878"/>
        <v>0</v>
      </c>
      <c r="AH422" s="106">
        <f>IF(ISNA(VLOOKUP($B422,'[1]1920  Prog Access'!$F$7:$BA$325,16,FALSE)),"",VLOOKUP($B422,'[1]1920  Prog Access'!$F$7:$BA$325,16,FALSE))</f>
        <v>333332.56</v>
      </c>
      <c r="AI422" s="102">
        <f>IF(ISNA(VLOOKUP($B422,'[1]1920  Prog Access'!$F$7:$BA$325,17,FALSE)),"",VLOOKUP($B422,'[1]1920  Prog Access'!$F$7:$BA$325,17,FALSE))</f>
        <v>51891.63</v>
      </c>
      <c r="AJ422" s="102">
        <f>IF(ISNA(VLOOKUP($B422,'[1]1920  Prog Access'!$F$7:$BA$325,18,FALSE)),"",VLOOKUP($B422,'[1]1920  Prog Access'!$F$7:$BA$325,18,FALSE))</f>
        <v>237325.73</v>
      </c>
      <c r="AK422" s="102">
        <f>IF(ISNA(VLOOKUP($B422,'[1]1920  Prog Access'!$F$7:$BA$325,19,FALSE)),"",VLOOKUP($B422,'[1]1920  Prog Access'!$F$7:$BA$325,19,FALSE))</f>
        <v>0</v>
      </c>
      <c r="AL422" s="102">
        <f>IF(ISNA(VLOOKUP($B422,'[1]1920  Prog Access'!$F$7:$BA$325,20,FALSE)),"",VLOOKUP($B422,'[1]1920  Prog Access'!$F$7:$BA$325,20,FALSE))</f>
        <v>662541.82999999996</v>
      </c>
      <c r="AM422" s="102">
        <f>IF(ISNA(VLOOKUP($B422,'[1]1920  Prog Access'!$F$7:$BA$325,21,FALSE)),"",VLOOKUP($B422,'[1]1920  Prog Access'!$F$7:$BA$325,21,FALSE))</f>
        <v>0</v>
      </c>
      <c r="AN422" s="102">
        <f>IF(ISNA(VLOOKUP($B422,'[1]1920  Prog Access'!$F$7:$BA$325,22,FALSE)),"",VLOOKUP($B422,'[1]1920  Prog Access'!$F$7:$BA$325,22,FALSE))</f>
        <v>0</v>
      </c>
      <c r="AO422" s="102">
        <f>IF(ISNA(VLOOKUP($B422,'[1]1920  Prog Access'!$F$7:$BA$325,23,FALSE)),"",VLOOKUP($B422,'[1]1920  Prog Access'!$F$7:$BA$325,23,FALSE))</f>
        <v>193412.68</v>
      </c>
      <c r="AP422" s="102">
        <f>IF(ISNA(VLOOKUP($B422,'[1]1920  Prog Access'!$F$7:$BA$325,24,FALSE)),"",VLOOKUP($B422,'[1]1920  Prog Access'!$F$7:$BA$325,24,FALSE))</f>
        <v>0</v>
      </c>
      <c r="AQ422" s="102">
        <f>IF(ISNA(VLOOKUP($B422,'[1]1920  Prog Access'!$F$7:$BA$325,25,FALSE)),"",VLOOKUP($B422,'[1]1920  Prog Access'!$F$7:$BA$325,25,FALSE))</f>
        <v>0</v>
      </c>
      <c r="AR422" s="102">
        <f>IF(ISNA(VLOOKUP($B422,'[1]1920  Prog Access'!$F$7:$BA$325,26,FALSE)),"",VLOOKUP($B422,'[1]1920  Prog Access'!$F$7:$BA$325,26,FALSE))</f>
        <v>0</v>
      </c>
      <c r="AS422" s="102">
        <f>IF(ISNA(VLOOKUP($B422,'[1]1920  Prog Access'!$F$7:$BA$325,27,FALSE)),"",VLOOKUP($B422,'[1]1920  Prog Access'!$F$7:$BA$325,27,FALSE))</f>
        <v>12320.83</v>
      </c>
      <c r="AT422" s="102">
        <f>IF(ISNA(VLOOKUP($B422,'[1]1920  Prog Access'!$F$7:$BA$325,28,FALSE)),"",VLOOKUP($B422,'[1]1920  Prog Access'!$F$7:$BA$325,28,FALSE))</f>
        <v>447412.19</v>
      </c>
      <c r="AU422" s="102">
        <f>IF(ISNA(VLOOKUP($B422,'[1]1920  Prog Access'!$F$7:$BA$325,29,FALSE)),"",VLOOKUP($B422,'[1]1920  Prog Access'!$F$7:$BA$325,29,FALSE))</f>
        <v>0</v>
      </c>
      <c r="AV422" s="102">
        <f>IF(ISNA(VLOOKUP($B422,'[1]1920  Prog Access'!$F$7:$BA$325,30,FALSE)),"",VLOOKUP($B422,'[1]1920  Prog Access'!$F$7:$BA$325,30,FALSE))</f>
        <v>0</v>
      </c>
      <c r="AW422" s="102">
        <f>IF(ISNA(VLOOKUP($B422,'[1]1920  Prog Access'!$F$7:$BA$325,31,FALSE)),"",VLOOKUP($B422,'[1]1920  Prog Access'!$F$7:$BA$325,31,FALSE))</f>
        <v>0</v>
      </c>
      <c r="AX422" s="108">
        <f t="shared" si="879"/>
        <v>1938237.45</v>
      </c>
      <c r="AY422" s="104">
        <f t="shared" si="880"/>
        <v>0.15042594220478128</v>
      </c>
      <c r="AZ422" s="105">
        <f t="shared" si="881"/>
        <v>2240.0895117018204</v>
      </c>
      <c r="BA422" s="106">
        <f>IF(ISNA(VLOOKUP($B422,'[1]1920  Prog Access'!$F$7:$BA$325,32,FALSE)),"",VLOOKUP($B422,'[1]1920  Prog Access'!$F$7:$BA$325,32,FALSE))</f>
        <v>0</v>
      </c>
      <c r="BB422" s="102">
        <f>IF(ISNA(VLOOKUP($B422,'[1]1920  Prog Access'!$F$7:$BA$325,33,FALSE)),"",VLOOKUP($B422,'[1]1920  Prog Access'!$F$7:$BA$325,33,FALSE))</f>
        <v>0</v>
      </c>
      <c r="BC422" s="102">
        <f>IF(ISNA(VLOOKUP($B422,'[1]1920  Prog Access'!$F$7:$BA$325,34,FALSE)),"",VLOOKUP($B422,'[1]1920  Prog Access'!$F$7:$BA$325,34,FALSE))</f>
        <v>0</v>
      </c>
      <c r="BD422" s="102">
        <f>IF(ISNA(VLOOKUP($B422,'[1]1920  Prog Access'!$F$7:$BA$325,35,FALSE)),"",VLOOKUP($B422,'[1]1920  Prog Access'!$F$7:$BA$325,35,FALSE))</f>
        <v>0</v>
      </c>
      <c r="BE422" s="102">
        <f>IF(ISNA(VLOOKUP($B422,'[1]1920  Prog Access'!$F$7:$BA$325,36,FALSE)),"",VLOOKUP($B422,'[1]1920  Prog Access'!$F$7:$BA$325,36,FALSE))</f>
        <v>0</v>
      </c>
      <c r="BF422" s="102">
        <f>IF(ISNA(VLOOKUP($B422,'[1]1920  Prog Access'!$F$7:$BA$325,37,FALSE)),"",VLOOKUP($B422,'[1]1920  Prog Access'!$F$7:$BA$325,37,FALSE))</f>
        <v>0</v>
      </c>
      <c r="BG422" s="102">
        <f>IF(ISNA(VLOOKUP($B422,'[1]1920  Prog Access'!$F$7:$BA$325,38,FALSE)),"",VLOOKUP($B422,'[1]1920  Prog Access'!$F$7:$BA$325,38,FALSE))</f>
        <v>31233.49</v>
      </c>
      <c r="BH422" s="110">
        <f t="shared" si="882"/>
        <v>31233.49</v>
      </c>
      <c r="BI422" s="104">
        <f t="shared" si="883"/>
        <v>2.4240204220559326E-3</v>
      </c>
      <c r="BJ422" s="105">
        <f t="shared" si="884"/>
        <v>36.097648078590005</v>
      </c>
      <c r="BK422" s="106">
        <f>IF(ISNA(VLOOKUP($B422,'[1]1920  Prog Access'!$F$7:$BA$325,39,FALSE)),"",VLOOKUP($B422,'[1]1920  Prog Access'!$F$7:$BA$325,39,FALSE))</f>
        <v>0</v>
      </c>
      <c r="BL422" s="102">
        <f>IF(ISNA(VLOOKUP($B422,'[1]1920  Prog Access'!$F$7:$BA$325,40,FALSE)),"",VLOOKUP($B422,'[1]1920  Prog Access'!$F$7:$BA$325,40,FALSE))</f>
        <v>0</v>
      </c>
      <c r="BM422" s="102">
        <f>IF(ISNA(VLOOKUP($B422,'[1]1920  Prog Access'!$F$7:$BA$325,41,FALSE)),"",VLOOKUP($B422,'[1]1920  Prog Access'!$F$7:$BA$325,41,FALSE))</f>
        <v>0</v>
      </c>
      <c r="BN422" s="102">
        <f>IF(ISNA(VLOOKUP($B422,'[1]1920  Prog Access'!$F$7:$BA$325,42,FALSE)),"",VLOOKUP($B422,'[1]1920  Prog Access'!$F$7:$BA$325,42,FALSE))</f>
        <v>243246.48</v>
      </c>
      <c r="BO422" s="105">
        <f t="shared" si="830"/>
        <v>243246.48</v>
      </c>
      <c r="BP422" s="104">
        <f t="shared" si="831"/>
        <v>1.8878275694237816E-2</v>
      </c>
      <c r="BQ422" s="111">
        <f t="shared" si="832"/>
        <v>281.12855244149091</v>
      </c>
      <c r="BR422" s="106">
        <f>IF(ISNA(VLOOKUP($B422,'[1]1920  Prog Access'!$F$7:$BA$325,43,FALSE)),"",VLOOKUP($B422,'[1]1920  Prog Access'!$F$7:$BA$325,43,FALSE))</f>
        <v>2309306.77</v>
      </c>
      <c r="BS422" s="104">
        <f t="shared" si="833"/>
        <v>0.17922450457095962</v>
      </c>
      <c r="BT422" s="111">
        <f t="shared" si="834"/>
        <v>2668.9474371568913</v>
      </c>
      <c r="BU422" s="102">
        <f>IF(ISNA(VLOOKUP($B422,'[1]1920  Prog Access'!$F$7:$BA$325,44,FALSE)),"",VLOOKUP($B422,'[1]1920  Prog Access'!$F$7:$BA$325,44,FALSE))</f>
        <v>384684.37</v>
      </c>
      <c r="BV422" s="104">
        <f t="shared" si="835"/>
        <v>2.985522171636024E-2</v>
      </c>
      <c r="BW422" s="111">
        <f t="shared" si="836"/>
        <v>444.59331984975438</v>
      </c>
      <c r="BX422" s="143">
        <f>IF(ISNA(VLOOKUP($B422,'[1]1920  Prog Access'!$F$7:$BA$325,45,FALSE)),"",VLOOKUP($B422,'[1]1920  Prog Access'!$F$7:$BA$325,45,FALSE))</f>
        <v>174786.87</v>
      </c>
      <c r="BY422" s="97">
        <f t="shared" si="837"/>
        <v>1.356514889585619E-2</v>
      </c>
      <c r="BZ422" s="112">
        <f t="shared" si="838"/>
        <v>202.0073620340942</v>
      </c>
      <c r="CA422" s="89">
        <f t="shared" si="839"/>
        <v>12884994.579999998</v>
      </c>
      <c r="CB422" s="90">
        <f t="shared" si="840"/>
        <v>0</v>
      </c>
    </row>
    <row r="423" spans="1:80" x14ac:dyDescent="0.25">
      <c r="A423" s="66"/>
      <c r="B423" s="94" t="s">
        <v>720</v>
      </c>
      <c r="C423" s="99" t="s">
        <v>721</v>
      </c>
      <c r="D423" s="100">
        <f>IF(ISNA(VLOOKUP($B423,'[1]1920 enrollment_Rev_Exp by size'!$A$6:$C$339,3,FALSE)),"",VLOOKUP($B423,'[1]1920 enrollment_Rev_Exp by size'!$A$6:$C$339,3,FALSE))</f>
        <v>3630.2699999999991</v>
      </c>
      <c r="E423" s="101">
        <f>IF(ISNA(VLOOKUP($B423,'[1]1920 enrollment_Rev_Exp by size'!$A$6:$D$339,4,FALSE)),"",VLOOKUP($B423,'[1]1920 enrollment_Rev_Exp by size'!$A$6:$D$339,4,FALSE))</f>
        <v>53091123.200000003</v>
      </c>
      <c r="F423" s="102">
        <f>IF(ISNA(VLOOKUP($B423,'[1]1920  Prog Access'!$F$7:$BA$325,2,FALSE)),"",VLOOKUP($B423,'[1]1920  Prog Access'!$F$7:$BA$325,2,FALSE))</f>
        <v>24553111.609999999</v>
      </c>
      <c r="G423" s="102">
        <f>IF(ISNA(VLOOKUP($B423,'[1]1920  Prog Access'!$F$7:$BA$325,3,FALSE)),"",VLOOKUP($B423,'[1]1920  Prog Access'!$F$7:$BA$325,3,FALSE))</f>
        <v>238005.97</v>
      </c>
      <c r="H423" s="102">
        <f>IF(ISNA(VLOOKUP($B423,'[1]1920  Prog Access'!$F$7:$BA$325,4,FALSE)),"",VLOOKUP($B423,'[1]1920  Prog Access'!$F$7:$BA$325,4,FALSE))</f>
        <v>163693.53</v>
      </c>
      <c r="I423" s="103">
        <f t="shared" si="870"/>
        <v>24954811.109999999</v>
      </c>
      <c r="J423" s="104">
        <f t="shared" si="871"/>
        <v>0.47003735475688707</v>
      </c>
      <c r="K423" s="105">
        <f t="shared" si="872"/>
        <v>6874.0923154476131</v>
      </c>
      <c r="L423" s="106">
        <f>IF(ISNA(VLOOKUP($B423,'[1]1920  Prog Access'!$F$7:$BA$325,5,FALSE)),"",VLOOKUP($B423,'[1]1920  Prog Access'!$F$7:$BA$325,5,FALSE))</f>
        <v>5304574.3</v>
      </c>
      <c r="M423" s="102">
        <f>IF(ISNA(VLOOKUP($B423,'[1]1920  Prog Access'!$F$7:$BA$325,6,FALSE)),"",VLOOKUP($B423,'[1]1920  Prog Access'!$F$7:$BA$325,6,FALSE))</f>
        <v>184294.84</v>
      </c>
      <c r="N423" s="102">
        <f>IF(ISNA(VLOOKUP($B423,'[1]1920  Prog Access'!$F$7:$BA$325,7,FALSE)),"",VLOOKUP($B423,'[1]1920  Prog Access'!$F$7:$BA$325,7,FALSE))</f>
        <v>690039</v>
      </c>
      <c r="O423" s="102">
        <v>0</v>
      </c>
      <c r="P423" s="102">
        <f>IF(ISNA(VLOOKUP($B423,'[1]1920  Prog Access'!$F$7:$BA$325,8,FALSE)),"",VLOOKUP($B423,'[1]1920  Prog Access'!$F$7:$BA$325,8,FALSE))</f>
        <v>0</v>
      </c>
      <c r="Q423" s="102">
        <f>IF(ISNA(VLOOKUP($B423,'[1]1920  Prog Access'!$F$7:$BA$325,9,FALSE)),"",VLOOKUP($B423,'[1]1920  Prog Access'!$F$7:$BA$325,9,FALSE))</f>
        <v>0</v>
      </c>
      <c r="R423" s="107">
        <f t="shared" si="741"/>
        <v>6178908.1399999997</v>
      </c>
      <c r="S423" s="104">
        <f t="shared" si="742"/>
        <v>0.11638307437428634</v>
      </c>
      <c r="T423" s="105">
        <f t="shared" si="743"/>
        <v>1702.0519520586627</v>
      </c>
      <c r="U423" s="106">
        <f>IF(ISNA(VLOOKUP($B423,'[1]1920  Prog Access'!$F$7:$BA$325,10,FALSE)),"",VLOOKUP($B423,'[1]1920  Prog Access'!$F$7:$BA$325,10,FALSE))</f>
        <v>1837803.59</v>
      </c>
      <c r="V423" s="102">
        <f>IF(ISNA(VLOOKUP($B423,'[1]1920  Prog Access'!$F$7:$BA$325,11,FALSE)),"",VLOOKUP($B423,'[1]1920  Prog Access'!$F$7:$BA$325,11,FALSE))</f>
        <v>313960.88</v>
      </c>
      <c r="W423" s="102">
        <f>IF(ISNA(VLOOKUP($B423,'[1]1920  Prog Access'!$F$7:$BA$325,12,FALSE)),"",VLOOKUP($B423,'[1]1920  Prog Access'!$F$7:$BA$325,12,FALSE))</f>
        <v>31943</v>
      </c>
      <c r="X423" s="102">
        <f>IF(ISNA(VLOOKUP($B423,'[1]1920  Prog Access'!$F$7:$BA$325,13,FALSE)),"",VLOOKUP($B423,'[1]1920  Prog Access'!$F$7:$BA$325,13,FALSE))</f>
        <v>0</v>
      </c>
      <c r="Y423" s="108">
        <f t="shared" si="873"/>
        <v>2183707.4700000002</v>
      </c>
      <c r="Z423" s="104">
        <f t="shared" si="874"/>
        <v>4.1131310440989124E-2</v>
      </c>
      <c r="AA423" s="105">
        <f t="shared" si="875"/>
        <v>601.52756406548292</v>
      </c>
      <c r="AB423" s="106">
        <f>IF(ISNA(VLOOKUP($B423,'[1]1920  Prog Access'!$F$7:$BA$325,14,FALSE)),"",VLOOKUP($B423,'[1]1920  Prog Access'!$F$7:$BA$325,14,FALSE))</f>
        <v>0</v>
      </c>
      <c r="AC423" s="102">
        <f>IF(ISNA(VLOOKUP($B423,'[1]1920  Prog Access'!$F$7:$BA$325,15,FALSE)),"",VLOOKUP($B423,'[1]1920  Prog Access'!$F$7:$BA$325,15,FALSE))</f>
        <v>0</v>
      </c>
      <c r="AD423" s="102">
        <v>0</v>
      </c>
      <c r="AE423" s="107">
        <f t="shared" si="876"/>
        <v>0</v>
      </c>
      <c r="AF423" s="104">
        <f t="shared" si="877"/>
        <v>0</v>
      </c>
      <c r="AG423" s="109">
        <f t="shared" si="878"/>
        <v>0</v>
      </c>
      <c r="AH423" s="106">
        <f>IF(ISNA(VLOOKUP($B423,'[1]1920  Prog Access'!$F$7:$BA$325,16,FALSE)),"",VLOOKUP($B423,'[1]1920  Prog Access'!$F$7:$BA$325,16,FALSE))</f>
        <v>1084169.21</v>
      </c>
      <c r="AI423" s="102">
        <f>IF(ISNA(VLOOKUP($B423,'[1]1920  Prog Access'!$F$7:$BA$325,17,FALSE)),"",VLOOKUP($B423,'[1]1920  Prog Access'!$F$7:$BA$325,17,FALSE))</f>
        <v>279280.99</v>
      </c>
      <c r="AJ423" s="102">
        <f>IF(ISNA(VLOOKUP($B423,'[1]1920  Prog Access'!$F$7:$BA$325,18,FALSE)),"",VLOOKUP($B423,'[1]1920  Prog Access'!$F$7:$BA$325,18,FALSE))</f>
        <v>415809.57</v>
      </c>
      <c r="AK423" s="102">
        <f>IF(ISNA(VLOOKUP($B423,'[1]1920  Prog Access'!$F$7:$BA$325,19,FALSE)),"",VLOOKUP($B423,'[1]1920  Prog Access'!$F$7:$BA$325,19,FALSE))</f>
        <v>0</v>
      </c>
      <c r="AL423" s="102">
        <f>IF(ISNA(VLOOKUP($B423,'[1]1920  Prog Access'!$F$7:$BA$325,20,FALSE)),"",VLOOKUP($B423,'[1]1920  Prog Access'!$F$7:$BA$325,20,FALSE))</f>
        <v>2728538.68</v>
      </c>
      <c r="AM423" s="102">
        <f>IF(ISNA(VLOOKUP($B423,'[1]1920  Prog Access'!$F$7:$BA$325,21,FALSE)),"",VLOOKUP($B423,'[1]1920  Prog Access'!$F$7:$BA$325,21,FALSE))</f>
        <v>0</v>
      </c>
      <c r="AN423" s="102">
        <f>IF(ISNA(VLOOKUP($B423,'[1]1920  Prog Access'!$F$7:$BA$325,22,FALSE)),"",VLOOKUP($B423,'[1]1920  Prog Access'!$F$7:$BA$325,22,FALSE))</f>
        <v>0</v>
      </c>
      <c r="AO423" s="102">
        <f>IF(ISNA(VLOOKUP($B423,'[1]1920  Prog Access'!$F$7:$BA$325,23,FALSE)),"",VLOOKUP($B423,'[1]1920  Prog Access'!$F$7:$BA$325,23,FALSE))</f>
        <v>496212.37</v>
      </c>
      <c r="AP423" s="102">
        <f>IF(ISNA(VLOOKUP($B423,'[1]1920  Prog Access'!$F$7:$BA$325,24,FALSE)),"",VLOOKUP($B423,'[1]1920  Prog Access'!$F$7:$BA$325,24,FALSE))</f>
        <v>0</v>
      </c>
      <c r="AQ423" s="102">
        <f>IF(ISNA(VLOOKUP($B423,'[1]1920  Prog Access'!$F$7:$BA$325,25,FALSE)),"",VLOOKUP($B423,'[1]1920  Prog Access'!$F$7:$BA$325,25,FALSE))</f>
        <v>0</v>
      </c>
      <c r="AR423" s="102">
        <f>IF(ISNA(VLOOKUP($B423,'[1]1920  Prog Access'!$F$7:$BA$325,26,FALSE)),"",VLOOKUP($B423,'[1]1920  Prog Access'!$F$7:$BA$325,26,FALSE))</f>
        <v>0</v>
      </c>
      <c r="AS423" s="102">
        <f>IF(ISNA(VLOOKUP($B423,'[1]1920  Prog Access'!$F$7:$BA$325,27,FALSE)),"",VLOOKUP($B423,'[1]1920  Prog Access'!$F$7:$BA$325,27,FALSE))</f>
        <v>105165.44</v>
      </c>
      <c r="AT423" s="102">
        <f>IF(ISNA(VLOOKUP($B423,'[1]1920  Prog Access'!$F$7:$BA$325,28,FALSE)),"",VLOOKUP($B423,'[1]1920  Prog Access'!$F$7:$BA$325,28,FALSE))</f>
        <v>1552438.72</v>
      </c>
      <c r="AU423" s="102">
        <f>IF(ISNA(VLOOKUP($B423,'[1]1920  Prog Access'!$F$7:$BA$325,29,FALSE)),"",VLOOKUP($B423,'[1]1920  Prog Access'!$F$7:$BA$325,29,FALSE))</f>
        <v>0</v>
      </c>
      <c r="AV423" s="102">
        <f>IF(ISNA(VLOOKUP($B423,'[1]1920  Prog Access'!$F$7:$BA$325,30,FALSE)),"",VLOOKUP($B423,'[1]1920  Prog Access'!$F$7:$BA$325,30,FALSE))</f>
        <v>0</v>
      </c>
      <c r="AW423" s="102">
        <f>IF(ISNA(VLOOKUP($B423,'[1]1920  Prog Access'!$F$7:$BA$325,31,FALSE)),"",VLOOKUP($B423,'[1]1920  Prog Access'!$F$7:$BA$325,31,FALSE))</f>
        <v>401691.06</v>
      </c>
      <c r="AX423" s="108">
        <f t="shared" si="879"/>
        <v>7063306.04</v>
      </c>
      <c r="AY423" s="104">
        <f t="shared" si="880"/>
        <v>0.13304118681746027</v>
      </c>
      <c r="AZ423" s="105">
        <f t="shared" si="881"/>
        <v>1945.6696168604544</v>
      </c>
      <c r="BA423" s="106">
        <f>IF(ISNA(VLOOKUP($B423,'[1]1920  Prog Access'!$F$7:$BA$325,32,FALSE)),"",VLOOKUP($B423,'[1]1920  Prog Access'!$F$7:$BA$325,32,FALSE))</f>
        <v>0</v>
      </c>
      <c r="BB423" s="102">
        <f>IF(ISNA(VLOOKUP($B423,'[1]1920  Prog Access'!$F$7:$BA$325,33,FALSE)),"",VLOOKUP($B423,'[1]1920  Prog Access'!$F$7:$BA$325,33,FALSE))</f>
        <v>0</v>
      </c>
      <c r="BC423" s="102">
        <f>IF(ISNA(VLOOKUP($B423,'[1]1920  Prog Access'!$F$7:$BA$325,34,FALSE)),"",VLOOKUP($B423,'[1]1920  Prog Access'!$F$7:$BA$325,34,FALSE))</f>
        <v>82469.89</v>
      </c>
      <c r="BD423" s="102">
        <f>IF(ISNA(VLOOKUP($B423,'[1]1920  Prog Access'!$F$7:$BA$325,35,FALSE)),"",VLOOKUP($B423,'[1]1920  Prog Access'!$F$7:$BA$325,35,FALSE))</f>
        <v>0</v>
      </c>
      <c r="BE423" s="102">
        <f>IF(ISNA(VLOOKUP($B423,'[1]1920  Prog Access'!$F$7:$BA$325,36,FALSE)),"",VLOOKUP($B423,'[1]1920  Prog Access'!$F$7:$BA$325,36,FALSE))</f>
        <v>0</v>
      </c>
      <c r="BF423" s="102">
        <f>IF(ISNA(VLOOKUP($B423,'[1]1920  Prog Access'!$F$7:$BA$325,37,FALSE)),"",VLOOKUP($B423,'[1]1920  Prog Access'!$F$7:$BA$325,37,FALSE))</f>
        <v>0</v>
      </c>
      <c r="BG423" s="102">
        <f>IF(ISNA(VLOOKUP($B423,'[1]1920  Prog Access'!$F$7:$BA$325,38,FALSE)),"",VLOOKUP($B423,'[1]1920  Prog Access'!$F$7:$BA$325,38,FALSE))</f>
        <v>677733.74</v>
      </c>
      <c r="BH423" s="110">
        <f t="shared" si="882"/>
        <v>760203.63</v>
      </c>
      <c r="BI423" s="104">
        <f t="shared" si="883"/>
        <v>1.4318846243584463E-2</v>
      </c>
      <c r="BJ423" s="105">
        <f t="shared" si="884"/>
        <v>209.40691188258731</v>
      </c>
      <c r="BK423" s="106">
        <f>IF(ISNA(VLOOKUP($B423,'[1]1920  Prog Access'!$F$7:$BA$325,39,FALSE)),"",VLOOKUP($B423,'[1]1920  Prog Access'!$F$7:$BA$325,39,FALSE))</f>
        <v>0</v>
      </c>
      <c r="BL423" s="102">
        <f>IF(ISNA(VLOOKUP($B423,'[1]1920  Prog Access'!$F$7:$BA$325,40,FALSE)),"",VLOOKUP($B423,'[1]1920  Prog Access'!$F$7:$BA$325,40,FALSE))</f>
        <v>0</v>
      </c>
      <c r="BM423" s="102">
        <f>IF(ISNA(VLOOKUP($B423,'[1]1920  Prog Access'!$F$7:$BA$325,41,FALSE)),"",VLOOKUP($B423,'[1]1920  Prog Access'!$F$7:$BA$325,41,FALSE))</f>
        <v>5413.61</v>
      </c>
      <c r="BN423" s="102">
        <f>IF(ISNA(VLOOKUP($B423,'[1]1920  Prog Access'!$F$7:$BA$325,42,FALSE)),"",VLOOKUP($B423,'[1]1920  Prog Access'!$F$7:$BA$325,42,FALSE))</f>
        <v>1302179.45</v>
      </c>
      <c r="BO423" s="105">
        <f t="shared" si="830"/>
        <v>1307593.06</v>
      </c>
      <c r="BP423" s="104">
        <f t="shared" si="831"/>
        <v>2.4629222009000556E-2</v>
      </c>
      <c r="BQ423" s="111">
        <f t="shared" si="832"/>
        <v>360.19168271230524</v>
      </c>
      <c r="BR423" s="106">
        <f>IF(ISNA(VLOOKUP($B423,'[1]1920  Prog Access'!$F$7:$BA$325,43,FALSE)),"",VLOOKUP($B423,'[1]1920  Prog Access'!$F$7:$BA$325,43,FALSE))</f>
        <v>7662070.5599999996</v>
      </c>
      <c r="BS423" s="104">
        <f t="shared" si="833"/>
        <v>0.14431924017007799</v>
      </c>
      <c r="BT423" s="111">
        <f t="shared" si="834"/>
        <v>2110.6062524275058</v>
      </c>
      <c r="BU423" s="102">
        <f>IF(ISNA(VLOOKUP($B423,'[1]1920  Prog Access'!$F$7:$BA$325,44,FALSE)),"",VLOOKUP($B423,'[1]1920  Prog Access'!$F$7:$BA$325,44,FALSE))</f>
        <v>1855662.01</v>
      </c>
      <c r="BV423" s="104">
        <f t="shared" si="835"/>
        <v>3.495239690088154E-2</v>
      </c>
      <c r="BW423" s="111">
        <f t="shared" si="836"/>
        <v>511.16363521170615</v>
      </c>
      <c r="BX423" s="143">
        <f>IF(ISNA(VLOOKUP($B423,'[1]1920  Prog Access'!$F$7:$BA$325,45,FALSE)),"",VLOOKUP($B423,'[1]1920  Prog Access'!$F$7:$BA$325,45,FALSE))</f>
        <v>1124861.18</v>
      </c>
      <c r="BY423" s="97">
        <f t="shared" si="837"/>
        <v>2.1187368286832549E-2</v>
      </c>
      <c r="BZ423" s="112">
        <f t="shared" si="838"/>
        <v>309.85606580226823</v>
      </c>
      <c r="CA423" s="89">
        <f t="shared" si="839"/>
        <v>53091123.200000003</v>
      </c>
      <c r="CB423" s="90">
        <f t="shared" si="840"/>
        <v>0</v>
      </c>
    </row>
    <row r="424" spans="1:80" x14ac:dyDescent="0.25">
      <c r="A424" s="22"/>
      <c r="B424" s="94" t="s">
        <v>722</v>
      </c>
      <c r="C424" s="99" t="s">
        <v>723</v>
      </c>
      <c r="D424" s="100">
        <f>IF(ISNA(VLOOKUP($B424,'[1]1920 enrollment_Rev_Exp by size'!$A$6:$C$339,3,FALSE)),"",VLOOKUP($B424,'[1]1920 enrollment_Rev_Exp by size'!$A$6:$C$339,3,FALSE))</f>
        <v>6745.12</v>
      </c>
      <c r="E424" s="101">
        <f>IF(ISNA(VLOOKUP($B424,'[1]1920 enrollment_Rev_Exp by size'!$A$6:$D$339,4,FALSE)),"",VLOOKUP($B424,'[1]1920 enrollment_Rev_Exp by size'!$A$6:$D$339,4,FALSE))</f>
        <v>97325018.829999998</v>
      </c>
      <c r="F424" s="102">
        <f>IF(ISNA(VLOOKUP($B424,'[1]1920  Prog Access'!$F$7:$BA$325,2,FALSE)),"",VLOOKUP($B424,'[1]1920  Prog Access'!$F$7:$BA$325,2,FALSE))</f>
        <v>46061016.369999997</v>
      </c>
      <c r="G424" s="102">
        <f>IF(ISNA(VLOOKUP($B424,'[1]1920  Prog Access'!$F$7:$BA$325,3,FALSE)),"",VLOOKUP($B424,'[1]1920  Prog Access'!$F$7:$BA$325,3,FALSE))</f>
        <v>0</v>
      </c>
      <c r="H424" s="102">
        <f>IF(ISNA(VLOOKUP($B424,'[1]1920  Prog Access'!$F$7:$BA$325,4,FALSE)),"",VLOOKUP($B424,'[1]1920  Prog Access'!$F$7:$BA$325,4,FALSE))</f>
        <v>144095.04999999999</v>
      </c>
      <c r="I424" s="103">
        <f t="shared" si="870"/>
        <v>46205111.419999994</v>
      </c>
      <c r="J424" s="104">
        <f t="shared" si="871"/>
        <v>0.47475060344665948</v>
      </c>
      <c r="K424" s="105">
        <f t="shared" si="872"/>
        <v>6850.1540995564192</v>
      </c>
      <c r="L424" s="106">
        <f>IF(ISNA(VLOOKUP($B424,'[1]1920  Prog Access'!$F$7:$BA$325,5,FALSE)),"",VLOOKUP($B424,'[1]1920  Prog Access'!$F$7:$BA$325,5,FALSE))</f>
        <v>10024405.970000001</v>
      </c>
      <c r="M424" s="102">
        <f>IF(ISNA(VLOOKUP($B424,'[1]1920  Prog Access'!$F$7:$BA$325,6,FALSE)),"",VLOOKUP($B424,'[1]1920  Prog Access'!$F$7:$BA$325,6,FALSE))</f>
        <v>269275.61</v>
      </c>
      <c r="N424" s="102">
        <f>IF(ISNA(VLOOKUP($B424,'[1]1920  Prog Access'!$F$7:$BA$325,7,FALSE)),"",VLOOKUP($B424,'[1]1920  Prog Access'!$F$7:$BA$325,7,FALSE))</f>
        <v>1462043.8</v>
      </c>
      <c r="O424" s="102">
        <v>0</v>
      </c>
      <c r="P424" s="102">
        <f>IF(ISNA(VLOOKUP($B424,'[1]1920  Prog Access'!$F$7:$BA$325,8,FALSE)),"",VLOOKUP($B424,'[1]1920  Prog Access'!$F$7:$BA$325,8,FALSE))</f>
        <v>0</v>
      </c>
      <c r="Q424" s="102">
        <f>IF(ISNA(VLOOKUP($B424,'[1]1920  Prog Access'!$F$7:$BA$325,9,FALSE)),"",VLOOKUP($B424,'[1]1920  Prog Access'!$F$7:$BA$325,9,FALSE))</f>
        <v>0</v>
      </c>
      <c r="R424" s="107">
        <f t="shared" ref="R424:R433" si="885">SUM(L424:Q424)</f>
        <v>11755725.380000001</v>
      </c>
      <c r="S424" s="104">
        <f t="shared" ref="S424:S433" si="886">R424/E424</f>
        <v>0.12078831857750796</v>
      </c>
      <c r="T424" s="105">
        <f t="shared" ref="T424:T433" si="887">R424/D424</f>
        <v>1742.8489604336173</v>
      </c>
      <c r="U424" s="106">
        <f>IF(ISNA(VLOOKUP($B424,'[1]1920  Prog Access'!$F$7:$BA$325,10,FALSE)),"",VLOOKUP($B424,'[1]1920  Prog Access'!$F$7:$BA$325,10,FALSE))</f>
        <v>2139976.79</v>
      </c>
      <c r="V424" s="102">
        <f>IF(ISNA(VLOOKUP($B424,'[1]1920  Prog Access'!$F$7:$BA$325,11,FALSE)),"",VLOOKUP($B424,'[1]1920  Prog Access'!$F$7:$BA$325,11,FALSE))</f>
        <v>0</v>
      </c>
      <c r="W424" s="102">
        <f>IF(ISNA(VLOOKUP($B424,'[1]1920  Prog Access'!$F$7:$BA$325,12,FALSE)),"",VLOOKUP($B424,'[1]1920  Prog Access'!$F$7:$BA$325,12,FALSE))</f>
        <v>57544.74</v>
      </c>
      <c r="X424" s="102">
        <f>IF(ISNA(VLOOKUP($B424,'[1]1920  Prog Access'!$F$7:$BA$325,13,FALSE)),"",VLOOKUP($B424,'[1]1920  Prog Access'!$F$7:$BA$325,13,FALSE))</f>
        <v>0</v>
      </c>
      <c r="Y424" s="108">
        <f t="shared" si="873"/>
        <v>2197521.5300000003</v>
      </c>
      <c r="Z424" s="104">
        <f t="shared" si="874"/>
        <v>2.2579204776096321E-2</v>
      </c>
      <c r="AA424" s="105">
        <f t="shared" si="875"/>
        <v>325.79428238489459</v>
      </c>
      <c r="AB424" s="106">
        <f>IF(ISNA(VLOOKUP($B424,'[1]1920  Prog Access'!$F$7:$BA$325,14,FALSE)),"",VLOOKUP($B424,'[1]1920  Prog Access'!$F$7:$BA$325,14,FALSE))</f>
        <v>0</v>
      </c>
      <c r="AC424" s="102">
        <f>IF(ISNA(VLOOKUP($B424,'[1]1920  Prog Access'!$F$7:$BA$325,15,FALSE)),"",VLOOKUP($B424,'[1]1920  Prog Access'!$F$7:$BA$325,15,FALSE))</f>
        <v>0</v>
      </c>
      <c r="AD424" s="102">
        <v>0</v>
      </c>
      <c r="AE424" s="107">
        <f t="shared" si="876"/>
        <v>0</v>
      </c>
      <c r="AF424" s="104">
        <f t="shared" si="877"/>
        <v>0</v>
      </c>
      <c r="AG424" s="109">
        <f t="shared" si="878"/>
        <v>0</v>
      </c>
      <c r="AH424" s="106">
        <f>IF(ISNA(VLOOKUP($B424,'[1]1920  Prog Access'!$F$7:$BA$325,16,FALSE)),"",VLOOKUP($B424,'[1]1920  Prog Access'!$F$7:$BA$325,16,FALSE))</f>
        <v>2397471.5</v>
      </c>
      <c r="AI424" s="102">
        <f>IF(ISNA(VLOOKUP($B424,'[1]1920  Prog Access'!$F$7:$BA$325,17,FALSE)),"",VLOOKUP($B424,'[1]1920  Prog Access'!$F$7:$BA$325,17,FALSE))</f>
        <v>647047.37</v>
      </c>
      <c r="AJ424" s="102">
        <f>IF(ISNA(VLOOKUP($B424,'[1]1920  Prog Access'!$F$7:$BA$325,18,FALSE)),"",VLOOKUP($B424,'[1]1920  Prog Access'!$F$7:$BA$325,18,FALSE))</f>
        <v>3093416.63</v>
      </c>
      <c r="AK424" s="102">
        <f>IF(ISNA(VLOOKUP($B424,'[1]1920  Prog Access'!$F$7:$BA$325,19,FALSE)),"",VLOOKUP($B424,'[1]1920  Prog Access'!$F$7:$BA$325,19,FALSE))</f>
        <v>0</v>
      </c>
      <c r="AL424" s="102">
        <f>IF(ISNA(VLOOKUP($B424,'[1]1920  Prog Access'!$F$7:$BA$325,20,FALSE)),"",VLOOKUP($B424,'[1]1920  Prog Access'!$F$7:$BA$325,20,FALSE))</f>
        <v>4473399.53</v>
      </c>
      <c r="AM424" s="102">
        <f>IF(ISNA(VLOOKUP($B424,'[1]1920  Prog Access'!$F$7:$BA$325,21,FALSE)),"",VLOOKUP($B424,'[1]1920  Prog Access'!$F$7:$BA$325,21,FALSE))</f>
        <v>0</v>
      </c>
      <c r="AN424" s="102">
        <f>IF(ISNA(VLOOKUP($B424,'[1]1920  Prog Access'!$F$7:$BA$325,22,FALSE)),"",VLOOKUP($B424,'[1]1920  Prog Access'!$F$7:$BA$325,22,FALSE))</f>
        <v>0</v>
      </c>
      <c r="AO424" s="102">
        <f>IF(ISNA(VLOOKUP($B424,'[1]1920  Prog Access'!$F$7:$BA$325,23,FALSE)),"",VLOOKUP($B424,'[1]1920  Prog Access'!$F$7:$BA$325,23,FALSE))</f>
        <v>606276.43000000005</v>
      </c>
      <c r="AP424" s="102">
        <f>IF(ISNA(VLOOKUP($B424,'[1]1920  Prog Access'!$F$7:$BA$325,24,FALSE)),"",VLOOKUP($B424,'[1]1920  Prog Access'!$F$7:$BA$325,24,FALSE))</f>
        <v>0</v>
      </c>
      <c r="AQ424" s="102">
        <f>IF(ISNA(VLOOKUP($B424,'[1]1920  Prog Access'!$F$7:$BA$325,25,FALSE)),"",VLOOKUP($B424,'[1]1920  Prog Access'!$F$7:$BA$325,25,FALSE))</f>
        <v>0</v>
      </c>
      <c r="AR424" s="102">
        <f>IF(ISNA(VLOOKUP($B424,'[1]1920  Prog Access'!$F$7:$BA$325,26,FALSE)),"",VLOOKUP($B424,'[1]1920  Prog Access'!$F$7:$BA$325,26,FALSE))</f>
        <v>0</v>
      </c>
      <c r="AS424" s="102">
        <f>IF(ISNA(VLOOKUP($B424,'[1]1920  Prog Access'!$F$7:$BA$325,27,FALSE)),"",VLOOKUP($B424,'[1]1920  Prog Access'!$F$7:$BA$325,27,FALSE))</f>
        <v>248357.03</v>
      </c>
      <c r="AT424" s="102">
        <f>IF(ISNA(VLOOKUP($B424,'[1]1920  Prog Access'!$F$7:$BA$325,28,FALSE)),"",VLOOKUP($B424,'[1]1920  Prog Access'!$F$7:$BA$325,28,FALSE))</f>
        <v>3139572.95</v>
      </c>
      <c r="AU424" s="102">
        <f>IF(ISNA(VLOOKUP($B424,'[1]1920  Prog Access'!$F$7:$BA$325,29,FALSE)),"",VLOOKUP($B424,'[1]1920  Prog Access'!$F$7:$BA$325,29,FALSE))</f>
        <v>0</v>
      </c>
      <c r="AV424" s="102">
        <f>IF(ISNA(VLOOKUP($B424,'[1]1920  Prog Access'!$F$7:$BA$325,30,FALSE)),"",VLOOKUP($B424,'[1]1920  Prog Access'!$F$7:$BA$325,30,FALSE))</f>
        <v>0</v>
      </c>
      <c r="AW424" s="102">
        <f>IF(ISNA(VLOOKUP($B424,'[1]1920  Prog Access'!$F$7:$BA$325,31,FALSE)),"",VLOOKUP($B424,'[1]1920  Prog Access'!$F$7:$BA$325,31,FALSE))</f>
        <v>759745.17</v>
      </c>
      <c r="AX424" s="108">
        <f t="shared" si="879"/>
        <v>15365286.610000001</v>
      </c>
      <c r="AY424" s="104">
        <f t="shared" si="880"/>
        <v>0.15787601990438785</v>
      </c>
      <c r="AZ424" s="105">
        <f t="shared" si="881"/>
        <v>2277.9856562967007</v>
      </c>
      <c r="BA424" s="106">
        <f>IF(ISNA(VLOOKUP($B424,'[1]1920  Prog Access'!$F$7:$BA$325,32,FALSE)),"",VLOOKUP($B424,'[1]1920  Prog Access'!$F$7:$BA$325,32,FALSE))</f>
        <v>33037.78</v>
      </c>
      <c r="BB424" s="102">
        <f>IF(ISNA(VLOOKUP($B424,'[1]1920  Prog Access'!$F$7:$BA$325,33,FALSE)),"",VLOOKUP($B424,'[1]1920  Prog Access'!$F$7:$BA$325,33,FALSE))</f>
        <v>0</v>
      </c>
      <c r="BC424" s="102">
        <f>IF(ISNA(VLOOKUP($B424,'[1]1920  Prog Access'!$F$7:$BA$325,34,FALSE)),"",VLOOKUP($B424,'[1]1920  Prog Access'!$F$7:$BA$325,34,FALSE))</f>
        <v>224408.65</v>
      </c>
      <c r="BD424" s="102">
        <f>IF(ISNA(VLOOKUP($B424,'[1]1920  Prog Access'!$F$7:$BA$325,35,FALSE)),"",VLOOKUP($B424,'[1]1920  Prog Access'!$F$7:$BA$325,35,FALSE))</f>
        <v>0</v>
      </c>
      <c r="BE424" s="102">
        <f>IF(ISNA(VLOOKUP($B424,'[1]1920  Prog Access'!$F$7:$BA$325,36,FALSE)),"",VLOOKUP($B424,'[1]1920  Prog Access'!$F$7:$BA$325,36,FALSE))</f>
        <v>0</v>
      </c>
      <c r="BF424" s="102">
        <f>IF(ISNA(VLOOKUP($B424,'[1]1920  Prog Access'!$F$7:$BA$325,37,FALSE)),"",VLOOKUP($B424,'[1]1920  Prog Access'!$F$7:$BA$325,37,FALSE))</f>
        <v>0</v>
      </c>
      <c r="BG424" s="102">
        <f>IF(ISNA(VLOOKUP($B424,'[1]1920  Prog Access'!$F$7:$BA$325,38,FALSE)),"",VLOOKUP($B424,'[1]1920  Prog Access'!$F$7:$BA$325,38,FALSE))</f>
        <v>218254.06</v>
      </c>
      <c r="BH424" s="110">
        <f t="shared" si="882"/>
        <v>475700.49</v>
      </c>
      <c r="BI424" s="104">
        <f t="shared" si="883"/>
        <v>4.8877513276510921E-3</v>
      </c>
      <c r="BJ424" s="105">
        <f t="shared" si="884"/>
        <v>70.525133726308795</v>
      </c>
      <c r="BK424" s="106">
        <f>IF(ISNA(VLOOKUP($B424,'[1]1920  Prog Access'!$F$7:$BA$325,39,FALSE)),"",VLOOKUP($B424,'[1]1920  Prog Access'!$F$7:$BA$325,39,FALSE))</f>
        <v>0</v>
      </c>
      <c r="BL424" s="102">
        <f>IF(ISNA(VLOOKUP($B424,'[1]1920  Prog Access'!$F$7:$BA$325,40,FALSE)),"",VLOOKUP($B424,'[1]1920  Prog Access'!$F$7:$BA$325,40,FALSE))</f>
        <v>0</v>
      </c>
      <c r="BM424" s="102">
        <f>IF(ISNA(VLOOKUP($B424,'[1]1920  Prog Access'!$F$7:$BA$325,41,FALSE)),"",VLOOKUP($B424,'[1]1920  Prog Access'!$F$7:$BA$325,41,FALSE))</f>
        <v>0</v>
      </c>
      <c r="BN424" s="102">
        <f>IF(ISNA(VLOOKUP($B424,'[1]1920  Prog Access'!$F$7:$BA$325,42,FALSE)),"",VLOOKUP($B424,'[1]1920  Prog Access'!$F$7:$BA$325,42,FALSE))</f>
        <v>11653.32</v>
      </c>
      <c r="BO424" s="105">
        <f t="shared" si="830"/>
        <v>11653.32</v>
      </c>
      <c r="BP424" s="104">
        <f t="shared" si="831"/>
        <v>1.1973611862696004E-4</v>
      </c>
      <c r="BQ424" s="111">
        <f t="shared" si="832"/>
        <v>1.7276668168987357</v>
      </c>
      <c r="BR424" s="106">
        <f>IF(ISNA(VLOOKUP($B424,'[1]1920  Prog Access'!$F$7:$BA$325,43,FALSE)),"",VLOOKUP($B424,'[1]1920  Prog Access'!$F$7:$BA$325,43,FALSE))</f>
        <v>13490220.99</v>
      </c>
      <c r="BS424" s="104">
        <f t="shared" si="833"/>
        <v>0.13861000133546031</v>
      </c>
      <c r="BT424" s="111">
        <f t="shared" si="834"/>
        <v>1999.9971816661528</v>
      </c>
      <c r="BU424" s="102">
        <f>IF(ISNA(VLOOKUP($B424,'[1]1920  Prog Access'!$F$7:$BA$325,44,FALSE)),"",VLOOKUP($B424,'[1]1920  Prog Access'!$F$7:$BA$325,44,FALSE))</f>
        <v>4771330.45</v>
      </c>
      <c r="BV424" s="104">
        <f t="shared" si="835"/>
        <v>4.9024706158384619E-2</v>
      </c>
      <c r="BW424" s="111">
        <f t="shared" si="836"/>
        <v>707.37517642384421</v>
      </c>
      <c r="BX424" s="143">
        <f>IF(ISNA(VLOOKUP($B424,'[1]1920  Prog Access'!$F$7:$BA$325,45,FALSE)),"",VLOOKUP($B424,'[1]1920  Prog Access'!$F$7:$BA$325,45,FALSE))</f>
        <v>3052468.64</v>
      </c>
      <c r="BY424" s="97">
        <f t="shared" si="837"/>
        <v>3.1363658355225414E-2</v>
      </c>
      <c r="BZ424" s="112">
        <f t="shared" si="838"/>
        <v>452.54474938918804</v>
      </c>
      <c r="CA424" s="89">
        <f t="shared" si="839"/>
        <v>97325018.829999998</v>
      </c>
      <c r="CB424" s="90">
        <f t="shared" si="840"/>
        <v>0</v>
      </c>
    </row>
    <row r="425" spans="1:80" x14ac:dyDescent="0.25">
      <c r="A425" s="22"/>
      <c r="B425" s="94" t="s">
        <v>724</v>
      </c>
      <c r="C425" s="99" t="s">
        <v>725</v>
      </c>
      <c r="D425" s="100">
        <f>IF(ISNA(VLOOKUP($B425,'[1]1920 enrollment_Rev_Exp by size'!$A$6:$C$339,3,FALSE)),"",VLOOKUP($B425,'[1]1920 enrollment_Rev_Exp by size'!$A$6:$C$339,3,FALSE))</f>
        <v>4317.0400000000009</v>
      </c>
      <c r="E425" s="101">
        <f>IF(ISNA(VLOOKUP($B425,'[1]1920 enrollment_Rev_Exp by size'!$A$6:$D$339,4,FALSE)),"",VLOOKUP($B425,'[1]1920 enrollment_Rev_Exp by size'!$A$6:$D$339,4,FALSE))</f>
        <v>62829366.43</v>
      </c>
      <c r="F425" s="102">
        <f>IF(ISNA(VLOOKUP($B425,'[1]1920  Prog Access'!$F$7:$BA$325,2,FALSE)),"",VLOOKUP($B425,'[1]1920  Prog Access'!$F$7:$BA$325,2,FALSE))</f>
        <v>23792833.91</v>
      </c>
      <c r="G425" s="102">
        <f>IF(ISNA(VLOOKUP($B425,'[1]1920  Prog Access'!$F$7:$BA$325,3,FALSE)),"",VLOOKUP($B425,'[1]1920  Prog Access'!$F$7:$BA$325,3,FALSE))</f>
        <v>3868837.32</v>
      </c>
      <c r="H425" s="102">
        <f>IF(ISNA(VLOOKUP($B425,'[1]1920  Prog Access'!$F$7:$BA$325,4,FALSE)),"",VLOOKUP($B425,'[1]1920  Prog Access'!$F$7:$BA$325,4,FALSE))</f>
        <v>0</v>
      </c>
      <c r="I425" s="103">
        <f t="shared" si="870"/>
        <v>27661671.23</v>
      </c>
      <c r="J425" s="104">
        <f t="shared" si="871"/>
        <v>0.44026659509321431</v>
      </c>
      <c r="K425" s="105">
        <f t="shared" si="872"/>
        <v>6407.5549983321898</v>
      </c>
      <c r="L425" s="106">
        <f>IF(ISNA(VLOOKUP($B425,'[1]1920  Prog Access'!$F$7:$BA$325,5,FALSE)),"",VLOOKUP($B425,'[1]1920  Prog Access'!$F$7:$BA$325,5,FALSE))</f>
        <v>5064931.99</v>
      </c>
      <c r="M425" s="102">
        <f>IF(ISNA(VLOOKUP($B425,'[1]1920  Prog Access'!$F$7:$BA$325,6,FALSE)),"",VLOOKUP($B425,'[1]1920  Prog Access'!$F$7:$BA$325,6,FALSE))</f>
        <v>291648.36</v>
      </c>
      <c r="N425" s="102">
        <f>IF(ISNA(VLOOKUP($B425,'[1]1920  Prog Access'!$F$7:$BA$325,7,FALSE)),"",VLOOKUP($B425,'[1]1920  Prog Access'!$F$7:$BA$325,7,FALSE))</f>
        <v>794137.96</v>
      </c>
      <c r="O425" s="102">
        <v>0</v>
      </c>
      <c r="P425" s="102">
        <f>IF(ISNA(VLOOKUP($B425,'[1]1920  Prog Access'!$F$7:$BA$325,8,FALSE)),"",VLOOKUP($B425,'[1]1920  Prog Access'!$F$7:$BA$325,8,FALSE))</f>
        <v>0</v>
      </c>
      <c r="Q425" s="102">
        <f>IF(ISNA(VLOOKUP($B425,'[1]1920  Prog Access'!$F$7:$BA$325,9,FALSE)),"",VLOOKUP($B425,'[1]1920  Prog Access'!$F$7:$BA$325,9,FALSE))</f>
        <v>46473.65</v>
      </c>
      <c r="R425" s="107">
        <f t="shared" si="885"/>
        <v>6197191.9600000009</v>
      </c>
      <c r="S425" s="104">
        <f t="shared" si="886"/>
        <v>9.8635276975209837E-2</v>
      </c>
      <c r="T425" s="105">
        <f t="shared" si="887"/>
        <v>1435.5187721216389</v>
      </c>
      <c r="U425" s="106">
        <f>IF(ISNA(VLOOKUP($B425,'[1]1920  Prog Access'!$F$7:$BA$325,10,FALSE)),"",VLOOKUP($B425,'[1]1920  Prog Access'!$F$7:$BA$325,10,FALSE))</f>
        <v>3366854.36</v>
      </c>
      <c r="V425" s="102">
        <f>IF(ISNA(VLOOKUP($B425,'[1]1920  Prog Access'!$F$7:$BA$325,11,FALSE)),"",VLOOKUP($B425,'[1]1920  Prog Access'!$F$7:$BA$325,11,FALSE))</f>
        <v>1077689.3700000001</v>
      </c>
      <c r="W425" s="102">
        <f>IF(ISNA(VLOOKUP($B425,'[1]1920  Prog Access'!$F$7:$BA$325,12,FALSE)),"",VLOOKUP($B425,'[1]1920  Prog Access'!$F$7:$BA$325,12,FALSE))</f>
        <v>41720</v>
      </c>
      <c r="X425" s="102">
        <f>IF(ISNA(VLOOKUP($B425,'[1]1920  Prog Access'!$F$7:$BA$325,13,FALSE)),"",VLOOKUP($B425,'[1]1920  Prog Access'!$F$7:$BA$325,13,FALSE))</f>
        <v>0</v>
      </c>
      <c r="Y425" s="108">
        <f t="shared" si="873"/>
        <v>4486263.7300000004</v>
      </c>
      <c r="Z425" s="104">
        <f t="shared" si="874"/>
        <v>7.1403930755823797E-2</v>
      </c>
      <c r="AA425" s="105">
        <f t="shared" si="875"/>
        <v>1039.1990183088412</v>
      </c>
      <c r="AB425" s="106">
        <f>IF(ISNA(VLOOKUP($B425,'[1]1920  Prog Access'!$F$7:$BA$325,14,FALSE)),"",VLOOKUP($B425,'[1]1920  Prog Access'!$F$7:$BA$325,14,FALSE))</f>
        <v>0</v>
      </c>
      <c r="AC425" s="102">
        <f>IF(ISNA(VLOOKUP($B425,'[1]1920  Prog Access'!$F$7:$BA$325,15,FALSE)),"",VLOOKUP($B425,'[1]1920  Prog Access'!$F$7:$BA$325,15,FALSE))</f>
        <v>0</v>
      </c>
      <c r="AD425" s="102">
        <v>0</v>
      </c>
      <c r="AE425" s="107">
        <f t="shared" si="876"/>
        <v>0</v>
      </c>
      <c r="AF425" s="104">
        <f t="shared" si="877"/>
        <v>0</v>
      </c>
      <c r="AG425" s="109">
        <f t="shared" si="878"/>
        <v>0</v>
      </c>
      <c r="AH425" s="106">
        <f>IF(ISNA(VLOOKUP($B425,'[1]1920  Prog Access'!$F$7:$BA$325,16,FALSE)),"",VLOOKUP($B425,'[1]1920  Prog Access'!$F$7:$BA$325,16,FALSE))</f>
        <v>1769899.66</v>
      </c>
      <c r="AI425" s="102">
        <f>IF(ISNA(VLOOKUP($B425,'[1]1920  Prog Access'!$F$7:$BA$325,17,FALSE)),"",VLOOKUP($B425,'[1]1920  Prog Access'!$F$7:$BA$325,17,FALSE))</f>
        <v>215496.6</v>
      </c>
      <c r="AJ425" s="102">
        <f>IF(ISNA(VLOOKUP($B425,'[1]1920  Prog Access'!$F$7:$BA$325,18,FALSE)),"",VLOOKUP($B425,'[1]1920  Prog Access'!$F$7:$BA$325,18,FALSE))</f>
        <v>487740</v>
      </c>
      <c r="AK425" s="102">
        <f>IF(ISNA(VLOOKUP($B425,'[1]1920  Prog Access'!$F$7:$BA$325,19,FALSE)),"",VLOOKUP($B425,'[1]1920  Prog Access'!$F$7:$BA$325,19,FALSE))</f>
        <v>0</v>
      </c>
      <c r="AL425" s="102">
        <f>IF(ISNA(VLOOKUP($B425,'[1]1920  Prog Access'!$F$7:$BA$325,20,FALSE)),"",VLOOKUP($B425,'[1]1920  Prog Access'!$F$7:$BA$325,20,FALSE))</f>
        <v>3090350.03</v>
      </c>
      <c r="AM425" s="102">
        <f>IF(ISNA(VLOOKUP($B425,'[1]1920  Prog Access'!$F$7:$BA$325,21,FALSE)),"",VLOOKUP($B425,'[1]1920  Prog Access'!$F$7:$BA$325,21,FALSE))</f>
        <v>0</v>
      </c>
      <c r="AN425" s="102">
        <f>IF(ISNA(VLOOKUP($B425,'[1]1920  Prog Access'!$F$7:$BA$325,22,FALSE)),"",VLOOKUP($B425,'[1]1920  Prog Access'!$F$7:$BA$325,22,FALSE))</f>
        <v>0</v>
      </c>
      <c r="AO425" s="102">
        <f>IF(ISNA(VLOOKUP($B425,'[1]1920  Prog Access'!$F$7:$BA$325,23,FALSE)),"",VLOOKUP($B425,'[1]1920  Prog Access'!$F$7:$BA$325,23,FALSE))</f>
        <v>1211990.8700000001</v>
      </c>
      <c r="AP425" s="102">
        <f>IF(ISNA(VLOOKUP($B425,'[1]1920  Prog Access'!$F$7:$BA$325,24,FALSE)),"",VLOOKUP($B425,'[1]1920  Prog Access'!$F$7:$BA$325,24,FALSE))</f>
        <v>0</v>
      </c>
      <c r="AQ425" s="102">
        <f>IF(ISNA(VLOOKUP($B425,'[1]1920  Prog Access'!$F$7:$BA$325,25,FALSE)),"",VLOOKUP($B425,'[1]1920  Prog Access'!$F$7:$BA$325,25,FALSE))</f>
        <v>0</v>
      </c>
      <c r="AR425" s="102">
        <f>IF(ISNA(VLOOKUP($B425,'[1]1920  Prog Access'!$F$7:$BA$325,26,FALSE)),"",VLOOKUP($B425,'[1]1920  Prog Access'!$F$7:$BA$325,26,FALSE))</f>
        <v>0</v>
      </c>
      <c r="AS425" s="102">
        <f>IF(ISNA(VLOOKUP($B425,'[1]1920  Prog Access'!$F$7:$BA$325,27,FALSE)),"",VLOOKUP($B425,'[1]1920  Prog Access'!$F$7:$BA$325,27,FALSE))</f>
        <v>230111.89</v>
      </c>
      <c r="AT425" s="102">
        <f>IF(ISNA(VLOOKUP($B425,'[1]1920  Prog Access'!$F$7:$BA$325,28,FALSE)),"",VLOOKUP($B425,'[1]1920  Prog Access'!$F$7:$BA$325,28,FALSE))</f>
        <v>1756549.5</v>
      </c>
      <c r="AU425" s="102">
        <f>IF(ISNA(VLOOKUP($B425,'[1]1920  Prog Access'!$F$7:$BA$325,29,FALSE)),"",VLOOKUP($B425,'[1]1920  Prog Access'!$F$7:$BA$325,29,FALSE))</f>
        <v>22754.6</v>
      </c>
      <c r="AV425" s="102">
        <f>IF(ISNA(VLOOKUP($B425,'[1]1920  Prog Access'!$F$7:$BA$325,30,FALSE)),"",VLOOKUP($B425,'[1]1920  Prog Access'!$F$7:$BA$325,30,FALSE))</f>
        <v>151228.64000000001</v>
      </c>
      <c r="AW425" s="102">
        <f>IF(ISNA(VLOOKUP($B425,'[1]1920  Prog Access'!$F$7:$BA$325,31,FALSE)),"",VLOOKUP($B425,'[1]1920  Prog Access'!$F$7:$BA$325,31,FALSE))</f>
        <v>2186.31</v>
      </c>
      <c r="AX425" s="108">
        <f t="shared" si="879"/>
        <v>8938308.0999999996</v>
      </c>
      <c r="AY425" s="104">
        <f t="shared" si="880"/>
        <v>0.14226322192757468</v>
      </c>
      <c r="AZ425" s="105">
        <f t="shared" si="881"/>
        <v>2070.4714572948128</v>
      </c>
      <c r="BA425" s="106">
        <f>IF(ISNA(VLOOKUP($B425,'[1]1920  Prog Access'!$F$7:$BA$325,32,FALSE)),"",VLOOKUP($B425,'[1]1920  Prog Access'!$F$7:$BA$325,32,FALSE))</f>
        <v>11678.29</v>
      </c>
      <c r="BB425" s="102">
        <f>IF(ISNA(VLOOKUP($B425,'[1]1920  Prog Access'!$F$7:$BA$325,33,FALSE)),"",VLOOKUP($B425,'[1]1920  Prog Access'!$F$7:$BA$325,33,FALSE))</f>
        <v>0</v>
      </c>
      <c r="BC425" s="102">
        <f>IF(ISNA(VLOOKUP($B425,'[1]1920  Prog Access'!$F$7:$BA$325,34,FALSE)),"",VLOOKUP($B425,'[1]1920  Prog Access'!$F$7:$BA$325,34,FALSE))</f>
        <v>98319.32</v>
      </c>
      <c r="BD425" s="102">
        <f>IF(ISNA(VLOOKUP($B425,'[1]1920  Prog Access'!$F$7:$BA$325,35,FALSE)),"",VLOOKUP($B425,'[1]1920  Prog Access'!$F$7:$BA$325,35,FALSE))</f>
        <v>0</v>
      </c>
      <c r="BE425" s="102">
        <f>IF(ISNA(VLOOKUP($B425,'[1]1920  Prog Access'!$F$7:$BA$325,36,FALSE)),"",VLOOKUP($B425,'[1]1920  Prog Access'!$F$7:$BA$325,36,FALSE))</f>
        <v>0</v>
      </c>
      <c r="BF425" s="102">
        <f>IF(ISNA(VLOOKUP($B425,'[1]1920  Prog Access'!$F$7:$BA$325,37,FALSE)),"",VLOOKUP($B425,'[1]1920  Prog Access'!$F$7:$BA$325,37,FALSE))</f>
        <v>0</v>
      </c>
      <c r="BG425" s="102">
        <f>IF(ISNA(VLOOKUP($B425,'[1]1920  Prog Access'!$F$7:$BA$325,38,FALSE)),"",VLOOKUP($B425,'[1]1920  Prog Access'!$F$7:$BA$325,38,FALSE))</f>
        <v>539396.15</v>
      </c>
      <c r="BH425" s="110">
        <f t="shared" si="882"/>
        <v>649393.76</v>
      </c>
      <c r="BI425" s="104">
        <f t="shared" si="883"/>
        <v>1.0335831743958588E-2</v>
      </c>
      <c r="BJ425" s="105">
        <f t="shared" si="884"/>
        <v>150.42569909011726</v>
      </c>
      <c r="BK425" s="106">
        <f>IF(ISNA(VLOOKUP($B425,'[1]1920  Prog Access'!$F$7:$BA$325,39,FALSE)),"",VLOOKUP($B425,'[1]1920  Prog Access'!$F$7:$BA$325,39,FALSE))</f>
        <v>0</v>
      </c>
      <c r="BL425" s="102">
        <f>IF(ISNA(VLOOKUP($B425,'[1]1920  Prog Access'!$F$7:$BA$325,40,FALSE)),"",VLOOKUP($B425,'[1]1920  Prog Access'!$F$7:$BA$325,40,FALSE))</f>
        <v>426193.6</v>
      </c>
      <c r="BM425" s="102">
        <f>IF(ISNA(VLOOKUP($B425,'[1]1920  Prog Access'!$F$7:$BA$325,41,FALSE)),"",VLOOKUP($B425,'[1]1920  Prog Access'!$F$7:$BA$325,41,FALSE))</f>
        <v>0</v>
      </c>
      <c r="BN425" s="102">
        <f>IF(ISNA(VLOOKUP($B425,'[1]1920  Prog Access'!$F$7:$BA$325,42,FALSE)),"",VLOOKUP($B425,'[1]1920  Prog Access'!$F$7:$BA$325,42,FALSE))</f>
        <v>544804.72</v>
      </c>
      <c r="BO425" s="105">
        <f t="shared" si="830"/>
        <v>970998.32</v>
      </c>
      <c r="BP425" s="104">
        <f t="shared" si="831"/>
        <v>1.5454529866727481E-2</v>
      </c>
      <c r="BQ425" s="111">
        <f t="shared" si="832"/>
        <v>224.92224301836438</v>
      </c>
      <c r="BR425" s="106">
        <f>IF(ISNA(VLOOKUP($B425,'[1]1920  Prog Access'!$F$7:$BA$325,43,FALSE)),"",VLOOKUP($B425,'[1]1920  Prog Access'!$F$7:$BA$325,43,FALSE))</f>
        <v>10426568.32</v>
      </c>
      <c r="BS425" s="104">
        <f t="shared" si="833"/>
        <v>0.16595055644268733</v>
      </c>
      <c r="BT425" s="111">
        <f t="shared" si="834"/>
        <v>2415.2123492022306</v>
      </c>
      <c r="BU425" s="102">
        <f>IF(ISNA(VLOOKUP($B425,'[1]1920  Prog Access'!$F$7:$BA$325,44,FALSE)),"",VLOOKUP($B425,'[1]1920  Prog Access'!$F$7:$BA$325,44,FALSE))</f>
        <v>2225276.02</v>
      </c>
      <c r="BV425" s="104">
        <f t="shared" si="835"/>
        <v>3.5417769531055895E-2</v>
      </c>
      <c r="BW425" s="111">
        <f t="shared" si="836"/>
        <v>515.46337768470983</v>
      </c>
      <c r="BX425" s="143">
        <f>IF(ISNA(VLOOKUP($B425,'[1]1920  Prog Access'!$F$7:$BA$325,45,FALSE)),"",VLOOKUP($B425,'[1]1920  Prog Access'!$F$7:$BA$325,45,FALSE))</f>
        <v>1273694.99</v>
      </c>
      <c r="BY425" s="97">
        <f t="shared" si="837"/>
        <v>2.0272287663748133E-2</v>
      </c>
      <c r="BZ425" s="112">
        <f t="shared" si="838"/>
        <v>295.03895956488697</v>
      </c>
      <c r="CA425" s="89">
        <f t="shared" si="839"/>
        <v>62829366.430000007</v>
      </c>
      <c r="CB425" s="90">
        <f t="shared" si="840"/>
        <v>0</v>
      </c>
    </row>
    <row r="426" spans="1:80" x14ac:dyDescent="0.25">
      <c r="A426" s="22"/>
      <c r="B426" s="94" t="s">
        <v>726</v>
      </c>
      <c r="C426" s="99" t="s">
        <v>727</v>
      </c>
      <c r="D426" s="100">
        <f>IF(ISNA(VLOOKUP($B426,'[1]1920 enrollment_Rev_Exp by size'!$A$6:$C$339,3,FALSE)),"",VLOOKUP($B426,'[1]1920 enrollment_Rev_Exp by size'!$A$6:$C$339,3,FALSE))</f>
        <v>1115.1999999999998</v>
      </c>
      <c r="E426" s="101">
        <f>IF(ISNA(VLOOKUP($B426,'[1]1920 enrollment_Rev_Exp by size'!$A$6:$D$339,4,FALSE)),"",VLOOKUP($B426,'[1]1920 enrollment_Rev_Exp by size'!$A$6:$D$339,4,FALSE))</f>
        <v>16147798.539999999</v>
      </c>
      <c r="F426" s="102">
        <f>IF(ISNA(VLOOKUP($B426,'[1]1920  Prog Access'!$F$7:$BA$325,2,FALSE)),"",VLOOKUP($B426,'[1]1920  Prog Access'!$F$7:$BA$325,2,FALSE))</f>
        <v>7803766.1100000003</v>
      </c>
      <c r="G426" s="102">
        <f>IF(ISNA(VLOOKUP($B426,'[1]1920  Prog Access'!$F$7:$BA$325,3,FALSE)),"",VLOOKUP($B426,'[1]1920  Prog Access'!$F$7:$BA$325,3,FALSE))</f>
        <v>0</v>
      </c>
      <c r="H426" s="102">
        <f>IF(ISNA(VLOOKUP($B426,'[1]1920  Prog Access'!$F$7:$BA$325,4,FALSE)),"",VLOOKUP($B426,'[1]1920  Prog Access'!$F$7:$BA$325,4,FALSE))</f>
        <v>0</v>
      </c>
      <c r="I426" s="103">
        <f t="shared" si="870"/>
        <v>7803766.1100000003</v>
      </c>
      <c r="J426" s="104">
        <f t="shared" si="871"/>
        <v>0.4832712081878624</v>
      </c>
      <c r="K426" s="105">
        <f t="shared" si="872"/>
        <v>6997.6381904591117</v>
      </c>
      <c r="L426" s="106">
        <f>IF(ISNA(VLOOKUP($B426,'[1]1920  Prog Access'!$F$7:$BA$325,5,FALSE)),"",VLOOKUP($B426,'[1]1920  Prog Access'!$F$7:$BA$325,5,FALSE))</f>
        <v>1327237.92</v>
      </c>
      <c r="M426" s="102">
        <f>IF(ISNA(VLOOKUP($B426,'[1]1920  Prog Access'!$F$7:$BA$325,6,FALSE)),"",VLOOKUP($B426,'[1]1920  Prog Access'!$F$7:$BA$325,6,FALSE))</f>
        <v>53975.86</v>
      </c>
      <c r="N426" s="102">
        <f>IF(ISNA(VLOOKUP($B426,'[1]1920  Prog Access'!$F$7:$BA$325,7,FALSE)),"",VLOOKUP($B426,'[1]1920  Prog Access'!$F$7:$BA$325,7,FALSE))</f>
        <v>272443.84000000003</v>
      </c>
      <c r="O426" s="102">
        <v>0</v>
      </c>
      <c r="P426" s="102">
        <f>IF(ISNA(VLOOKUP($B426,'[1]1920  Prog Access'!$F$7:$BA$325,8,FALSE)),"",VLOOKUP($B426,'[1]1920  Prog Access'!$F$7:$BA$325,8,FALSE))</f>
        <v>0</v>
      </c>
      <c r="Q426" s="102">
        <f>IF(ISNA(VLOOKUP($B426,'[1]1920  Prog Access'!$F$7:$BA$325,9,FALSE)),"",VLOOKUP($B426,'[1]1920  Prog Access'!$F$7:$BA$325,9,FALSE))</f>
        <v>0</v>
      </c>
      <c r="R426" s="107">
        <f t="shared" si="885"/>
        <v>1653657.62</v>
      </c>
      <c r="S426" s="104">
        <f t="shared" si="886"/>
        <v>0.1024076202030695</v>
      </c>
      <c r="T426" s="105">
        <f t="shared" si="887"/>
        <v>1482.8350251076045</v>
      </c>
      <c r="U426" s="106">
        <f>IF(ISNA(VLOOKUP($B426,'[1]1920  Prog Access'!$F$7:$BA$325,10,FALSE)),"",VLOOKUP($B426,'[1]1920  Prog Access'!$F$7:$BA$325,10,FALSE))</f>
        <v>401156.04</v>
      </c>
      <c r="V426" s="102">
        <f>IF(ISNA(VLOOKUP($B426,'[1]1920  Prog Access'!$F$7:$BA$325,11,FALSE)),"",VLOOKUP($B426,'[1]1920  Prog Access'!$F$7:$BA$325,11,FALSE))</f>
        <v>0</v>
      </c>
      <c r="W426" s="102">
        <f>IF(ISNA(VLOOKUP($B426,'[1]1920  Prog Access'!$F$7:$BA$325,12,FALSE)),"",VLOOKUP($B426,'[1]1920  Prog Access'!$F$7:$BA$325,12,FALSE))</f>
        <v>6139.87</v>
      </c>
      <c r="X426" s="102">
        <f>IF(ISNA(VLOOKUP($B426,'[1]1920  Prog Access'!$F$7:$BA$325,13,FALSE)),"",VLOOKUP($B426,'[1]1920  Prog Access'!$F$7:$BA$325,13,FALSE))</f>
        <v>10100</v>
      </c>
      <c r="Y426" s="108">
        <f t="shared" si="873"/>
        <v>417395.91</v>
      </c>
      <c r="Z426" s="104">
        <f t="shared" si="874"/>
        <v>2.5848471478391383E-2</v>
      </c>
      <c r="AA426" s="105">
        <f t="shared" si="875"/>
        <v>374.27897238163564</v>
      </c>
      <c r="AB426" s="106">
        <f>IF(ISNA(VLOOKUP($B426,'[1]1920  Prog Access'!$F$7:$BA$325,14,FALSE)),"",VLOOKUP($B426,'[1]1920  Prog Access'!$F$7:$BA$325,14,FALSE))</f>
        <v>0</v>
      </c>
      <c r="AC426" s="102">
        <f>IF(ISNA(VLOOKUP($B426,'[1]1920  Prog Access'!$F$7:$BA$325,15,FALSE)),"",VLOOKUP($B426,'[1]1920  Prog Access'!$F$7:$BA$325,15,FALSE))</f>
        <v>0</v>
      </c>
      <c r="AD426" s="102">
        <v>0</v>
      </c>
      <c r="AE426" s="107">
        <f t="shared" si="876"/>
        <v>0</v>
      </c>
      <c r="AF426" s="104">
        <f t="shared" si="877"/>
        <v>0</v>
      </c>
      <c r="AG426" s="109">
        <f t="shared" si="878"/>
        <v>0</v>
      </c>
      <c r="AH426" s="106">
        <f>IF(ISNA(VLOOKUP($B426,'[1]1920  Prog Access'!$F$7:$BA$325,16,FALSE)),"",VLOOKUP($B426,'[1]1920  Prog Access'!$F$7:$BA$325,16,FALSE))</f>
        <v>295573.11</v>
      </c>
      <c r="AI426" s="102">
        <f>IF(ISNA(VLOOKUP($B426,'[1]1920  Prog Access'!$F$7:$BA$325,17,FALSE)),"",VLOOKUP($B426,'[1]1920  Prog Access'!$F$7:$BA$325,17,FALSE))</f>
        <v>38425.879999999997</v>
      </c>
      <c r="AJ426" s="102">
        <f>IF(ISNA(VLOOKUP($B426,'[1]1920  Prog Access'!$F$7:$BA$325,18,FALSE)),"",VLOOKUP($B426,'[1]1920  Prog Access'!$F$7:$BA$325,18,FALSE))</f>
        <v>94725.13</v>
      </c>
      <c r="AK426" s="102">
        <f>IF(ISNA(VLOOKUP($B426,'[1]1920  Prog Access'!$F$7:$BA$325,19,FALSE)),"",VLOOKUP($B426,'[1]1920  Prog Access'!$F$7:$BA$325,19,FALSE))</f>
        <v>0</v>
      </c>
      <c r="AL426" s="102">
        <f>IF(ISNA(VLOOKUP($B426,'[1]1920  Prog Access'!$F$7:$BA$325,20,FALSE)),"",VLOOKUP($B426,'[1]1920  Prog Access'!$F$7:$BA$325,20,FALSE))</f>
        <v>830654.35</v>
      </c>
      <c r="AM426" s="102">
        <f>IF(ISNA(VLOOKUP($B426,'[1]1920  Prog Access'!$F$7:$BA$325,21,FALSE)),"",VLOOKUP($B426,'[1]1920  Prog Access'!$F$7:$BA$325,21,FALSE))</f>
        <v>0</v>
      </c>
      <c r="AN426" s="102">
        <f>IF(ISNA(VLOOKUP($B426,'[1]1920  Prog Access'!$F$7:$BA$325,22,FALSE)),"",VLOOKUP($B426,'[1]1920  Prog Access'!$F$7:$BA$325,22,FALSE))</f>
        <v>0</v>
      </c>
      <c r="AO426" s="102">
        <f>IF(ISNA(VLOOKUP($B426,'[1]1920  Prog Access'!$F$7:$BA$325,23,FALSE)),"",VLOOKUP($B426,'[1]1920  Prog Access'!$F$7:$BA$325,23,FALSE))</f>
        <v>205707.33</v>
      </c>
      <c r="AP426" s="102">
        <f>IF(ISNA(VLOOKUP($B426,'[1]1920  Prog Access'!$F$7:$BA$325,24,FALSE)),"",VLOOKUP($B426,'[1]1920  Prog Access'!$F$7:$BA$325,24,FALSE))</f>
        <v>0</v>
      </c>
      <c r="AQ426" s="102">
        <f>IF(ISNA(VLOOKUP($B426,'[1]1920  Prog Access'!$F$7:$BA$325,25,FALSE)),"",VLOOKUP($B426,'[1]1920  Prog Access'!$F$7:$BA$325,25,FALSE))</f>
        <v>0</v>
      </c>
      <c r="AR426" s="102">
        <f>IF(ISNA(VLOOKUP($B426,'[1]1920  Prog Access'!$F$7:$BA$325,26,FALSE)),"",VLOOKUP($B426,'[1]1920  Prog Access'!$F$7:$BA$325,26,FALSE))</f>
        <v>0</v>
      </c>
      <c r="AS426" s="102">
        <f>IF(ISNA(VLOOKUP($B426,'[1]1920  Prog Access'!$F$7:$BA$325,27,FALSE)),"",VLOOKUP($B426,'[1]1920  Prog Access'!$F$7:$BA$325,27,FALSE))</f>
        <v>20632.810000000001</v>
      </c>
      <c r="AT426" s="102">
        <f>IF(ISNA(VLOOKUP($B426,'[1]1920  Prog Access'!$F$7:$BA$325,28,FALSE)),"",VLOOKUP($B426,'[1]1920  Prog Access'!$F$7:$BA$325,28,FALSE))</f>
        <v>495950.96</v>
      </c>
      <c r="AU426" s="102">
        <f>IF(ISNA(VLOOKUP($B426,'[1]1920  Prog Access'!$F$7:$BA$325,29,FALSE)),"",VLOOKUP($B426,'[1]1920  Prog Access'!$F$7:$BA$325,29,FALSE))</f>
        <v>0</v>
      </c>
      <c r="AV426" s="102">
        <f>IF(ISNA(VLOOKUP($B426,'[1]1920  Prog Access'!$F$7:$BA$325,30,FALSE)),"",VLOOKUP($B426,'[1]1920  Prog Access'!$F$7:$BA$325,30,FALSE))</f>
        <v>0</v>
      </c>
      <c r="AW426" s="102">
        <f>IF(ISNA(VLOOKUP($B426,'[1]1920  Prog Access'!$F$7:$BA$325,31,FALSE)),"",VLOOKUP($B426,'[1]1920  Prog Access'!$F$7:$BA$325,31,FALSE))</f>
        <v>0</v>
      </c>
      <c r="AX426" s="108">
        <f t="shared" si="879"/>
        <v>1981669.57</v>
      </c>
      <c r="AY426" s="104">
        <f t="shared" si="880"/>
        <v>0.1227207266111954</v>
      </c>
      <c r="AZ426" s="105">
        <f t="shared" si="881"/>
        <v>1776.9633877331423</v>
      </c>
      <c r="BA426" s="106">
        <f>IF(ISNA(VLOOKUP($B426,'[1]1920  Prog Access'!$F$7:$BA$325,32,FALSE)),"",VLOOKUP($B426,'[1]1920  Prog Access'!$F$7:$BA$325,32,FALSE))</f>
        <v>0</v>
      </c>
      <c r="BB426" s="102">
        <f>IF(ISNA(VLOOKUP($B426,'[1]1920  Prog Access'!$F$7:$BA$325,33,FALSE)),"",VLOOKUP($B426,'[1]1920  Prog Access'!$F$7:$BA$325,33,FALSE))</f>
        <v>0</v>
      </c>
      <c r="BC426" s="102">
        <f>IF(ISNA(VLOOKUP($B426,'[1]1920  Prog Access'!$F$7:$BA$325,34,FALSE)),"",VLOOKUP($B426,'[1]1920  Prog Access'!$F$7:$BA$325,34,FALSE))</f>
        <v>25000.89</v>
      </c>
      <c r="BD426" s="102">
        <f>IF(ISNA(VLOOKUP($B426,'[1]1920  Prog Access'!$F$7:$BA$325,35,FALSE)),"",VLOOKUP($B426,'[1]1920  Prog Access'!$F$7:$BA$325,35,FALSE))</f>
        <v>0</v>
      </c>
      <c r="BE426" s="102">
        <f>IF(ISNA(VLOOKUP($B426,'[1]1920  Prog Access'!$F$7:$BA$325,36,FALSE)),"",VLOOKUP($B426,'[1]1920  Prog Access'!$F$7:$BA$325,36,FALSE))</f>
        <v>0</v>
      </c>
      <c r="BF426" s="102">
        <f>IF(ISNA(VLOOKUP($B426,'[1]1920  Prog Access'!$F$7:$BA$325,37,FALSE)),"",VLOOKUP($B426,'[1]1920  Prog Access'!$F$7:$BA$325,37,FALSE))</f>
        <v>0</v>
      </c>
      <c r="BG426" s="102">
        <f>IF(ISNA(VLOOKUP($B426,'[1]1920  Prog Access'!$F$7:$BA$325,38,FALSE)),"",VLOOKUP($B426,'[1]1920  Prog Access'!$F$7:$BA$325,38,FALSE))</f>
        <v>33897.199999999997</v>
      </c>
      <c r="BH426" s="110">
        <f t="shared" si="882"/>
        <v>58898.09</v>
      </c>
      <c r="BI426" s="104">
        <f t="shared" si="883"/>
        <v>3.6474377515983056E-3</v>
      </c>
      <c r="BJ426" s="105">
        <f t="shared" si="884"/>
        <v>52.813925753228126</v>
      </c>
      <c r="BK426" s="106">
        <f>IF(ISNA(VLOOKUP($B426,'[1]1920  Prog Access'!$F$7:$BA$325,39,FALSE)),"",VLOOKUP($B426,'[1]1920  Prog Access'!$F$7:$BA$325,39,FALSE))</f>
        <v>0</v>
      </c>
      <c r="BL426" s="102">
        <f>IF(ISNA(VLOOKUP($B426,'[1]1920  Prog Access'!$F$7:$BA$325,40,FALSE)),"",VLOOKUP($B426,'[1]1920  Prog Access'!$F$7:$BA$325,40,FALSE))</f>
        <v>0</v>
      </c>
      <c r="BM426" s="102">
        <f>IF(ISNA(VLOOKUP($B426,'[1]1920  Prog Access'!$F$7:$BA$325,41,FALSE)),"",VLOOKUP($B426,'[1]1920  Prog Access'!$F$7:$BA$325,41,FALSE))</f>
        <v>0</v>
      </c>
      <c r="BN426" s="102">
        <f>IF(ISNA(VLOOKUP($B426,'[1]1920  Prog Access'!$F$7:$BA$325,42,FALSE)),"",VLOOKUP($B426,'[1]1920  Prog Access'!$F$7:$BA$325,42,FALSE))</f>
        <v>0</v>
      </c>
      <c r="BO426" s="105">
        <f t="shared" si="830"/>
        <v>0</v>
      </c>
      <c r="BP426" s="104">
        <f t="shared" si="831"/>
        <v>0</v>
      </c>
      <c r="BQ426" s="111">
        <f t="shared" si="832"/>
        <v>0</v>
      </c>
      <c r="BR426" s="106">
        <f>IF(ISNA(VLOOKUP($B426,'[1]1920  Prog Access'!$F$7:$BA$325,43,FALSE)),"",VLOOKUP($B426,'[1]1920  Prog Access'!$F$7:$BA$325,43,FALSE))</f>
        <v>2763590.29</v>
      </c>
      <c r="BS426" s="104">
        <f t="shared" si="833"/>
        <v>0.17114347092913387</v>
      </c>
      <c r="BT426" s="111">
        <f t="shared" si="834"/>
        <v>2478.1118095408901</v>
      </c>
      <c r="BU426" s="102">
        <f>IF(ISNA(VLOOKUP($B426,'[1]1920  Prog Access'!$F$7:$BA$325,44,FALSE)),"",VLOOKUP($B426,'[1]1920  Prog Access'!$F$7:$BA$325,44,FALSE))</f>
        <v>812633.73</v>
      </c>
      <c r="BV426" s="104">
        <f t="shared" si="835"/>
        <v>5.0324737950316292E-2</v>
      </c>
      <c r="BW426" s="111">
        <f t="shared" si="836"/>
        <v>728.68878228120525</v>
      </c>
      <c r="BX426" s="143">
        <f>IF(ISNA(VLOOKUP($B426,'[1]1920  Prog Access'!$F$7:$BA$325,45,FALSE)),"",VLOOKUP($B426,'[1]1920  Prog Access'!$F$7:$BA$325,45,FALSE))</f>
        <v>656187.22</v>
      </c>
      <c r="BY426" s="97">
        <f t="shared" si="837"/>
        <v>4.0636326888432932E-2</v>
      </c>
      <c r="BZ426" s="112">
        <f t="shared" si="838"/>
        <v>588.40317431850792</v>
      </c>
      <c r="CA426" s="89">
        <f t="shared" si="839"/>
        <v>16147798.540000001</v>
      </c>
      <c r="CB426" s="90">
        <f t="shared" si="840"/>
        <v>0</v>
      </c>
    </row>
    <row r="427" spans="1:80" x14ac:dyDescent="0.25">
      <c r="A427" s="22"/>
      <c r="B427" s="94" t="s">
        <v>728</v>
      </c>
      <c r="C427" s="99" t="s">
        <v>729</v>
      </c>
      <c r="D427" s="100">
        <f>IF(ISNA(VLOOKUP($B427,'[1]1920 enrollment_Rev_Exp by size'!$A$6:$C$339,3,FALSE)),"",VLOOKUP($B427,'[1]1920 enrollment_Rev_Exp by size'!$A$6:$C$339,3,FALSE))</f>
        <v>1478.97</v>
      </c>
      <c r="E427" s="101">
        <f>IF(ISNA(VLOOKUP($B427,'[1]1920 enrollment_Rev_Exp by size'!$A$6:$D$339,4,FALSE)),"",VLOOKUP($B427,'[1]1920 enrollment_Rev_Exp by size'!$A$6:$D$339,4,FALSE))</f>
        <v>22923760.59</v>
      </c>
      <c r="F427" s="102">
        <f>IF(ISNA(VLOOKUP($B427,'[1]1920  Prog Access'!$F$7:$BA$325,2,FALSE)),"",VLOOKUP($B427,'[1]1920  Prog Access'!$F$7:$BA$325,2,FALSE))</f>
        <v>10148746.24</v>
      </c>
      <c r="G427" s="102">
        <f>IF(ISNA(VLOOKUP($B427,'[1]1920  Prog Access'!$F$7:$BA$325,3,FALSE)),"",VLOOKUP($B427,'[1]1920  Prog Access'!$F$7:$BA$325,3,FALSE))</f>
        <v>0</v>
      </c>
      <c r="H427" s="102">
        <f>IF(ISNA(VLOOKUP($B427,'[1]1920  Prog Access'!$F$7:$BA$325,4,FALSE)),"",VLOOKUP($B427,'[1]1920  Prog Access'!$F$7:$BA$325,4,FALSE))</f>
        <v>0</v>
      </c>
      <c r="I427" s="103">
        <f t="shared" si="870"/>
        <v>10148746.24</v>
      </c>
      <c r="J427" s="104">
        <f t="shared" si="871"/>
        <v>0.44271733689398124</v>
      </c>
      <c r="K427" s="105">
        <f t="shared" si="872"/>
        <v>6862.0365795114167</v>
      </c>
      <c r="L427" s="106">
        <f>IF(ISNA(VLOOKUP($B427,'[1]1920  Prog Access'!$F$7:$BA$325,5,FALSE)),"",VLOOKUP($B427,'[1]1920  Prog Access'!$F$7:$BA$325,5,FALSE))</f>
        <v>1786085.03</v>
      </c>
      <c r="M427" s="102">
        <f>IF(ISNA(VLOOKUP($B427,'[1]1920  Prog Access'!$F$7:$BA$325,6,FALSE)),"",VLOOKUP($B427,'[1]1920  Prog Access'!$F$7:$BA$325,6,FALSE))</f>
        <v>138650.78</v>
      </c>
      <c r="N427" s="102">
        <f>IF(ISNA(VLOOKUP($B427,'[1]1920  Prog Access'!$F$7:$BA$325,7,FALSE)),"",VLOOKUP($B427,'[1]1920  Prog Access'!$F$7:$BA$325,7,FALSE))</f>
        <v>285310.93</v>
      </c>
      <c r="O427" s="102">
        <v>0</v>
      </c>
      <c r="P427" s="102">
        <f>IF(ISNA(VLOOKUP($B427,'[1]1920  Prog Access'!$F$7:$BA$325,8,FALSE)),"",VLOOKUP($B427,'[1]1920  Prog Access'!$F$7:$BA$325,8,FALSE))</f>
        <v>0</v>
      </c>
      <c r="Q427" s="102">
        <f>IF(ISNA(VLOOKUP($B427,'[1]1920  Prog Access'!$F$7:$BA$325,9,FALSE)),"",VLOOKUP($B427,'[1]1920  Prog Access'!$F$7:$BA$325,9,FALSE))</f>
        <v>0</v>
      </c>
      <c r="R427" s="107">
        <f t="shared" si="885"/>
        <v>2210046.7400000002</v>
      </c>
      <c r="S427" s="104">
        <f t="shared" si="886"/>
        <v>9.6408559639385077E-2</v>
      </c>
      <c r="T427" s="105">
        <f t="shared" si="887"/>
        <v>1494.314786642055</v>
      </c>
      <c r="U427" s="106">
        <f>IF(ISNA(VLOOKUP($B427,'[1]1920  Prog Access'!$F$7:$BA$325,10,FALSE)),"",VLOOKUP($B427,'[1]1920  Prog Access'!$F$7:$BA$325,10,FALSE))</f>
        <v>1210773.3899999999</v>
      </c>
      <c r="V427" s="102">
        <f>IF(ISNA(VLOOKUP($B427,'[1]1920  Prog Access'!$F$7:$BA$325,11,FALSE)),"",VLOOKUP($B427,'[1]1920  Prog Access'!$F$7:$BA$325,11,FALSE))</f>
        <v>217346.89</v>
      </c>
      <c r="W427" s="102">
        <f>IF(ISNA(VLOOKUP($B427,'[1]1920  Prog Access'!$F$7:$BA$325,12,FALSE)),"",VLOOKUP($B427,'[1]1920  Prog Access'!$F$7:$BA$325,12,FALSE))</f>
        <v>2516.2199999999998</v>
      </c>
      <c r="X427" s="102">
        <f>IF(ISNA(VLOOKUP($B427,'[1]1920  Prog Access'!$F$7:$BA$325,13,FALSE)),"",VLOOKUP($B427,'[1]1920  Prog Access'!$F$7:$BA$325,13,FALSE))</f>
        <v>0</v>
      </c>
      <c r="Y427" s="108">
        <f t="shared" si="873"/>
        <v>1430636.4999999998</v>
      </c>
      <c r="Z427" s="104">
        <f t="shared" si="874"/>
        <v>6.2408455819595511E-2</v>
      </c>
      <c r="AA427" s="105">
        <f t="shared" si="875"/>
        <v>967.31948585840132</v>
      </c>
      <c r="AB427" s="106">
        <f>IF(ISNA(VLOOKUP($B427,'[1]1920  Prog Access'!$F$7:$BA$325,14,FALSE)),"",VLOOKUP($B427,'[1]1920  Prog Access'!$F$7:$BA$325,14,FALSE))</f>
        <v>0</v>
      </c>
      <c r="AC427" s="102">
        <f>IF(ISNA(VLOOKUP($B427,'[1]1920  Prog Access'!$F$7:$BA$325,15,FALSE)),"",VLOOKUP($B427,'[1]1920  Prog Access'!$F$7:$BA$325,15,FALSE))</f>
        <v>0</v>
      </c>
      <c r="AD427" s="102">
        <v>0</v>
      </c>
      <c r="AE427" s="107">
        <f t="shared" si="876"/>
        <v>0</v>
      </c>
      <c r="AF427" s="104">
        <f t="shared" si="877"/>
        <v>0</v>
      </c>
      <c r="AG427" s="109">
        <f t="shared" si="878"/>
        <v>0</v>
      </c>
      <c r="AH427" s="106">
        <f>IF(ISNA(VLOOKUP($B427,'[1]1920  Prog Access'!$F$7:$BA$325,16,FALSE)),"",VLOOKUP($B427,'[1]1920  Prog Access'!$F$7:$BA$325,16,FALSE))</f>
        <v>760691.76</v>
      </c>
      <c r="AI427" s="102">
        <f>IF(ISNA(VLOOKUP($B427,'[1]1920  Prog Access'!$F$7:$BA$325,17,FALSE)),"",VLOOKUP($B427,'[1]1920  Prog Access'!$F$7:$BA$325,17,FALSE))</f>
        <v>184563.11</v>
      </c>
      <c r="AJ427" s="102">
        <f>IF(ISNA(VLOOKUP($B427,'[1]1920  Prog Access'!$F$7:$BA$325,18,FALSE)),"",VLOOKUP($B427,'[1]1920  Prog Access'!$F$7:$BA$325,18,FALSE))</f>
        <v>199646.63</v>
      </c>
      <c r="AK427" s="102">
        <f>IF(ISNA(VLOOKUP($B427,'[1]1920  Prog Access'!$F$7:$BA$325,19,FALSE)),"",VLOOKUP($B427,'[1]1920  Prog Access'!$F$7:$BA$325,19,FALSE))</f>
        <v>0</v>
      </c>
      <c r="AL427" s="102">
        <f>IF(ISNA(VLOOKUP($B427,'[1]1920  Prog Access'!$F$7:$BA$325,20,FALSE)),"",VLOOKUP($B427,'[1]1920  Prog Access'!$F$7:$BA$325,20,FALSE))</f>
        <v>1208272.5</v>
      </c>
      <c r="AM427" s="102">
        <f>IF(ISNA(VLOOKUP($B427,'[1]1920  Prog Access'!$F$7:$BA$325,21,FALSE)),"",VLOOKUP($B427,'[1]1920  Prog Access'!$F$7:$BA$325,21,FALSE))</f>
        <v>0</v>
      </c>
      <c r="AN427" s="102">
        <f>IF(ISNA(VLOOKUP($B427,'[1]1920  Prog Access'!$F$7:$BA$325,22,FALSE)),"",VLOOKUP($B427,'[1]1920  Prog Access'!$F$7:$BA$325,22,FALSE))</f>
        <v>0</v>
      </c>
      <c r="AO427" s="102">
        <f>IF(ISNA(VLOOKUP($B427,'[1]1920  Prog Access'!$F$7:$BA$325,23,FALSE)),"",VLOOKUP($B427,'[1]1920  Prog Access'!$F$7:$BA$325,23,FALSE))</f>
        <v>149265.06</v>
      </c>
      <c r="AP427" s="102">
        <f>IF(ISNA(VLOOKUP($B427,'[1]1920  Prog Access'!$F$7:$BA$325,24,FALSE)),"",VLOOKUP($B427,'[1]1920  Prog Access'!$F$7:$BA$325,24,FALSE))</f>
        <v>0</v>
      </c>
      <c r="AQ427" s="102">
        <f>IF(ISNA(VLOOKUP($B427,'[1]1920  Prog Access'!$F$7:$BA$325,25,FALSE)),"",VLOOKUP($B427,'[1]1920  Prog Access'!$F$7:$BA$325,25,FALSE))</f>
        <v>0</v>
      </c>
      <c r="AR427" s="102">
        <f>IF(ISNA(VLOOKUP($B427,'[1]1920  Prog Access'!$F$7:$BA$325,26,FALSE)),"",VLOOKUP($B427,'[1]1920  Prog Access'!$F$7:$BA$325,26,FALSE))</f>
        <v>0</v>
      </c>
      <c r="AS427" s="102">
        <f>IF(ISNA(VLOOKUP($B427,'[1]1920  Prog Access'!$F$7:$BA$325,27,FALSE)),"",VLOOKUP($B427,'[1]1920  Prog Access'!$F$7:$BA$325,27,FALSE))</f>
        <v>69162.850000000006</v>
      </c>
      <c r="AT427" s="102">
        <f>IF(ISNA(VLOOKUP($B427,'[1]1920  Prog Access'!$F$7:$BA$325,28,FALSE)),"",VLOOKUP($B427,'[1]1920  Prog Access'!$F$7:$BA$325,28,FALSE))</f>
        <v>736869.39</v>
      </c>
      <c r="AU427" s="102">
        <f>IF(ISNA(VLOOKUP($B427,'[1]1920  Prog Access'!$F$7:$BA$325,29,FALSE)),"",VLOOKUP($B427,'[1]1920  Prog Access'!$F$7:$BA$325,29,FALSE))</f>
        <v>1107.28</v>
      </c>
      <c r="AV427" s="102">
        <f>IF(ISNA(VLOOKUP($B427,'[1]1920  Prog Access'!$F$7:$BA$325,30,FALSE)),"",VLOOKUP($B427,'[1]1920  Prog Access'!$F$7:$BA$325,30,FALSE))</f>
        <v>20611.66</v>
      </c>
      <c r="AW427" s="102">
        <f>IF(ISNA(VLOOKUP($B427,'[1]1920  Prog Access'!$F$7:$BA$325,31,FALSE)),"",VLOOKUP($B427,'[1]1920  Prog Access'!$F$7:$BA$325,31,FALSE))</f>
        <v>47543.67</v>
      </c>
      <c r="AX427" s="108">
        <f t="shared" si="879"/>
        <v>3377733.91</v>
      </c>
      <c r="AY427" s="104">
        <f t="shared" si="880"/>
        <v>0.14734641363657691</v>
      </c>
      <c r="AZ427" s="105">
        <f t="shared" si="881"/>
        <v>2283.8420725234455</v>
      </c>
      <c r="BA427" s="106">
        <f>IF(ISNA(VLOOKUP($B427,'[1]1920  Prog Access'!$F$7:$BA$325,32,FALSE)),"",VLOOKUP($B427,'[1]1920  Prog Access'!$F$7:$BA$325,32,FALSE))</f>
        <v>0</v>
      </c>
      <c r="BB427" s="102">
        <f>IF(ISNA(VLOOKUP($B427,'[1]1920  Prog Access'!$F$7:$BA$325,33,FALSE)),"",VLOOKUP($B427,'[1]1920  Prog Access'!$F$7:$BA$325,33,FALSE))</f>
        <v>0</v>
      </c>
      <c r="BC427" s="102">
        <f>IF(ISNA(VLOOKUP($B427,'[1]1920  Prog Access'!$F$7:$BA$325,34,FALSE)),"",VLOOKUP($B427,'[1]1920  Prog Access'!$F$7:$BA$325,34,FALSE))</f>
        <v>30225.93</v>
      </c>
      <c r="BD427" s="102">
        <f>IF(ISNA(VLOOKUP($B427,'[1]1920  Prog Access'!$F$7:$BA$325,35,FALSE)),"",VLOOKUP($B427,'[1]1920  Prog Access'!$F$7:$BA$325,35,FALSE))</f>
        <v>0</v>
      </c>
      <c r="BE427" s="102">
        <f>IF(ISNA(VLOOKUP($B427,'[1]1920  Prog Access'!$F$7:$BA$325,36,FALSE)),"",VLOOKUP($B427,'[1]1920  Prog Access'!$F$7:$BA$325,36,FALSE))</f>
        <v>0</v>
      </c>
      <c r="BF427" s="102">
        <f>IF(ISNA(VLOOKUP($B427,'[1]1920  Prog Access'!$F$7:$BA$325,37,FALSE)),"",VLOOKUP($B427,'[1]1920  Prog Access'!$F$7:$BA$325,37,FALSE))</f>
        <v>0</v>
      </c>
      <c r="BG427" s="102">
        <f>IF(ISNA(VLOOKUP($B427,'[1]1920  Prog Access'!$F$7:$BA$325,38,FALSE)),"",VLOOKUP($B427,'[1]1920  Prog Access'!$F$7:$BA$325,38,FALSE))</f>
        <v>208249.22</v>
      </c>
      <c r="BH427" s="110">
        <f t="shared" si="882"/>
        <v>238475.15</v>
      </c>
      <c r="BI427" s="104">
        <f t="shared" si="883"/>
        <v>1.0402968093464983E-2</v>
      </c>
      <c r="BJ427" s="105">
        <f t="shared" si="884"/>
        <v>161.24407526859909</v>
      </c>
      <c r="BK427" s="106">
        <f>IF(ISNA(VLOOKUP($B427,'[1]1920  Prog Access'!$F$7:$BA$325,39,FALSE)),"",VLOOKUP($B427,'[1]1920  Prog Access'!$F$7:$BA$325,39,FALSE))</f>
        <v>0</v>
      </c>
      <c r="BL427" s="102">
        <f>IF(ISNA(VLOOKUP($B427,'[1]1920  Prog Access'!$F$7:$BA$325,40,FALSE)),"",VLOOKUP($B427,'[1]1920  Prog Access'!$F$7:$BA$325,40,FALSE))</f>
        <v>0</v>
      </c>
      <c r="BM427" s="102">
        <f>IF(ISNA(VLOOKUP($B427,'[1]1920  Prog Access'!$F$7:$BA$325,41,FALSE)),"",VLOOKUP($B427,'[1]1920  Prog Access'!$F$7:$BA$325,41,FALSE))</f>
        <v>575293.4</v>
      </c>
      <c r="BN427" s="102">
        <f>IF(ISNA(VLOOKUP($B427,'[1]1920  Prog Access'!$F$7:$BA$325,42,FALSE)),"",VLOOKUP($B427,'[1]1920  Prog Access'!$F$7:$BA$325,42,FALSE))</f>
        <v>591138.5</v>
      </c>
      <c r="BO427" s="105">
        <f t="shared" si="830"/>
        <v>1166431.8999999999</v>
      </c>
      <c r="BP427" s="104">
        <f t="shared" si="831"/>
        <v>5.0883095529658903E-2</v>
      </c>
      <c r="BQ427" s="111">
        <f t="shared" si="832"/>
        <v>788.67853979458664</v>
      </c>
      <c r="BR427" s="106">
        <f>IF(ISNA(VLOOKUP($B427,'[1]1920  Prog Access'!$F$7:$BA$325,43,FALSE)),"",VLOOKUP($B427,'[1]1920  Prog Access'!$F$7:$BA$325,43,FALSE))</f>
        <v>3228235.28</v>
      </c>
      <c r="BS427" s="104">
        <f t="shared" si="833"/>
        <v>0.14082485582266324</v>
      </c>
      <c r="BT427" s="111">
        <f t="shared" si="834"/>
        <v>2182.7591364260261</v>
      </c>
      <c r="BU427" s="102">
        <f>IF(ISNA(VLOOKUP($B427,'[1]1920  Prog Access'!$F$7:$BA$325,44,FALSE)),"",VLOOKUP($B427,'[1]1920  Prog Access'!$F$7:$BA$325,44,FALSE))</f>
        <v>581019.25</v>
      </c>
      <c r="BV427" s="104">
        <f t="shared" si="835"/>
        <v>2.5345721428161189E-2</v>
      </c>
      <c r="BW427" s="111">
        <f t="shared" si="836"/>
        <v>392.85397945867732</v>
      </c>
      <c r="BX427" s="143">
        <f>IF(ISNA(VLOOKUP($B427,'[1]1920  Prog Access'!$F$7:$BA$325,45,FALSE)),"",VLOOKUP($B427,'[1]1920  Prog Access'!$F$7:$BA$325,45,FALSE))</f>
        <v>542435.62</v>
      </c>
      <c r="BY427" s="97">
        <f t="shared" si="837"/>
        <v>2.3662593136512946E-2</v>
      </c>
      <c r="BZ427" s="112">
        <f t="shared" si="838"/>
        <v>366.76580322792211</v>
      </c>
      <c r="CA427" s="89">
        <f t="shared" si="839"/>
        <v>22923760.590000004</v>
      </c>
      <c r="CB427" s="90">
        <f t="shared" si="840"/>
        <v>0</v>
      </c>
    </row>
    <row r="428" spans="1:80" s="127" customFormat="1" x14ac:dyDescent="0.25">
      <c r="A428" s="22"/>
      <c r="B428" s="94" t="s">
        <v>730</v>
      </c>
      <c r="C428" s="99" t="s">
        <v>731</v>
      </c>
      <c r="D428" s="100">
        <f>IF(ISNA(VLOOKUP($B428,'[1]1920 enrollment_Rev_Exp by size'!$A$6:$C$339,3,FALSE)),"",VLOOKUP($B428,'[1]1920 enrollment_Rev_Exp by size'!$A$6:$C$339,3,FALSE))</f>
        <v>1296.9900000000002</v>
      </c>
      <c r="E428" s="101">
        <f>IF(ISNA(VLOOKUP($B428,'[1]1920 enrollment_Rev_Exp by size'!$A$6:$D$339,4,FALSE)),"",VLOOKUP($B428,'[1]1920 enrollment_Rev_Exp by size'!$A$6:$D$339,4,FALSE))</f>
        <v>17039588.300000001</v>
      </c>
      <c r="F428" s="102">
        <f>IF(ISNA(VLOOKUP($B428,'[1]1920  Prog Access'!$F$7:$BA$325,2,FALSE)),"",VLOOKUP($B428,'[1]1920  Prog Access'!$F$7:$BA$325,2,FALSE))</f>
        <v>8650952.0299999993</v>
      </c>
      <c r="G428" s="102">
        <f>IF(ISNA(VLOOKUP($B428,'[1]1920  Prog Access'!$F$7:$BA$325,3,FALSE)),"",VLOOKUP($B428,'[1]1920  Prog Access'!$F$7:$BA$325,3,FALSE))</f>
        <v>0</v>
      </c>
      <c r="H428" s="102">
        <f>IF(ISNA(VLOOKUP($B428,'[1]1920  Prog Access'!$F$7:$BA$325,4,FALSE)),"",VLOOKUP($B428,'[1]1920  Prog Access'!$F$7:$BA$325,4,FALSE))</f>
        <v>0</v>
      </c>
      <c r="I428" s="103">
        <f t="shared" si="870"/>
        <v>8650952.0299999993</v>
      </c>
      <c r="J428" s="104">
        <f t="shared" si="871"/>
        <v>0.50769724465702015</v>
      </c>
      <c r="K428" s="105">
        <f t="shared" si="872"/>
        <v>6670.022151288751</v>
      </c>
      <c r="L428" s="106">
        <f>IF(ISNA(VLOOKUP($B428,'[1]1920  Prog Access'!$F$7:$BA$325,5,FALSE)),"",VLOOKUP($B428,'[1]1920  Prog Access'!$F$7:$BA$325,5,FALSE))</f>
        <v>1423862.59</v>
      </c>
      <c r="M428" s="102">
        <f>IF(ISNA(VLOOKUP($B428,'[1]1920  Prog Access'!$F$7:$BA$325,6,FALSE)),"",VLOOKUP($B428,'[1]1920  Prog Access'!$F$7:$BA$325,6,FALSE))</f>
        <v>96403.520000000004</v>
      </c>
      <c r="N428" s="102">
        <f>IF(ISNA(VLOOKUP($B428,'[1]1920  Prog Access'!$F$7:$BA$325,7,FALSE)),"",VLOOKUP($B428,'[1]1920  Prog Access'!$F$7:$BA$325,7,FALSE))</f>
        <v>227227.92</v>
      </c>
      <c r="O428" s="102">
        <v>0</v>
      </c>
      <c r="P428" s="102">
        <f>IF(ISNA(VLOOKUP($B428,'[1]1920  Prog Access'!$F$7:$BA$325,8,FALSE)),"",VLOOKUP($B428,'[1]1920  Prog Access'!$F$7:$BA$325,8,FALSE))</f>
        <v>0</v>
      </c>
      <c r="Q428" s="102">
        <f>IF(ISNA(VLOOKUP($B428,'[1]1920  Prog Access'!$F$7:$BA$325,9,FALSE)),"",VLOOKUP($B428,'[1]1920  Prog Access'!$F$7:$BA$325,9,FALSE))</f>
        <v>0</v>
      </c>
      <c r="R428" s="107">
        <f t="shared" si="885"/>
        <v>1747494.03</v>
      </c>
      <c r="S428" s="104">
        <f t="shared" si="886"/>
        <v>0.10255494435860284</v>
      </c>
      <c r="T428" s="105">
        <f t="shared" si="887"/>
        <v>1347.3458006615315</v>
      </c>
      <c r="U428" s="106">
        <f>IF(ISNA(VLOOKUP($B428,'[1]1920  Prog Access'!$F$7:$BA$325,10,FALSE)),"",VLOOKUP($B428,'[1]1920  Prog Access'!$F$7:$BA$325,10,FALSE))</f>
        <v>321157.77</v>
      </c>
      <c r="V428" s="102">
        <f>IF(ISNA(VLOOKUP($B428,'[1]1920  Prog Access'!$F$7:$BA$325,11,FALSE)),"",VLOOKUP($B428,'[1]1920  Prog Access'!$F$7:$BA$325,11,FALSE))</f>
        <v>0</v>
      </c>
      <c r="W428" s="102">
        <f>IF(ISNA(VLOOKUP($B428,'[1]1920  Prog Access'!$F$7:$BA$325,12,FALSE)),"",VLOOKUP($B428,'[1]1920  Prog Access'!$F$7:$BA$325,12,FALSE))</f>
        <v>6803.85</v>
      </c>
      <c r="X428" s="102">
        <f>IF(ISNA(VLOOKUP($B428,'[1]1920  Prog Access'!$F$7:$BA$325,13,FALSE)),"",VLOOKUP($B428,'[1]1920  Prog Access'!$F$7:$BA$325,13,FALSE))</f>
        <v>0</v>
      </c>
      <c r="Y428" s="108">
        <f t="shared" si="873"/>
        <v>327961.62</v>
      </c>
      <c r="Z428" s="104">
        <f t="shared" si="874"/>
        <v>1.9247038967484913E-2</v>
      </c>
      <c r="AA428" s="105">
        <f t="shared" si="875"/>
        <v>252.863645826105</v>
      </c>
      <c r="AB428" s="106">
        <f>IF(ISNA(VLOOKUP($B428,'[1]1920  Prog Access'!$F$7:$BA$325,14,FALSE)),"",VLOOKUP($B428,'[1]1920  Prog Access'!$F$7:$BA$325,14,FALSE))</f>
        <v>0</v>
      </c>
      <c r="AC428" s="102">
        <f>IF(ISNA(VLOOKUP($B428,'[1]1920  Prog Access'!$F$7:$BA$325,15,FALSE)),"",VLOOKUP($B428,'[1]1920  Prog Access'!$F$7:$BA$325,15,FALSE))</f>
        <v>0</v>
      </c>
      <c r="AD428" s="102">
        <v>0</v>
      </c>
      <c r="AE428" s="107">
        <f t="shared" si="876"/>
        <v>0</v>
      </c>
      <c r="AF428" s="104">
        <f t="shared" si="877"/>
        <v>0</v>
      </c>
      <c r="AG428" s="109">
        <f t="shared" si="878"/>
        <v>0</v>
      </c>
      <c r="AH428" s="106">
        <f>IF(ISNA(VLOOKUP($B428,'[1]1920  Prog Access'!$F$7:$BA$325,16,FALSE)),"",VLOOKUP($B428,'[1]1920  Prog Access'!$F$7:$BA$325,16,FALSE))</f>
        <v>287643.14</v>
      </c>
      <c r="AI428" s="102">
        <f>IF(ISNA(VLOOKUP($B428,'[1]1920  Prog Access'!$F$7:$BA$325,17,FALSE)),"",VLOOKUP($B428,'[1]1920  Prog Access'!$F$7:$BA$325,17,FALSE))</f>
        <v>46284.480000000003</v>
      </c>
      <c r="AJ428" s="102">
        <f>IF(ISNA(VLOOKUP($B428,'[1]1920  Prog Access'!$F$7:$BA$325,18,FALSE)),"",VLOOKUP($B428,'[1]1920  Prog Access'!$F$7:$BA$325,18,FALSE))</f>
        <v>38390.81</v>
      </c>
      <c r="AK428" s="102">
        <f>IF(ISNA(VLOOKUP($B428,'[1]1920  Prog Access'!$F$7:$BA$325,19,FALSE)),"",VLOOKUP($B428,'[1]1920  Prog Access'!$F$7:$BA$325,19,FALSE))</f>
        <v>0</v>
      </c>
      <c r="AL428" s="102">
        <f>IF(ISNA(VLOOKUP($B428,'[1]1920  Prog Access'!$F$7:$BA$325,20,FALSE)),"",VLOOKUP($B428,'[1]1920  Prog Access'!$F$7:$BA$325,20,FALSE))</f>
        <v>858231.99</v>
      </c>
      <c r="AM428" s="102">
        <f>IF(ISNA(VLOOKUP($B428,'[1]1920  Prog Access'!$F$7:$BA$325,21,FALSE)),"",VLOOKUP($B428,'[1]1920  Prog Access'!$F$7:$BA$325,21,FALSE))</f>
        <v>0</v>
      </c>
      <c r="AN428" s="102">
        <f>IF(ISNA(VLOOKUP($B428,'[1]1920  Prog Access'!$F$7:$BA$325,22,FALSE)),"",VLOOKUP($B428,'[1]1920  Prog Access'!$F$7:$BA$325,22,FALSE))</f>
        <v>0</v>
      </c>
      <c r="AO428" s="102">
        <f>IF(ISNA(VLOOKUP($B428,'[1]1920  Prog Access'!$F$7:$BA$325,23,FALSE)),"",VLOOKUP($B428,'[1]1920  Prog Access'!$F$7:$BA$325,23,FALSE))</f>
        <v>15287.44</v>
      </c>
      <c r="AP428" s="102">
        <f>IF(ISNA(VLOOKUP($B428,'[1]1920  Prog Access'!$F$7:$BA$325,24,FALSE)),"",VLOOKUP($B428,'[1]1920  Prog Access'!$F$7:$BA$325,24,FALSE))</f>
        <v>0</v>
      </c>
      <c r="AQ428" s="102">
        <f>IF(ISNA(VLOOKUP($B428,'[1]1920  Prog Access'!$F$7:$BA$325,25,FALSE)),"",VLOOKUP($B428,'[1]1920  Prog Access'!$F$7:$BA$325,25,FALSE))</f>
        <v>0</v>
      </c>
      <c r="AR428" s="102">
        <f>IF(ISNA(VLOOKUP($B428,'[1]1920  Prog Access'!$F$7:$BA$325,26,FALSE)),"",VLOOKUP($B428,'[1]1920  Prog Access'!$F$7:$BA$325,26,FALSE))</f>
        <v>0</v>
      </c>
      <c r="AS428" s="102">
        <f>IF(ISNA(VLOOKUP($B428,'[1]1920  Prog Access'!$F$7:$BA$325,27,FALSE)),"",VLOOKUP($B428,'[1]1920  Prog Access'!$F$7:$BA$325,27,FALSE))</f>
        <v>34650.050000000003</v>
      </c>
      <c r="AT428" s="102">
        <f>IF(ISNA(VLOOKUP($B428,'[1]1920  Prog Access'!$F$7:$BA$325,28,FALSE)),"",VLOOKUP($B428,'[1]1920  Prog Access'!$F$7:$BA$325,28,FALSE))</f>
        <v>227339.35</v>
      </c>
      <c r="AU428" s="102">
        <f>IF(ISNA(VLOOKUP($B428,'[1]1920  Prog Access'!$F$7:$BA$325,29,FALSE)),"",VLOOKUP($B428,'[1]1920  Prog Access'!$F$7:$BA$325,29,FALSE))</f>
        <v>0</v>
      </c>
      <c r="AV428" s="102">
        <f>IF(ISNA(VLOOKUP($B428,'[1]1920  Prog Access'!$F$7:$BA$325,30,FALSE)),"",VLOOKUP($B428,'[1]1920  Prog Access'!$F$7:$BA$325,30,FALSE))</f>
        <v>0</v>
      </c>
      <c r="AW428" s="102">
        <f>IF(ISNA(VLOOKUP($B428,'[1]1920  Prog Access'!$F$7:$BA$325,31,FALSE)),"",VLOOKUP($B428,'[1]1920  Prog Access'!$F$7:$BA$325,31,FALSE))</f>
        <v>267074.19</v>
      </c>
      <c r="AX428" s="108">
        <f t="shared" si="879"/>
        <v>1774901.45</v>
      </c>
      <c r="AY428" s="104">
        <f t="shared" si="880"/>
        <v>0.10416339988683881</v>
      </c>
      <c r="AZ428" s="105">
        <f t="shared" si="881"/>
        <v>1368.477359116107</v>
      </c>
      <c r="BA428" s="106">
        <f>IF(ISNA(VLOOKUP($B428,'[1]1920  Prog Access'!$F$7:$BA$325,32,FALSE)),"",VLOOKUP($B428,'[1]1920  Prog Access'!$F$7:$BA$325,32,FALSE))</f>
        <v>9663.41</v>
      </c>
      <c r="BB428" s="102">
        <f>IF(ISNA(VLOOKUP($B428,'[1]1920  Prog Access'!$F$7:$BA$325,33,FALSE)),"",VLOOKUP($B428,'[1]1920  Prog Access'!$F$7:$BA$325,33,FALSE))</f>
        <v>0</v>
      </c>
      <c r="BC428" s="102">
        <f>IF(ISNA(VLOOKUP($B428,'[1]1920  Prog Access'!$F$7:$BA$325,34,FALSE)),"",VLOOKUP($B428,'[1]1920  Prog Access'!$F$7:$BA$325,34,FALSE))</f>
        <v>27678.75</v>
      </c>
      <c r="BD428" s="102">
        <f>IF(ISNA(VLOOKUP($B428,'[1]1920  Prog Access'!$F$7:$BA$325,35,FALSE)),"",VLOOKUP($B428,'[1]1920  Prog Access'!$F$7:$BA$325,35,FALSE))</f>
        <v>0</v>
      </c>
      <c r="BE428" s="102">
        <f>IF(ISNA(VLOOKUP($B428,'[1]1920  Prog Access'!$F$7:$BA$325,36,FALSE)),"",VLOOKUP($B428,'[1]1920  Prog Access'!$F$7:$BA$325,36,FALSE))</f>
        <v>0</v>
      </c>
      <c r="BF428" s="102">
        <f>IF(ISNA(VLOOKUP($B428,'[1]1920  Prog Access'!$F$7:$BA$325,37,FALSE)),"",VLOOKUP($B428,'[1]1920  Prog Access'!$F$7:$BA$325,37,FALSE))</f>
        <v>0</v>
      </c>
      <c r="BG428" s="102">
        <f>IF(ISNA(VLOOKUP($B428,'[1]1920  Prog Access'!$F$7:$BA$325,38,FALSE)),"",VLOOKUP($B428,'[1]1920  Prog Access'!$F$7:$BA$325,38,FALSE))</f>
        <v>336639.02</v>
      </c>
      <c r="BH428" s="110">
        <f t="shared" si="882"/>
        <v>373981.18000000005</v>
      </c>
      <c r="BI428" s="104">
        <f t="shared" si="883"/>
        <v>2.1947782623363034E-2</v>
      </c>
      <c r="BJ428" s="105">
        <f t="shared" si="884"/>
        <v>288.34546141450591</v>
      </c>
      <c r="BK428" s="106">
        <f>IF(ISNA(VLOOKUP($B428,'[1]1920  Prog Access'!$F$7:$BA$325,39,FALSE)),"",VLOOKUP($B428,'[1]1920  Prog Access'!$F$7:$BA$325,39,FALSE))</f>
        <v>0</v>
      </c>
      <c r="BL428" s="102">
        <f>IF(ISNA(VLOOKUP($B428,'[1]1920  Prog Access'!$F$7:$BA$325,40,FALSE)),"",VLOOKUP($B428,'[1]1920  Prog Access'!$F$7:$BA$325,40,FALSE))</f>
        <v>0</v>
      </c>
      <c r="BM428" s="102">
        <f>IF(ISNA(VLOOKUP($B428,'[1]1920  Prog Access'!$F$7:$BA$325,41,FALSE)),"",VLOOKUP($B428,'[1]1920  Prog Access'!$F$7:$BA$325,41,FALSE))</f>
        <v>0</v>
      </c>
      <c r="BN428" s="102">
        <f>IF(ISNA(VLOOKUP($B428,'[1]1920  Prog Access'!$F$7:$BA$325,42,FALSE)),"",VLOOKUP($B428,'[1]1920  Prog Access'!$F$7:$BA$325,42,FALSE))</f>
        <v>302973.92</v>
      </c>
      <c r="BO428" s="105">
        <f t="shared" si="830"/>
        <v>302973.92</v>
      </c>
      <c r="BP428" s="104">
        <f t="shared" si="831"/>
        <v>1.7780589217639722E-2</v>
      </c>
      <c r="BQ428" s="111">
        <f t="shared" si="832"/>
        <v>233.59773012899092</v>
      </c>
      <c r="BR428" s="106">
        <f>IF(ISNA(VLOOKUP($B428,'[1]1920  Prog Access'!$F$7:$BA$325,43,FALSE)),"",VLOOKUP($B428,'[1]1920  Prog Access'!$F$7:$BA$325,43,FALSE))</f>
        <v>2894359.81</v>
      </c>
      <c r="BS428" s="104">
        <f t="shared" si="833"/>
        <v>0.1698609003364242</v>
      </c>
      <c r="BT428" s="111">
        <f t="shared" si="834"/>
        <v>2231.5976298969149</v>
      </c>
      <c r="BU428" s="102">
        <f>IF(ISNA(VLOOKUP($B428,'[1]1920  Prog Access'!$F$7:$BA$325,44,FALSE)),"",VLOOKUP($B428,'[1]1920  Prog Access'!$F$7:$BA$325,44,FALSE))</f>
        <v>485411.5</v>
      </c>
      <c r="BV428" s="104">
        <f t="shared" si="835"/>
        <v>2.8487278650975386E-2</v>
      </c>
      <c r="BW428" s="111">
        <f t="shared" si="836"/>
        <v>374.26001742496078</v>
      </c>
      <c r="BX428" s="143">
        <f>IF(ISNA(VLOOKUP($B428,'[1]1920  Prog Access'!$F$7:$BA$325,45,FALSE)),"",VLOOKUP($B428,'[1]1920  Prog Access'!$F$7:$BA$325,45,FALSE))</f>
        <v>481552.76</v>
      </c>
      <c r="BY428" s="97">
        <f t="shared" si="837"/>
        <v>2.8260821301650814E-2</v>
      </c>
      <c r="BZ428" s="112">
        <f t="shared" si="838"/>
        <v>371.28486726960108</v>
      </c>
      <c r="CA428" s="89">
        <f t="shared" si="839"/>
        <v>17039588.299999997</v>
      </c>
      <c r="CB428" s="90">
        <f t="shared" si="840"/>
        <v>0</v>
      </c>
    </row>
    <row r="429" spans="1:80" s="127" customFormat="1" x14ac:dyDescent="0.25">
      <c r="A429" s="22"/>
      <c r="B429" s="94" t="s">
        <v>732</v>
      </c>
      <c r="C429" s="99" t="s">
        <v>733</v>
      </c>
      <c r="D429" s="100">
        <f>IF(ISNA(VLOOKUP($B429,'[1]1920 enrollment_Rev_Exp by size'!$A$6:$C$339,3,FALSE)),"",VLOOKUP($B429,'[1]1920 enrollment_Rev_Exp by size'!$A$6:$C$339,3,FALSE))</f>
        <v>3338.1499999999996</v>
      </c>
      <c r="E429" s="101">
        <f>IF(ISNA(VLOOKUP($B429,'[1]1920 enrollment_Rev_Exp by size'!$A$6:$D$339,4,FALSE)),"",VLOOKUP($B429,'[1]1920 enrollment_Rev_Exp by size'!$A$6:$D$339,4,FALSE))</f>
        <v>49841819.439999998</v>
      </c>
      <c r="F429" s="102">
        <f>IF(ISNA(VLOOKUP($B429,'[1]1920  Prog Access'!$F$7:$BA$325,2,FALSE)),"",VLOOKUP($B429,'[1]1920  Prog Access'!$F$7:$BA$325,2,FALSE))</f>
        <v>23570171.23</v>
      </c>
      <c r="G429" s="102">
        <f>IF(ISNA(VLOOKUP($B429,'[1]1920  Prog Access'!$F$7:$BA$325,3,FALSE)),"",VLOOKUP($B429,'[1]1920  Prog Access'!$F$7:$BA$325,3,FALSE))</f>
        <v>0</v>
      </c>
      <c r="H429" s="102">
        <f>IF(ISNA(VLOOKUP($B429,'[1]1920  Prog Access'!$F$7:$BA$325,4,FALSE)),"",VLOOKUP($B429,'[1]1920  Prog Access'!$F$7:$BA$325,4,FALSE))</f>
        <v>0</v>
      </c>
      <c r="I429" s="103">
        <f t="shared" si="870"/>
        <v>23570171.23</v>
      </c>
      <c r="J429" s="104">
        <f t="shared" si="871"/>
        <v>0.47289949473802761</v>
      </c>
      <c r="K429" s="105">
        <f t="shared" si="872"/>
        <v>7060.8484429998662</v>
      </c>
      <c r="L429" s="106">
        <f>IF(ISNA(VLOOKUP($B429,'[1]1920  Prog Access'!$F$7:$BA$325,5,FALSE)),"",VLOOKUP($B429,'[1]1920  Prog Access'!$F$7:$BA$325,5,FALSE))</f>
        <v>3727303.96</v>
      </c>
      <c r="M429" s="102">
        <f>IF(ISNA(VLOOKUP($B429,'[1]1920  Prog Access'!$F$7:$BA$325,6,FALSE)),"",VLOOKUP($B429,'[1]1920  Prog Access'!$F$7:$BA$325,6,FALSE))</f>
        <v>216878.23</v>
      </c>
      <c r="N429" s="102">
        <f>IF(ISNA(VLOOKUP($B429,'[1]1920  Prog Access'!$F$7:$BA$325,7,FALSE)),"",VLOOKUP($B429,'[1]1920  Prog Access'!$F$7:$BA$325,7,FALSE))</f>
        <v>730369.09</v>
      </c>
      <c r="O429" s="102">
        <v>0</v>
      </c>
      <c r="P429" s="102">
        <f>IF(ISNA(VLOOKUP($B429,'[1]1920  Prog Access'!$F$7:$BA$325,8,FALSE)),"",VLOOKUP($B429,'[1]1920  Prog Access'!$F$7:$BA$325,8,FALSE))</f>
        <v>0</v>
      </c>
      <c r="Q429" s="102">
        <f>IF(ISNA(VLOOKUP($B429,'[1]1920  Prog Access'!$F$7:$BA$325,9,FALSE)),"",VLOOKUP($B429,'[1]1920  Prog Access'!$F$7:$BA$325,9,FALSE))</f>
        <v>208575.17</v>
      </c>
      <c r="R429" s="107">
        <f t="shared" si="885"/>
        <v>4883126.45</v>
      </c>
      <c r="S429" s="104">
        <f t="shared" si="886"/>
        <v>9.7972475821801588E-2</v>
      </c>
      <c r="T429" s="105">
        <f t="shared" si="887"/>
        <v>1462.8241540973295</v>
      </c>
      <c r="U429" s="106">
        <f>IF(ISNA(VLOOKUP($B429,'[1]1920  Prog Access'!$F$7:$BA$325,10,FALSE)),"",VLOOKUP($B429,'[1]1920  Prog Access'!$F$7:$BA$325,10,FALSE))</f>
        <v>1714846.79</v>
      </c>
      <c r="V429" s="102">
        <f>IF(ISNA(VLOOKUP($B429,'[1]1920  Prog Access'!$F$7:$BA$325,11,FALSE)),"",VLOOKUP($B429,'[1]1920  Prog Access'!$F$7:$BA$325,11,FALSE))</f>
        <v>324455.03000000003</v>
      </c>
      <c r="W429" s="102">
        <f>IF(ISNA(VLOOKUP($B429,'[1]1920  Prog Access'!$F$7:$BA$325,12,FALSE)),"",VLOOKUP($B429,'[1]1920  Prog Access'!$F$7:$BA$325,12,FALSE))</f>
        <v>36676</v>
      </c>
      <c r="X429" s="102">
        <f>IF(ISNA(VLOOKUP($B429,'[1]1920  Prog Access'!$F$7:$BA$325,13,FALSE)),"",VLOOKUP($B429,'[1]1920  Prog Access'!$F$7:$BA$325,13,FALSE))</f>
        <v>0</v>
      </c>
      <c r="Y429" s="108">
        <f t="shared" si="873"/>
        <v>2075977.82</v>
      </c>
      <c r="Z429" s="104">
        <f t="shared" si="874"/>
        <v>4.165132499825934E-2</v>
      </c>
      <c r="AA429" s="105">
        <f t="shared" si="875"/>
        <v>621.89470814672802</v>
      </c>
      <c r="AB429" s="106">
        <f>IF(ISNA(VLOOKUP($B429,'[1]1920  Prog Access'!$F$7:$BA$325,14,FALSE)),"",VLOOKUP($B429,'[1]1920  Prog Access'!$F$7:$BA$325,14,FALSE))</f>
        <v>0</v>
      </c>
      <c r="AC429" s="102">
        <f>IF(ISNA(VLOOKUP($B429,'[1]1920  Prog Access'!$F$7:$BA$325,15,FALSE)),"",VLOOKUP($B429,'[1]1920  Prog Access'!$F$7:$BA$325,15,FALSE))</f>
        <v>0</v>
      </c>
      <c r="AD429" s="102">
        <v>0</v>
      </c>
      <c r="AE429" s="107">
        <f t="shared" si="876"/>
        <v>0</v>
      </c>
      <c r="AF429" s="104">
        <f t="shared" si="877"/>
        <v>0</v>
      </c>
      <c r="AG429" s="109">
        <f t="shared" si="878"/>
        <v>0</v>
      </c>
      <c r="AH429" s="106">
        <f>IF(ISNA(VLOOKUP($B429,'[1]1920  Prog Access'!$F$7:$BA$325,16,FALSE)),"",VLOOKUP($B429,'[1]1920  Prog Access'!$F$7:$BA$325,16,FALSE))</f>
        <v>1539552.8</v>
      </c>
      <c r="AI429" s="102">
        <f>IF(ISNA(VLOOKUP($B429,'[1]1920  Prog Access'!$F$7:$BA$325,17,FALSE)),"",VLOOKUP($B429,'[1]1920  Prog Access'!$F$7:$BA$325,17,FALSE))</f>
        <v>299281.86</v>
      </c>
      <c r="AJ429" s="102">
        <f>IF(ISNA(VLOOKUP($B429,'[1]1920  Prog Access'!$F$7:$BA$325,18,FALSE)),"",VLOOKUP($B429,'[1]1920  Prog Access'!$F$7:$BA$325,18,FALSE))</f>
        <v>719329.67</v>
      </c>
      <c r="AK429" s="102">
        <f>IF(ISNA(VLOOKUP($B429,'[1]1920  Prog Access'!$F$7:$BA$325,19,FALSE)),"",VLOOKUP($B429,'[1]1920  Prog Access'!$F$7:$BA$325,19,FALSE))</f>
        <v>0</v>
      </c>
      <c r="AL429" s="102">
        <f>IF(ISNA(VLOOKUP($B429,'[1]1920  Prog Access'!$F$7:$BA$325,20,FALSE)),"",VLOOKUP($B429,'[1]1920  Prog Access'!$F$7:$BA$325,20,FALSE))</f>
        <v>2441775.0099999998</v>
      </c>
      <c r="AM429" s="102">
        <f>IF(ISNA(VLOOKUP($B429,'[1]1920  Prog Access'!$F$7:$BA$325,21,FALSE)),"",VLOOKUP($B429,'[1]1920  Prog Access'!$F$7:$BA$325,21,FALSE))</f>
        <v>0</v>
      </c>
      <c r="AN429" s="102">
        <f>IF(ISNA(VLOOKUP($B429,'[1]1920  Prog Access'!$F$7:$BA$325,22,FALSE)),"",VLOOKUP($B429,'[1]1920  Prog Access'!$F$7:$BA$325,22,FALSE))</f>
        <v>0</v>
      </c>
      <c r="AO429" s="102">
        <f>IF(ISNA(VLOOKUP($B429,'[1]1920  Prog Access'!$F$7:$BA$325,23,FALSE)),"",VLOOKUP($B429,'[1]1920  Prog Access'!$F$7:$BA$325,23,FALSE))</f>
        <v>140637.9</v>
      </c>
      <c r="AP429" s="102">
        <f>IF(ISNA(VLOOKUP($B429,'[1]1920  Prog Access'!$F$7:$BA$325,24,FALSE)),"",VLOOKUP($B429,'[1]1920  Prog Access'!$F$7:$BA$325,24,FALSE))</f>
        <v>0</v>
      </c>
      <c r="AQ429" s="102">
        <f>IF(ISNA(VLOOKUP($B429,'[1]1920  Prog Access'!$F$7:$BA$325,25,FALSE)),"",VLOOKUP($B429,'[1]1920  Prog Access'!$F$7:$BA$325,25,FALSE))</f>
        <v>0</v>
      </c>
      <c r="AR429" s="102">
        <f>IF(ISNA(VLOOKUP($B429,'[1]1920  Prog Access'!$F$7:$BA$325,26,FALSE)),"",VLOOKUP($B429,'[1]1920  Prog Access'!$F$7:$BA$325,26,FALSE))</f>
        <v>0</v>
      </c>
      <c r="AS429" s="102">
        <f>IF(ISNA(VLOOKUP($B429,'[1]1920  Prog Access'!$F$7:$BA$325,27,FALSE)),"",VLOOKUP($B429,'[1]1920  Prog Access'!$F$7:$BA$325,27,FALSE))</f>
        <v>253504.07</v>
      </c>
      <c r="AT429" s="102">
        <f>IF(ISNA(VLOOKUP($B429,'[1]1920  Prog Access'!$F$7:$BA$325,28,FALSE)),"",VLOOKUP($B429,'[1]1920  Prog Access'!$F$7:$BA$325,28,FALSE))</f>
        <v>1352091.64</v>
      </c>
      <c r="AU429" s="102">
        <f>IF(ISNA(VLOOKUP($B429,'[1]1920  Prog Access'!$F$7:$BA$325,29,FALSE)),"",VLOOKUP($B429,'[1]1920  Prog Access'!$F$7:$BA$325,29,FALSE))</f>
        <v>16874.03</v>
      </c>
      <c r="AV429" s="102">
        <f>IF(ISNA(VLOOKUP($B429,'[1]1920  Prog Access'!$F$7:$BA$325,30,FALSE)),"",VLOOKUP($B429,'[1]1920  Prog Access'!$F$7:$BA$325,30,FALSE))</f>
        <v>222300.76</v>
      </c>
      <c r="AW429" s="102">
        <f>IF(ISNA(VLOOKUP($B429,'[1]1920  Prog Access'!$F$7:$BA$325,31,FALSE)),"",VLOOKUP($B429,'[1]1920  Prog Access'!$F$7:$BA$325,31,FALSE))</f>
        <v>94743.58</v>
      </c>
      <c r="AX429" s="108">
        <f t="shared" si="879"/>
        <v>7080091.3200000003</v>
      </c>
      <c r="AY429" s="104">
        <f t="shared" si="880"/>
        <v>0.14205122123447106</v>
      </c>
      <c r="AZ429" s="105">
        <f t="shared" si="881"/>
        <v>2120.9626050357238</v>
      </c>
      <c r="BA429" s="106">
        <f>IF(ISNA(VLOOKUP($B429,'[1]1920  Prog Access'!$F$7:$BA$325,32,FALSE)),"",VLOOKUP($B429,'[1]1920  Prog Access'!$F$7:$BA$325,32,FALSE))</f>
        <v>0</v>
      </c>
      <c r="BB429" s="102">
        <f>IF(ISNA(VLOOKUP($B429,'[1]1920  Prog Access'!$F$7:$BA$325,33,FALSE)),"",VLOOKUP($B429,'[1]1920  Prog Access'!$F$7:$BA$325,33,FALSE))</f>
        <v>0</v>
      </c>
      <c r="BC429" s="102">
        <f>IF(ISNA(VLOOKUP($B429,'[1]1920  Prog Access'!$F$7:$BA$325,34,FALSE)),"",VLOOKUP($B429,'[1]1920  Prog Access'!$F$7:$BA$325,34,FALSE))</f>
        <v>61960.95</v>
      </c>
      <c r="BD429" s="102">
        <f>IF(ISNA(VLOOKUP($B429,'[1]1920  Prog Access'!$F$7:$BA$325,35,FALSE)),"",VLOOKUP($B429,'[1]1920  Prog Access'!$F$7:$BA$325,35,FALSE))</f>
        <v>0</v>
      </c>
      <c r="BE429" s="102">
        <f>IF(ISNA(VLOOKUP($B429,'[1]1920  Prog Access'!$F$7:$BA$325,36,FALSE)),"",VLOOKUP($B429,'[1]1920  Prog Access'!$F$7:$BA$325,36,FALSE))</f>
        <v>0</v>
      </c>
      <c r="BF429" s="102">
        <f>IF(ISNA(VLOOKUP($B429,'[1]1920  Prog Access'!$F$7:$BA$325,37,FALSE)),"",VLOOKUP($B429,'[1]1920  Prog Access'!$F$7:$BA$325,37,FALSE))</f>
        <v>0</v>
      </c>
      <c r="BG429" s="102">
        <f>IF(ISNA(VLOOKUP($B429,'[1]1920  Prog Access'!$F$7:$BA$325,38,FALSE)),"",VLOOKUP($B429,'[1]1920  Prog Access'!$F$7:$BA$325,38,FALSE))</f>
        <v>553342.42000000004</v>
      </c>
      <c r="BH429" s="110">
        <f t="shared" si="882"/>
        <v>615303.37</v>
      </c>
      <c r="BI429" s="104">
        <f t="shared" si="883"/>
        <v>1.2345122568021566E-2</v>
      </c>
      <c r="BJ429" s="105">
        <f t="shared" si="884"/>
        <v>184.3246618636071</v>
      </c>
      <c r="BK429" s="106">
        <f>IF(ISNA(VLOOKUP($B429,'[1]1920  Prog Access'!$F$7:$BA$325,39,FALSE)),"",VLOOKUP($B429,'[1]1920  Prog Access'!$F$7:$BA$325,39,FALSE))</f>
        <v>0</v>
      </c>
      <c r="BL429" s="102">
        <f>IF(ISNA(VLOOKUP($B429,'[1]1920  Prog Access'!$F$7:$BA$325,40,FALSE)),"",VLOOKUP($B429,'[1]1920  Prog Access'!$F$7:$BA$325,40,FALSE))</f>
        <v>0</v>
      </c>
      <c r="BM429" s="102">
        <f>IF(ISNA(VLOOKUP($B429,'[1]1920  Prog Access'!$F$7:$BA$325,41,FALSE)),"",VLOOKUP($B429,'[1]1920  Prog Access'!$F$7:$BA$325,41,FALSE))</f>
        <v>0</v>
      </c>
      <c r="BN429" s="102">
        <f>IF(ISNA(VLOOKUP($B429,'[1]1920  Prog Access'!$F$7:$BA$325,42,FALSE)),"",VLOOKUP($B429,'[1]1920  Prog Access'!$F$7:$BA$325,42,FALSE))</f>
        <v>669780.29</v>
      </c>
      <c r="BO429" s="105">
        <f t="shared" si="830"/>
        <v>669780.29</v>
      </c>
      <c r="BP429" s="104">
        <f t="shared" si="831"/>
        <v>1.3438118783089113E-2</v>
      </c>
      <c r="BQ429" s="111">
        <f t="shared" si="832"/>
        <v>200.64415619429928</v>
      </c>
      <c r="BR429" s="106">
        <f>IF(ISNA(VLOOKUP($B429,'[1]1920  Prog Access'!$F$7:$BA$325,43,FALSE)),"",VLOOKUP($B429,'[1]1920  Prog Access'!$F$7:$BA$325,43,FALSE))</f>
        <v>7846044.3399999999</v>
      </c>
      <c r="BS429" s="104">
        <f t="shared" si="833"/>
        <v>0.15741889899194259</v>
      </c>
      <c r="BT429" s="111">
        <f t="shared" si="834"/>
        <v>2350.4169495079614</v>
      </c>
      <c r="BU429" s="102">
        <f>IF(ISNA(VLOOKUP($B429,'[1]1920  Prog Access'!$F$7:$BA$325,44,FALSE)),"",VLOOKUP($B429,'[1]1920  Prog Access'!$F$7:$BA$325,44,FALSE))</f>
        <v>1636331.76</v>
      </c>
      <c r="BV429" s="104">
        <f t="shared" si="835"/>
        <v>3.2830498131590682E-2</v>
      </c>
      <c r="BW429" s="111">
        <f t="shared" si="836"/>
        <v>490.19120171352404</v>
      </c>
      <c r="BX429" s="143">
        <f>IF(ISNA(VLOOKUP($B429,'[1]1920  Prog Access'!$F$7:$BA$325,45,FALSE)),"",VLOOKUP($B429,'[1]1920  Prog Access'!$F$7:$BA$325,45,FALSE))</f>
        <v>1464992.86</v>
      </c>
      <c r="BY429" s="97">
        <f t="shared" si="837"/>
        <v>2.939284473279654E-2</v>
      </c>
      <c r="BZ429" s="112">
        <f t="shared" si="838"/>
        <v>438.86369995356716</v>
      </c>
      <c r="CA429" s="89">
        <f t="shared" si="839"/>
        <v>49841819.439999998</v>
      </c>
      <c r="CB429" s="90">
        <f t="shared" si="840"/>
        <v>0</v>
      </c>
    </row>
    <row r="430" spans="1:80" x14ac:dyDescent="0.25">
      <c r="A430" s="22"/>
      <c r="B430" s="94" t="s">
        <v>734</v>
      </c>
      <c r="C430" s="99" t="s">
        <v>735</v>
      </c>
      <c r="D430" s="100">
        <f>IF(ISNA(VLOOKUP($B430,'[1]1920 enrollment_Rev_Exp by size'!$A$6:$C$339,3,FALSE)),"",VLOOKUP($B430,'[1]1920 enrollment_Rev_Exp by size'!$A$6:$C$339,3,FALSE))</f>
        <v>5456.9899999999989</v>
      </c>
      <c r="E430" s="101">
        <f>IF(ISNA(VLOOKUP($B430,'[1]1920 enrollment_Rev_Exp by size'!$A$6:$D$339,4,FALSE)),"",VLOOKUP($B430,'[1]1920 enrollment_Rev_Exp by size'!$A$6:$D$339,4,FALSE))</f>
        <v>71020355.469999999</v>
      </c>
      <c r="F430" s="102">
        <f>IF(ISNA(VLOOKUP($B430,'[1]1920  Prog Access'!$F$7:$BA$325,2,FALSE)),"",VLOOKUP($B430,'[1]1920  Prog Access'!$F$7:$BA$325,2,FALSE))</f>
        <v>37417283.560000002</v>
      </c>
      <c r="G430" s="102">
        <f>IF(ISNA(VLOOKUP($B430,'[1]1920  Prog Access'!$F$7:$BA$325,3,FALSE)),"",VLOOKUP($B430,'[1]1920  Prog Access'!$F$7:$BA$325,3,FALSE))</f>
        <v>643261.88</v>
      </c>
      <c r="H430" s="102">
        <f>IF(ISNA(VLOOKUP($B430,'[1]1920  Prog Access'!$F$7:$BA$325,4,FALSE)),"",VLOOKUP($B430,'[1]1920  Prog Access'!$F$7:$BA$325,4,FALSE))</f>
        <v>78822.58</v>
      </c>
      <c r="I430" s="103">
        <f t="shared" si="870"/>
        <v>38139368.020000003</v>
      </c>
      <c r="J430" s="104">
        <f t="shared" si="871"/>
        <v>0.53702023550291311</v>
      </c>
      <c r="K430" s="105">
        <f t="shared" si="872"/>
        <v>6989.0851953183001</v>
      </c>
      <c r="L430" s="106">
        <f>IF(ISNA(VLOOKUP($B430,'[1]1920  Prog Access'!$F$7:$BA$325,5,FALSE)),"",VLOOKUP($B430,'[1]1920  Prog Access'!$F$7:$BA$325,5,FALSE))</f>
        <v>7902094.4500000002</v>
      </c>
      <c r="M430" s="102">
        <f>IF(ISNA(VLOOKUP($B430,'[1]1920  Prog Access'!$F$7:$BA$325,6,FALSE)),"",VLOOKUP($B430,'[1]1920  Prog Access'!$F$7:$BA$325,6,FALSE))</f>
        <v>418570.01</v>
      </c>
      <c r="N430" s="102">
        <f>IF(ISNA(VLOOKUP($B430,'[1]1920  Prog Access'!$F$7:$BA$325,7,FALSE)),"",VLOOKUP($B430,'[1]1920  Prog Access'!$F$7:$BA$325,7,FALSE))</f>
        <v>1014308.76</v>
      </c>
      <c r="O430" s="102">
        <v>0</v>
      </c>
      <c r="P430" s="102">
        <f>IF(ISNA(VLOOKUP($B430,'[1]1920  Prog Access'!$F$7:$BA$325,8,FALSE)),"",VLOOKUP($B430,'[1]1920  Prog Access'!$F$7:$BA$325,8,FALSE))</f>
        <v>0</v>
      </c>
      <c r="Q430" s="102">
        <f>IF(ISNA(VLOOKUP($B430,'[1]1920  Prog Access'!$F$7:$BA$325,9,FALSE)),"",VLOOKUP($B430,'[1]1920  Prog Access'!$F$7:$BA$325,9,FALSE))</f>
        <v>0</v>
      </c>
      <c r="R430" s="107">
        <f t="shared" si="885"/>
        <v>9334973.2200000007</v>
      </c>
      <c r="S430" s="104">
        <f t="shared" si="886"/>
        <v>0.1314408124012168</v>
      </c>
      <c r="T430" s="105">
        <f t="shared" si="887"/>
        <v>1710.6451028863903</v>
      </c>
      <c r="U430" s="106">
        <f>IF(ISNA(VLOOKUP($B430,'[1]1920  Prog Access'!$F$7:$BA$325,10,FALSE)),"",VLOOKUP($B430,'[1]1920  Prog Access'!$F$7:$BA$325,10,FALSE))</f>
        <v>2604565.2400000002</v>
      </c>
      <c r="V430" s="102">
        <f>IF(ISNA(VLOOKUP($B430,'[1]1920  Prog Access'!$F$7:$BA$325,11,FALSE)),"",VLOOKUP($B430,'[1]1920  Prog Access'!$F$7:$BA$325,11,FALSE))</f>
        <v>2160847.84</v>
      </c>
      <c r="W430" s="102">
        <f>IF(ISNA(VLOOKUP($B430,'[1]1920  Prog Access'!$F$7:$BA$325,12,FALSE)),"",VLOOKUP($B430,'[1]1920  Prog Access'!$F$7:$BA$325,12,FALSE))</f>
        <v>28120</v>
      </c>
      <c r="X430" s="102">
        <f>IF(ISNA(VLOOKUP($B430,'[1]1920  Prog Access'!$F$7:$BA$325,13,FALSE)),"",VLOOKUP($B430,'[1]1920  Prog Access'!$F$7:$BA$325,13,FALSE))</f>
        <v>0</v>
      </c>
      <c r="Y430" s="108">
        <f t="shared" si="873"/>
        <v>4793533.08</v>
      </c>
      <c r="Z430" s="104">
        <f t="shared" si="874"/>
        <v>6.7495199767408323E-2</v>
      </c>
      <c r="AA430" s="105">
        <f t="shared" si="875"/>
        <v>878.42071911438381</v>
      </c>
      <c r="AB430" s="106">
        <f>IF(ISNA(VLOOKUP($B430,'[1]1920  Prog Access'!$F$7:$BA$325,14,FALSE)),"",VLOOKUP($B430,'[1]1920  Prog Access'!$F$7:$BA$325,14,FALSE))</f>
        <v>0</v>
      </c>
      <c r="AC430" s="102">
        <f>IF(ISNA(VLOOKUP($B430,'[1]1920  Prog Access'!$F$7:$BA$325,15,FALSE)),"",VLOOKUP($B430,'[1]1920  Prog Access'!$F$7:$BA$325,15,FALSE))</f>
        <v>0</v>
      </c>
      <c r="AD430" s="102">
        <v>0</v>
      </c>
      <c r="AE430" s="107">
        <f t="shared" si="876"/>
        <v>0</v>
      </c>
      <c r="AF430" s="104">
        <f t="shared" si="877"/>
        <v>0</v>
      </c>
      <c r="AG430" s="109">
        <f t="shared" si="878"/>
        <v>0</v>
      </c>
      <c r="AH430" s="106">
        <f>IF(ISNA(VLOOKUP($B430,'[1]1920  Prog Access'!$F$7:$BA$325,16,FALSE)),"",VLOOKUP($B430,'[1]1920  Prog Access'!$F$7:$BA$325,16,FALSE))</f>
        <v>704197.43</v>
      </c>
      <c r="AI430" s="102">
        <f>IF(ISNA(VLOOKUP($B430,'[1]1920  Prog Access'!$F$7:$BA$325,17,FALSE)),"",VLOOKUP($B430,'[1]1920  Prog Access'!$F$7:$BA$325,17,FALSE))</f>
        <v>165992.70000000001</v>
      </c>
      <c r="AJ430" s="102">
        <f>IF(ISNA(VLOOKUP($B430,'[1]1920  Prog Access'!$F$7:$BA$325,18,FALSE)),"",VLOOKUP($B430,'[1]1920  Prog Access'!$F$7:$BA$325,18,FALSE))</f>
        <v>47653</v>
      </c>
      <c r="AK430" s="102">
        <f>IF(ISNA(VLOOKUP($B430,'[1]1920  Prog Access'!$F$7:$BA$325,19,FALSE)),"",VLOOKUP($B430,'[1]1920  Prog Access'!$F$7:$BA$325,19,FALSE))</f>
        <v>0</v>
      </c>
      <c r="AL430" s="102">
        <f>IF(ISNA(VLOOKUP($B430,'[1]1920  Prog Access'!$F$7:$BA$325,20,FALSE)),"",VLOOKUP($B430,'[1]1920  Prog Access'!$F$7:$BA$325,20,FALSE))</f>
        <v>1698747.09</v>
      </c>
      <c r="AM430" s="102">
        <f>IF(ISNA(VLOOKUP($B430,'[1]1920  Prog Access'!$F$7:$BA$325,21,FALSE)),"",VLOOKUP($B430,'[1]1920  Prog Access'!$F$7:$BA$325,21,FALSE))</f>
        <v>0</v>
      </c>
      <c r="AN430" s="102">
        <f>IF(ISNA(VLOOKUP($B430,'[1]1920  Prog Access'!$F$7:$BA$325,22,FALSE)),"",VLOOKUP($B430,'[1]1920  Prog Access'!$F$7:$BA$325,22,FALSE))</f>
        <v>0</v>
      </c>
      <c r="AO430" s="102">
        <f>IF(ISNA(VLOOKUP($B430,'[1]1920  Prog Access'!$F$7:$BA$325,23,FALSE)),"",VLOOKUP($B430,'[1]1920  Prog Access'!$F$7:$BA$325,23,FALSE))</f>
        <v>352937.73</v>
      </c>
      <c r="AP430" s="102">
        <f>IF(ISNA(VLOOKUP($B430,'[1]1920  Prog Access'!$F$7:$BA$325,24,FALSE)),"",VLOOKUP($B430,'[1]1920  Prog Access'!$F$7:$BA$325,24,FALSE))</f>
        <v>0</v>
      </c>
      <c r="AQ430" s="102">
        <f>IF(ISNA(VLOOKUP($B430,'[1]1920  Prog Access'!$F$7:$BA$325,25,FALSE)),"",VLOOKUP($B430,'[1]1920  Prog Access'!$F$7:$BA$325,25,FALSE))</f>
        <v>0</v>
      </c>
      <c r="AR430" s="102">
        <f>IF(ISNA(VLOOKUP($B430,'[1]1920  Prog Access'!$F$7:$BA$325,26,FALSE)),"",VLOOKUP($B430,'[1]1920  Prog Access'!$F$7:$BA$325,26,FALSE))</f>
        <v>0</v>
      </c>
      <c r="AS430" s="102">
        <f>IF(ISNA(VLOOKUP($B430,'[1]1920  Prog Access'!$F$7:$BA$325,27,FALSE)),"",VLOOKUP($B430,'[1]1920  Prog Access'!$F$7:$BA$325,27,FALSE))</f>
        <v>49340</v>
      </c>
      <c r="AT430" s="102">
        <f>IF(ISNA(VLOOKUP($B430,'[1]1920  Prog Access'!$F$7:$BA$325,28,FALSE)),"",VLOOKUP($B430,'[1]1920  Prog Access'!$F$7:$BA$325,28,FALSE))</f>
        <v>517087.4</v>
      </c>
      <c r="AU430" s="102">
        <f>IF(ISNA(VLOOKUP($B430,'[1]1920  Prog Access'!$F$7:$BA$325,29,FALSE)),"",VLOOKUP($B430,'[1]1920  Prog Access'!$F$7:$BA$325,29,FALSE))</f>
        <v>0</v>
      </c>
      <c r="AV430" s="102">
        <f>IF(ISNA(VLOOKUP($B430,'[1]1920  Prog Access'!$F$7:$BA$325,30,FALSE)),"",VLOOKUP($B430,'[1]1920  Prog Access'!$F$7:$BA$325,30,FALSE))</f>
        <v>0</v>
      </c>
      <c r="AW430" s="102">
        <f>IF(ISNA(VLOOKUP($B430,'[1]1920  Prog Access'!$F$7:$BA$325,31,FALSE)),"",VLOOKUP($B430,'[1]1920  Prog Access'!$F$7:$BA$325,31,FALSE))</f>
        <v>54738.52</v>
      </c>
      <c r="AX430" s="108">
        <f t="shared" si="879"/>
        <v>3590693.87</v>
      </c>
      <c r="AY430" s="104">
        <f t="shared" si="880"/>
        <v>5.0558658095097256E-2</v>
      </c>
      <c r="AZ430" s="105">
        <f t="shared" si="881"/>
        <v>657.99898295580545</v>
      </c>
      <c r="BA430" s="106">
        <f>IF(ISNA(VLOOKUP($B430,'[1]1920  Prog Access'!$F$7:$BA$325,32,FALSE)),"",VLOOKUP($B430,'[1]1920  Prog Access'!$F$7:$BA$325,32,FALSE))</f>
        <v>0</v>
      </c>
      <c r="BB430" s="102">
        <f>IF(ISNA(VLOOKUP($B430,'[1]1920  Prog Access'!$F$7:$BA$325,33,FALSE)),"",VLOOKUP($B430,'[1]1920  Prog Access'!$F$7:$BA$325,33,FALSE))</f>
        <v>0</v>
      </c>
      <c r="BC430" s="102">
        <f>IF(ISNA(VLOOKUP($B430,'[1]1920  Prog Access'!$F$7:$BA$325,34,FALSE)),"",VLOOKUP($B430,'[1]1920  Prog Access'!$F$7:$BA$325,34,FALSE))</f>
        <v>140128.24</v>
      </c>
      <c r="BD430" s="102">
        <f>IF(ISNA(VLOOKUP($B430,'[1]1920  Prog Access'!$F$7:$BA$325,35,FALSE)),"",VLOOKUP($B430,'[1]1920  Prog Access'!$F$7:$BA$325,35,FALSE))</f>
        <v>0</v>
      </c>
      <c r="BE430" s="102">
        <f>IF(ISNA(VLOOKUP($B430,'[1]1920  Prog Access'!$F$7:$BA$325,36,FALSE)),"",VLOOKUP($B430,'[1]1920  Prog Access'!$F$7:$BA$325,36,FALSE))</f>
        <v>0</v>
      </c>
      <c r="BF430" s="102">
        <f>IF(ISNA(VLOOKUP($B430,'[1]1920  Prog Access'!$F$7:$BA$325,37,FALSE)),"",VLOOKUP($B430,'[1]1920  Prog Access'!$F$7:$BA$325,37,FALSE))</f>
        <v>0</v>
      </c>
      <c r="BG430" s="102">
        <f>IF(ISNA(VLOOKUP($B430,'[1]1920  Prog Access'!$F$7:$BA$325,38,FALSE)),"",VLOOKUP($B430,'[1]1920  Prog Access'!$F$7:$BA$325,38,FALSE))</f>
        <v>95070.09</v>
      </c>
      <c r="BH430" s="110">
        <f t="shared" si="882"/>
        <v>235198.33</v>
      </c>
      <c r="BI430" s="104">
        <f t="shared" si="883"/>
        <v>3.3117030806660928E-3</v>
      </c>
      <c r="BJ430" s="105">
        <f t="shared" si="884"/>
        <v>43.100377680736088</v>
      </c>
      <c r="BK430" s="106">
        <f>IF(ISNA(VLOOKUP($B430,'[1]1920  Prog Access'!$F$7:$BA$325,39,FALSE)),"",VLOOKUP($B430,'[1]1920  Prog Access'!$F$7:$BA$325,39,FALSE))</f>
        <v>0</v>
      </c>
      <c r="BL430" s="102">
        <f>IF(ISNA(VLOOKUP($B430,'[1]1920  Prog Access'!$F$7:$BA$325,40,FALSE)),"",VLOOKUP($B430,'[1]1920  Prog Access'!$F$7:$BA$325,40,FALSE))</f>
        <v>0</v>
      </c>
      <c r="BM430" s="102">
        <f>IF(ISNA(VLOOKUP($B430,'[1]1920  Prog Access'!$F$7:$BA$325,41,FALSE)),"",VLOOKUP($B430,'[1]1920  Prog Access'!$F$7:$BA$325,41,FALSE))</f>
        <v>17527.55</v>
      </c>
      <c r="BN430" s="102">
        <f>IF(ISNA(VLOOKUP($B430,'[1]1920  Prog Access'!$F$7:$BA$325,42,FALSE)),"",VLOOKUP($B430,'[1]1920  Prog Access'!$F$7:$BA$325,42,FALSE))</f>
        <v>658522.06999999995</v>
      </c>
      <c r="BO430" s="105">
        <f t="shared" si="830"/>
        <v>676049.62</v>
      </c>
      <c r="BP430" s="104">
        <f t="shared" si="831"/>
        <v>9.5190965396614053E-3</v>
      </c>
      <c r="BQ430" s="111">
        <f t="shared" si="832"/>
        <v>123.88690835057425</v>
      </c>
      <c r="BR430" s="106">
        <f>IF(ISNA(VLOOKUP($B430,'[1]1920  Prog Access'!$F$7:$BA$325,43,FALSE)),"",VLOOKUP($B430,'[1]1920  Prog Access'!$F$7:$BA$325,43,FALSE))</f>
        <v>10515491.09</v>
      </c>
      <c r="BS430" s="104">
        <f t="shared" si="833"/>
        <v>0.14806305911045309</v>
      </c>
      <c r="BT430" s="111">
        <f t="shared" si="834"/>
        <v>1926.9764265648282</v>
      </c>
      <c r="BU430" s="102">
        <f>IF(ISNA(VLOOKUP($B430,'[1]1920  Prog Access'!$F$7:$BA$325,44,FALSE)),"",VLOOKUP($B430,'[1]1920  Prog Access'!$F$7:$BA$325,44,FALSE))</f>
        <v>1564246.73</v>
      </c>
      <c r="BV430" s="104">
        <f t="shared" si="835"/>
        <v>2.2025329493890803E-2</v>
      </c>
      <c r="BW430" s="111">
        <f t="shared" si="836"/>
        <v>286.65010014678427</v>
      </c>
      <c r="BX430" s="143">
        <f>IF(ISNA(VLOOKUP($B430,'[1]1920  Prog Access'!$F$7:$BA$325,45,FALSE)),"",VLOOKUP($B430,'[1]1920  Prog Access'!$F$7:$BA$325,45,FALSE))</f>
        <v>2170801.5099999998</v>
      </c>
      <c r="BY430" s="97">
        <f t="shared" si="837"/>
        <v>3.0565906008693199E-2</v>
      </c>
      <c r="BZ430" s="112">
        <f t="shared" si="838"/>
        <v>397.8019952391337</v>
      </c>
      <c r="CA430" s="89">
        <f t="shared" si="839"/>
        <v>71020355.469999999</v>
      </c>
      <c r="CB430" s="90">
        <f t="shared" si="840"/>
        <v>0</v>
      </c>
    </row>
    <row r="431" spans="1:80" x14ac:dyDescent="0.25">
      <c r="A431" s="22"/>
      <c r="B431" s="94" t="s">
        <v>736</v>
      </c>
      <c r="C431" s="99" t="s">
        <v>737</v>
      </c>
      <c r="D431" s="100">
        <f>IF(ISNA(VLOOKUP($B431,'[1]1920 enrollment_Rev_Exp by size'!$A$6:$C$339,3,FALSE)),"",VLOOKUP($B431,'[1]1920 enrollment_Rev_Exp by size'!$A$6:$C$339,3,FALSE))</f>
        <v>886.18</v>
      </c>
      <c r="E431" s="101">
        <f>IF(ISNA(VLOOKUP($B431,'[1]1920 enrollment_Rev_Exp by size'!$A$6:$D$339,4,FALSE)),"",VLOOKUP($B431,'[1]1920 enrollment_Rev_Exp by size'!$A$6:$D$339,4,FALSE))</f>
        <v>16052562.279999999</v>
      </c>
      <c r="F431" s="102">
        <f>IF(ISNA(VLOOKUP($B431,'[1]1920  Prog Access'!$F$7:$BA$325,2,FALSE)),"",VLOOKUP($B431,'[1]1920  Prog Access'!$F$7:$BA$325,2,FALSE))</f>
        <v>6938443.54</v>
      </c>
      <c r="G431" s="102">
        <f>IF(ISNA(VLOOKUP($B431,'[1]1920  Prog Access'!$F$7:$BA$325,3,FALSE)),"",VLOOKUP($B431,'[1]1920  Prog Access'!$F$7:$BA$325,3,FALSE))</f>
        <v>0</v>
      </c>
      <c r="H431" s="102">
        <f>IF(ISNA(VLOOKUP($B431,'[1]1920  Prog Access'!$F$7:$BA$325,4,FALSE)),"",VLOOKUP($B431,'[1]1920  Prog Access'!$F$7:$BA$325,4,FALSE))</f>
        <v>0</v>
      </c>
      <c r="I431" s="103">
        <f t="shared" si="870"/>
        <v>6938443.54</v>
      </c>
      <c r="J431" s="104">
        <f t="shared" si="871"/>
        <v>0.43223277499098423</v>
      </c>
      <c r="K431" s="105">
        <f t="shared" si="872"/>
        <v>7829.6097181159585</v>
      </c>
      <c r="L431" s="106">
        <f>IF(ISNA(VLOOKUP($B431,'[1]1920  Prog Access'!$F$7:$BA$325,5,FALSE)),"",VLOOKUP($B431,'[1]1920  Prog Access'!$F$7:$BA$325,5,FALSE))</f>
        <v>1425852.9</v>
      </c>
      <c r="M431" s="102">
        <f>IF(ISNA(VLOOKUP($B431,'[1]1920  Prog Access'!$F$7:$BA$325,6,FALSE)),"",VLOOKUP($B431,'[1]1920  Prog Access'!$F$7:$BA$325,6,FALSE))</f>
        <v>61436.28</v>
      </c>
      <c r="N431" s="102">
        <f>IF(ISNA(VLOOKUP($B431,'[1]1920  Prog Access'!$F$7:$BA$325,7,FALSE)),"",VLOOKUP($B431,'[1]1920  Prog Access'!$F$7:$BA$325,7,FALSE))</f>
        <v>226949.27</v>
      </c>
      <c r="O431" s="102">
        <v>0</v>
      </c>
      <c r="P431" s="102">
        <f>IF(ISNA(VLOOKUP($B431,'[1]1920  Prog Access'!$F$7:$BA$325,8,FALSE)),"",VLOOKUP($B431,'[1]1920  Prog Access'!$F$7:$BA$325,8,FALSE))</f>
        <v>0</v>
      </c>
      <c r="Q431" s="102">
        <f>IF(ISNA(VLOOKUP($B431,'[1]1920  Prog Access'!$F$7:$BA$325,9,FALSE)),"",VLOOKUP($B431,'[1]1920  Prog Access'!$F$7:$BA$325,9,FALSE))</f>
        <v>110331.64</v>
      </c>
      <c r="R431" s="107">
        <f t="shared" si="885"/>
        <v>1824570.0899999999</v>
      </c>
      <c r="S431" s="104">
        <f t="shared" si="886"/>
        <v>0.11366223398947622</v>
      </c>
      <c r="T431" s="105">
        <f t="shared" si="887"/>
        <v>2058.9158974474713</v>
      </c>
      <c r="U431" s="106">
        <f>IF(ISNA(VLOOKUP($B431,'[1]1920  Prog Access'!$F$7:$BA$325,10,FALSE)),"",VLOOKUP($B431,'[1]1920  Prog Access'!$F$7:$BA$325,10,FALSE))</f>
        <v>227369.12</v>
      </c>
      <c r="V431" s="102">
        <f>IF(ISNA(VLOOKUP($B431,'[1]1920  Prog Access'!$F$7:$BA$325,11,FALSE)),"",VLOOKUP($B431,'[1]1920  Prog Access'!$F$7:$BA$325,11,FALSE))</f>
        <v>117732.73</v>
      </c>
      <c r="W431" s="102">
        <f>IF(ISNA(VLOOKUP($B431,'[1]1920  Prog Access'!$F$7:$BA$325,12,FALSE)),"",VLOOKUP($B431,'[1]1920  Prog Access'!$F$7:$BA$325,12,FALSE))</f>
        <v>26557.95</v>
      </c>
      <c r="X431" s="102">
        <f>IF(ISNA(VLOOKUP($B431,'[1]1920  Prog Access'!$F$7:$BA$325,13,FALSE)),"",VLOOKUP($B431,'[1]1920  Prog Access'!$F$7:$BA$325,13,FALSE))</f>
        <v>0</v>
      </c>
      <c r="Y431" s="108">
        <f t="shared" si="873"/>
        <v>371659.8</v>
      </c>
      <c r="Z431" s="104">
        <f t="shared" si="874"/>
        <v>2.3152677654647916E-2</v>
      </c>
      <c r="AA431" s="105">
        <f t="shared" si="875"/>
        <v>419.39538242794919</v>
      </c>
      <c r="AB431" s="106">
        <f>IF(ISNA(VLOOKUP($B431,'[1]1920  Prog Access'!$F$7:$BA$325,14,FALSE)),"",VLOOKUP($B431,'[1]1920  Prog Access'!$F$7:$BA$325,14,FALSE))</f>
        <v>0</v>
      </c>
      <c r="AC431" s="102">
        <f>IF(ISNA(VLOOKUP($B431,'[1]1920  Prog Access'!$F$7:$BA$325,15,FALSE)),"",VLOOKUP($B431,'[1]1920  Prog Access'!$F$7:$BA$325,15,FALSE))</f>
        <v>0</v>
      </c>
      <c r="AD431" s="102">
        <v>0</v>
      </c>
      <c r="AE431" s="107">
        <f t="shared" si="876"/>
        <v>0</v>
      </c>
      <c r="AF431" s="104">
        <f t="shared" si="877"/>
        <v>0</v>
      </c>
      <c r="AG431" s="109">
        <f t="shared" si="878"/>
        <v>0</v>
      </c>
      <c r="AH431" s="106">
        <f>IF(ISNA(VLOOKUP($B431,'[1]1920  Prog Access'!$F$7:$BA$325,16,FALSE)),"",VLOOKUP($B431,'[1]1920  Prog Access'!$F$7:$BA$325,16,FALSE))</f>
        <v>743369.78</v>
      </c>
      <c r="AI431" s="102">
        <f>IF(ISNA(VLOOKUP($B431,'[1]1920  Prog Access'!$F$7:$BA$325,17,FALSE)),"",VLOOKUP($B431,'[1]1920  Prog Access'!$F$7:$BA$325,17,FALSE))</f>
        <v>109443.49</v>
      </c>
      <c r="AJ431" s="102">
        <f>IF(ISNA(VLOOKUP($B431,'[1]1920  Prog Access'!$F$7:$BA$325,18,FALSE)),"",VLOOKUP($B431,'[1]1920  Prog Access'!$F$7:$BA$325,18,FALSE))</f>
        <v>6475.85</v>
      </c>
      <c r="AK431" s="102">
        <f>IF(ISNA(VLOOKUP($B431,'[1]1920  Prog Access'!$F$7:$BA$325,19,FALSE)),"",VLOOKUP($B431,'[1]1920  Prog Access'!$F$7:$BA$325,19,FALSE))</f>
        <v>0</v>
      </c>
      <c r="AL431" s="102">
        <f>IF(ISNA(VLOOKUP($B431,'[1]1920  Prog Access'!$F$7:$BA$325,20,FALSE)),"",VLOOKUP($B431,'[1]1920  Prog Access'!$F$7:$BA$325,20,FALSE))</f>
        <v>770941.84</v>
      </c>
      <c r="AM431" s="102">
        <f>IF(ISNA(VLOOKUP($B431,'[1]1920  Prog Access'!$F$7:$BA$325,21,FALSE)),"",VLOOKUP($B431,'[1]1920  Prog Access'!$F$7:$BA$325,21,FALSE))</f>
        <v>0</v>
      </c>
      <c r="AN431" s="102">
        <f>IF(ISNA(VLOOKUP($B431,'[1]1920  Prog Access'!$F$7:$BA$325,22,FALSE)),"",VLOOKUP($B431,'[1]1920  Prog Access'!$F$7:$BA$325,22,FALSE))</f>
        <v>0</v>
      </c>
      <c r="AO431" s="102">
        <f>IF(ISNA(VLOOKUP($B431,'[1]1920  Prog Access'!$F$7:$BA$325,23,FALSE)),"",VLOOKUP($B431,'[1]1920  Prog Access'!$F$7:$BA$325,23,FALSE))</f>
        <v>250719.79</v>
      </c>
      <c r="AP431" s="102">
        <f>IF(ISNA(VLOOKUP($B431,'[1]1920  Prog Access'!$F$7:$BA$325,24,FALSE)),"",VLOOKUP($B431,'[1]1920  Prog Access'!$F$7:$BA$325,24,FALSE))</f>
        <v>0</v>
      </c>
      <c r="AQ431" s="102">
        <f>IF(ISNA(VLOOKUP($B431,'[1]1920  Prog Access'!$F$7:$BA$325,25,FALSE)),"",VLOOKUP($B431,'[1]1920  Prog Access'!$F$7:$BA$325,25,FALSE))</f>
        <v>0</v>
      </c>
      <c r="AR431" s="102">
        <f>IF(ISNA(VLOOKUP($B431,'[1]1920  Prog Access'!$F$7:$BA$325,26,FALSE)),"",VLOOKUP($B431,'[1]1920  Prog Access'!$F$7:$BA$325,26,FALSE))</f>
        <v>0</v>
      </c>
      <c r="AS431" s="102">
        <f>IF(ISNA(VLOOKUP($B431,'[1]1920  Prog Access'!$F$7:$BA$325,27,FALSE)),"",VLOOKUP($B431,'[1]1920  Prog Access'!$F$7:$BA$325,27,FALSE))</f>
        <v>56089.02</v>
      </c>
      <c r="AT431" s="102">
        <f>IF(ISNA(VLOOKUP($B431,'[1]1920  Prog Access'!$F$7:$BA$325,28,FALSE)),"",VLOOKUP($B431,'[1]1920  Prog Access'!$F$7:$BA$325,28,FALSE))</f>
        <v>199239.6</v>
      </c>
      <c r="AU431" s="102">
        <f>IF(ISNA(VLOOKUP($B431,'[1]1920  Prog Access'!$F$7:$BA$325,29,FALSE)),"",VLOOKUP($B431,'[1]1920  Prog Access'!$F$7:$BA$325,29,FALSE))</f>
        <v>0</v>
      </c>
      <c r="AV431" s="102">
        <f>IF(ISNA(VLOOKUP($B431,'[1]1920  Prog Access'!$F$7:$BA$325,30,FALSE)),"",VLOOKUP($B431,'[1]1920  Prog Access'!$F$7:$BA$325,30,FALSE))</f>
        <v>151845.62</v>
      </c>
      <c r="AW431" s="102">
        <f>IF(ISNA(VLOOKUP($B431,'[1]1920  Prog Access'!$F$7:$BA$325,31,FALSE)),"",VLOOKUP($B431,'[1]1920  Prog Access'!$F$7:$BA$325,31,FALSE))</f>
        <v>424708.37</v>
      </c>
      <c r="AX431" s="108">
        <f t="shared" si="879"/>
        <v>2712833.3600000003</v>
      </c>
      <c r="AY431" s="104">
        <f t="shared" si="880"/>
        <v>0.16899690608146331</v>
      </c>
      <c r="AZ431" s="105">
        <f t="shared" si="881"/>
        <v>3061.2667403913433</v>
      </c>
      <c r="BA431" s="106">
        <f>IF(ISNA(VLOOKUP($B431,'[1]1920  Prog Access'!$F$7:$BA$325,32,FALSE)),"",VLOOKUP($B431,'[1]1920  Prog Access'!$F$7:$BA$325,32,FALSE))</f>
        <v>0</v>
      </c>
      <c r="BB431" s="102">
        <f>IF(ISNA(VLOOKUP($B431,'[1]1920  Prog Access'!$F$7:$BA$325,33,FALSE)),"",VLOOKUP($B431,'[1]1920  Prog Access'!$F$7:$BA$325,33,FALSE))</f>
        <v>0</v>
      </c>
      <c r="BC431" s="102">
        <f>IF(ISNA(VLOOKUP($B431,'[1]1920  Prog Access'!$F$7:$BA$325,34,FALSE)),"",VLOOKUP($B431,'[1]1920  Prog Access'!$F$7:$BA$325,34,FALSE))</f>
        <v>18606.91</v>
      </c>
      <c r="BD431" s="102">
        <f>IF(ISNA(VLOOKUP($B431,'[1]1920  Prog Access'!$F$7:$BA$325,35,FALSE)),"",VLOOKUP($B431,'[1]1920  Prog Access'!$F$7:$BA$325,35,FALSE))</f>
        <v>0</v>
      </c>
      <c r="BE431" s="102">
        <f>IF(ISNA(VLOOKUP($B431,'[1]1920  Prog Access'!$F$7:$BA$325,36,FALSE)),"",VLOOKUP($B431,'[1]1920  Prog Access'!$F$7:$BA$325,36,FALSE))</f>
        <v>0</v>
      </c>
      <c r="BF431" s="102">
        <f>IF(ISNA(VLOOKUP($B431,'[1]1920  Prog Access'!$F$7:$BA$325,37,FALSE)),"",VLOOKUP($B431,'[1]1920  Prog Access'!$F$7:$BA$325,37,FALSE))</f>
        <v>0</v>
      </c>
      <c r="BG431" s="102">
        <f>IF(ISNA(VLOOKUP($B431,'[1]1920  Prog Access'!$F$7:$BA$325,38,FALSE)),"",VLOOKUP($B431,'[1]1920  Prog Access'!$F$7:$BA$325,38,FALSE))</f>
        <v>38185.06</v>
      </c>
      <c r="BH431" s="110">
        <f t="shared" si="882"/>
        <v>56791.97</v>
      </c>
      <c r="BI431" s="104">
        <f t="shared" si="883"/>
        <v>3.5378756991809039E-3</v>
      </c>
      <c r="BJ431" s="105">
        <f t="shared" si="884"/>
        <v>64.086269155250633</v>
      </c>
      <c r="BK431" s="106">
        <f>IF(ISNA(VLOOKUP($B431,'[1]1920  Prog Access'!$F$7:$BA$325,39,FALSE)),"",VLOOKUP($B431,'[1]1920  Prog Access'!$F$7:$BA$325,39,FALSE))</f>
        <v>0</v>
      </c>
      <c r="BL431" s="102">
        <f>IF(ISNA(VLOOKUP($B431,'[1]1920  Prog Access'!$F$7:$BA$325,40,FALSE)),"",VLOOKUP($B431,'[1]1920  Prog Access'!$F$7:$BA$325,40,FALSE))</f>
        <v>0</v>
      </c>
      <c r="BM431" s="102">
        <f>IF(ISNA(VLOOKUP($B431,'[1]1920  Prog Access'!$F$7:$BA$325,41,FALSE)),"",VLOOKUP($B431,'[1]1920  Prog Access'!$F$7:$BA$325,41,FALSE))</f>
        <v>0</v>
      </c>
      <c r="BN431" s="102">
        <f>IF(ISNA(VLOOKUP($B431,'[1]1920  Prog Access'!$F$7:$BA$325,42,FALSE)),"",VLOOKUP($B431,'[1]1920  Prog Access'!$F$7:$BA$325,42,FALSE))</f>
        <v>0</v>
      </c>
      <c r="BO431" s="105">
        <f t="shared" si="830"/>
        <v>0</v>
      </c>
      <c r="BP431" s="104">
        <f t="shared" si="831"/>
        <v>0</v>
      </c>
      <c r="BQ431" s="111">
        <f t="shared" si="832"/>
        <v>0</v>
      </c>
      <c r="BR431" s="106">
        <f>IF(ISNA(VLOOKUP($B431,'[1]1920  Prog Access'!$F$7:$BA$325,43,FALSE)),"",VLOOKUP($B431,'[1]1920  Prog Access'!$F$7:$BA$325,43,FALSE))</f>
        <v>2885564.78</v>
      </c>
      <c r="BS431" s="104">
        <f t="shared" si="833"/>
        <v>0.17975727050099319</v>
      </c>
      <c r="BT431" s="111">
        <f t="shared" si="834"/>
        <v>3256.1835970118937</v>
      </c>
      <c r="BU431" s="102">
        <f>IF(ISNA(VLOOKUP($B431,'[1]1920  Prog Access'!$F$7:$BA$325,44,FALSE)),"",VLOOKUP($B431,'[1]1920  Prog Access'!$F$7:$BA$325,44,FALSE))</f>
        <v>555776.6</v>
      </c>
      <c r="BV431" s="104">
        <f t="shared" si="835"/>
        <v>3.4622298316353273E-2</v>
      </c>
      <c r="BW431" s="111">
        <f t="shared" si="836"/>
        <v>627.15994493218079</v>
      </c>
      <c r="BX431" s="143">
        <f>IF(ISNA(VLOOKUP($B431,'[1]1920  Prog Access'!$F$7:$BA$325,45,FALSE)),"",VLOOKUP($B431,'[1]1920  Prog Access'!$F$7:$BA$325,45,FALSE))</f>
        <v>706922.14</v>
      </c>
      <c r="BY431" s="97">
        <f t="shared" si="837"/>
        <v>4.4037962766901036E-2</v>
      </c>
      <c r="BZ431" s="112">
        <f t="shared" si="838"/>
        <v>797.71845449005855</v>
      </c>
      <c r="CA431" s="89">
        <f t="shared" si="839"/>
        <v>16052562.279999997</v>
      </c>
      <c r="CB431" s="90">
        <f t="shared" si="840"/>
        <v>0</v>
      </c>
    </row>
    <row r="432" spans="1:80" ht="15" x14ac:dyDescent="0.25">
      <c r="A432" s="22"/>
      <c r="B432" s="128" t="s">
        <v>738</v>
      </c>
      <c r="C432" s="141" t="s">
        <v>739</v>
      </c>
      <c r="D432" s="100">
        <f>IF(ISNA(VLOOKUP($B432,'[1]1920 enrollment_Rev_Exp by size'!$A$6:$C$339,3,FALSE)),"",VLOOKUP($B432,'[1]1920 enrollment_Rev_Exp by size'!$A$6:$C$339,3,FALSE))</f>
        <v>138.47999999999999</v>
      </c>
      <c r="E432" s="101">
        <f>IF(ISNA(VLOOKUP($B432,'[1]1920 enrollment_Rev_Exp by size'!$A$6:$D$339,4,FALSE)),"",VLOOKUP($B432,'[1]1920 enrollment_Rev_Exp by size'!$A$6:$D$339,4,FALSE))</f>
        <v>1635006.21</v>
      </c>
      <c r="F432" s="102">
        <f>IF(ISNA(VLOOKUP($B432,'[1]1920  Prog Access'!$F$7:$BA$325,2,FALSE)),"",VLOOKUP($B432,'[1]1920  Prog Access'!$F$7:$BA$325,2,FALSE))</f>
        <v>1129166.47</v>
      </c>
      <c r="G432" s="102">
        <f>IF(ISNA(VLOOKUP($B432,'[1]1920  Prog Access'!$F$7:$BA$325,3,FALSE)),"",VLOOKUP($B432,'[1]1920  Prog Access'!$F$7:$BA$325,3,FALSE))</f>
        <v>0</v>
      </c>
      <c r="H432" s="102">
        <f>IF(ISNA(VLOOKUP($B432,'[1]1920  Prog Access'!$F$7:$BA$325,4,FALSE)),"",VLOOKUP($B432,'[1]1920  Prog Access'!$F$7:$BA$325,4,FALSE))</f>
        <v>0</v>
      </c>
      <c r="I432" s="103">
        <f t="shared" si="870"/>
        <v>1129166.47</v>
      </c>
      <c r="J432" s="104">
        <f t="shared" si="871"/>
        <v>0.69061907110432319</v>
      </c>
      <c r="K432" s="105">
        <f t="shared" si="872"/>
        <v>8154.003971692664</v>
      </c>
      <c r="L432" s="106">
        <f>IF(ISNA(VLOOKUP($B432,'[1]1920  Prog Access'!$F$7:$BA$325,5,FALSE)),"",VLOOKUP($B432,'[1]1920  Prog Access'!$F$7:$BA$325,5,FALSE))</f>
        <v>74948.84</v>
      </c>
      <c r="M432" s="102">
        <f>IF(ISNA(VLOOKUP($B432,'[1]1920  Prog Access'!$F$7:$BA$325,6,FALSE)),"",VLOOKUP($B432,'[1]1920  Prog Access'!$F$7:$BA$325,6,FALSE))</f>
        <v>0</v>
      </c>
      <c r="N432" s="102">
        <f>IF(ISNA(VLOOKUP($B432,'[1]1920  Prog Access'!$F$7:$BA$325,7,FALSE)),"",VLOOKUP($B432,'[1]1920  Prog Access'!$F$7:$BA$325,7,FALSE))</f>
        <v>0</v>
      </c>
      <c r="O432" s="102">
        <v>0</v>
      </c>
      <c r="P432" s="102">
        <f>IF(ISNA(VLOOKUP($B432,'[1]1920  Prog Access'!$F$7:$BA$325,8,FALSE)),"",VLOOKUP($B432,'[1]1920  Prog Access'!$F$7:$BA$325,8,FALSE))</f>
        <v>0</v>
      </c>
      <c r="Q432" s="102">
        <f>IF(ISNA(VLOOKUP($B432,'[1]1920  Prog Access'!$F$7:$BA$325,9,FALSE)),"",VLOOKUP($B432,'[1]1920  Prog Access'!$F$7:$BA$325,9,FALSE))</f>
        <v>0</v>
      </c>
      <c r="R432" s="107">
        <f t="shared" si="885"/>
        <v>74948.84</v>
      </c>
      <c r="S432" s="104">
        <f t="shared" si="886"/>
        <v>4.5840095004899092E-2</v>
      </c>
      <c r="T432" s="105">
        <f t="shared" si="887"/>
        <v>541.22501444251884</v>
      </c>
      <c r="U432" s="106">
        <f>IF(ISNA(VLOOKUP($B432,'[1]1920  Prog Access'!$F$7:$BA$325,10,FALSE)),"",VLOOKUP($B432,'[1]1920  Prog Access'!$F$7:$BA$325,10,FALSE))</f>
        <v>0</v>
      </c>
      <c r="V432" s="102">
        <f>IF(ISNA(VLOOKUP($B432,'[1]1920  Prog Access'!$F$7:$BA$325,11,FALSE)),"",VLOOKUP($B432,'[1]1920  Prog Access'!$F$7:$BA$325,11,FALSE))</f>
        <v>0</v>
      </c>
      <c r="W432" s="102">
        <f>IF(ISNA(VLOOKUP($B432,'[1]1920  Prog Access'!$F$7:$BA$325,12,FALSE)),"",VLOOKUP($B432,'[1]1920  Prog Access'!$F$7:$BA$325,12,FALSE))</f>
        <v>0</v>
      </c>
      <c r="X432" s="102">
        <f>IF(ISNA(VLOOKUP($B432,'[1]1920  Prog Access'!$F$7:$BA$325,13,FALSE)),"",VLOOKUP($B432,'[1]1920  Prog Access'!$F$7:$BA$325,13,FALSE))</f>
        <v>0</v>
      </c>
      <c r="Y432" s="108">
        <f t="shared" si="873"/>
        <v>0</v>
      </c>
      <c r="Z432" s="104">
        <f t="shared" si="874"/>
        <v>0</v>
      </c>
      <c r="AA432" s="105">
        <f t="shared" si="875"/>
        <v>0</v>
      </c>
      <c r="AB432" s="106">
        <f>IF(ISNA(VLOOKUP($B432,'[1]1920  Prog Access'!$F$7:$BA$325,14,FALSE)),"",VLOOKUP($B432,'[1]1920  Prog Access'!$F$7:$BA$325,14,FALSE))</f>
        <v>0</v>
      </c>
      <c r="AC432" s="102">
        <f>IF(ISNA(VLOOKUP($B432,'[1]1920  Prog Access'!$F$7:$BA$325,15,FALSE)),"",VLOOKUP($B432,'[1]1920  Prog Access'!$F$7:$BA$325,15,FALSE))</f>
        <v>0</v>
      </c>
      <c r="AD432" s="102">
        <v>0</v>
      </c>
      <c r="AE432" s="107">
        <f t="shared" si="876"/>
        <v>0</v>
      </c>
      <c r="AF432" s="104">
        <f t="shared" si="877"/>
        <v>0</v>
      </c>
      <c r="AG432" s="109">
        <f t="shared" si="878"/>
        <v>0</v>
      </c>
      <c r="AH432" s="106">
        <f>IF(ISNA(VLOOKUP($B432,'[1]1920  Prog Access'!$F$7:$BA$325,16,FALSE)),"",VLOOKUP($B432,'[1]1920  Prog Access'!$F$7:$BA$325,16,FALSE))</f>
        <v>0</v>
      </c>
      <c r="AI432" s="102">
        <f>IF(ISNA(VLOOKUP($B432,'[1]1920  Prog Access'!$F$7:$BA$325,17,FALSE)),"",VLOOKUP($B432,'[1]1920  Prog Access'!$F$7:$BA$325,17,FALSE))</f>
        <v>0</v>
      </c>
      <c r="AJ432" s="102">
        <f>IF(ISNA(VLOOKUP($B432,'[1]1920  Prog Access'!$F$7:$BA$325,18,FALSE)),"",VLOOKUP($B432,'[1]1920  Prog Access'!$F$7:$BA$325,18,FALSE))</f>
        <v>0</v>
      </c>
      <c r="AK432" s="102">
        <f>IF(ISNA(VLOOKUP($B432,'[1]1920  Prog Access'!$F$7:$BA$325,19,FALSE)),"",VLOOKUP($B432,'[1]1920  Prog Access'!$F$7:$BA$325,19,FALSE))</f>
        <v>0</v>
      </c>
      <c r="AL432" s="102">
        <f>IF(ISNA(VLOOKUP($B432,'[1]1920  Prog Access'!$F$7:$BA$325,20,FALSE)),"",VLOOKUP($B432,'[1]1920  Prog Access'!$F$7:$BA$325,20,FALSE))</f>
        <v>0</v>
      </c>
      <c r="AM432" s="102">
        <f>IF(ISNA(VLOOKUP($B432,'[1]1920  Prog Access'!$F$7:$BA$325,21,FALSE)),"",VLOOKUP($B432,'[1]1920  Prog Access'!$F$7:$BA$325,21,FALSE))</f>
        <v>0</v>
      </c>
      <c r="AN432" s="102">
        <f>IF(ISNA(VLOOKUP($B432,'[1]1920  Prog Access'!$F$7:$BA$325,22,FALSE)),"",VLOOKUP($B432,'[1]1920  Prog Access'!$F$7:$BA$325,22,FALSE))</f>
        <v>0</v>
      </c>
      <c r="AO432" s="102">
        <f>IF(ISNA(VLOOKUP($B432,'[1]1920  Prog Access'!$F$7:$BA$325,23,FALSE)),"",VLOOKUP($B432,'[1]1920  Prog Access'!$F$7:$BA$325,23,FALSE))</f>
        <v>0</v>
      </c>
      <c r="AP432" s="102">
        <f>IF(ISNA(VLOOKUP($B432,'[1]1920  Prog Access'!$F$7:$BA$325,24,FALSE)),"",VLOOKUP($B432,'[1]1920  Prog Access'!$F$7:$BA$325,24,FALSE))</f>
        <v>0</v>
      </c>
      <c r="AQ432" s="102">
        <f>IF(ISNA(VLOOKUP($B432,'[1]1920  Prog Access'!$F$7:$BA$325,25,FALSE)),"",VLOOKUP($B432,'[1]1920  Prog Access'!$F$7:$BA$325,25,FALSE))</f>
        <v>0</v>
      </c>
      <c r="AR432" s="102">
        <f>IF(ISNA(VLOOKUP($B432,'[1]1920  Prog Access'!$F$7:$BA$325,26,FALSE)),"",VLOOKUP($B432,'[1]1920  Prog Access'!$F$7:$BA$325,26,FALSE))</f>
        <v>0</v>
      </c>
      <c r="AS432" s="102">
        <f>IF(ISNA(VLOOKUP($B432,'[1]1920  Prog Access'!$F$7:$BA$325,27,FALSE)),"",VLOOKUP($B432,'[1]1920  Prog Access'!$F$7:$BA$325,27,FALSE))</f>
        <v>0</v>
      </c>
      <c r="AT432" s="102">
        <f>IF(ISNA(VLOOKUP($B432,'[1]1920  Prog Access'!$F$7:$BA$325,28,FALSE)),"",VLOOKUP($B432,'[1]1920  Prog Access'!$F$7:$BA$325,28,FALSE))</f>
        <v>0</v>
      </c>
      <c r="AU432" s="102">
        <f>IF(ISNA(VLOOKUP($B432,'[1]1920  Prog Access'!$F$7:$BA$325,29,FALSE)),"",VLOOKUP($B432,'[1]1920  Prog Access'!$F$7:$BA$325,29,FALSE))</f>
        <v>0</v>
      </c>
      <c r="AV432" s="102">
        <f>IF(ISNA(VLOOKUP($B432,'[1]1920  Prog Access'!$F$7:$BA$325,30,FALSE)),"",VLOOKUP($B432,'[1]1920  Prog Access'!$F$7:$BA$325,30,FALSE))</f>
        <v>0</v>
      </c>
      <c r="AW432" s="102">
        <f>IF(ISNA(VLOOKUP($B432,'[1]1920  Prog Access'!$F$7:$BA$325,31,FALSE)),"",VLOOKUP($B432,'[1]1920  Prog Access'!$F$7:$BA$325,31,FALSE))</f>
        <v>0</v>
      </c>
      <c r="AX432" s="108">
        <f t="shared" si="879"/>
        <v>0</v>
      </c>
      <c r="AY432" s="104">
        <f t="shared" si="880"/>
        <v>0</v>
      </c>
      <c r="AZ432" s="105">
        <f t="shared" si="881"/>
        <v>0</v>
      </c>
      <c r="BA432" s="106">
        <f>IF(ISNA(VLOOKUP($B432,'[1]1920  Prog Access'!$F$7:$BA$325,32,FALSE)),"",VLOOKUP($B432,'[1]1920  Prog Access'!$F$7:$BA$325,32,FALSE))</f>
        <v>0</v>
      </c>
      <c r="BB432" s="102">
        <f>IF(ISNA(VLOOKUP($B432,'[1]1920  Prog Access'!$F$7:$BA$325,33,FALSE)),"",VLOOKUP($B432,'[1]1920  Prog Access'!$F$7:$BA$325,33,FALSE))</f>
        <v>0</v>
      </c>
      <c r="BC432" s="102">
        <f>IF(ISNA(VLOOKUP($B432,'[1]1920  Prog Access'!$F$7:$BA$325,34,FALSE)),"",VLOOKUP($B432,'[1]1920  Prog Access'!$F$7:$BA$325,34,FALSE))</f>
        <v>0</v>
      </c>
      <c r="BD432" s="102">
        <f>IF(ISNA(VLOOKUP($B432,'[1]1920  Prog Access'!$F$7:$BA$325,35,FALSE)),"",VLOOKUP($B432,'[1]1920  Prog Access'!$F$7:$BA$325,35,FALSE))</f>
        <v>0</v>
      </c>
      <c r="BE432" s="102">
        <f>IF(ISNA(VLOOKUP($B432,'[1]1920  Prog Access'!$F$7:$BA$325,36,FALSE)),"",VLOOKUP($B432,'[1]1920  Prog Access'!$F$7:$BA$325,36,FALSE))</f>
        <v>0</v>
      </c>
      <c r="BF432" s="102">
        <f>IF(ISNA(VLOOKUP($B432,'[1]1920  Prog Access'!$F$7:$BA$325,37,FALSE)),"",VLOOKUP($B432,'[1]1920  Prog Access'!$F$7:$BA$325,37,FALSE))</f>
        <v>0</v>
      </c>
      <c r="BG432" s="102">
        <f>IF(ISNA(VLOOKUP($B432,'[1]1920  Prog Access'!$F$7:$BA$325,38,FALSE)),"",VLOOKUP($B432,'[1]1920  Prog Access'!$F$7:$BA$325,38,FALSE))</f>
        <v>0</v>
      </c>
      <c r="BH432" s="110">
        <f t="shared" si="882"/>
        <v>0</v>
      </c>
      <c r="BI432" s="104">
        <f t="shared" si="883"/>
        <v>0</v>
      </c>
      <c r="BJ432" s="105">
        <f t="shared" si="884"/>
        <v>0</v>
      </c>
      <c r="BK432" s="106">
        <f>IF(ISNA(VLOOKUP($B432,'[1]1920  Prog Access'!$F$7:$BA$325,39,FALSE)),"",VLOOKUP($B432,'[1]1920  Prog Access'!$F$7:$BA$325,39,FALSE))</f>
        <v>0</v>
      </c>
      <c r="BL432" s="102">
        <f>IF(ISNA(VLOOKUP($B432,'[1]1920  Prog Access'!$F$7:$BA$325,40,FALSE)),"",VLOOKUP($B432,'[1]1920  Prog Access'!$F$7:$BA$325,40,FALSE))</f>
        <v>0</v>
      </c>
      <c r="BM432" s="102">
        <f>IF(ISNA(VLOOKUP($B432,'[1]1920  Prog Access'!$F$7:$BA$325,41,FALSE)),"",VLOOKUP($B432,'[1]1920  Prog Access'!$F$7:$BA$325,41,FALSE))</f>
        <v>0</v>
      </c>
      <c r="BN432" s="102">
        <f>IF(ISNA(VLOOKUP($B432,'[1]1920  Prog Access'!$F$7:$BA$325,42,FALSE)),"",VLOOKUP($B432,'[1]1920  Prog Access'!$F$7:$BA$325,42,FALSE))</f>
        <v>0</v>
      </c>
      <c r="BO432" s="105">
        <f t="shared" si="830"/>
        <v>0</v>
      </c>
      <c r="BP432" s="104">
        <f t="shared" si="831"/>
        <v>0</v>
      </c>
      <c r="BQ432" s="111">
        <f t="shared" si="832"/>
        <v>0</v>
      </c>
      <c r="BR432" s="106">
        <f>IF(ISNA(VLOOKUP($B432,'[1]1920  Prog Access'!$F$7:$BA$325,43,FALSE)),"",VLOOKUP($B432,'[1]1920  Prog Access'!$F$7:$BA$325,43,FALSE))</f>
        <v>430890.9</v>
      </c>
      <c r="BS432" s="104">
        <f t="shared" si="833"/>
        <v>0.2635408338907777</v>
      </c>
      <c r="BT432" s="111">
        <f t="shared" si="834"/>
        <v>3111.5749566724439</v>
      </c>
      <c r="BU432" s="102">
        <f>IF(ISNA(VLOOKUP($B432,'[1]1920  Prog Access'!$F$7:$BA$325,44,FALSE)),"",VLOOKUP($B432,'[1]1920  Prog Access'!$F$7:$BA$325,44,FALSE))</f>
        <v>0</v>
      </c>
      <c r="BV432" s="104">
        <f t="shared" si="835"/>
        <v>0</v>
      </c>
      <c r="BW432" s="111">
        <f t="shared" si="836"/>
        <v>0</v>
      </c>
      <c r="BX432" s="143">
        <f>IF(ISNA(VLOOKUP($B432,'[1]1920  Prog Access'!$F$7:$BA$325,45,FALSE)),"",VLOOKUP($B432,'[1]1920  Prog Access'!$F$7:$BA$325,45,FALSE))</f>
        <v>0</v>
      </c>
      <c r="BY432" s="97">
        <f t="shared" si="837"/>
        <v>0</v>
      </c>
      <c r="BZ432" s="112">
        <f t="shared" si="838"/>
        <v>0</v>
      </c>
      <c r="CA432" s="89">
        <f t="shared" si="839"/>
        <v>1635006.21</v>
      </c>
      <c r="CB432" s="90">
        <f t="shared" si="840"/>
        <v>0</v>
      </c>
    </row>
    <row r="433" spans="1:80" x14ac:dyDescent="0.25">
      <c r="A433" s="66"/>
      <c r="B433" s="136" t="s">
        <v>740</v>
      </c>
      <c r="C433" s="115" t="s">
        <v>52</v>
      </c>
      <c r="D433" s="116">
        <f>SUM(D417:D432)</f>
        <v>54813.27</v>
      </c>
      <c r="E433" s="116">
        <f t="shared" ref="E433:H433" si="888">SUM(E417:E432)</f>
        <v>768560090.23000002</v>
      </c>
      <c r="F433" s="116">
        <f t="shared" si="888"/>
        <v>368124649.60000008</v>
      </c>
      <c r="G433" s="116">
        <f t="shared" si="888"/>
        <v>5606221.1499999994</v>
      </c>
      <c r="H433" s="116">
        <f t="shared" si="888"/>
        <v>923911.27999999991</v>
      </c>
      <c r="I433" s="117">
        <f t="shared" si="870"/>
        <v>374654782.03000003</v>
      </c>
      <c r="J433" s="118">
        <f t="shared" si="871"/>
        <v>0.48747623873870483</v>
      </c>
      <c r="K433" s="75">
        <f t="shared" si="872"/>
        <v>6835.1109508701093</v>
      </c>
      <c r="L433" s="119">
        <f>SUM(L417:L432)</f>
        <v>79932345.190000013</v>
      </c>
      <c r="M433" s="119">
        <f t="shared" ref="M433:Q433" si="889">SUM(M417:M432)</f>
        <v>4423731.58</v>
      </c>
      <c r="N433" s="119">
        <f t="shared" si="889"/>
        <v>10815126.489999998</v>
      </c>
      <c r="O433" s="119">
        <f t="shared" si="889"/>
        <v>0</v>
      </c>
      <c r="P433" s="119">
        <f t="shared" si="889"/>
        <v>0</v>
      </c>
      <c r="Q433" s="119">
        <f t="shared" si="889"/>
        <v>365380.46</v>
      </c>
      <c r="R433" s="120">
        <f t="shared" si="885"/>
        <v>95536583.719999999</v>
      </c>
      <c r="S433" s="118">
        <f t="shared" si="886"/>
        <v>0.1243059390338752</v>
      </c>
      <c r="T433" s="75">
        <f t="shared" si="887"/>
        <v>1742.9462558975226</v>
      </c>
      <c r="U433" s="82">
        <f>SUM(U417:U431)</f>
        <v>25961202.389999997</v>
      </c>
      <c r="V433" s="82">
        <f t="shared" ref="V433:X433" si="890">SUM(V417:V431)</f>
        <v>6914769.6700000009</v>
      </c>
      <c r="W433" s="82">
        <f t="shared" si="890"/>
        <v>466146.66999999993</v>
      </c>
      <c r="X433" s="82">
        <f t="shared" si="890"/>
        <v>10100</v>
      </c>
      <c r="Y433" s="122">
        <f t="shared" si="873"/>
        <v>33352218.729999997</v>
      </c>
      <c r="Z433" s="118">
        <f t="shared" si="874"/>
        <v>4.3395720326850407E-2</v>
      </c>
      <c r="AA433" s="75">
        <f t="shared" si="875"/>
        <v>608.46978715190676</v>
      </c>
      <c r="AB433" s="82">
        <f>SUM(AB417:AB431)</f>
        <v>4220556.2300000004</v>
      </c>
      <c r="AC433" s="82">
        <f t="shared" ref="AC433:AD433" si="891">SUM(AC417:AC431)</f>
        <v>70203</v>
      </c>
      <c r="AD433" s="82">
        <f t="shared" si="891"/>
        <v>0</v>
      </c>
      <c r="AE433" s="120">
        <f>SUM(AB433:AD433)</f>
        <v>4290759.2300000004</v>
      </c>
      <c r="AF433" s="118">
        <f t="shared" si="877"/>
        <v>5.582854593342134E-3</v>
      </c>
      <c r="AG433" s="123">
        <f t="shared" si="878"/>
        <v>78.279570439785857</v>
      </c>
      <c r="AH433" s="82">
        <f>SUM(AH417:AH431)</f>
        <v>17121190.43</v>
      </c>
      <c r="AI433" s="82">
        <f t="shared" ref="AI433:AW433" si="892">SUM(AI417:AI431)</f>
        <v>3572150.66</v>
      </c>
      <c r="AJ433" s="82">
        <f t="shared" si="892"/>
        <v>6881254.5499999989</v>
      </c>
      <c r="AK433" s="82">
        <f t="shared" si="892"/>
        <v>0</v>
      </c>
      <c r="AL433" s="82">
        <f t="shared" si="892"/>
        <v>34814931.88000001</v>
      </c>
      <c r="AM433" s="82">
        <f t="shared" si="892"/>
        <v>639537.24</v>
      </c>
      <c r="AN433" s="82">
        <f t="shared" si="892"/>
        <v>11482.35</v>
      </c>
      <c r="AO433" s="82">
        <f t="shared" si="892"/>
        <v>6335989.1400000015</v>
      </c>
      <c r="AP433" s="82">
        <f t="shared" si="892"/>
        <v>0</v>
      </c>
      <c r="AQ433" s="82">
        <f t="shared" si="892"/>
        <v>0</v>
      </c>
      <c r="AR433" s="82">
        <f t="shared" si="892"/>
        <v>0</v>
      </c>
      <c r="AS433" s="82">
        <f t="shared" si="892"/>
        <v>1659270.77</v>
      </c>
      <c r="AT433" s="82">
        <f t="shared" si="892"/>
        <v>17987466.109999999</v>
      </c>
      <c r="AU433" s="82">
        <f t="shared" si="892"/>
        <v>40735.909999999996</v>
      </c>
      <c r="AV433" s="82">
        <f t="shared" si="892"/>
        <v>609633.62</v>
      </c>
      <c r="AW433" s="82">
        <f t="shared" si="892"/>
        <v>2770583.06</v>
      </c>
      <c r="AX433" s="122">
        <f t="shared" si="879"/>
        <v>92444225.720000014</v>
      </c>
      <c r="AY433" s="118">
        <f t="shared" si="880"/>
        <v>0.12028236554975821</v>
      </c>
      <c r="AZ433" s="75">
        <f t="shared" si="881"/>
        <v>1686.5300267617681</v>
      </c>
      <c r="BA433" s="119">
        <f>SUM(BA417:BA432)</f>
        <v>54379.479999999996</v>
      </c>
      <c r="BB433" s="119">
        <f t="shared" ref="BB433:BG433" si="893">SUM(BB417:BB432)</f>
        <v>0</v>
      </c>
      <c r="BC433" s="119">
        <f t="shared" si="893"/>
        <v>1255766.5</v>
      </c>
      <c r="BD433" s="119">
        <f t="shared" si="893"/>
        <v>0</v>
      </c>
      <c r="BE433" s="119">
        <f t="shared" si="893"/>
        <v>352483.66</v>
      </c>
      <c r="BF433" s="119">
        <f t="shared" si="893"/>
        <v>0</v>
      </c>
      <c r="BG433" s="119">
        <f t="shared" si="893"/>
        <v>5123323.26</v>
      </c>
      <c r="BH433" s="124">
        <f t="shared" si="882"/>
        <v>6785952.8999999994</v>
      </c>
      <c r="BI433" s="118">
        <f t="shared" si="883"/>
        <v>8.8294370033828173E-3</v>
      </c>
      <c r="BJ433" s="75">
        <f t="shared" si="884"/>
        <v>123.80127841305581</v>
      </c>
      <c r="BK433" s="119">
        <f>SUM(BK417:BK432)</f>
        <v>0</v>
      </c>
      <c r="BL433" s="119">
        <f t="shared" ref="BL433:BN433" si="894">SUM(BL417:BL432)</f>
        <v>465100.1</v>
      </c>
      <c r="BM433" s="119">
        <f t="shared" si="894"/>
        <v>1181757.8600000001</v>
      </c>
      <c r="BN433" s="119">
        <f t="shared" si="894"/>
        <v>9898241.5200000033</v>
      </c>
      <c r="BO433" s="75">
        <f t="shared" si="830"/>
        <v>11545099.480000004</v>
      </c>
      <c r="BP433" s="118">
        <f t="shared" si="831"/>
        <v>1.502172650748103E-2</v>
      </c>
      <c r="BQ433" s="86">
        <f t="shared" si="832"/>
        <v>210.62599403392653</v>
      </c>
      <c r="BR433" s="119">
        <f>SUM(BR417:BR432)</f>
        <v>107581005.32000004</v>
      </c>
      <c r="BS433" s="118">
        <f t="shared" si="833"/>
        <v>0.13997735074664786</v>
      </c>
      <c r="BT433" s="86">
        <f t="shared" si="834"/>
        <v>1962.6817615515374</v>
      </c>
      <c r="BU433" s="121">
        <f>SUM(BU417:BU432)</f>
        <v>22952125.130000003</v>
      </c>
      <c r="BV433" s="118">
        <f t="shared" si="835"/>
        <v>2.9863800399954839E-2</v>
      </c>
      <c r="BW433" s="86">
        <f t="shared" si="836"/>
        <v>418.73300261049934</v>
      </c>
      <c r="BX433" s="144">
        <f>SUM(BX417:BX432)</f>
        <v>19417337.969999999</v>
      </c>
      <c r="BY433" s="125">
        <f t="shared" si="837"/>
        <v>2.5264567100002744E-2</v>
      </c>
      <c r="BZ433" s="126">
        <f t="shared" si="838"/>
        <v>354.2452032144771</v>
      </c>
      <c r="CA433" s="89">
        <f t="shared" si="839"/>
        <v>768560090.23000002</v>
      </c>
      <c r="CB433" s="90">
        <f t="shared" si="840"/>
        <v>0</v>
      </c>
    </row>
    <row r="434" spans="1:80" x14ac:dyDescent="0.25">
      <c r="BA434" s="106"/>
      <c r="BB434" s="106"/>
      <c r="BC434" s="106"/>
      <c r="BD434" s="106"/>
      <c r="BE434" s="106"/>
      <c r="BF434" s="106"/>
      <c r="BG434" s="106"/>
      <c r="BH434" s="110"/>
      <c r="BI434" s="104"/>
      <c r="BJ434" s="105"/>
    </row>
    <row r="435" spans="1:80" ht="28.5" customHeight="1" x14ac:dyDescent="0.25">
      <c r="I435" s="145" t="s">
        <v>743</v>
      </c>
      <c r="J435" s="146"/>
      <c r="K435" s="147"/>
      <c r="L435" s="148"/>
      <c r="M435" s="149"/>
      <c r="N435" s="149"/>
      <c r="O435" s="149"/>
      <c r="P435" s="149"/>
      <c r="Q435" s="149"/>
      <c r="R435" s="149"/>
      <c r="S435" s="146"/>
      <c r="T435" s="147"/>
      <c r="U435" s="148"/>
      <c r="V435" s="149"/>
      <c r="W435" s="149"/>
      <c r="X435" s="149"/>
      <c r="Y435" s="149"/>
      <c r="Z435" s="146"/>
      <c r="AA435" s="147"/>
      <c r="AB435" s="148"/>
      <c r="AC435" s="149"/>
      <c r="AD435" s="149"/>
      <c r="AE435" s="149"/>
      <c r="AF435" s="146"/>
      <c r="AG435" s="147"/>
      <c r="AH435" s="148"/>
      <c r="AI435" s="149"/>
      <c r="AJ435" s="149"/>
      <c r="AK435" s="149"/>
      <c r="AL435" s="149"/>
      <c r="AM435" s="149"/>
      <c r="AN435" s="149"/>
      <c r="AO435" s="149"/>
      <c r="AP435" s="149"/>
      <c r="AQ435" s="149"/>
      <c r="AR435" s="149"/>
      <c r="AS435" s="149"/>
      <c r="AT435" s="149"/>
      <c r="AU435" s="149"/>
      <c r="AV435" s="149"/>
      <c r="AW435" s="149"/>
      <c r="AX435" s="149"/>
      <c r="AY435" s="146"/>
      <c r="AZ435" s="147"/>
      <c r="BA435" s="148"/>
      <c r="BB435" s="149"/>
      <c r="BC435" s="149"/>
      <c r="BD435" s="149"/>
      <c r="BE435" s="149"/>
      <c r="BF435" s="149"/>
      <c r="BG435" s="149"/>
      <c r="BH435" s="149"/>
      <c r="BI435" s="146"/>
      <c r="BJ435" s="147"/>
      <c r="BK435" s="148"/>
      <c r="BL435" s="149"/>
      <c r="BM435" s="149"/>
      <c r="BN435" s="149"/>
      <c r="BO435" s="149"/>
      <c r="BP435" s="146"/>
      <c r="BQ435" s="20"/>
      <c r="BR435" s="148"/>
      <c r="BS435" s="146"/>
      <c r="BT435" s="20"/>
      <c r="BU435" s="149"/>
      <c r="BV435" s="146"/>
      <c r="BW435" s="20"/>
      <c r="BX435" s="149"/>
    </row>
  </sheetData>
  <printOptions horizontalCentered="1"/>
  <pageMargins left="0.7" right="0.7" top="0.73" bottom="0.75" header="0.3" footer="0.3"/>
  <pageSetup scale="56" orientation="landscape" r:id="rId1"/>
  <headerFooter>
    <oddHeader>&amp;C&amp;"Segoe UI,Bold"Washington State School Districts, Charter Schools, and Tribal Schools
General Fund Total Expenditures by Program Groups by County
Fiscal Year 2019–20</oddHeader>
  </headerFooter>
  <rowBreaks count="7" manualBreakCount="7">
    <brk id="59" max="16383" man="1"/>
    <brk id="114" max="16383" man="1"/>
    <brk id="172" max="16383" man="1"/>
    <brk id="230" max="16383" man="1"/>
    <brk id="286" max="16383" man="1"/>
    <brk id="346" max="16383" man="1"/>
    <brk id="399" max="16383" man="1"/>
  </rowBreaks>
  <ignoredErrors>
    <ignoredError sqref="BR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2019–20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2021-02-16T18:57:53Z</cp:lastPrinted>
  <dcterms:created xsi:type="dcterms:W3CDTF">2021-02-08T19:13:21Z</dcterms:created>
  <dcterms:modified xsi:type="dcterms:W3CDTF">2021-02-22T19:27:09Z</dcterms:modified>
</cp:coreProperties>
</file>